
<file path=[Content_Types].xml><?xml version="1.0" encoding="utf-8"?>
<Types xmlns="http://schemas.openxmlformats.org/package/2006/content-type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drawings/drawing3.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309"/>
  <workbookPr codeName="ThisWorkbook"/>
  <mc:AlternateContent xmlns:mc="http://schemas.openxmlformats.org/markup-compatibility/2006">
    <mc:Choice Requires="x15">
      <x15ac:absPath xmlns:x15ac="http://schemas.microsoft.com/office/spreadsheetml/2010/11/ac" url="/Users/sandrafudorova/Documents/IDH work/LI Benchmarks (Align)/Data Living Income Benchmark/"/>
    </mc:Choice>
  </mc:AlternateContent>
  <xr:revisionPtr revIDLastSave="0" documentId="13_ncr:1_{AD9926E9-87AB-574C-BFD3-760DDCBAFF36}" xr6:coauthVersionLast="47" xr6:coauthVersionMax="47" xr10:uidLastSave="{00000000-0000-0000-0000-000000000000}"/>
  <bookViews>
    <workbookView xWindow="0" yWindow="500" windowWidth="28800" windowHeight="15800" firstSheet="2" activeTab="5" xr2:uid="{00000000-000D-0000-FFFF-FFFF00000000}"/>
  </bookViews>
  <sheets>
    <sheet name="Read me" sheetId="1" r:id="rId1"/>
    <sheet name="Legend" sheetId="2" r:id="rId2"/>
    <sheet name="Calculator" sheetId="3" r:id="rId3"/>
    <sheet name="Living Wage &amp; Income Database" sheetId="4" r:id="rId4"/>
    <sheet name="Additional guidance on formulas" sheetId="5" r:id="rId5"/>
    <sheet name="LCU per US$, period average" sheetId="6" r:id="rId6"/>
    <sheet name="PPP private conversion factor" sheetId="7" r:id="rId7"/>
    <sheet name="Inflation rate, CPI" sheetId="8" r:id="rId8"/>
  </sheets>
  <definedNames>
    <definedName name="_xlnm._FilterDatabase" localSheetId="7" hidden="1">'Inflation rate, CPI'!$A$3:$L$197</definedName>
    <definedName name="_xlnm._FilterDatabase" localSheetId="5" hidden="1">'LCU per US$, period average'!$F$4:$O$4</definedName>
    <definedName name="_xlnm._FilterDatabase" localSheetId="3" hidden="1">'Living Wage &amp; Income Database'!$A$7:$BT$121</definedName>
    <definedName name="_xlnm._FilterDatabase" localSheetId="6" hidden="1">'PPP private conversion factor'!$A$4:$N$269</definedName>
    <definedName name="Country">'Living Wage &amp; Income Database'!$A$5:$A$115</definedName>
    <definedName name="Google_Sheet_Link_1457431106" hidden="1">Legend!$A$11:$A$20</definedName>
    <definedName name="Google_Sheet_Link_1845917726" hidden="1">Legend!$A$45:$A$54</definedName>
    <definedName name="Google_Sheet_Link_2035446208" hidden="1">Legend!$A$55:$A$65</definedName>
    <definedName name="Google_Sheet_Link_246149807" hidden="1">Legend!$A$34:$A$44</definedName>
    <definedName name="Google_Sheet_Link_84522528" hidden="1">Legend!$A$21:$A$33</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ARRAYTEXT_WF"/>
      </xcalcf:calcFeatures>
    </ext>
  </extLst>
</workbook>
</file>

<file path=xl/calcChain.xml><?xml version="1.0" encoding="utf-8"?>
<calcChain xmlns="http://schemas.openxmlformats.org/spreadsheetml/2006/main">
  <c r="BC45" i="4" l="1"/>
  <c r="BB45" i="4"/>
  <c r="BF45" i="4" s="1"/>
  <c r="BD45" i="4"/>
  <c r="T79" i="4"/>
  <c r="P79" i="4" s="1"/>
  <c r="R79" i="4"/>
  <c r="S79" i="4" s="1"/>
  <c r="O79" i="4" s="1"/>
  <c r="M79" i="4"/>
  <c r="AZ79" i="4"/>
  <c r="BA79" i="4" s="1"/>
  <c r="BE79" i="4" s="1"/>
  <c r="BB79" i="4"/>
  <c r="BF79" i="4" s="1"/>
  <c r="BC79" i="4"/>
  <c r="CA79" i="4"/>
  <c r="I79" i="4" s="1"/>
  <c r="U79" i="4"/>
  <c r="AI79" i="4"/>
  <c r="AV79" i="4"/>
  <c r="BG79" i="4"/>
  <c r="T76" i="4"/>
  <c r="P76" i="4" s="1"/>
  <c r="R76" i="4"/>
  <c r="M76" i="4"/>
  <c r="AZ76" i="4"/>
  <c r="BA76" i="4" s="1"/>
  <c r="BE76" i="4" s="1"/>
  <c r="BB76" i="4"/>
  <c r="BF76" i="4" s="1"/>
  <c r="BC76" i="4"/>
  <c r="T68" i="4"/>
  <c r="P68" i="4" s="1"/>
  <c r="T69" i="4"/>
  <c r="P69" i="4" s="1"/>
  <c r="T70" i="4"/>
  <c r="P70" i="4" s="1"/>
  <c r="T71" i="4"/>
  <c r="P71" i="4" s="1"/>
  <c r="T72" i="4"/>
  <c r="P72" i="4" s="1"/>
  <c r="R68" i="4"/>
  <c r="S68" i="4" s="1"/>
  <c r="R69" i="4"/>
  <c r="S69" i="4" s="1"/>
  <c r="R70" i="4"/>
  <c r="S70" i="4" s="1"/>
  <c r="R71" i="4"/>
  <c r="N71" i="4" s="1"/>
  <c r="R72" i="4"/>
  <c r="N72" i="4" s="1"/>
  <c r="M68" i="4"/>
  <c r="M69" i="4"/>
  <c r="M70" i="4"/>
  <c r="M71" i="4"/>
  <c r="M72" i="4"/>
  <c r="BC68" i="4"/>
  <c r="BC69" i="4"/>
  <c r="BC70" i="4"/>
  <c r="BC71" i="4"/>
  <c r="BC72" i="4"/>
  <c r="BB68" i="4"/>
  <c r="BF68" i="4" s="1"/>
  <c r="BB69" i="4"/>
  <c r="BF69" i="4" s="1"/>
  <c r="BB70" i="4"/>
  <c r="BF70" i="4" s="1"/>
  <c r="BB71" i="4"/>
  <c r="BF71" i="4" s="1"/>
  <c r="BB72" i="4"/>
  <c r="BF72" i="4" s="1"/>
  <c r="AZ68" i="4"/>
  <c r="BD68" i="4" s="1"/>
  <c r="AZ69" i="4"/>
  <c r="BD69" i="4" s="1"/>
  <c r="AZ70" i="4"/>
  <c r="BA70" i="4" s="1"/>
  <c r="BE70" i="4" s="1"/>
  <c r="AZ71" i="4"/>
  <c r="BA71" i="4" s="1"/>
  <c r="BE71" i="4" s="1"/>
  <c r="AZ72" i="4"/>
  <c r="BD72" i="4" s="1"/>
  <c r="M67" i="4"/>
  <c r="T67" i="4"/>
  <c r="P67" i="4" s="1"/>
  <c r="R67" i="4"/>
  <c r="S67" i="4" s="1"/>
  <c r="BB67" i="4"/>
  <c r="BF67" i="4" s="1"/>
  <c r="AZ67" i="4"/>
  <c r="BD67" i="4" s="1"/>
  <c r="BC67" i="4"/>
  <c r="CA67" i="4"/>
  <c r="U67" i="4" s="1"/>
  <c r="CA45" i="4"/>
  <c r="BG45" i="4" s="1"/>
  <c r="I45" i="4"/>
  <c r="M45" i="4"/>
  <c r="T45" i="4"/>
  <c r="P45" i="4" s="1"/>
  <c r="T44" i="4"/>
  <c r="S45" i="4"/>
  <c r="T87" i="4"/>
  <c r="P87" i="4" s="1"/>
  <c r="R87" i="4"/>
  <c r="S87" i="4" s="1"/>
  <c r="N87" i="4"/>
  <c r="O87" i="4"/>
  <c r="BC87" i="4"/>
  <c r="BB87" i="4"/>
  <c r="BF87" i="4" s="1"/>
  <c r="AZ87" i="4"/>
  <c r="BA87" i="4" s="1"/>
  <c r="BE87" i="4" s="1"/>
  <c r="CA87" i="4"/>
  <c r="BG87" i="4" s="1"/>
  <c r="M30" i="4"/>
  <c r="BD79" i="4" l="1"/>
  <c r="N79" i="4"/>
  <c r="N68" i="4"/>
  <c r="BA69" i="4"/>
  <c r="BE69" i="4" s="1"/>
  <c r="BA45" i="4"/>
  <c r="BE45" i="4" s="1"/>
  <c r="BA68" i="4"/>
  <c r="BE68" i="4" s="1"/>
  <c r="I67" i="4"/>
  <c r="BD71" i="4"/>
  <c r="N76" i="4"/>
  <c r="BA72" i="4"/>
  <c r="BE72" i="4" s="1"/>
  <c r="O70" i="4"/>
  <c r="S76" i="4"/>
  <c r="O76" i="4" s="1"/>
  <c r="BD70" i="4"/>
  <c r="BD76" i="4"/>
  <c r="O69" i="4"/>
  <c r="N70" i="4"/>
  <c r="N69" i="4"/>
  <c r="O68" i="4"/>
  <c r="S72" i="4"/>
  <c r="O72" i="4" s="1"/>
  <c r="AV45" i="4"/>
  <c r="AI45" i="4"/>
  <c r="S71" i="4"/>
  <c r="O71" i="4" s="1"/>
  <c r="O67" i="4"/>
  <c r="BG67" i="4"/>
  <c r="BA67" i="4"/>
  <c r="BE67" i="4" s="1"/>
  <c r="AV67" i="4"/>
  <c r="N67" i="4"/>
  <c r="AI67" i="4"/>
  <c r="BD87" i="4"/>
  <c r="AV87" i="4"/>
  <c r="AI87" i="4"/>
  <c r="U87" i="4"/>
  <c r="N45" i="4"/>
  <c r="O45" i="4"/>
  <c r="I87" i="4"/>
  <c r="Q9" i="4"/>
  <c r="R9" i="4" s="1"/>
  <c r="S9" i="4" s="1"/>
  <c r="BN9" i="4"/>
  <c r="BN10" i="4"/>
  <c r="BN11" i="4"/>
  <c r="BN12" i="4"/>
  <c r="BN13" i="4"/>
  <c r="BN14" i="4"/>
  <c r="BN15" i="4"/>
  <c r="BN16" i="4"/>
  <c r="BN17" i="4"/>
  <c r="BN18" i="4"/>
  <c r="BN19" i="4"/>
  <c r="BN20" i="4"/>
  <c r="BN21" i="4"/>
  <c r="BN22" i="4"/>
  <c r="BN23" i="4"/>
  <c r="BN24" i="4"/>
  <c r="BN25" i="4"/>
  <c r="BN26" i="4"/>
  <c r="BN27" i="4"/>
  <c r="BN28" i="4"/>
  <c r="BN29" i="4"/>
  <c r="BN30" i="4"/>
  <c r="BN31" i="4"/>
  <c r="BN32" i="4"/>
  <c r="BN33" i="4"/>
  <c r="BN34" i="4"/>
  <c r="BN35" i="4"/>
  <c r="BN36" i="4"/>
  <c r="BN37" i="4"/>
  <c r="BN38" i="4"/>
  <c r="BN39" i="4"/>
  <c r="BN40" i="4"/>
  <c r="BN41" i="4"/>
  <c r="BN42" i="4"/>
  <c r="BN43" i="4"/>
  <c r="BN44" i="4"/>
  <c r="BN46" i="4"/>
  <c r="BN47" i="4"/>
  <c r="BN48" i="4"/>
  <c r="BN49" i="4"/>
  <c r="BN50" i="4"/>
  <c r="BN51" i="4"/>
  <c r="BN52" i="4"/>
  <c r="BN53" i="4"/>
  <c r="BN54" i="4"/>
  <c r="BN55" i="4"/>
  <c r="BN56" i="4"/>
  <c r="BN57" i="4"/>
  <c r="BN58" i="4"/>
  <c r="BN59" i="4"/>
  <c r="BN60" i="4"/>
  <c r="BN61" i="4"/>
  <c r="BN62" i="4"/>
  <c r="BN63" i="4"/>
  <c r="BN64" i="4"/>
  <c r="BN65" i="4"/>
  <c r="BN66" i="4"/>
  <c r="BN73" i="4"/>
  <c r="BN74" i="4"/>
  <c r="BN75" i="4"/>
  <c r="BN77" i="4"/>
  <c r="BN78" i="4"/>
  <c r="BN80" i="4"/>
  <c r="BN81" i="4"/>
  <c r="BN82" i="4"/>
  <c r="BN83" i="4"/>
  <c r="BN84" i="4"/>
  <c r="BN85" i="4"/>
  <c r="BN86" i="4"/>
  <c r="BN88" i="4"/>
  <c r="BN89" i="4"/>
  <c r="BN90" i="4"/>
  <c r="BN91" i="4"/>
  <c r="BN92" i="4"/>
  <c r="BN93" i="4"/>
  <c r="BN94" i="4"/>
  <c r="BN95" i="4"/>
  <c r="BN96" i="4"/>
  <c r="BN97" i="4"/>
  <c r="BN98" i="4"/>
  <c r="BN99" i="4"/>
  <c r="BN100" i="4"/>
  <c r="BN101" i="4"/>
  <c r="BN102" i="4"/>
  <c r="BN103" i="4"/>
  <c r="BN104" i="4"/>
  <c r="BN105" i="4"/>
  <c r="BN106" i="4"/>
  <c r="BN107" i="4"/>
  <c r="BN108" i="4"/>
  <c r="BN109" i="4"/>
  <c r="BN110" i="4"/>
  <c r="BN111" i="4"/>
  <c r="BN112" i="4"/>
  <c r="BR112" i="4" s="1"/>
  <c r="BN113" i="4"/>
  <c r="BR113" i="4" s="1"/>
  <c r="BN114" i="4"/>
  <c r="BN115" i="4"/>
  <c r="BN116" i="4"/>
  <c r="BR116" i="4" s="1"/>
  <c r="BN117" i="4"/>
  <c r="BR117" i="4" s="1"/>
  <c r="BN118" i="4"/>
  <c r="BR118" i="4" s="1"/>
  <c r="BN119" i="4"/>
  <c r="BR119" i="4" s="1"/>
  <c r="BN120" i="4"/>
  <c r="BN121" i="4"/>
  <c r="BN8" i="4"/>
  <c r="BL8" i="4"/>
  <c r="BM8" i="4" s="1"/>
  <c r="BL9" i="4"/>
  <c r="BM9" i="4" s="1"/>
  <c r="BL10" i="4"/>
  <c r="BM10" i="4" s="1"/>
  <c r="BL11" i="4"/>
  <c r="BM11" i="4" s="1"/>
  <c r="BL12" i="4"/>
  <c r="BM12" i="4" s="1"/>
  <c r="BL14" i="4"/>
  <c r="BM14" i="4" s="1"/>
  <c r="BL15" i="4"/>
  <c r="BM15" i="4" s="1"/>
  <c r="BL16" i="4"/>
  <c r="BM16" i="4" s="1"/>
  <c r="BL17" i="4"/>
  <c r="BM17" i="4" s="1"/>
  <c r="BL18" i="4"/>
  <c r="BM18" i="4" s="1"/>
  <c r="BL19" i="4"/>
  <c r="BM19" i="4" s="1"/>
  <c r="BL20" i="4"/>
  <c r="BM20" i="4" s="1"/>
  <c r="BL21" i="4"/>
  <c r="BM21" i="4" s="1"/>
  <c r="BL22" i="4"/>
  <c r="BM22" i="4" s="1"/>
  <c r="BL23" i="4"/>
  <c r="BM23" i="4" s="1"/>
  <c r="BL25" i="4"/>
  <c r="BM25" i="4" s="1"/>
  <c r="BL26" i="4"/>
  <c r="BM26" i="4" s="1"/>
  <c r="BQ26" i="4" s="1"/>
  <c r="BL27" i="4"/>
  <c r="BM27" i="4" s="1"/>
  <c r="BL29" i="4"/>
  <c r="BM29" i="4" s="1"/>
  <c r="BL30" i="4"/>
  <c r="BM30" i="4" s="1"/>
  <c r="BL31" i="4"/>
  <c r="BM31" i="4" s="1"/>
  <c r="BL32" i="4"/>
  <c r="BM32" i="4" s="1"/>
  <c r="BL33" i="4"/>
  <c r="BM33" i="4" s="1"/>
  <c r="BL34" i="4"/>
  <c r="BM34" i="4" s="1"/>
  <c r="BL35" i="4"/>
  <c r="BM35" i="4" s="1"/>
  <c r="BL36" i="4"/>
  <c r="BM36" i="4" s="1"/>
  <c r="BL37" i="4"/>
  <c r="BM37" i="4" s="1"/>
  <c r="BL39" i="4"/>
  <c r="BM39" i="4" s="1"/>
  <c r="BL40" i="4"/>
  <c r="BM40" i="4" s="1"/>
  <c r="BL41" i="4"/>
  <c r="BM41" i="4" s="1"/>
  <c r="BL43" i="4"/>
  <c r="BM43" i="4" s="1"/>
  <c r="BQ43" i="4" s="1"/>
  <c r="BL44" i="4"/>
  <c r="BM44" i="4" s="1"/>
  <c r="BL46" i="4"/>
  <c r="BM46" i="4" s="1"/>
  <c r="BL47" i="4"/>
  <c r="BM47" i="4" s="1"/>
  <c r="BL48" i="4"/>
  <c r="BM48" i="4" s="1"/>
  <c r="BL49" i="4"/>
  <c r="BM49" i="4" s="1"/>
  <c r="BL50" i="4"/>
  <c r="BM50" i="4" s="1"/>
  <c r="BL51" i="4"/>
  <c r="BM51" i="4" s="1"/>
  <c r="BL52" i="4"/>
  <c r="BM52" i="4" s="1"/>
  <c r="BL53" i="4"/>
  <c r="BM53" i="4" s="1"/>
  <c r="BL56" i="4"/>
  <c r="BM56" i="4" s="1"/>
  <c r="BL57" i="4"/>
  <c r="BM57" i="4" s="1"/>
  <c r="BL58" i="4"/>
  <c r="BM58" i="4" s="1"/>
  <c r="BL59" i="4"/>
  <c r="BM59" i="4" s="1"/>
  <c r="BL60" i="4"/>
  <c r="BM60" i="4" s="1"/>
  <c r="BL62" i="4"/>
  <c r="BM62" i="4" s="1"/>
  <c r="BL63" i="4"/>
  <c r="BM63" i="4" s="1"/>
  <c r="BL65" i="4"/>
  <c r="BM65" i="4" s="1"/>
  <c r="BL73" i="4"/>
  <c r="BM73" i="4" s="1"/>
  <c r="BL74" i="4"/>
  <c r="BM74" i="4" s="1"/>
  <c r="BL75" i="4"/>
  <c r="BM75" i="4" s="1"/>
  <c r="BL77" i="4"/>
  <c r="BM77" i="4" s="1"/>
  <c r="BL78" i="4"/>
  <c r="BM78" i="4" s="1"/>
  <c r="BL85" i="4"/>
  <c r="BM85" i="4" s="1"/>
  <c r="BL86" i="4"/>
  <c r="BM86" i="4" s="1"/>
  <c r="BL88" i="4"/>
  <c r="BM88" i="4" s="1"/>
  <c r="BL89" i="4"/>
  <c r="BM89" i="4" s="1"/>
  <c r="BL90" i="4"/>
  <c r="BM90" i="4" s="1"/>
  <c r="BL91" i="4"/>
  <c r="BM91" i="4" s="1"/>
  <c r="BL92" i="4"/>
  <c r="BM92" i="4" s="1"/>
  <c r="BL93" i="4"/>
  <c r="BM93" i="4" s="1"/>
  <c r="BL96" i="4"/>
  <c r="BM96" i="4" s="1"/>
  <c r="BL97" i="4"/>
  <c r="BM97" i="4" s="1"/>
  <c r="BL98" i="4"/>
  <c r="BM98" i="4" s="1"/>
  <c r="BL99" i="4"/>
  <c r="BM99" i="4" s="1"/>
  <c r="BL100" i="4"/>
  <c r="BM100" i="4" s="1"/>
  <c r="BL101" i="4"/>
  <c r="BM101" i="4" s="1"/>
  <c r="BL106" i="4"/>
  <c r="BM106" i="4" s="1"/>
  <c r="BL107" i="4"/>
  <c r="BM107" i="4" s="1"/>
  <c r="BL108" i="4"/>
  <c r="BM108" i="4" s="1"/>
  <c r="BL109" i="4"/>
  <c r="BM109" i="4" s="1"/>
  <c r="BL111" i="4"/>
  <c r="BM111" i="4" s="1"/>
  <c r="BL112" i="4"/>
  <c r="BM112" i="4" s="1"/>
  <c r="BL113" i="4"/>
  <c r="BM113" i="4" s="1"/>
  <c r="BL114" i="4"/>
  <c r="BM114" i="4" s="1"/>
  <c r="BL115" i="4"/>
  <c r="BM115" i="4" s="1"/>
  <c r="BL116" i="4"/>
  <c r="BM116" i="4" s="1"/>
  <c r="BQ116" i="4" s="1"/>
  <c r="BL117" i="4"/>
  <c r="BM117" i="4" s="1"/>
  <c r="BL118" i="4"/>
  <c r="BM118" i="4" s="1"/>
  <c r="BL119" i="4"/>
  <c r="BP119" i="4" s="1"/>
  <c r="BL120" i="4"/>
  <c r="BM120" i="4" s="1"/>
  <c r="BL121" i="4"/>
  <c r="BM121" i="4" s="1"/>
  <c r="BB9" i="4"/>
  <c r="BB10" i="4"/>
  <c r="BB11" i="4"/>
  <c r="BB12" i="4"/>
  <c r="BB13" i="4"/>
  <c r="BB14" i="4"/>
  <c r="BF14" i="4" s="1"/>
  <c r="BB15" i="4"/>
  <c r="BB16" i="4"/>
  <c r="BB17" i="4"/>
  <c r="BB18" i="4"/>
  <c r="BB19" i="4"/>
  <c r="BB20" i="4"/>
  <c r="BB21" i="4"/>
  <c r="BB22" i="4"/>
  <c r="BB23" i="4"/>
  <c r="BB24" i="4"/>
  <c r="BB25" i="4"/>
  <c r="BB26" i="4"/>
  <c r="BB27" i="4"/>
  <c r="BB28" i="4"/>
  <c r="BB29" i="4"/>
  <c r="BB30" i="4"/>
  <c r="BB31" i="4"/>
  <c r="BB32" i="4"/>
  <c r="BB33" i="4"/>
  <c r="BB34" i="4"/>
  <c r="BB35" i="4"/>
  <c r="BB36" i="4"/>
  <c r="BB37" i="4"/>
  <c r="BB38" i="4"/>
  <c r="BB39" i="4"/>
  <c r="BB40" i="4"/>
  <c r="BB41" i="4"/>
  <c r="BB42" i="4"/>
  <c r="BB43" i="4"/>
  <c r="BB44" i="4"/>
  <c r="BB46" i="4"/>
  <c r="BB47" i="4"/>
  <c r="BB48" i="4"/>
  <c r="BB49" i="4"/>
  <c r="BB50" i="4"/>
  <c r="BB51" i="4"/>
  <c r="BB52" i="4"/>
  <c r="BB53" i="4"/>
  <c r="BB54" i="4"/>
  <c r="BB55" i="4"/>
  <c r="BB56" i="4"/>
  <c r="BB57" i="4"/>
  <c r="BB58" i="4"/>
  <c r="BB59" i="4"/>
  <c r="BB60" i="4"/>
  <c r="BB61" i="4"/>
  <c r="BB62" i="4"/>
  <c r="BB63" i="4"/>
  <c r="BB64" i="4"/>
  <c r="BB65" i="4"/>
  <c r="BB66" i="4"/>
  <c r="BB73" i="4"/>
  <c r="BB74" i="4"/>
  <c r="BB75" i="4"/>
  <c r="BB77" i="4"/>
  <c r="BB78" i="4"/>
  <c r="BB80" i="4"/>
  <c r="BB81" i="4"/>
  <c r="BB82" i="4"/>
  <c r="BB83" i="4"/>
  <c r="BB84" i="4"/>
  <c r="BB85" i="4"/>
  <c r="BB86" i="4"/>
  <c r="BB88" i="4"/>
  <c r="BB89" i="4"/>
  <c r="BB90" i="4"/>
  <c r="BB91" i="4"/>
  <c r="BB92" i="4"/>
  <c r="BB93" i="4"/>
  <c r="BB94" i="4"/>
  <c r="BB95" i="4"/>
  <c r="BB96" i="4"/>
  <c r="BB97" i="4"/>
  <c r="BB98" i="4"/>
  <c r="BB99" i="4"/>
  <c r="BB100" i="4"/>
  <c r="BB101" i="4"/>
  <c r="BB102" i="4"/>
  <c r="BB103" i="4"/>
  <c r="BB104" i="4"/>
  <c r="BF104" i="4" s="1"/>
  <c r="BB105" i="4"/>
  <c r="BB106" i="4"/>
  <c r="BB107" i="4"/>
  <c r="BB108" i="4"/>
  <c r="BB109" i="4"/>
  <c r="BB110" i="4"/>
  <c r="BB111" i="4"/>
  <c r="BF111" i="4" s="1"/>
  <c r="BB112" i="4"/>
  <c r="BF112" i="4" s="1"/>
  <c r="BB113" i="4"/>
  <c r="BF113" i="4" s="1"/>
  <c r="BB114" i="4"/>
  <c r="BB115" i="4"/>
  <c r="BB116" i="4"/>
  <c r="BF116" i="4" s="1"/>
  <c r="BB117" i="4"/>
  <c r="BF117" i="4" s="1"/>
  <c r="BB118" i="4"/>
  <c r="BF118" i="4" s="1"/>
  <c r="BB119" i="4"/>
  <c r="BF119" i="4" s="1"/>
  <c r="BB120" i="4"/>
  <c r="BB121" i="4"/>
  <c r="BB8" i="4"/>
  <c r="BA10" i="4"/>
  <c r="BA16" i="4"/>
  <c r="BA17" i="4"/>
  <c r="BA18" i="4"/>
  <c r="BA19" i="4"/>
  <c r="BA20" i="4"/>
  <c r="BA21" i="4"/>
  <c r="BA22" i="4"/>
  <c r="BA23" i="4"/>
  <c r="BA24" i="4"/>
  <c r="BA40" i="4"/>
  <c r="BA42" i="4"/>
  <c r="BA50" i="4"/>
  <c r="BA55" i="4"/>
  <c r="BA77" i="4"/>
  <c r="BA90" i="4"/>
  <c r="BA95" i="4"/>
  <c r="AZ9" i="4"/>
  <c r="BA9" i="4" s="1"/>
  <c r="AZ10" i="4"/>
  <c r="AZ11" i="4"/>
  <c r="BA11" i="4" s="1"/>
  <c r="AZ12" i="4"/>
  <c r="BA12" i="4" s="1"/>
  <c r="AZ13" i="4"/>
  <c r="BA13" i="4" s="1"/>
  <c r="AZ14" i="4"/>
  <c r="BA14" i="4" s="1"/>
  <c r="AZ15" i="4"/>
  <c r="BA15" i="4" s="1"/>
  <c r="AZ16" i="4"/>
  <c r="AZ17" i="4"/>
  <c r="AZ18" i="4"/>
  <c r="AZ19" i="4"/>
  <c r="AZ20" i="4"/>
  <c r="AZ21" i="4"/>
  <c r="AZ22" i="4"/>
  <c r="AZ23" i="4"/>
  <c r="AZ24" i="4"/>
  <c r="AZ25" i="4"/>
  <c r="BA25" i="4" s="1"/>
  <c r="AZ26" i="4"/>
  <c r="BA26" i="4" s="1"/>
  <c r="AZ27" i="4"/>
  <c r="BA27" i="4" s="1"/>
  <c r="AZ28" i="4"/>
  <c r="BA28" i="4" s="1"/>
  <c r="AZ29" i="4"/>
  <c r="BA29" i="4" s="1"/>
  <c r="AZ30" i="4"/>
  <c r="BA30" i="4" s="1"/>
  <c r="AZ31" i="4"/>
  <c r="BA31" i="4" s="1"/>
  <c r="AZ32" i="4"/>
  <c r="BA32" i="4" s="1"/>
  <c r="AZ33" i="4"/>
  <c r="BA33" i="4" s="1"/>
  <c r="AZ34" i="4"/>
  <c r="BA34" i="4" s="1"/>
  <c r="AZ35" i="4"/>
  <c r="BA35" i="4" s="1"/>
  <c r="AZ36" i="4"/>
  <c r="BA36" i="4" s="1"/>
  <c r="AZ37" i="4"/>
  <c r="BA37" i="4" s="1"/>
  <c r="AZ38" i="4"/>
  <c r="BA38" i="4" s="1"/>
  <c r="AZ39" i="4"/>
  <c r="BA39" i="4" s="1"/>
  <c r="AZ40" i="4"/>
  <c r="AZ41" i="4"/>
  <c r="BA41" i="4" s="1"/>
  <c r="AZ42" i="4"/>
  <c r="AZ43" i="4"/>
  <c r="BA43" i="4" s="1"/>
  <c r="AZ44" i="4"/>
  <c r="BA44" i="4" s="1"/>
  <c r="AZ46" i="4"/>
  <c r="BA46" i="4" s="1"/>
  <c r="AZ47" i="4"/>
  <c r="BA47" i="4" s="1"/>
  <c r="AZ48" i="4"/>
  <c r="BA48" i="4" s="1"/>
  <c r="AZ49" i="4"/>
  <c r="BA49" i="4" s="1"/>
  <c r="AZ50" i="4"/>
  <c r="AZ51" i="4"/>
  <c r="BA51" i="4" s="1"/>
  <c r="AZ52" i="4"/>
  <c r="BA52" i="4" s="1"/>
  <c r="AZ53" i="4"/>
  <c r="BA53" i="4" s="1"/>
  <c r="AZ54" i="4"/>
  <c r="BA54" i="4" s="1"/>
  <c r="AZ55" i="4"/>
  <c r="AZ56" i="4"/>
  <c r="BA56" i="4" s="1"/>
  <c r="AZ57" i="4"/>
  <c r="BA57" i="4" s="1"/>
  <c r="AZ58" i="4"/>
  <c r="BA58" i="4" s="1"/>
  <c r="AZ59" i="4"/>
  <c r="BA59" i="4" s="1"/>
  <c r="AZ60" i="4"/>
  <c r="BA60" i="4" s="1"/>
  <c r="AZ61" i="4"/>
  <c r="BA61" i="4" s="1"/>
  <c r="AZ62" i="4"/>
  <c r="BA62" i="4" s="1"/>
  <c r="AZ63" i="4"/>
  <c r="BA63" i="4" s="1"/>
  <c r="AZ64" i="4"/>
  <c r="BA64" i="4" s="1"/>
  <c r="AZ65" i="4"/>
  <c r="BA65" i="4" s="1"/>
  <c r="AZ66" i="4"/>
  <c r="BA66" i="4" s="1"/>
  <c r="AZ73" i="4"/>
  <c r="BA73" i="4" s="1"/>
  <c r="AZ74" i="4"/>
  <c r="BA74" i="4" s="1"/>
  <c r="AZ75" i="4"/>
  <c r="BA75" i="4" s="1"/>
  <c r="AZ77" i="4"/>
  <c r="AZ78" i="4"/>
  <c r="BA78" i="4" s="1"/>
  <c r="AZ80" i="4"/>
  <c r="BA80" i="4" s="1"/>
  <c r="AZ81" i="4"/>
  <c r="BA81" i="4" s="1"/>
  <c r="AZ82" i="4"/>
  <c r="BA82" i="4" s="1"/>
  <c r="AZ83" i="4"/>
  <c r="BA83" i="4" s="1"/>
  <c r="AZ84" i="4"/>
  <c r="BA84" i="4" s="1"/>
  <c r="AZ85" i="4"/>
  <c r="BA85" i="4" s="1"/>
  <c r="AZ86" i="4"/>
  <c r="BA86" i="4" s="1"/>
  <c r="AZ88" i="4"/>
  <c r="BA88" i="4" s="1"/>
  <c r="AZ89" i="4"/>
  <c r="BA89" i="4" s="1"/>
  <c r="AZ90" i="4"/>
  <c r="AZ91" i="4"/>
  <c r="BA91" i="4" s="1"/>
  <c r="AZ92" i="4"/>
  <c r="BA92" i="4" s="1"/>
  <c r="AZ93" i="4"/>
  <c r="BA93" i="4" s="1"/>
  <c r="AZ94" i="4"/>
  <c r="BA94" i="4" s="1"/>
  <c r="AZ95" i="4"/>
  <c r="AZ96" i="4"/>
  <c r="BA96" i="4" s="1"/>
  <c r="AZ97" i="4"/>
  <c r="BA97" i="4" s="1"/>
  <c r="AZ98" i="4"/>
  <c r="BA98" i="4" s="1"/>
  <c r="AZ99" i="4"/>
  <c r="BA99" i="4" s="1"/>
  <c r="AZ100" i="4"/>
  <c r="BA100" i="4" s="1"/>
  <c r="AZ101" i="4"/>
  <c r="BA101" i="4" s="1"/>
  <c r="AZ102" i="4"/>
  <c r="BA102" i="4" s="1"/>
  <c r="AZ103" i="4"/>
  <c r="BA103" i="4" s="1"/>
  <c r="AZ104" i="4"/>
  <c r="BA104" i="4" s="1"/>
  <c r="AZ105" i="4"/>
  <c r="BA105" i="4" s="1"/>
  <c r="AZ106" i="4"/>
  <c r="BA106" i="4" s="1"/>
  <c r="AZ107" i="4"/>
  <c r="BA107" i="4" s="1"/>
  <c r="AZ108" i="4"/>
  <c r="BA108" i="4" s="1"/>
  <c r="AZ109" i="4"/>
  <c r="BA109" i="4" s="1"/>
  <c r="AZ110" i="4"/>
  <c r="BA110" i="4" s="1"/>
  <c r="AZ111" i="4"/>
  <c r="BA111" i="4" s="1"/>
  <c r="AZ112" i="4"/>
  <c r="BA112" i="4" s="1"/>
  <c r="AZ113" i="4"/>
  <c r="BA113" i="4" s="1"/>
  <c r="AZ114" i="4"/>
  <c r="BA114" i="4" s="1"/>
  <c r="AZ115" i="4"/>
  <c r="BA115" i="4" s="1"/>
  <c r="AZ116" i="4"/>
  <c r="BA116" i="4" s="1"/>
  <c r="AZ117" i="4"/>
  <c r="BA117" i="4" s="1"/>
  <c r="AZ118" i="4"/>
  <c r="BA118" i="4" s="1"/>
  <c r="AZ119" i="4"/>
  <c r="BA119" i="4" s="1"/>
  <c r="AZ120" i="4"/>
  <c r="BA120" i="4" s="1"/>
  <c r="AZ121" i="4"/>
  <c r="BA121" i="4" s="1"/>
  <c r="AZ8" i="4"/>
  <c r="BA8" i="4" s="1"/>
  <c r="AQ9" i="4"/>
  <c r="AQ10" i="4"/>
  <c r="AQ11" i="4"/>
  <c r="AQ12" i="4"/>
  <c r="AQ13" i="4"/>
  <c r="AQ14" i="4"/>
  <c r="AQ15" i="4"/>
  <c r="AQ16" i="4"/>
  <c r="AQ17" i="4"/>
  <c r="AQ18" i="4"/>
  <c r="AQ19" i="4"/>
  <c r="AQ20" i="4"/>
  <c r="AQ21" i="4"/>
  <c r="AQ22" i="4"/>
  <c r="AQ23" i="4"/>
  <c r="AQ24" i="4"/>
  <c r="AQ25" i="4"/>
  <c r="AQ26" i="4"/>
  <c r="AQ27" i="4"/>
  <c r="AQ28" i="4"/>
  <c r="AQ29" i="4"/>
  <c r="AQ30" i="4"/>
  <c r="AQ31" i="4"/>
  <c r="AQ32" i="4"/>
  <c r="AQ33" i="4"/>
  <c r="AQ34" i="4"/>
  <c r="AQ35" i="4"/>
  <c r="AQ36" i="4"/>
  <c r="AQ37" i="4"/>
  <c r="AQ38" i="4"/>
  <c r="AQ39" i="4"/>
  <c r="AQ40" i="4"/>
  <c r="AQ41" i="4"/>
  <c r="AQ42" i="4"/>
  <c r="AQ43" i="4"/>
  <c r="AQ44" i="4"/>
  <c r="AQ46" i="4"/>
  <c r="AQ47" i="4"/>
  <c r="AQ48" i="4"/>
  <c r="AQ49" i="4"/>
  <c r="AQ50" i="4"/>
  <c r="AQ51" i="4"/>
  <c r="AQ52" i="4"/>
  <c r="AQ53" i="4"/>
  <c r="AQ54" i="4"/>
  <c r="AQ55" i="4"/>
  <c r="AQ56" i="4"/>
  <c r="AQ57" i="4"/>
  <c r="AQ58" i="4"/>
  <c r="AQ59" i="4"/>
  <c r="AQ60" i="4"/>
  <c r="AQ61" i="4"/>
  <c r="AQ62" i="4"/>
  <c r="AQ63" i="4"/>
  <c r="AQ64" i="4"/>
  <c r="AQ65" i="4"/>
  <c r="AQ66" i="4"/>
  <c r="AQ73" i="4"/>
  <c r="AQ74" i="4"/>
  <c r="AQ75" i="4"/>
  <c r="AQ77" i="4"/>
  <c r="AQ78" i="4"/>
  <c r="AQ80" i="4"/>
  <c r="AQ81" i="4"/>
  <c r="AQ82" i="4"/>
  <c r="AQ83" i="4"/>
  <c r="AQ84" i="4"/>
  <c r="AQ85" i="4"/>
  <c r="AQ86" i="4"/>
  <c r="AQ88" i="4"/>
  <c r="AQ89" i="4"/>
  <c r="AQ90" i="4"/>
  <c r="AQ91" i="4"/>
  <c r="AQ92" i="4"/>
  <c r="AQ93" i="4"/>
  <c r="AQ94" i="4"/>
  <c r="AQ95" i="4"/>
  <c r="AQ96" i="4"/>
  <c r="AQ97" i="4"/>
  <c r="AQ98" i="4"/>
  <c r="AQ99" i="4"/>
  <c r="AQ100" i="4"/>
  <c r="AQ101" i="4"/>
  <c r="AQ102" i="4"/>
  <c r="AQ103" i="4"/>
  <c r="AQ104" i="4"/>
  <c r="AQ105" i="4"/>
  <c r="AQ106" i="4"/>
  <c r="AQ107" i="4"/>
  <c r="AQ108" i="4"/>
  <c r="AQ109" i="4"/>
  <c r="AQ110" i="4"/>
  <c r="AQ111" i="4"/>
  <c r="AQ112" i="4"/>
  <c r="AQ113" i="4"/>
  <c r="AQ114" i="4"/>
  <c r="AQ115" i="4"/>
  <c r="AQ116" i="4"/>
  <c r="AQ117" i="4"/>
  <c r="AQ118" i="4"/>
  <c r="AQ119" i="4"/>
  <c r="AQ120" i="4"/>
  <c r="AQ121" i="4"/>
  <c r="AQ8" i="4"/>
  <c r="AP13" i="4"/>
  <c r="AP28" i="4"/>
  <c r="AP41" i="4"/>
  <c r="AP73" i="4"/>
  <c r="AP95" i="4"/>
  <c r="AO13" i="4"/>
  <c r="AO28" i="4"/>
  <c r="AO41" i="4"/>
  <c r="AO73" i="4"/>
  <c r="AO95" i="4"/>
  <c r="AM24" i="4"/>
  <c r="AM23" i="4"/>
  <c r="AN23" i="4" s="1"/>
  <c r="AO23" i="4" s="1"/>
  <c r="AP23" i="4" s="1"/>
  <c r="AM21" i="4"/>
  <c r="AN21" i="4" s="1"/>
  <c r="AO21" i="4" s="1"/>
  <c r="AP21" i="4" s="1"/>
  <c r="AM22" i="4"/>
  <c r="AN22" i="4" s="1"/>
  <c r="AO22" i="4" s="1"/>
  <c r="AP22" i="4" s="1"/>
  <c r="AM16" i="4"/>
  <c r="AN16" i="4" s="1"/>
  <c r="AO16" i="4" s="1"/>
  <c r="AP16" i="4" s="1"/>
  <c r="AM17" i="4"/>
  <c r="AN17" i="4" s="1"/>
  <c r="AO17" i="4" s="1"/>
  <c r="AP17" i="4" s="1"/>
  <c r="AM18" i="4"/>
  <c r="AN18" i="4" s="1"/>
  <c r="AO18" i="4" s="1"/>
  <c r="AP18" i="4" s="1"/>
  <c r="AM19" i="4"/>
  <c r="AN19" i="4" s="1"/>
  <c r="AO19" i="4" s="1"/>
  <c r="AP19" i="4" s="1"/>
  <c r="AM20" i="4"/>
  <c r="AM15" i="4"/>
  <c r="AN15" i="4" s="1"/>
  <c r="AO15" i="4" s="1"/>
  <c r="AP15" i="4" s="1"/>
  <c r="AM14" i="4"/>
  <c r="AN14" i="4" s="1"/>
  <c r="AO14" i="4" s="1"/>
  <c r="AP14" i="4" s="1"/>
  <c r="AM12" i="4"/>
  <c r="AN12" i="4" s="1"/>
  <c r="AO12" i="4" s="1"/>
  <c r="AP12" i="4" s="1"/>
  <c r="AM11" i="4"/>
  <c r="AN11" i="4" s="1"/>
  <c r="AO11" i="4" s="1"/>
  <c r="AP11" i="4" s="1"/>
  <c r="AM10" i="4"/>
  <c r="AM9" i="4"/>
  <c r="AM8" i="4"/>
  <c r="AM26" i="4"/>
  <c r="AN26" i="4" s="1"/>
  <c r="AO26" i="4" s="1"/>
  <c r="AP26" i="4" s="1"/>
  <c r="AM27" i="4"/>
  <c r="AM29" i="4"/>
  <c r="AN29" i="4" s="1"/>
  <c r="AO29" i="4" s="1"/>
  <c r="AP29" i="4" s="1"/>
  <c r="AM30" i="4"/>
  <c r="AM31" i="4"/>
  <c r="AM32" i="4"/>
  <c r="AM33" i="4"/>
  <c r="AM34" i="4"/>
  <c r="AM35" i="4"/>
  <c r="AM36" i="4"/>
  <c r="AN36" i="4" s="1"/>
  <c r="AO36" i="4" s="1"/>
  <c r="AP36" i="4" s="1"/>
  <c r="AM37" i="4"/>
  <c r="AN37" i="4" s="1"/>
  <c r="AO37" i="4" s="1"/>
  <c r="AP37" i="4" s="1"/>
  <c r="AM38" i="4"/>
  <c r="AN38" i="4" s="1"/>
  <c r="AO38" i="4" s="1"/>
  <c r="AP38" i="4" s="1"/>
  <c r="AM39" i="4"/>
  <c r="AM40" i="4"/>
  <c r="AM42" i="4"/>
  <c r="AM43" i="4"/>
  <c r="AN43" i="4" s="1"/>
  <c r="AO43" i="4" s="1"/>
  <c r="AP43" i="4" s="1"/>
  <c r="AM44" i="4"/>
  <c r="AN44" i="4" s="1"/>
  <c r="AO44" i="4" s="1"/>
  <c r="AP44" i="4" s="1"/>
  <c r="AM46" i="4"/>
  <c r="AN46" i="4" s="1"/>
  <c r="AO46" i="4" s="1"/>
  <c r="AP46" i="4" s="1"/>
  <c r="AM47" i="4"/>
  <c r="AN47" i="4" s="1"/>
  <c r="AO47" i="4" s="1"/>
  <c r="AP47" i="4" s="1"/>
  <c r="AM48" i="4"/>
  <c r="AM49" i="4"/>
  <c r="AM50" i="4"/>
  <c r="AM51" i="4"/>
  <c r="AM52" i="4"/>
  <c r="AM53" i="4"/>
  <c r="AM54" i="4"/>
  <c r="AM55" i="4"/>
  <c r="AM56" i="4"/>
  <c r="AM57" i="4"/>
  <c r="AM58" i="4"/>
  <c r="AM59" i="4"/>
  <c r="AM60" i="4"/>
  <c r="AN60" i="4" s="1"/>
  <c r="AR60" i="4" s="1"/>
  <c r="AM61" i="4"/>
  <c r="AM62" i="4"/>
  <c r="AM63" i="4"/>
  <c r="AM64" i="4"/>
  <c r="AM65" i="4"/>
  <c r="AM66" i="4"/>
  <c r="AM74" i="4"/>
  <c r="AM75" i="4"/>
  <c r="AM77" i="4"/>
  <c r="AM78" i="4"/>
  <c r="AM80" i="4"/>
  <c r="AN80" i="4" s="1"/>
  <c r="AO80" i="4" s="1"/>
  <c r="AP80" i="4" s="1"/>
  <c r="AM81" i="4"/>
  <c r="AN81" i="4" s="1"/>
  <c r="AO81" i="4" s="1"/>
  <c r="AP81" i="4" s="1"/>
  <c r="AM82" i="4"/>
  <c r="AN82" i="4" s="1"/>
  <c r="AO82" i="4" s="1"/>
  <c r="AP82" i="4" s="1"/>
  <c r="AM83" i="4"/>
  <c r="AN83" i="4" s="1"/>
  <c r="AO83" i="4" s="1"/>
  <c r="AP83" i="4" s="1"/>
  <c r="AM84" i="4"/>
  <c r="AN84" i="4" s="1"/>
  <c r="AO84" i="4" s="1"/>
  <c r="AP84" i="4" s="1"/>
  <c r="AM85" i="4"/>
  <c r="AM86" i="4"/>
  <c r="AM88" i="4"/>
  <c r="AM89" i="4"/>
  <c r="AM90" i="4"/>
  <c r="AM91" i="4"/>
  <c r="AN91" i="4" s="1"/>
  <c r="AO91" i="4" s="1"/>
  <c r="AP91" i="4" s="1"/>
  <c r="AM92" i="4"/>
  <c r="AN92" i="4" s="1"/>
  <c r="AO92" i="4" s="1"/>
  <c r="AP92" i="4" s="1"/>
  <c r="AM93" i="4"/>
  <c r="AN93" i="4" s="1"/>
  <c r="AO93" i="4" s="1"/>
  <c r="AP93" i="4" s="1"/>
  <c r="AM94" i="4"/>
  <c r="AM96" i="4"/>
  <c r="AN96" i="4" s="1"/>
  <c r="AO96" i="4" s="1"/>
  <c r="AP96" i="4" s="1"/>
  <c r="AM97" i="4"/>
  <c r="AN97" i="4" s="1"/>
  <c r="AO97" i="4" s="1"/>
  <c r="AP97" i="4" s="1"/>
  <c r="AM98" i="4"/>
  <c r="AN98" i="4" s="1"/>
  <c r="AO98" i="4" s="1"/>
  <c r="AP98" i="4" s="1"/>
  <c r="AM99" i="4"/>
  <c r="AN99" i="4" s="1"/>
  <c r="AO99" i="4" s="1"/>
  <c r="AP99" i="4" s="1"/>
  <c r="AM100" i="4"/>
  <c r="AN100" i="4" s="1"/>
  <c r="AO100" i="4" s="1"/>
  <c r="AP100" i="4" s="1"/>
  <c r="AM101" i="4"/>
  <c r="AN101" i="4" s="1"/>
  <c r="AO101" i="4" s="1"/>
  <c r="AP101" i="4" s="1"/>
  <c r="AM102" i="4"/>
  <c r="AN102" i="4" s="1"/>
  <c r="AO102" i="4" s="1"/>
  <c r="AP102" i="4" s="1"/>
  <c r="AM103" i="4"/>
  <c r="AM104" i="4"/>
  <c r="AN104" i="4" s="1"/>
  <c r="AO104" i="4" s="1"/>
  <c r="AP104" i="4" s="1"/>
  <c r="AM105" i="4"/>
  <c r="AN105" i="4" s="1"/>
  <c r="AO105" i="4" s="1"/>
  <c r="AP105" i="4" s="1"/>
  <c r="AM106" i="4"/>
  <c r="AN106" i="4" s="1"/>
  <c r="AO106" i="4" s="1"/>
  <c r="AP106" i="4" s="1"/>
  <c r="AM107" i="4"/>
  <c r="AN107" i="4" s="1"/>
  <c r="AO107" i="4" s="1"/>
  <c r="AP107" i="4" s="1"/>
  <c r="AM108" i="4"/>
  <c r="AM109" i="4"/>
  <c r="AM110" i="4"/>
  <c r="AN110" i="4" s="1"/>
  <c r="AO110" i="4" s="1"/>
  <c r="AP110" i="4" s="1"/>
  <c r="AM111" i="4"/>
  <c r="AN111" i="4" s="1"/>
  <c r="AO111" i="4" s="1"/>
  <c r="AP111" i="4" s="1"/>
  <c r="AM112" i="4"/>
  <c r="AN112" i="4" s="1"/>
  <c r="AO112" i="4" s="1"/>
  <c r="AP112" i="4" s="1"/>
  <c r="AM113" i="4"/>
  <c r="AN113" i="4" s="1"/>
  <c r="AO113" i="4" s="1"/>
  <c r="AP113" i="4" s="1"/>
  <c r="AM114" i="4"/>
  <c r="AM115" i="4"/>
  <c r="AN115" i="4" s="1"/>
  <c r="AO115" i="4" s="1"/>
  <c r="AP115" i="4" s="1"/>
  <c r="AM116" i="4"/>
  <c r="AN116" i="4" s="1"/>
  <c r="AO116" i="4" s="1"/>
  <c r="AP116" i="4" s="1"/>
  <c r="AM117" i="4"/>
  <c r="AN117" i="4" s="1"/>
  <c r="AO117" i="4" s="1"/>
  <c r="AP117" i="4" s="1"/>
  <c r="AM118" i="4"/>
  <c r="AN118" i="4" s="1"/>
  <c r="AR118" i="4" s="1"/>
  <c r="AM119" i="4"/>
  <c r="AN119" i="4" s="1"/>
  <c r="AO119" i="4" s="1"/>
  <c r="AP119" i="4" s="1"/>
  <c r="AM120" i="4"/>
  <c r="AN120" i="4" s="1"/>
  <c r="AO120" i="4" s="1"/>
  <c r="AP120" i="4" s="1"/>
  <c r="AD9" i="4"/>
  <c r="AD10" i="4"/>
  <c r="AD11" i="4"/>
  <c r="AD12" i="4"/>
  <c r="AD13" i="4"/>
  <c r="AD14" i="4"/>
  <c r="AD15" i="4"/>
  <c r="AD16" i="4"/>
  <c r="AD17" i="4"/>
  <c r="AD18" i="4"/>
  <c r="AD19" i="4"/>
  <c r="AD20" i="4"/>
  <c r="AD21" i="4"/>
  <c r="AD22" i="4"/>
  <c r="AD23" i="4"/>
  <c r="AD24" i="4"/>
  <c r="AD25" i="4"/>
  <c r="AD26" i="4"/>
  <c r="AD27" i="4"/>
  <c r="AD28" i="4"/>
  <c r="AD29" i="4"/>
  <c r="AD30" i="4"/>
  <c r="AD31" i="4"/>
  <c r="AD32" i="4"/>
  <c r="AD33" i="4"/>
  <c r="AD34" i="4"/>
  <c r="AD35" i="4"/>
  <c r="AD36" i="4"/>
  <c r="AD37" i="4"/>
  <c r="AD38" i="4"/>
  <c r="AD39" i="4"/>
  <c r="AD40" i="4"/>
  <c r="AD41" i="4"/>
  <c r="AD42" i="4"/>
  <c r="AD43" i="4"/>
  <c r="AD44" i="4"/>
  <c r="AD46" i="4"/>
  <c r="AD47" i="4"/>
  <c r="AD48" i="4"/>
  <c r="AD49" i="4"/>
  <c r="AD50" i="4"/>
  <c r="AD51" i="4"/>
  <c r="AD52" i="4"/>
  <c r="AD53" i="4"/>
  <c r="AD54" i="4"/>
  <c r="AD55" i="4"/>
  <c r="AD56" i="4"/>
  <c r="AD57" i="4"/>
  <c r="AD58" i="4"/>
  <c r="AD59" i="4"/>
  <c r="AD60" i="4"/>
  <c r="AD61" i="4"/>
  <c r="AD62" i="4"/>
  <c r="AD63" i="4"/>
  <c r="AD64" i="4"/>
  <c r="AD65" i="4"/>
  <c r="AD66" i="4"/>
  <c r="AD73" i="4"/>
  <c r="AD74" i="4"/>
  <c r="AD75" i="4"/>
  <c r="AD77" i="4"/>
  <c r="AD78" i="4"/>
  <c r="AD80" i="4"/>
  <c r="AD81" i="4"/>
  <c r="AD82" i="4"/>
  <c r="AD83" i="4"/>
  <c r="AD84" i="4"/>
  <c r="AD85" i="4"/>
  <c r="AD86" i="4"/>
  <c r="AD88" i="4"/>
  <c r="AD89" i="4"/>
  <c r="AD90" i="4"/>
  <c r="AD91" i="4"/>
  <c r="AD92" i="4"/>
  <c r="AD93" i="4"/>
  <c r="AD94" i="4"/>
  <c r="AD95" i="4"/>
  <c r="AD96" i="4"/>
  <c r="AD97" i="4"/>
  <c r="AD98" i="4"/>
  <c r="AD99" i="4"/>
  <c r="AD100" i="4"/>
  <c r="AD101" i="4"/>
  <c r="AD102" i="4"/>
  <c r="AD103" i="4"/>
  <c r="AD104" i="4"/>
  <c r="AD105" i="4"/>
  <c r="AD106" i="4"/>
  <c r="AD107" i="4"/>
  <c r="AD108" i="4"/>
  <c r="AD109" i="4"/>
  <c r="AD110" i="4"/>
  <c r="AD111" i="4"/>
  <c r="AD112" i="4"/>
  <c r="AD113" i="4"/>
  <c r="AD114" i="4"/>
  <c r="AD115" i="4"/>
  <c r="AD116" i="4"/>
  <c r="AD117" i="4"/>
  <c r="AD118" i="4"/>
  <c r="AD119" i="4"/>
  <c r="AD120" i="4"/>
  <c r="AD121" i="4"/>
  <c r="AD8" i="4"/>
  <c r="AB13" i="4"/>
  <c r="AB25" i="4"/>
  <c r="AB73" i="4"/>
  <c r="AB95" i="4"/>
  <c r="AA13" i="4"/>
  <c r="AA25" i="4"/>
  <c r="AA73" i="4"/>
  <c r="AA95" i="4"/>
  <c r="T9" i="4"/>
  <c r="T10" i="4"/>
  <c r="T11" i="4"/>
  <c r="T12" i="4"/>
  <c r="T13" i="4"/>
  <c r="T14" i="4"/>
  <c r="T15" i="4"/>
  <c r="T16" i="4"/>
  <c r="T17" i="4"/>
  <c r="T18" i="4"/>
  <c r="T19" i="4"/>
  <c r="T20" i="4"/>
  <c r="T21" i="4"/>
  <c r="T22" i="4"/>
  <c r="T23" i="4"/>
  <c r="T24" i="4"/>
  <c r="T27" i="4"/>
  <c r="T30" i="4"/>
  <c r="T31" i="4"/>
  <c r="T32" i="4"/>
  <c r="T33" i="4"/>
  <c r="T34" i="4"/>
  <c r="T35" i="4"/>
  <c r="T36" i="4"/>
  <c r="T37" i="4"/>
  <c r="T38" i="4"/>
  <c r="T40" i="4"/>
  <c r="T42" i="4"/>
  <c r="T43" i="4"/>
  <c r="P43" i="4" s="1"/>
  <c r="T46" i="4"/>
  <c r="T50" i="4"/>
  <c r="T51" i="4"/>
  <c r="T54" i="4"/>
  <c r="T55" i="4"/>
  <c r="T57" i="4"/>
  <c r="T60" i="4"/>
  <c r="P60" i="4" s="1"/>
  <c r="T61" i="4"/>
  <c r="T62" i="4"/>
  <c r="T63" i="4"/>
  <c r="T64" i="4"/>
  <c r="T65" i="4"/>
  <c r="T66" i="4"/>
  <c r="T74" i="4"/>
  <c r="T75" i="4"/>
  <c r="T77" i="4"/>
  <c r="T78" i="4"/>
  <c r="T80" i="4"/>
  <c r="T81" i="4"/>
  <c r="T82" i="4"/>
  <c r="T83" i="4"/>
  <c r="T84" i="4"/>
  <c r="T86" i="4"/>
  <c r="T88" i="4"/>
  <c r="T89" i="4"/>
  <c r="T90" i="4"/>
  <c r="T91" i="4"/>
  <c r="T92" i="4"/>
  <c r="T93" i="4"/>
  <c r="T95" i="4"/>
  <c r="T96" i="4"/>
  <c r="T97" i="4"/>
  <c r="T98" i="4"/>
  <c r="T99" i="4"/>
  <c r="T100" i="4"/>
  <c r="T101" i="4"/>
  <c r="T102" i="4"/>
  <c r="T103" i="4"/>
  <c r="T104" i="4"/>
  <c r="P104" i="4" s="1"/>
  <c r="T105" i="4"/>
  <c r="T106" i="4"/>
  <c r="T108" i="4"/>
  <c r="T111" i="4"/>
  <c r="P111" i="4" s="1"/>
  <c r="T113" i="4"/>
  <c r="P113" i="4" s="1"/>
  <c r="T115" i="4"/>
  <c r="T116" i="4"/>
  <c r="P116" i="4" s="1"/>
  <c r="T117" i="4"/>
  <c r="P117" i="4" s="1"/>
  <c r="T118" i="4"/>
  <c r="P118" i="4" s="1"/>
  <c r="T119" i="4"/>
  <c r="P119" i="4" s="1"/>
  <c r="T8" i="4"/>
  <c r="P8" i="4" s="1"/>
  <c r="R10" i="4"/>
  <c r="S10" i="4" s="1"/>
  <c r="R11" i="4"/>
  <c r="S11" i="4" s="1"/>
  <c r="R12" i="4"/>
  <c r="S12" i="4" s="1"/>
  <c r="R13" i="4"/>
  <c r="S13" i="4" s="1"/>
  <c r="R14" i="4"/>
  <c r="S14" i="4" s="1"/>
  <c r="R15" i="4"/>
  <c r="S15" i="4" s="1"/>
  <c r="R16" i="4"/>
  <c r="S16" i="4" s="1"/>
  <c r="R17" i="4"/>
  <c r="S17" i="4" s="1"/>
  <c r="R18" i="4"/>
  <c r="S18" i="4" s="1"/>
  <c r="R19" i="4"/>
  <c r="S19" i="4" s="1"/>
  <c r="R20" i="4"/>
  <c r="S20" i="4" s="1"/>
  <c r="R21" i="4"/>
  <c r="S21" i="4" s="1"/>
  <c r="R22" i="4"/>
  <c r="S22" i="4" s="1"/>
  <c r="R23" i="4"/>
  <c r="S23" i="4" s="1"/>
  <c r="R24" i="4"/>
  <c r="S24" i="4" s="1"/>
  <c r="R27" i="4"/>
  <c r="S27" i="4" s="1"/>
  <c r="R30" i="4"/>
  <c r="S30" i="4" s="1"/>
  <c r="R31" i="4"/>
  <c r="S31" i="4" s="1"/>
  <c r="R32" i="4"/>
  <c r="S32" i="4" s="1"/>
  <c r="R33" i="4"/>
  <c r="S33" i="4" s="1"/>
  <c r="R34" i="4"/>
  <c r="S34" i="4" s="1"/>
  <c r="R35" i="4"/>
  <c r="S35" i="4" s="1"/>
  <c r="R36" i="4"/>
  <c r="S36" i="4" s="1"/>
  <c r="R37" i="4"/>
  <c r="S37" i="4" s="1"/>
  <c r="R38" i="4"/>
  <c r="S38" i="4" s="1"/>
  <c r="R40" i="4"/>
  <c r="S40" i="4" s="1"/>
  <c r="R42" i="4"/>
  <c r="S42" i="4" s="1"/>
  <c r="R43" i="4"/>
  <c r="S43" i="4" s="1"/>
  <c r="R44" i="4"/>
  <c r="R46" i="4"/>
  <c r="S46" i="4" s="1"/>
  <c r="R50" i="4"/>
  <c r="S50" i="4" s="1"/>
  <c r="R51" i="4"/>
  <c r="S51" i="4" s="1"/>
  <c r="R54" i="4"/>
  <c r="S54" i="4" s="1"/>
  <c r="R55" i="4"/>
  <c r="S55" i="4" s="1"/>
  <c r="R57" i="4"/>
  <c r="S57" i="4" s="1"/>
  <c r="R60" i="4"/>
  <c r="S60" i="4" s="1"/>
  <c r="R61" i="4"/>
  <c r="S61" i="4" s="1"/>
  <c r="R62" i="4"/>
  <c r="S62" i="4" s="1"/>
  <c r="R63" i="4"/>
  <c r="S63" i="4" s="1"/>
  <c r="R64" i="4"/>
  <c r="S64" i="4" s="1"/>
  <c r="R65" i="4"/>
  <c r="S65" i="4" s="1"/>
  <c r="R66" i="4"/>
  <c r="S66" i="4" s="1"/>
  <c r="R74" i="4"/>
  <c r="S74" i="4" s="1"/>
  <c r="R75" i="4"/>
  <c r="S75" i="4" s="1"/>
  <c r="R77" i="4"/>
  <c r="S77" i="4" s="1"/>
  <c r="R78" i="4"/>
  <c r="S78" i="4" s="1"/>
  <c r="R80" i="4"/>
  <c r="S80" i="4" s="1"/>
  <c r="R81" i="4"/>
  <c r="S81" i="4" s="1"/>
  <c r="R82" i="4"/>
  <c r="S82" i="4" s="1"/>
  <c r="R83" i="4"/>
  <c r="S83" i="4" s="1"/>
  <c r="R84" i="4"/>
  <c r="S84" i="4" s="1"/>
  <c r="R86" i="4"/>
  <c r="S86" i="4" s="1"/>
  <c r="R88" i="4"/>
  <c r="S88" i="4" s="1"/>
  <c r="R89" i="4"/>
  <c r="S89" i="4" s="1"/>
  <c r="R90" i="4"/>
  <c r="S90" i="4" s="1"/>
  <c r="R91" i="4"/>
  <c r="S91" i="4" s="1"/>
  <c r="R92" i="4"/>
  <c r="S92" i="4" s="1"/>
  <c r="R93" i="4"/>
  <c r="S93" i="4" s="1"/>
  <c r="R95" i="4"/>
  <c r="S95" i="4" s="1"/>
  <c r="R96" i="4"/>
  <c r="S96" i="4" s="1"/>
  <c r="R97" i="4"/>
  <c r="S97" i="4" s="1"/>
  <c r="R98" i="4"/>
  <c r="S98" i="4" s="1"/>
  <c r="R99" i="4"/>
  <c r="S99" i="4" s="1"/>
  <c r="R100" i="4"/>
  <c r="S100" i="4" s="1"/>
  <c r="R101" i="4"/>
  <c r="S101" i="4" s="1"/>
  <c r="R102" i="4"/>
  <c r="S102" i="4" s="1"/>
  <c r="R103" i="4"/>
  <c r="S103" i="4" s="1"/>
  <c r="R104" i="4"/>
  <c r="S104" i="4" s="1"/>
  <c r="R105" i="4"/>
  <c r="S105" i="4" s="1"/>
  <c r="R106" i="4"/>
  <c r="S106" i="4" s="1"/>
  <c r="R108" i="4"/>
  <c r="S108" i="4" s="1"/>
  <c r="R111" i="4"/>
  <c r="S111" i="4" s="1"/>
  <c r="R113" i="4"/>
  <c r="S113" i="4" s="1"/>
  <c r="R115" i="4"/>
  <c r="S115" i="4" s="1"/>
  <c r="R116" i="4"/>
  <c r="S116" i="4" s="1"/>
  <c r="R117" i="4"/>
  <c r="S117" i="4" s="1"/>
  <c r="R118" i="4"/>
  <c r="S118" i="4" s="1"/>
  <c r="R119" i="4"/>
  <c r="S119" i="4" s="1"/>
  <c r="R8" i="4"/>
  <c r="U8" i="4" s="1"/>
  <c r="BF43" i="4"/>
  <c r="BF60" i="4"/>
  <c r="BF8" i="4"/>
  <c r="CA115" i="4"/>
  <c r="AA21" i="3"/>
  <c r="U24" i="3"/>
  <c r="BR26" i="4"/>
  <c r="BR43" i="4"/>
  <c r="BR60" i="4"/>
  <c r="BR104" i="4"/>
  <c r="BR111" i="4"/>
  <c r="BR8" i="4"/>
  <c r="BP111" i="4"/>
  <c r="BP116" i="4"/>
  <c r="BP60" i="4"/>
  <c r="BP43" i="4"/>
  <c r="BF26" i="4"/>
  <c r="CA9" i="4"/>
  <c r="CA10" i="4"/>
  <c r="CA11" i="4"/>
  <c r="CA12" i="4"/>
  <c r="CA13" i="4"/>
  <c r="CA14" i="4"/>
  <c r="CA15" i="4"/>
  <c r="CA16" i="4"/>
  <c r="CA17" i="4"/>
  <c r="CA18" i="4"/>
  <c r="CA19" i="4"/>
  <c r="CA20" i="4"/>
  <c r="CA21" i="4"/>
  <c r="CA22" i="4"/>
  <c r="CA23" i="4"/>
  <c r="CA24" i="4"/>
  <c r="CA25" i="4"/>
  <c r="CA26" i="4"/>
  <c r="I26" i="4" s="1"/>
  <c r="CA27" i="4"/>
  <c r="CA28" i="4"/>
  <c r="CA29" i="4"/>
  <c r="CA30" i="4"/>
  <c r="CA31" i="4"/>
  <c r="CA32" i="4"/>
  <c r="CA33" i="4"/>
  <c r="CA34" i="4"/>
  <c r="CA35" i="4"/>
  <c r="CA36" i="4"/>
  <c r="CA37" i="4"/>
  <c r="CA38" i="4"/>
  <c r="CA39" i="4"/>
  <c r="CA40" i="4"/>
  <c r="CA41" i="4"/>
  <c r="CA42" i="4"/>
  <c r="CA43" i="4"/>
  <c r="I43" i="4" s="1"/>
  <c r="CA44" i="4"/>
  <c r="CA46" i="4"/>
  <c r="CA47" i="4"/>
  <c r="CA48" i="4"/>
  <c r="CA49" i="4"/>
  <c r="CA50" i="4"/>
  <c r="CA51" i="4"/>
  <c r="CA52" i="4"/>
  <c r="CA53" i="4"/>
  <c r="CA54" i="4"/>
  <c r="CA55" i="4"/>
  <c r="CA56" i="4"/>
  <c r="CA57" i="4"/>
  <c r="CA58" i="4"/>
  <c r="CA59" i="4"/>
  <c r="CA60" i="4"/>
  <c r="I60" i="4" s="1"/>
  <c r="CA61" i="4"/>
  <c r="CA62" i="4"/>
  <c r="CA63" i="4"/>
  <c r="CA64" i="4"/>
  <c r="CA65" i="4"/>
  <c r="CA66" i="4"/>
  <c r="CA73" i="4"/>
  <c r="CA74" i="4"/>
  <c r="CA75" i="4"/>
  <c r="CA77" i="4"/>
  <c r="CA78" i="4"/>
  <c r="CA80" i="4"/>
  <c r="CA81" i="4"/>
  <c r="CA82" i="4"/>
  <c r="CA83" i="4"/>
  <c r="CA84" i="4"/>
  <c r="CA85" i="4"/>
  <c r="CA86" i="4"/>
  <c r="CA88" i="4"/>
  <c r="CA89" i="4"/>
  <c r="CA90" i="4"/>
  <c r="CA91" i="4"/>
  <c r="CA92" i="4"/>
  <c r="CA93" i="4"/>
  <c r="CA94" i="4"/>
  <c r="CA95" i="4"/>
  <c r="CA96" i="4"/>
  <c r="CA97" i="4"/>
  <c r="CA98" i="4"/>
  <c r="CA99" i="4"/>
  <c r="CA100" i="4"/>
  <c r="CA101" i="4"/>
  <c r="CA102" i="4"/>
  <c r="CA103" i="4"/>
  <c r="CA104" i="4"/>
  <c r="BG104" i="4" s="1"/>
  <c r="CA105" i="4"/>
  <c r="CA106" i="4"/>
  <c r="CA107" i="4"/>
  <c r="CA108" i="4"/>
  <c r="CA109" i="4"/>
  <c r="CA110" i="4"/>
  <c r="CA111" i="4"/>
  <c r="I111" i="4" s="1"/>
  <c r="CA112" i="4"/>
  <c r="I112" i="4" s="1"/>
  <c r="CA113" i="4"/>
  <c r="AI113" i="4" s="1"/>
  <c r="CA114" i="4"/>
  <c r="CA116" i="4"/>
  <c r="I116" i="4" s="1"/>
  <c r="CA117" i="4"/>
  <c r="I117" i="4" s="1"/>
  <c r="CA118" i="4"/>
  <c r="I118" i="4" s="1"/>
  <c r="CA119" i="4"/>
  <c r="I119" i="4" s="1"/>
  <c r="CA120" i="4"/>
  <c r="CA121" i="4"/>
  <c r="CA8" i="4"/>
  <c r="AV8" i="4" s="1"/>
  <c r="AN8" i="4"/>
  <c r="AO8" i="4" s="1"/>
  <c r="AP8" i="4" s="1"/>
  <c r="AC119" i="4"/>
  <c r="AG119" i="4" s="1"/>
  <c r="AC118" i="4"/>
  <c r="AG118" i="4" s="1"/>
  <c r="AC117" i="4"/>
  <c r="AG117" i="4" s="1"/>
  <c r="AC116" i="4"/>
  <c r="AA116" i="4" s="1"/>
  <c r="AB116" i="4" s="1"/>
  <c r="AC113" i="4"/>
  <c r="AA113" i="4" s="1"/>
  <c r="AB113" i="4" s="1"/>
  <c r="AC112" i="4"/>
  <c r="AC111" i="4"/>
  <c r="AA111" i="4" s="1"/>
  <c r="AB111" i="4" s="1"/>
  <c r="AC104" i="4"/>
  <c r="AC60" i="4"/>
  <c r="AA60" i="4" s="1"/>
  <c r="AB60" i="4" s="1"/>
  <c r="AC43" i="4"/>
  <c r="AA43" i="4" s="1"/>
  <c r="AB43" i="4" s="1"/>
  <c r="AC26" i="4"/>
  <c r="AA26" i="4" s="1"/>
  <c r="AB26" i="4" s="1"/>
  <c r="AC8" i="4"/>
  <c r="AA8" i="4" s="1"/>
  <c r="AB8" i="4" s="1"/>
  <c r="BO119" i="4"/>
  <c r="BO118" i="4"/>
  <c r="BO117" i="4"/>
  <c r="BO116" i="4"/>
  <c r="BO113" i="4"/>
  <c r="BO112" i="4"/>
  <c r="BO111" i="4"/>
  <c r="BK110" i="4"/>
  <c r="BL110" i="4" s="1"/>
  <c r="BM110" i="4" s="1"/>
  <c r="BK105" i="4"/>
  <c r="BL105" i="4" s="1"/>
  <c r="BM105" i="4" s="1"/>
  <c r="BK104" i="4"/>
  <c r="BO104" i="4" s="1"/>
  <c r="BK102" i="4"/>
  <c r="BL102" i="4" s="1"/>
  <c r="BM102" i="4" s="1"/>
  <c r="BK82" i="4"/>
  <c r="BL82" i="4" s="1"/>
  <c r="BM82" i="4" s="1"/>
  <c r="BK83" i="4"/>
  <c r="BL83" i="4" s="1"/>
  <c r="BM83" i="4" s="1"/>
  <c r="BK84" i="4"/>
  <c r="BL84" i="4" s="1"/>
  <c r="BM84" i="4" s="1"/>
  <c r="BK81" i="4"/>
  <c r="BL81" i="4" s="1"/>
  <c r="BM81" i="4" s="1"/>
  <c r="BK80" i="4"/>
  <c r="BL80" i="4" s="1"/>
  <c r="BM80" i="4" s="1"/>
  <c r="BO60" i="4"/>
  <c r="BK55" i="4"/>
  <c r="BL55" i="4" s="1"/>
  <c r="BM55" i="4" s="1"/>
  <c r="BK54" i="4"/>
  <c r="BL54" i="4" s="1"/>
  <c r="BM54" i="4" s="1"/>
  <c r="BO43" i="4"/>
  <c r="BK38" i="4"/>
  <c r="BL38" i="4" s="1"/>
  <c r="BM38" i="4" s="1"/>
  <c r="BO26" i="4"/>
  <c r="BO8" i="4"/>
  <c r="M104" i="4"/>
  <c r="BC104" i="4"/>
  <c r="M113" i="4"/>
  <c r="BC113" i="4"/>
  <c r="M60" i="4"/>
  <c r="BC60" i="4"/>
  <c r="BC8" i="4"/>
  <c r="M8" i="4"/>
  <c r="M119" i="4"/>
  <c r="BC119" i="4"/>
  <c r="BC118" i="4"/>
  <c r="M118" i="4"/>
  <c r="M117" i="4"/>
  <c r="BC117" i="4"/>
  <c r="BC116" i="4"/>
  <c r="M116" i="4"/>
  <c r="Q112" i="4"/>
  <c r="M112" i="4" s="1"/>
  <c r="BC112" i="4"/>
  <c r="BC111" i="4"/>
  <c r="M111" i="4"/>
  <c r="BC43" i="4"/>
  <c r="M43" i="4"/>
  <c r="Q26" i="4"/>
  <c r="R26" i="4" s="1"/>
  <c r="S26" i="4" s="1"/>
  <c r="BC26" i="4"/>
  <c r="Q25" i="4"/>
  <c r="T25" i="4" s="1"/>
  <c r="BK66" i="4"/>
  <c r="BL66" i="4" s="1"/>
  <c r="BM66" i="4" s="1"/>
  <c r="BK61" i="4"/>
  <c r="BL61" i="4" s="1"/>
  <c r="BM61" i="4" s="1"/>
  <c r="BK64" i="4"/>
  <c r="BL64" i="4" s="1"/>
  <c r="BM64" i="4" s="1"/>
  <c r="AN121" i="4"/>
  <c r="AO121" i="4" s="1"/>
  <c r="AP121" i="4" s="1"/>
  <c r="AN20" i="4"/>
  <c r="AO20" i="4" s="1"/>
  <c r="AP20" i="4" s="1"/>
  <c r="BD8" i="4" l="1"/>
  <c r="S44" i="4"/>
  <c r="U44" i="4"/>
  <c r="AH104" i="4"/>
  <c r="T112" i="4"/>
  <c r="P112" i="4" s="1"/>
  <c r="R25" i="4"/>
  <c r="S25" i="4" s="1"/>
  <c r="AH112" i="4"/>
  <c r="BL104" i="4"/>
  <c r="AA119" i="4"/>
  <c r="AB119" i="4" s="1"/>
  <c r="AA112" i="4"/>
  <c r="AB112" i="4" s="1"/>
  <c r="AA104" i="4"/>
  <c r="AB104" i="4" s="1"/>
  <c r="AF104" i="4" s="1"/>
  <c r="AA118" i="4"/>
  <c r="AB118" i="4" s="1"/>
  <c r="AA117" i="4"/>
  <c r="AB117" i="4" s="1"/>
  <c r="T26" i="4"/>
  <c r="P26" i="4" s="1"/>
  <c r="R112" i="4"/>
  <c r="S112" i="4" s="1"/>
  <c r="O112" i="4" s="1"/>
  <c r="S8" i="4"/>
  <c r="O8" i="4" s="1"/>
  <c r="AO118" i="4"/>
  <c r="AP118" i="4" s="1"/>
  <c r="AO60" i="4"/>
  <c r="AP60" i="4" s="1"/>
  <c r="BE104" i="4"/>
  <c r="BM119" i="4"/>
  <c r="BQ119" i="4" s="1"/>
  <c r="AH113" i="4"/>
  <c r="P25" i="4"/>
  <c r="BE8" i="4"/>
  <c r="AG43" i="4"/>
  <c r="AT104" i="4"/>
  <c r="AU118" i="4"/>
  <c r="AT116" i="4"/>
  <c r="AT43" i="4"/>
  <c r="AU60" i="4"/>
  <c r="AU119" i="4"/>
  <c r="AR117" i="4"/>
  <c r="AU43" i="4"/>
  <c r="AU116" i="4"/>
  <c r="AU112" i="4"/>
  <c r="AG26" i="4"/>
  <c r="AG116" i="4"/>
  <c r="AU26" i="4"/>
  <c r="AU121" i="4"/>
  <c r="AE8" i="4"/>
  <c r="AF8" i="4"/>
  <c r="AE26" i="4"/>
  <c r="AF26" i="4"/>
  <c r="AF43" i="4"/>
  <c r="AE43" i="4"/>
  <c r="AH111" i="4"/>
  <c r="AH8" i="4"/>
  <c r="AG111" i="4"/>
  <c r="N8" i="4"/>
  <c r="AF113" i="4"/>
  <c r="AH60" i="4"/>
  <c r="AH43" i="4"/>
  <c r="AH26" i="4"/>
  <c r="AH119" i="4"/>
  <c r="AG8" i="4"/>
  <c r="AG60" i="4"/>
  <c r="AG112" i="4"/>
  <c r="AH118" i="4"/>
  <c r="I104" i="4"/>
  <c r="AG113" i="4"/>
  <c r="N104" i="4"/>
  <c r="AH117" i="4"/>
  <c r="AG104" i="4"/>
  <c r="AH116" i="4"/>
  <c r="I113" i="4"/>
  <c r="AV104" i="4"/>
  <c r="AR26" i="4"/>
  <c r="AR116" i="4"/>
  <c r="AR119" i="4"/>
  <c r="O104" i="4"/>
  <c r="BP26" i="4"/>
  <c r="AU104" i="4"/>
  <c r="AR43" i="4"/>
  <c r="AR104" i="4"/>
  <c r="AR8" i="4"/>
  <c r="AU8" i="4"/>
  <c r="AR113" i="4"/>
  <c r="AU113" i="4"/>
  <c r="AR112" i="4"/>
  <c r="AU111" i="4"/>
  <c r="AR111" i="4"/>
  <c r="AU117" i="4"/>
  <c r="AE111" i="4"/>
  <c r="AF111" i="4"/>
  <c r="BP118" i="4"/>
  <c r="BQ118" i="4"/>
  <c r="BP117" i="4"/>
  <c r="BQ117" i="4"/>
  <c r="BP113" i="4"/>
  <c r="BQ113" i="4"/>
  <c r="BQ112" i="4"/>
  <c r="BP112" i="4"/>
  <c r="BQ111" i="4"/>
  <c r="BQ60" i="4"/>
  <c r="BP8" i="4"/>
  <c r="BQ8" i="4"/>
  <c r="BD104" i="4"/>
  <c r="AI104" i="4"/>
  <c r="U104" i="4"/>
  <c r="BG119" i="4"/>
  <c r="AI119" i="4"/>
  <c r="BG60" i="4"/>
  <c r="AV113" i="4"/>
  <c r="O113" i="4"/>
  <c r="N113" i="4"/>
  <c r="BD113" i="4"/>
  <c r="BE113" i="4"/>
  <c r="BG113" i="4"/>
  <c r="U113" i="4"/>
  <c r="BE60" i="4"/>
  <c r="BD60" i="4"/>
  <c r="BG118" i="4"/>
  <c r="AV118" i="4"/>
  <c r="O60" i="4"/>
  <c r="N60" i="4"/>
  <c r="AI60" i="4"/>
  <c r="U60" i="4"/>
  <c r="AV60" i="4"/>
  <c r="BG117" i="4"/>
  <c r="AV117" i="4"/>
  <c r="AV119" i="4"/>
  <c r="AV116" i="4"/>
  <c r="AI116" i="4"/>
  <c r="O118" i="4"/>
  <c r="AI117" i="4"/>
  <c r="U119" i="4"/>
  <c r="BG112" i="4"/>
  <c r="AI118" i="4"/>
  <c r="U118" i="4"/>
  <c r="U117" i="4"/>
  <c r="BG116" i="4"/>
  <c r="U116" i="4"/>
  <c r="O119" i="4"/>
  <c r="N119" i="4"/>
  <c r="BE119" i="4"/>
  <c r="BD119" i="4"/>
  <c r="BD118" i="4"/>
  <c r="BE118" i="4"/>
  <c r="N118" i="4"/>
  <c r="O117" i="4"/>
  <c r="N117" i="4"/>
  <c r="BD117" i="4"/>
  <c r="BE117" i="4"/>
  <c r="BD116" i="4"/>
  <c r="BE116" i="4"/>
  <c r="O116" i="4"/>
  <c r="N116" i="4"/>
  <c r="AI111" i="4"/>
  <c r="AV112" i="4"/>
  <c r="AI112" i="4"/>
  <c r="O111" i="4"/>
  <c r="U112" i="4"/>
  <c r="BG111" i="4"/>
  <c r="AV111" i="4"/>
  <c r="U111" i="4"/>
  <c r="BD112" i="4"/>
  <c r="BE112" i="4"/>
  <c r="BD111" i="4"/>
  <c r="BE111" i="4"/>
  <c r="N111" i="4"/>
  <c r="AV43" i="4"/>
  <c r="AI43" i="4"/>
  <c r="BD43" i="4"/>
  <c r="BE43" i="4"/>
  <c r="O43" i="4"/>
  <c r="N43" i="4"/>
  <c r="BG43" i="4"/>
  <c r="U43" i="4"/>
  <c r="M26" i="4"/>
  <c r="AV26" i="4"/>
  <c r="BG26" i="4"/>
  <c r="AI26" i="4"/>
  <c r="BD26" i="4"/>
  <c r="BE26" i="4"/>
  <c r="U26" i="4"/>
  <c r="M25" i="4"/>
  <c r="AR120" i="4"/>
  <c r="AU120" i="4"/>
  <c r="AR121" i="4"/>
  <c r="AR102" i="4"/>
  <c r="AU102" i="4"/>
  <c r="AR110" i="4"/>
  <c r="AU110" i="4"/>
  <c r="Q120" i="4"/>
  <c r="CA122" i="4"/>
  <c r="CA123" i="4"/>
  <c r="CA124" i="4"/>
  <c r="CA125" i="4"/>
  <c r="CA126" i="4"/>
  <c r="CA127" i="4"/>
  <c r="CA128" i="4"/>
  <c r="CA129" i="4"/>
  <c r="CA130" i="4"/>
  <c r="CA131" i="4"/>
  <c r="CA132" i="4"/>
  <c r="CA133" i="4"/>
  <c r="CA134" i="4"/>
  <c r="CA135" i="4"/>
  <c r="CA136" i="4"/>
  <c r="CA137" i="4"/>
  <c r="CA138" i="4"/>
  <c r="CA139" i="4"/>
  <c r="CA140" i="4"/>
  <c r="CA141" i="4"/>
  <c r="CA142" i="4"/>
  <c r="CA143" i="4"/>
  <c r="CA144" i="4"/>
  <c r="CA145" i="4"/>
  <c r="CA146" i="4"/>
  <c r="CA147" i="4"/>
  <c r="CA148" i="4"/>
  <c r="CA149" i="4"/>
  <c r="CA150" i="4"/>
  <c r="CA151" i="4"/>
  <c r="CA152" i="4"/>
  <c r="CA153" i="4"/>
  <c r="CA154" i="4"/>
  <c r="CA155" i="4"/>
  <c r="CA156" i="4"/>
  <c r="CA157" i="4"/>
  <c r="CA158" i="4"/>
  <c r="CA159" i="4"/>
  <c r="CA160" i="4"/>
  <c r="BF17" i="4"/>
  <c r="BC17" i="4"/>
  <c r="BF18" i="4"/>
  <c r="BC18" i="4"/>
  <c r="BD19" i="4"/>
  <c r="BF19" i="4"/>
  <c r="BC19" i="4"/>
  <c r="BF20" i="4"/>
  <c r="BC20" i="4"/>
  <c r="BD21" i="4"/>
  <c r="BF21" i="4"/>
  <c r="BC21" i="4"/>
  <c r="BE121" i="4"/>
  <c r="BR41" i="4"/>
  <c r="BO41" i="4"/>
  <c r="BO21" i="4"/>
  <c r="BO22" i="4"/>
  <c r="BO23" i="4"/>
  <c r="BO16" i="4"/>
  <c r="BO17" i="4"/>
  <c r="BO18" i="4"/>
  <c r="BO19" i="4"/>
  <c r="BO20" i="4"/>
  <c r="BQ17" i="4"/>
  <c r="BR17" i="4"/>
  <c r="BQ18" i="4"/>
  <c r="BR18" i="4"/>
  <c r="BR19" i="4"/>
  <c r="BQ20" i="4"/>
  <c r="BR20" i="4"/>
  <c r="BR21" i="4"/>
  <c r="AR21" i="4"/>
  <c r="AU21" i="4"/>
  <c r="AR20" i="4"/>
  <c r="AU20" i="4"/>
  <c r="AR19" i="4"/>
  <c r="AU19" i="4"/>
  <c r="AR18" i="4"/>
  <c r="AU18" i="4"/>
  <c r="AR17" i="4"/>
  <c r="AU17" i="4"/>
  <c r="AC21" i="4"/>
  <c r="AA21" i="4" s="1"/>
  <c r="AB21" i="4" s="1"/>
  <c r="AC20" i="4"/>
  <c r="AA20" i="4" s="1"/>
  <c r="AB20" i="4" s="1"/>
  <c r="AC19" i="4"/>
  <c r="AA19" i="4" s="1"/>
  <c r="AB19" i="4" s="1"/>
  <c r="AC18" i="4"/>
  <c r="AA18" i="4" s="1"/>
  <c r="AB18" i="4" s="1"/>
  <c r="AC17" i="4"/>
  <c r="AA17" i="4" s="1"/>
  <c r="AB17" i="4" s="1"/>
  <c r="M17" i="4"/>
  <c r="M18" i="4"/>
  <c r="M19" i="4"/>
  <c r="M20" i="4"/>
  <c r="M21" i="4"/>
  <c r="P17" i="4"/>
  <c r="P18" i="4"/>
  <c r="P19" i="4"/>
  <c r="P20" i="4"/>
  <c r="P21" i="4"/>
  <c r="Q28" i="4"/>
  <c r="Q41" i="4"/>
  <c r="Q52" i="4"/>
  <c r="Q53" i="4"/>
  <c r="Q56" i="4"/>
  <c r="Q73" i="4"/>
  <c r="Q110" i="4"/>
  <c r="Q121" i="4"/>
  <c r="AC120" i="4"/>
  <c r="AA120" i="4" s="1"/>
  <c r="AB120" i="4" s="1"/>
  <c r="AC121" i="4"/>
  <c r="AA121" i="4" s="1"/>
  <c r="AB121" i="4" s="1"/>
  <c r="BO120" i="4"/>
  <c r="BQ120" i="4"/>
  <c r="BR120" i="4"/>
  <c r="BE120" i="4"/>
  <c r="BF120" i="4"/>
  <c r="BC120" i="4"/>
  <c r="BF121" i="4"/>
  <c r="BC121" i="4"/>
  <c r="BO102" i="4"/>
  <c r="BE102" i="4"/>
  <c r="BF102" i="4"/>
  <c r="BC102" i="4"/>
  <c r="AC102" i="4"/>
  <c r="AA102" i="4" s="1"/>
  <c r="AB102" i="4" s="1"/>
  <c r="M102" i="4"/>
  <c r="P102" i="4"/>
  <c r="AC110" i="4"/>
  <c r="AA110" i="4" s="1"/>
  <c r="AB110" i="4" s="1"/>
  <c r="BR110" i="4"/>
  <c r="BF110" i="4"/>
  <c r="BC110" i="4"/>
  <c r="BO105" i="4"/>
  <c r="BK103" i="4"/>
  <c r="BL103" i="4" s="1"/>
  <c r="BM103" i="4" s="1"/>
  <c r="BO96" i="4"/>
  <c r="BR96" i="4"/>
  <c r="BP96" i="4"/>
  <c r="BO97" i="4"/>
  <c r="BR97" i="4"/>
  <c r="BP97" i="4"/>
  <c r="BO98" i="4"/>
  <c r="BR98" i="4"/>
  <c r="BP98" i="4"/>
  <c r="BO99" i="4"/>
  <c r="BR99" i="4"/>
  <c r="BP99" i="4"/>
  <c r="BO100" i="4"/>
  <c r="BR100" i="4"/>
  <c r="BP100" i="4"/>
  <c r="AR96" i="4"/>
  <c r="AU96" i="4"/>
  <c r="AR97" i="4"/>
  <c r="AU97" i="4"/>
  <c r="AR98" i="4"/>
  <c r="AU98" i="4"/>
  <c r="AR99" i="4"/>
  <c r="AU99" i="4"/>
  <c r="AR100" i="4"/>
  <c r="AU100" i="4"/>
  <c r="AC96" i="4"/>
  <c r="AA96" i="4" s="1"/>
  <c r="AB96" i="4" s="1"/>
  <c r="AC97" i="4"/>
  <c r="AA97" i="4" s="1"/>
  <c r="AB97" i="4" s="1"/>
  <c r="AC98" i="4"/>
  <c r="AA98" i="4" s="1"/>
  <c r="AB98" i="4" s="1"/>
  <c r="AC99" i="4"/>
  <c r="AA99" i="4" s="1"/>
  <c r="AB99" i="4" s="1"/>
  <c r="AC100" i="4"/>
  <c r="AA100" i="4" s="1"/>
  <c r="AB100" i="4" s="1"/>
  <c r="M100" i="4"/>
  <c r="N100" i="4" s="1"/>
  <c r="P100" i="4"/>
  <c r="BF96" i="4"/>
  <c r="BC96" i="4"/>
  <c r="BF97" i="4"/>
  <c r="BC97" i="4"/>
  <c r="BD98" i="4"/>
  <c r="BF98" i="4"/>
  <c r="BC98" i="4"/>
  <c r="BD99" i="4"/>
  <c r="BF99" i="4"/>
  <c r="BC99" i="4"/>
  <c r="BF100" i="4"/>
  <c r="BC100" i="4"/>
  <c r="M99" i="4"/>
  <c r="M98" i="4"/>
  <c r="M97" i="4"/>
  <c r="M96" i="4"/>
  <c r="P96" i="4"/>
  <c r="P97" i="4"/>
  <c r="P98" i="4"/>
  <c r="P99" i="4"/>
  <c r="BK94" i="4"/>
  <c r="AR81" i="4"/>
  <c r="AU81" i="4"/>
  <c r="AR80" i="4"/>
  <c r="AU80" i="4"/>
  <c r="BO84" i="4"/>
  <c r="BR83" i="4"/>
  <c r="BF80" i="4"/>
  <c r="BC80" i="4"/>
  <c r="BF81" i="4"/>
  <c r="BC81" i="4"/>
  <c r="AC80" i="4"/>
  <c r="AA80" i="4" s="1"/>
  <c r="AB80" i="4" s="1"/>
  <c r="AC81" i="4"/>
  <c r="AA81" i="4" s="1"/>
  <c r="AB81" i="4" s="1"/>
  <c r="M80" i="4"/>
  <c r="M81" i="4"/>
  <c r="P80" i="4"/>
  <c r="P81" i="4"/>
  <c r="BO74" i="4"/>
  <c r="BR74" i="4"/>
  <c r="BQ74" i="4"/>
  <c r="BC74" i="4"/>
  <c r="BE74" i="4"/>
  <c r="BF74" i="4"/>
  <c r="AN74" i="4"/>
  <c r="AO74" i="4" s="1"/>
  <c r="AP74" i="4" s="1"/>
  <c r="AC74" i="4"/>
  <c r="AA74" i="4" s="1"/>
  <c r="AB74" i="4" s="1"/>
  <c r="M74" i="4"/>
  <c r="P74" i="4"/>
  <c r="BR73" i="4"/>
  <c r="BO73" i="4"/>
  <c r="AC73" i="4"/>
  <c r="BC73" i="4"/>
  <c r="BF73" i="4"/>
  <c r="BD73" i="4"/>
  <c r="BF63" i="4"/>
  <c r="BC63" i="4"/>
  <c r="BO63" i="4"/>
  <c r="BR63" i="4"/>
  <c r="BO62" i="4"/>
  <c r="BR62" i="4"/>
  <c r="BO61" i="4"/>
  <c r="BR61" i="4"/>
  <c r="BQ63" i="4"/>
  <c r="BQ62" i="4"/>
  <c r="M63" i="4"/>
  <c r="BE62" i="4"/>
  <c r="BF62" i="4"/>
  <c r="BC62" i="4"/>
  <c r="M62" i="4"/>
  <c r="P62" i="4"/>
  <c r="AN63" i="4"/>
  <c r="AO63" i="4" s="1"/>
  <c r="AP63" i="4" s="1"/>
  <c r="AN62" i="4"/>
  <c r="AO62" i="4" s="1"/>
  <c r="AP62" i="4" s="1"/>
  <c r="AN61" i="4"/>
  <c r="AO61" i="4" s="1"/>
  <c r="AP61" i="4" s="1"/>
  <c r="AC63" i="4"/>
  <c r="AA63" i="4" s="1"/>
  <c r="AB63" i="4" s="1"/>
  <c r="AC62" i="4"/>
  <c r="AA62" i="4" s="1"/>
  <c r="AB62" i="4" s="1"/>
  <c r="AC61" i="4"/>
  <c r="AA61" i="4" s="1"/>
  <c r="AB61" i="4" s="1"/>
  <c r="M61" i="4"/>
  <c r="P61" i="4"/>
  <c r="BC61" i="4"/>
  <c r="BF61" i="4"/>
  <c r="BD61" i="4"/>
  <c r="Q58" i="4"/>
  <c r="AC58" i="4"/>
  <c r="AA58" i="4" s="1"/>
  <c r="AB58" i="4" s="1"/>
  <c r="AN58" i="4"/>
  <c r="AO58" i="4" s="1"/>
  <c r="AP58" i="4" s="1"/>
  <c r="BF58" i="4"/>
  <c r="BC58" i="4"/>
  <c r="BO58" i="4"/>
  <c r="BR58" i="4"/>
  <c r="BQ58" i="4"/>
  <c r="AC56" i="4"/>
  <c r="AA56" i="4" s="1"/>
  <c r="AB56" i="4" s="1"/>
  <c r="AN56" i="4"/>
  <c r="AO56" i="4" s="1"/>
  <c r="AP56" i="4" s="1"/>
  <c r="BO56" i="4"/>
  <c r="BR56" i="4"/>
  <c r="BF56" i="4"/>
  <c r="BC56" i="4"/>
  <c r="BR50" i="4"/>
  <c r="BO50" i="4"/>
  <c r="AN50" i="4"/>
  <c r="AO50" i="4" s="1"/>
  <c r="AP50" i="4" s="1"/>
  <c r="AC50" i="4"/>
  <c r="AA50" i="4" s="1"/>
  <c r="AB50" i="4" s="1"/>
  <c r="M50" i="4"/>
  <c r="Q48" i="4"/>
  <c r="AC48" i="4"/>
  <c r="AA48" i="4" s="1"/>
  <c r="AB48" i="4" s="1"/>
  <c r="AC49" i="4"/>
  <c r="AA49" i="4" s="1"/>
  <c r="AB49" i="4" s="1"/>
  <c r="AN48" i="4"/>
  <c r="AO48" i="4" s="1"/>
  <c r="AP48" i="4" s="1"/>
  <c r="BO48" i="4"/>
  <c r="BR48" i="4"/>
  <c r="BP48" i="4"/>
  <c r="BF48" i="4"/>
  <c r="BC48" i="4"/>
  <c r="BK28" i="4"/>
  <c r="BL28" i="4" s="1"/>
  <c r="BM28" i="4" s="1"/>
  <c r="BK13" i="4"/>
  <c r="BL13" i="4" s="1"/>
  <c r="BM13" i="4" s="1"/>
  <c r="BK42" i="4"/>
  <c r="BL42" i="4" s="1"/>
  <c r="BM42" i="4" s="1"/>
  <c r="AR36" i="4"/>
  <c r="AU36" i="4"/>
  <c r="AC36" i="4"/>
  <c r="AA36" i="4" s="1"/>
  <c r="AB36" i="4" s="1"/>
  <c r="AC28" i="4"/>
  <c r="AA28" i="4" s="1"/>
  <c r="AB28" i="4" s="1"/>
  <c r="AN27" i="4"/>
  <c r="AO27" i="4" s="1"/>
  <c r="AP27" i="4" s="1"/>
  <c r="AC27" i="4"/>
  <c r="AA27" i="4" s="1"/>
  <c r="AB27" i="4" s="1"/>
  <c r="BK24" i="4"/>
  <c r="BL24" i="4" s="1"/>
  <c r="BM24" i="4" s="1"/>
  <c r="AN9" i="4"/>
  <c r="AO9" i="4" s="1"/>
  <c r="AP9" i="4" s="1"/>
  <c r="BQ115" i="4"/>
  <c r="BP108" i="4"/>
  <c r="BP93" i="4"/>
  <c r="BP88" i="4"/>
  <c r="BQ85" i="4"/>
  <c r="BP75" i="4"/>
  <c r="BQ65" i="4"/>
  <c r="BQ64" i="4"/>
  <c r="BP53" i="4"/>
  <c r="BP34" i="4"/>
  <c r="BQ23" i="4"/>
  <c r="BQ22" i="4"/>
  <c r="BP16" i="4"/>
  <c r="BE105" i="4"/>
  <c r="BD85" i="4"/>
  <c r="AC66" i="4"/>
  <c r="AA66" i="4" s="1"/>
  <c r="AB66" i="4" s="1"/>
  <c r="AC65" i="4"/>
  <c r="AA65" i="4" s="1"/>
  <c r="AB65" i="4" s="1"/>
  <c r="AC64" i="4"/>
  <c r="AA64" i="4" s="1"/>
  <c r="AB64" i="4" s="1"/>
  <c r="BD41" i="4"/>
  <c r="BD36" i="4"/>
  <c r="BD9" i="4"/>
  <c r="BC41" i="4"/>
  <c r="BF41" i="4"/>
  <c r="BR36" i="4"/>
  <c r="BO36" i="4"/>
  <c r="M36" i="4"/>
  <c r="P36" i="4"/>
  <c r="BC36" i="4"/>
  <c r="BF36" i="4"/>
  <c r="P50" i="4"/>
  <c r="BF28" i="4"/>
  <c r="BC28" i="4"/>
  <c r="AC25" i="4"/>
  <c r="AN25" i="4"/>
  <c r="AO25" i="4" s="1"/>
  <c r="AP25" i="4" s="1"/>
  <c r="BO25" i="4"/>
  <c r="BR25" i="4"/>
  <c r="BC25" i="4"/>
  <c r="BF25" i="4"/>
  <c r="BO27" i="4"/>
  <c r="BR27" i="4"/>
  <c r="BC27" i="4"/>
  <c r="BF27" i="4"/>
  <c r="P27" i="4"/>
  <c r="M27" i="4"/>
  <c r="CA309" i="4"/>
  <c r="CA308" i="4"/>
  <c r="CA307" i="4"/>
  <c r="CA306" i="4"/>
  <c r="CA305" i="4"/>
  <c r="CA304" i="4"/>
  <c r="CA303" i="4"/>
  <c r="CA302" i="4"/>
  <c r="CA301" i="4"/>
  <c r="CA300" i="4"/>
  <c r="CA299" i="4"/>
  <c r="CA298" i="4"/>
  <c r="CA297" i="4"/>
  <c r="CA296" i="4"/>
  <c r="CA295" i="4"/>
  <c r="CA294" i="4"/>
  <c r="CA293" i="4"/>
  <c r="CA292" i="4"/>
  <c r="CA291" i="4"/>
  <c r="CA290" i="4"/>
  <c r="CA289" i="4"/>
  <c r="CA288" i="4"/>
  <c r="CA287" i="4"/>
  <c r="CA286" i="4"/>
  <c r="CA285" i="4"/>
  <c r="CA284" i="4"/>
  <c r="CA283" i="4"/>
  <c r="CA282" i="4"/>
  <c r="CA281" i="4"/>
  <c r="CA280" i="4"/>
  <c r="CA279" i="4"/>
  <c r="CA278" i="4"/>
  <c r="CA277" i="4"/>
  <c r="CA276" i="4"/>
  <c r="CA275" i="4"/>
  <c r="CA274" i="4"/>
  <c r="CA273" i="4"/>
  <c r="CA272" i="4"/>
  <c r="CA271" i="4"/>
  <c r="CA270" i="4"/>
  <c r="CA269" i="4"/>
  <c r="CA268" i="4"/>
  <c r="CA267" i="4"/>
  <c r="CA266" i="4"/>
  <c r="CA265" i="4"/>
  <c r="CA264" i="4"/>
  <c r="CA263" i="4"/>
  <c r="CA262" i="4"/>
  <c r="CA261" i="4"/>
  <c r="CA260" i="4"/>
  <c r="CA259" i="4"/>
  <c r="CA258" i="4"/>
  <c r="CA257" i="4"/>
  <c r="CA256" i="4"/>
  <c r="CA255" i="4"/>
  <c r="CA254" i="4"/>
  <c r="CA253" i="4"/>
  <c r="CA252" i="4"/>
  <c r="CA251" i="4"/>
  <c r="CA250" i="4"/>
  <c r="CA249" i="4"/>
  <c r="CA248" i="4"/>
  <c r="CA247" i="4"/>
  <c r="CA246" i="4"/>
  <c r="CA245" i="4"/>
  <c r="CA244" i="4"/>
  <c r="CA243" i="4"/>
  <c r="CA242" i="4"/>
  <c r="CA241" i="4"/>
  <c r="CA240" i="4"/>
  <c r="CA239" i="4"/>
  <c r="CA238" i="4"/>
  <c r="CA237" i="4"/>
  <c r="CA236" i="4"/>
  <c r="CA235" i="4"/>
  <c r="CA234" i="4"/>
  <c r="CA233" i="4"/>
  <c r="CA232" i="4"/>
  <c r="CA231" i="4"/>
  <c r="CA230" i="4"/>
  <c r="CA229" i="4"/>
  <c r="CA228" i="4"/>
  <c r="CA227" i="4"/>
  <c r="CA226" i="4"/>
  <c r="CA225" i="4"/>
  <c r="CA224" i="4"/>
  <c r="CA223" i="4"/>
  <c r="CA222" i="4"/>
  <c r="CA221" i="4"/>
  <c r="CA220" i="4"/>
  <c r="CA219" i="4"/>
  <c r="CA218" i="4"/>
  <c r="CA217" i="4"/>
  <c r="CA216" i="4"/>
  <c r="CA215" i="4"/>
  <c r="CA214" i="4"/>
  <c r="CA213" i="4"/>
  <c r="CA212" i="4"/>
  <c r="CA211" i="4"/>
  <c r="CA210" i="4"/>
  <c r="CA209" i="4"/>
  <c r="CA208" i="4"/>
  <c r="CA207" i="4"/>
  <c r="CA206" i="4"/>
  <c r="CA205" i="4"/>
  <c r="CA204" i="4"/>
  <c r="CA203" i="4"/>
  <c r="CA202" i="4"/>
  <c r="CA201" i="4"/>
  <c r="CA200" i="4"/>
  <c r="CA199" i="4"/>
  <c r="CA198" i="4"/>
  <c r="CA197" i="4"/>
  <c r="CA196" i="4"/>
  <c r="CA195" i="4"/>
  <c r="CA194" i="4"/>
  <c r="CA193" i="4"/>
  <c r="CA192" i="4"/>
  <c r="CA191" i="4"/>
  <c r="CA190" i="4"/>
  <c r="CA189" i="4"/>
  <c r="CA188" i="4"/>
  <c r="CA187" i="4"/>
  <c r="CA186" i="4"/>
  <c r="CA185" i="4"/>
  <c r="CA184" i="4"/>
  <c r="CA183" i="4"/>
  <c r="CA182" i="4"/>
  <c r="CA181" i="4"/>
  <c r="CA180" i="4"/>
  <c r="CA179" i="4"/>
  <c r="CA178" i="4"/>
  <c r="CA177" i="4"/>
  <c r="CA176" i="4"/>
  <c r="CA175" i="4"/>
  <c r="CA174" i="4"/>
  <c r="CA173" i="4"/>
  <c r="CA172" i="4"/>
  <c r="CA171" i="4"/>
  <c r="CA170" i="4"/>
  <c r="CA169" i="4"/>
  <c r="CA168" i="4"/>
  <c r="CA167" i="4"/>
  <c r="CA166" i="4"/>
  <c r="CA165" i="4"/>
  <c r="CA164" i="4"/>
  <c r="CA163" i="4"/>
  <c r="CA162" i="4"/>
  <c r="CA161" i="4"/>
  <c r="BO115" i="4"/>
  <c r="BR115" i="4"/>
  <c r="BC115" i="4"/>
  <c r="BF115" i="4"/>
  <c r="AR115" i="4"/>
  <c r="AU115" i="4"/>
  <c r="AC115" i="4"/>
  <c r="AA115" i="4" s="1"/>
  <c r="AB115" i="4" s="1"/>
  <c r="P115" i="4"/>
  <c r="M115" i="4"/>
  <c r="BO114" i="4"/>
  <c r="BR114" i="4"/>
  <c r="BC114" i="4"/>
  <c r="BF114" i="4"/>
  <c r="AN114" i="4"/>
  <c r="AO114" i="4" s="1"/>
  <c r="AP114" i="4" s="1"/>
  <c r="AC114" i="4"/>
  <c r="AA114" i="4" s="1"/>
  <c r="AB114" i="4" s="1"/>
  <c r="Q114" i="4"/>
  <c r="BO109" i="4"/>
  <c r="BR109" i="4"/>
  <c r="BC109" i="4"/>
  <c r="BF109" i="4"/>
  <c r="AN109" i="4"/>
  <c r="AO109" i="4" s="1"/>
  <c r="AP109" i="4" s="1"/>
  <c r="AC109" i="4"/>
  <c r="AA109" i="4" s="1"/>
  <c r="AB109" i="4" s="1"/>
  <c r="Q109" i="4"/>
  <c r="BO108" i="4"/>
  <c r="BR108" i="4"/>
  <c r="BC108" i="4"/>
  <c r="BF108" i="4"/>
  <c r="AN108" i="4"/>
  <c r="AO108" i="4" s="1"/>
  <c r="AP108" i="4" s="1"/>
  <c r="AC108" i="4"/>
  <c r="AA108" i="4" s="1"/>
  <c r="AB108" i="4" s="1"/>
  <c r="P108" i="4"/>
  <c r="M108" i="4"/>
  <c r="BO107" i="4"/>
  <c r="BR107" i="4"/>
  <c r="BC107" i="4"/>
  <c r="BF107" i="4"/>
  <c r="AR107" i="4"/>
  <c r="AU107" i="4"/>
  <c r="AC107" i="4"/>
  <c r="AA107" i="4" s="1"/>
  <c r="AB107" i="4" s="1"/>
  <c r="Q107" i="4"/>
  <c r="BO106" i="4"/>
  <c r="BR106" i="4"/>
  <c r="BC106" i="4"/>
  <c r="BF106" i="4"/>
  <c r="AR106" i="4"/>
  <c r="AU106" i="4"/>
  <c r="AC106" i="4"/>
  <c r="AA106" i="4" s="1"/>
  <c r="AB106" i="4" s="1"/>
  <c r="P106" i="4"/>
  <c r="M106" i="4"/>
  <c r="BC105" i="4"/>
  <c r="BF105" i="4"/>
  <c r="AR105" i="4"/>
  <c r="AU105" i="4"/>
  <c r="AC105" i="4"/>
  <c r="AA105" i="4" s="1"/>
  <c r="AB105" i="4" s="1"/>
  <c r="P105" i="4"/>
  <c r="M105" i="4"/>
  <c r="BC103" i="4"/>
  <c r="BF103" i="4"/>
  <c r="AN103" i="4"/>
  <c r="AO103" i="4" s="1"/>
  <c r="AP103" i="4" s="1"/>
  <c r="AC103" i="4"/>
  <c r="AA103" i="4" s="1"/>
  <c r="AB103" i="4" s="1"/>
  <c r="P103" i="4"/>
  <c r="M103" i="4"/>
  <c r="BO101" i="4"/>
  <c r="BR101" i="4"/>
  <c r="BC101" i="4"/>
  <c r="BF101" i="4"/>
  <c r="AR101" i="4"/>
  <c r="AU101" i="4"/>
  <c r="AC101" i="4"/>
  <c r="AA101" i="4" s="1"/>
  <c r="AB101" i="4" s="1"/>
  <c r="P101" i="4"/>
  <c r="M101" i="4"/>
  <c r="BK95" i="4"/>
  <c r="BL95" i="4" s="1"/>
  <c r="BM95" i="4" s="1"/>
  <c r="BC95" i="4"/>
  <c r="BF95" i="4"/>
  <c r="AC95" i="4"/>
  <c r="AG95" i="4" s="1"/>
  <c r="P95" i="4"/>
  <c r="M95" i="4"/>
  <c r="BC94" i="4"/>
  <c r="BF94" i="4"/>
  <c r="AN94" i="4"/>
  <c r="AO94" i="4" s="1"/>
  <c r="AP94" i="4" s="1"/>
  <c r="AC94" i="4"/>
  <c r="AA94" i="4" s="1"/>
  <c r="AB94" i="4" s="1"/>
  <c r="Q94" i="4"/>
  <c r="BO93" i="4"/>
  <c r="BR93" i="4"/>
  <c r="BC93" i="4"/>
  <c r="BF93" i="4"/>
  <c r="AR93" i="4"/>
  <c r="AU93" i="4"/>
  <c r="AC93" i="4"/>
  <c r="AA93" i="4" s="1"/>
  <c r="AB93" i="4" s="1"/>
  <c r="P93" i="4"/>
  <c r="M93" i="4"/>
  <c r="BO92" i="4"/>
  <c r="BR92" i="4"/>
  <c r="BC92" i="4"/>
  <c r="BF92" i="4"/>
  <c r="AR92" i="4"/>
  <c r="AU92" i="4"/>
  <c r="AC92" i="4"/>
  <c r="AA92" i="4" s="1"/>
  <c r="AB92" i="4" s="1"/>
  <c r="P92" i="4"/>
  <c r="M92" i="4"/>
  <c r="BO91" i="4"/>
  <c r="BR91" i="4"/>
  <c r="BC91" i="4"/>
  <c r="BF91" i="4"/>
  <c r="AR91" i="4"/>
  <c r="AU91" i="4"/>
  <c r="AC91" i="4"/>
  <c r="AA91" i="4" s="1"/>
  <c r="AB91" i="4" s="1"/>
  <c r="P91" i="4"/>
  <c r="M91" i="4"/>
  <c r="BO90" i="4"/>
  <c r="BR90" i="4"/>
  <c r="BC90" i="4"/>
  <c r="BF90" i="4"/>
  <c r="AN90" i="4"/>
  <c r="AO90" i="4" s="1"/>
  <c r="AP90" i="4" s="1"/>
  <c r="AC90" i="4"/>
  <c r="AA90" i="4" s="1"/>
  <c r="AB90" i="4" s="1"/>
  <c r="P90" i="4"/>
  <c r="M90" i="4"/>
  <c r="BO89" i="4"/>
  <c r="BR89" i="4"/>
  <c r="BC89" i="4"/>
  <c r="BF89" i="4"/>
  <c r="AN89" i="4"/>
  <c r="AO89" i="4" s="1"/>
  <c r="AP89" i="4" s="1"/>
  <c r="AC89" i="4"/>
  <c r="AA89" i="4" s="1"/>
  <c r="AB89" i="4" s="1"/>
  <c r="P89" i="4"/>
  <c r="M89" i="4"/>
  <c r="BO88" i="4"/>
  <c r="BR88" i="4"/>
  <c r="BC88" i="4"/>
  <c r="BF88" i="4"/>
  <c r="AN88" i="4"/>
  <c r="AO88" i="4" s="1"/>
  <c r="AP88" i="4" s="1"/>
  <c r="AC88" i="4"/>
  <c r="AA88" i="4" s="1"/>
  <c r="AB88" i="4" s="1"/>
  <c r="P88" i="4"/>
  <c r="M88" i="4"/>
  <c r="BO86" i="4"/>
  <c r="BR86" i="4"/>
  <c r="BC86" i="4"/>
  <c r="BF86" i="4"/>
  <c r="AN86" i="4"/>
  <c r="AO86" i="4" s="1"/>
  <c r="AP86" i="4" s="1"/>
  <c r="AC86" i="4"/>
  <c r="AA86" i="4" s="1"/>
  <c r="AB86" i="4" s="1"/>
  <c r="P86" i="4"/>
  <c r="M86" i="4"/>
  <c r="BO85" i="4"/>
  <c r="BR85" i="4"/>
  <c r="BC85" i="4"/>
  <c r="BF85" i="4"/>
  <c r="AN85" i="4"/>
  <c r="AO85" i="4" s="1"/>
  <c r="AP85" i="4" s="1"/>
  <c r="AC85" i="4"/>
  <c r="AA85" i="4" s="1"/>
  <c r="AB85" i="4" s="1"/>
  <c r="Q85" i="4"/>
  <c r="BC84" i="4"/>
  <c r="BF84" i="4"/>
  <c r="AR84" i="4"/>
  <c r="AU84" i="4"/>
  <c r="AC84" i="4"/>
  <c r="AA84" i="4" s="1"/>
  <c r="AB84" i="4" s="1"/>
  <c r="P84" i="4"/>
  <c r="M84" i="4"/>
  <c r="BC83" i="4"/>
  <c r="BF83" i="4"/>
  <c r="AR83" i="4"/>
  <c r="AU83" i="4"/>
  <c r="AC83" i="4"/>
  <c r="AA83" i="4" s="1"/>
  <c r="AB83" i="4" s="1"/>
  <c r="P83" i="4"/>
  <c r="M83" i="4"/>
  <c r="BC82" i="4"/>
  <c r="BF82" i="4"/>
  <c r="AR82" i="4"/>
  <c r="AU82" i="4"/>
  <c r="AC82" i="4"/>
  <c r="AA82" i="4" s="1"/>
  <c r="AB82" i="4" s="1"/>
  <c r="P82" i="4"/>
  <c r="M82" i="4"/>
  <c r="BO78" i="4"/>
  <c r="BR78" i="4"/>
  <c r="BC78" i="4"/>
  <c r="BF78" i="4"/>
  <c r="AN78" i="4"/>
  <c r="AO78" i="4" s="1"/>
  <c r="AP78" i="4" s="1"/>
  <c r="AC78" i="4"/>
  <c r="AA78" i="4" s="1"/>
  <c r="AB78" i="4" s="1"/>
  <c r="P78" i="4"/>
  <c r="M78" i="4"/>
  <c r="BO77" i="4"/>
  <c r="BR77" i="4"/>
  <c r="BC77" i="4"/>
  <c r="BF77" i="4"/>
  <c r="AN77" i="4"/>
  <c r="AO77" i="4" s="1"/>
  <c r="AP77" i="4" s="1"/>
  <c r="AC77" i="4"/>
  <c r="AA77" i="4" s="1"/>
  <c r="AB77" i="4" s="1"/>
  <c r="P77" i="4"/>
  <c r="M77" i="4"/>
  <c r="BO75" i="4"/>
  <c r="BR75" i="4"/>
  <c r="BC75" i="4"/>
  <c r="BF75" i="4"/>
  <c r="AN75" i="4"/>
  <c r="AO75" i="4" s="1"/>
  <c r="AP75" i="4" s="1"/>
  <c r="AC75" i="4"/>
  <c r="AA75" i="4" s="1"/>
  <c r="AB75" i="4" s="1"/>
  <c r="P75" i="4"/>
  <c r="M75" i="4"/>
  <c r="BO66" i="4"/>
  <c r="BR66" i="4"/>
  <c r="BC66" i="4"/>
  <c r="BF66" i="4"/>
  <c r="AN66" i="4"/>
  <c r="AO66" i="4" s="1"/>
  <c r="AP66" i="4" s="1"/>
  <c r="P66" i="4"/>
  <c r="M66" i="4"/>
  <c r="BO65" i="4"/>
  <c r="BR65" i="4"/>
  <c r="BC65" i="4"/>
  <c r="BF65" i="4"/>
  <c r="AN65" i="4"/>
  <c r="AO65" i="4" s="1"/>
  <c r="AP65" i="4" s="1"/>
  <c r="P65" i="4"/>
  <c r="M65" i="4"/>
  <c r="BO64" i="4"/>
  <c r="BR64" i="4"/>
  <c r="BC64" i="4"/>
  <c r="BF64" i="4"/>
  <c r="AN64" i="4"/>
  <c r="AO64" i="4" s="1"/>
  <c r="AP64" i="4" s="1"/>
  <c r="P64" i="4"/>
  <c r="M64" i="4"/>
  <c r="BO59" i="4"/>
  <c r="BR59" i="4"/>
  <c r="BC59" i="4"/>
  <c r="BF59" i="4"/>
  <c r="AN59" i="4"/>
  <c r="AO59" i="4" s="1"/>
  <c r="AP59" i="4" s="1"/>
  <c r="AC59" i="4"/>
  <c r="AA59" i="4" s="1"/>
  <c r="AB59" i="4" s="1"/>
  <c r="Q59" i="4"/>
  <c r="BO57" i="4"/>
  <c r="BR57" i="4"/>
  <c r="BC57" i="4"/>
  <c r="BF57" i="4"/>
  <c r="AN57" i="4"/>
  <c r="AO57" i="4" s="1"/>
  <c r="AP57" i="4" s="1"/>
  <c r="AC57" i="4"/>
  <c r="AA57" i="4" s="1"/>
  <c r="AB57" i="4" s="1"/>
  <c r="P57" i="4"/>
  <c r="M57" i="4"/>
  <c r="BC55" i="4"/>
  <c r="BF55" i="4"/>
  <c r="AN55" i="4"/>
  <c r="AO55" i="4" s="1"/>
  <c r="AP55" i="4" s="1"/>
  <c r="AC55" i="4"/>
  <c r="AA55" i="4" s="1"/>
  <c r="AB55" i="4" s="1"/>
  <c r="P55" i="4"/>
  <c r="M55" i="4"/>
  <c r="BC54" i="4"/>
  <c r="BF54" i="4"/>
  <c r="AN54" i="4"/>
  <c r="AO54" i="4" s="1"/>
  <c r="AP54" i="4" s="1"/>
  <c r="AC54" i="4"/>
  <c r="AA54" i="4" s="1"/>
  <c r="AB54" i="4" s="1"/>
  <c r="P54" i="4"/>
  <c r="M54" i="4"/>
  <c r="BO53" i="4"/>
  <c r="BR53" i="4"/>
  <c r="BC53" i="4"/>
  <c r="BF53" i="4"/>
  <c r="AN53" i="4"/>
  <c r="AO53" i="4" s="1"/>
  <c r="AP53" i="4" s="1"/>
  <c r="AC53" i="4"/>
  <c r="AA53" i="4" s="1"/>
  <c r="AB53" i="4" s="1"/>
  <c r="BO52" i="4"/>
  <c r="BR52" i="4"/>
  <c r="BC52" i="4"/>
  <c r="BF52" i="4"/>
  <c r="AN52" i="4"/>
  <c r="AO52" i="4" s="1"/>
  <c r="AP52" i="4" s="1"/>
  <c r="AC52" i="4"/>
  <c r="AA52" i="4" s="1"/>
  <c r="AB52" i="4" s="1"/>
  <c r="BO51" i="4"/>
  <c r="BR51" i="4"/>
  <c r="BC51" i="4"/>
  <c r="BF51" i="4"/>
  <c r="AN51" i="4"/>
  <c r="AO51" i="4" s="1"/>
  <c r="AP51" i="4" s="1"/>
  <c r="AC51" i="4"/>
  <c r="AA51" i="4" s="1"/>
  <c r="AB51" i="4" s="1"/>
  <c r="P51" i="4"/>
  <c r="M51" i="4"/>
  <c r="BO49" i="4"/>
  <c r="BR49" i="4"/>
  <c r="BC49" i="4"/>
  <c r="BF49" i="4"/>
  <c r="AN49" i="4"/>
  <c r="AO49" i="4" s="1"/>
  <c r="AP49" i="4" s="1"/>
  <c r="Q49" i="4"/>
  <c r="BO47" i="4"/>
  <c r="BR47" i="4"/>
  <c r="BC47" i="4"/>
  <c r="BF47" i="4"/>
  <c r="AR47" i="4"/>
  <c r="AU47" i="4"/>
  <c r="AC47" i="4"/>
  <c r="AA47" i="4" s="1"/>
  <c r="AB47" i="4" s="1"/>
  <c r="Q47" i="4"/>
  <c r="BO46" i="4"/>
  <c r="BR46" i="4"/>
  <c r="BC46" i="4"/>
  <c r="BF46" i="4"/>
  <c r="AR46" i="4"/>
  <c r="AU46" i="4"/>
  <c r="AC46" i="4"/>
  <c r="AA46" i="4" s="1"/>
  <c r="AB46" i="4" s="1"/>
  <c r="P46" i="4"/>
  <c r="M46" i="4"/>
  <c r="BO44" i="4"/>
  <c r="BR44" i="4"/>
  <c r="BC44" i="4"/>
  <c r="BF44" i="4"/>
  <c r="AR44" i="4"/>
  <c r="AU44" i="4"/>
  <c r="AC44" i="4"/>
  <c r="AA44" i="4" s="1"/>
  <c r="AB44" i="4" s="1"/>
  <c r="P44" i="4"/>
  <c r="M44" i="4"/>
  <c r="BC42" i="4"/>
  <c r="BF42" i="4"/>
  <c r="AN42" i="4"/>
  <c r="AO42" i="4" s="1"/>
  <c r="AP42" i="4" s="1"/>
  <c r="AC42" i="4"/>
  <c r="AA42" i="4" s="1"/>
  <c r="AB42" i="4" s="1"/>
  <c r="P42" i="4"/>
  <c r="M42" i="4"/>
  <c r="BO40" i="4"/>
  <c r="BR40" i="4"/>
  <c r="BC40" i="4"/>
  <c r="BF40" i="4"/>
  <c r="AN40" i="4"/>
  <c r="AO40" i="4" s="1"/>
  <c r="AP40" i="4" s="1"/>
  <c r="AC40" i="4"/>
  <c r="AA40" i="4" s="1"/>
  <c r="AB40" i="4" s="1"/>
  <c r="P40" i="4"/>
  <c r="M40" i="4"/>
  <c r="BO39" i="4"/>
  <c r="BR39" i="4"/>
  <c r="BC39" i="4"/>
  <c r="BF39" i="4"/>
  <c r="AN39" i="4"/>
  <c r="AO39" i="4" s="1"/>
  <c r="AP39" i="4" s="1"/>
  <c r="AC39" i="4"/>
  <c r="AA39" i="4" s="1"/>
  <c r="AB39" i="4" s="1"/>
  <c r="Q39" i="4"/>
  <c r="BO38" i="4"/>
  <c r="BR38" i="4"/>
  <c r="BC38" i="4"/>
  <c r="BF38" i="4"/>
  <c r="AR38" i="4"/>
  <c r="AU38" i="4"/>
  <c r="AC38" i="4"/>
  <c r="AA38" i="4" s="1"/>
  <c r="AB38" i="4" s="1"/>
  <c r="P38" i="4"/>
  <c r="M38" i="4"/>
  <c r="BO37" i="4"/>
  <c r="BR37" i="4"/>
  <c r="BC37" i="4"/>
  <c r="BF37" i="4"/>
  <c r="AR37" i="4"/>
  <c r="AU37" i="4"/>
  <c r="AC37" i="4"/>
  <c r="AA37" i="4" s="1"/>
  <c r="AB37" i="4" s="1"/>
  <c r="P37" i="4"/>
  <c r="M37" i="4"/>
  <c r="BO35" i="4"/>
  <c r="BR35" i="4"/>
  <c r="BC35" i="4"/>
  <c r="BF35" i="4"/>
  <c r="AN35" i="4"/>
  <c r="AO35" i="4" s="1"/>
  <c r="AP35" i="4" s="1"/>
  <c r="AC35" i="4"/>
  <c r="AA35" i="4" s="1"/>
  <c r="AB35" i="4" s="1"/>
  <c r="P35" i="4"/>
  <c r="M35" i="4"/>
  <c r="BO34" i="4"/>
  <c r="BR34" i="4"/>
  <c r="BC34" i="4"/>
  <c r="BF34" i="4"/>
  <c r="AN34" i="4"/>
  <c r="AO34" i="4" s="1"/>
  <c r="AP34" i="4" s="1"/>
  <c r="AC34" i="4"/>
  <c r="AA34" i="4" s="1"/>
  <c r="AB34" i="4" s="1"/>
  <c r="P34" i="4"/>
  <c r="M34" i="4"/>
  <c r="BO33" i="4"/>
  <c r="BR33" i="4"/>
  <c r="BC33" i="4"/>
  <c r="BF33" i="4"/>
  <c r="AN33" i="4"/>
  <c r="AO33" i="4" s="1"/>
  <c r="AP33" i="4" s="1"/>
  <c r="AC33" i="4"/>
  <c r="AA33" i="4" s="1"/>
  <c r="AB33" i="4" s="1"/>
  <c r="P33" i="4"/>
  <c r="M33" i="4"/>
  <c r="BO32" i="4"/>
  <c r="BR32" i="4"/>
  <c r="BJ32" i="4"/>
  <c r="BC32" i="4"/>
  <c r="BF32" i="4"/>
  <c r="AN32" i="4"/>
  <c r="AO32" i="4" s="1"/>
  <c r="AP32" i="4" s="1"/>
  <c r="AC32" i="4"/>
  <c r="AA32" i="4" s="1"/>
  <c r="AB32" i="4" s="1"/>
  <c r="P32" i="4"/>
  <c r="M32" i="4"/>
  <c r="BO31" i="4"/>
  <c r="BR31" i="4"/>
  <c r="BC31" i="4"/>
  <c r="BF31" i="4"/>
  <c r="AN31" i="4"/>
  <c r="AO31" i="4" s="1"/>
  <c r="AP31" i="4" s="1"/>
  <c r="AC31" i="4"/>
  <c r="AA31" i="4" s="1"/>
  <c r="AB31" i="4" s="1"/>
  <c r="P31" i="4"/>
  <c r="M31" i="4"/>
  <c r="BO30" i="4"/>
  <c r="BR30" i="4"/>
  <c r="BC30" i="4"/>
  <c r="BF30" i="4"/>
  <c r="AN30" i="4"/>
  <c r="AO30" i="4" s="1"/>
  <c r="AP30" i="4" s="1"/>
  <c r="AC30" i="4"/>
  <c r="AA30" i="4" s="1"/>
  <c r="AB30" i="4" s="1"/>
  <c r="P30" i="4"/>
  <c r="BO29" i="4"/>
  <c r="BR29" i="4"/>
  <c r="BC29" i="4"/>
  <c r="BF29" i="4"/>
  <c r="AR29" i="4"/>
  <c r="AU29" i="4"/>
  <c r="AC29" i="4"/>
  <c r="AA29" i="4" s="1"/>
  <c r="AB29" i="4" s="1"/>
  <c r="Q29" i="4"/>
  <c r="BC24" i="4"/>
  <c r="BF24" i="4"/>
  <c r="AN24" i="4"/>
  <c r="AO24" i="4" s="1"/>
  <c r="AP24" i="4" s="1"/>
  <c r="AC24" i="4"/>
  <c r="AA24" i="4" s="1"/>
  <c r="AB24" i="4" s="1"/>
  <c r="P24" i="4"/>
  <c r="M24" i="4"/>
  <c r="BR23" i="4"/>
  <c r="BC23" i="4"/>
  <c r="BF23" i="4"/>
  <c r="AR23" i="4"/>
  <c r="AU23" i="4"/>
  <c r="AC23" i="4"/>
  <c r="AA23" i="4" s="1"/>
  <c r="AB23" i="4" s="1"/>
  <c r="P23" i="4"/>
  <c r="M23" i="4"/>
  <c r="BR22" i="4"/>
  <c r="BC22" i="4"/>
  <c r="BF22" i="4"/>
  <c r="AR22" i="4"/>
  <c r="AU22" i="4"/>
  <c r="AC22" i="4"/>
  <c r="AA22" i="4" s="1"/>
  <c r="AB22" i="4" s="1"/>
  <c r="P22" i="4"/>
  <c r="M22" i="4"/>
  <c r="BR16" i="4"/>
  <c r="BC16" i="4"/>
  <c r="BF16" i="4"/>
  <c r="AR16" i="4"/>
  <c r="AU16" i="4"/>
  <c r="AC16" i="4"/>
  <c r="AA16" i="4" s="1"/>
  <c r="AB16" i="4" s="1"/>
  <c r="P16" i="4"/>
  <c r="M16" i="4"/>
  <c r="BO15" i="4"/>
  <c r="BR15" i="4"/>
  <c r="BC15" i="4"/>
  <c r="BF15" i="4"/>
  <c r="AR15" i="4"/>
  <c r="AU15" i="4"/>
  <c r="AC15" i="4"/>
  <c r="AA15" i="4" s="1"/>
  <c r="AB15" i="4" s="1"/>
  <c r="P15" i="4"/>
  <c r="M15" i="4"/>
  <c r="BO14" i="4"/>
  <c r="F62" i="2" s="1"/>
  <c r="BC14" i="4"/>
  <c r="F51" i="2" s="1"/>
  <c r="F50" i="2"/>
  <c r="AR14" i="4"/>
  <c r="F41" i="2" s="1"/>
  <c r="F36" i="2"/>
  <c r="AC14" i="4"/>
  <c r="AA14" i="4" s="1"/>
  <c r="AB14" i="4" s="1"/>
  <c r="P14" i="4"/>
  <c r="F16" i="2" s="1"/>
  <c r="M14" i="4"/>
  <c r="F13" i="2" s="1"/>
  <c r="BC13" i="4"/>
  <c r="BF13" i="4"/>
  <c r="AU13" i="4"/>
  <c r="AC13" i="4"/>
  <c r="AG13" i="4" s="1"/>
  <c r="P13" i="4"/>
  <c r="M13" i="4"/>
  <c r="BO12" i="4"/>
  <c r="BR12" i="4"/>
  <c r="BC12" i="4"/>
  <c r="BF12" i="4"/>
  <c r="AR12" i="4"/>
  <c r="AU12" i="4"/>
  <c r="AC12" i="4"/>
  <c r="AA12" i="4" s="1"/>
  <c r="AB12" i="4" s="1"/>
  <c r="P12" i="4"/>
  <c r="M12" i="4"/>
  <c r="BO11" i="4"/>
  <c r="BR11" i="4"/>
  <c r="BC11" i="4"/>
  <c r="BF11" i="4"/>
  <c r="AR11" i="4"/>
  <c r="AU11" i="4"/>
  <c r="AC11" i="4"/>
  <c r="AA11" i="4" s="1"/>
  <c r="AB11" i="4" s="1"/>
  <c r="P11" i="4"/>
  <c r="M11" i="4"/>
  <c r="BO10" i="4"/>
  <c r="BR10" i="4"/>
  <c r="BC10" i="4"/>
  <c r="BF10" i="4"/>
  <c r="AN10" i="4"/>
  <c r="AO10" i="4" s="1"/>
  <c r="AP10" i="4" s="1"/>
  <c r="AC10" i="4"/>
  <c r="AA10" i="4" s="1"/>
  <c r="AB10" i="4" s="1"/>
  <c r="P10" i="4"/>
  <c r="M10" i="4"/>
  <c r="BO9" i="4"/>
  <c r="BR9" i="4"/>
  <c r="BC9" i="4"/>
  <c r="BF9" i="4"/>
  <c r="AC9" i="4"/>
  <c r="AA9" i="4" s="1"/>
  <c r="AB9" i="4" s="1"/>
  <c r="F44" i="3"/>
  <c r="F43" i="3"/>
  <c r="F42" i="3"/>
  <c r="S41" i="3"/>
  <c r="R41" i="3"/>
  <c r="F41" i="3"/>
  <c r="G33" i="3"/>
  <c r="Z32" i="3"/>
  <c r="Z31" i="3"/>
  <c r="Z29" i="3"/>
  <c r="Z28" i="3"/>
  <c r="Z27" i="3"/>
  <c r="Z26" i="3"/>
  <c r="S26" i="3"/>
  <c r="R26" i="3"/>
  <c r="Z25" i="3"/>
  <c r="S25" i="3"/>
  <c r="R25" i="3"/>
  <c r="F25" i="3"/>
  <c r="Z24" i="3"/>
  <c r="Y24" i="3"/>
  <c r="X24" i="3"/>
  <c r="W24" i="3"/>
  <c r="V24" i="3"/>
  <c r="R24" i="3"/>
  <c r="L24" i="3"/>
  <c r="F24" i="3"/>
  <c r="Z23" i="3"/>
  <c r="S23" i="3"/>
  <c r="R23" i="3"/>
  <c r="L23" i="3"/>
  <c r="F23" i="3"/>
  <c r="R16" i="3"/>
  <c r="F16" i="3"/>
  <c r="S15" i="3"/>
  <c r="R15" i="3"/>
  <c r="L15" i="3"/>
  <c r="F15" i="3"/>
  <c r="S14" i="3"/>
  <c r="R14" i="3"/>
  <c r="L14" i="3"/>
  <c r="F14" i="3"/>
  <c r="U13" i="3"/>
  <c r="S13" i="3"/>
  <c r="R13" i="3"/>
  <c r="S12" i="3"/>
  <c r="R12" i="3"/>
  <c r="S11" i="3"/>
  <c r="R11" i="3"/>
  <c r="S4" i="3"/>
  <c r="F67" i="2"/>
  <c r="F66" i="2"/>
  <c r="F58" i="2"/>
  <c r="F57" i="2"/>
  <c r="F56" i="2"/>
  <c r="F55" i="2"/>
  <c r="F47" i="2"/>
  <c r="F46" i="2"/>
  <c r="F45" i="2"/>
  <c r="F37" i="2"/>
  <c r="F35" i="2"/>
  <c r="F34" i="2"/>
  <c r="F25" i="2"/>
  <c r="F24" i="2"/>
  <c r="F23" i="2"/>
  <c r="F22" i="2"/>
  <c r="F21" i="2"/>
  <c r="F17" i="2"/>
  <c r="F12" i="2"/>
  <c r="F11" i="2"/>
  <c r="B11" i="2"/>
  <c r="F10" i="2"/>
  <c r="F9" i="2"/>
  <c r="F8" i="2"/>
  <c r="F7" i="2"/>
  <c r="F6" i="2"/>
  <c r="B6" i="2"/>
  <c r="F5" i="2"/>
  <c r="F4" i="2"/>
  <c r="F3" i="2"/>
  <c r="B3" i="2"/>
  <c r="BR94" i="4" l="1"/>
  <c r="BL94" i="4"/>
  <c r="BM94" i="4" s="1"/>
  <c r="R53" i="4"/>
  <c r="S53" i="4" s="1"/>
  <c r="T53" i="4"/>
  <c r="P53" i="4" s="1"/>
  <c r="T48" i="4"/>
  <c r="P48" i="4" s="1"/>
  <c r="R48" i="4"/>
  <c r="S48" i="4" s="1"/>
  <c r="R52" i="4"/>
  <c r="S52" i="4" s="1"/>
  <c r="T52" i="4"/>
  <c r="P52" i="4" s="1"/>
  <c r="R59" i="4"/>
  <c r="S59" i="4" s="1"/>
  <c r="T59" i="4"/>
  <c r="T41" i="4"/>
  <c r="P41" i="4" s="1"/>
  <c r="R41" i="4"/>
  <c r="S41" i="4" s="1"/>
  <c r="R85" i="4"/>
  <c r="S85" i="4" s="1"/>
  <c r="T85" i="4"/>
  <c r="P85" i="4" s="1"/>
  <c r="R28" i="4"/>
  <c r="S28" i="4" s="1"/>
  <c r="T28" i="4"/>
  <c r="P28" i="4" s="1"/>
  <c r="T120" i="4"/>
  <c r="P120" i="4" s="1"/>
  <c r="R120" i="4"/>
  <c r="S120" i="4" s="1"/>
  <c r="T58" i="4"/>
  <c r="P58" i="4" s="1"/>
  <c r="R58" i="4"/>
  <c r="S58" i="4" s="1"/>
  <c r="T121" i="4"/>
  <c r="P121" i="4" s="1"/>
  <c r="R121" i="4"/>
  <c r="S121" i="4" s="1"/>
  <c r="R47" i="4"/>
  <c r="S47" i="4" s="1"/>
  <c r="T47" i="4"/>
  <c r="P47" i="4" s="1"/>
  <c r="T49" i="4"/>
  <c r="P49" i="4" s="1"/>
  <c r="R49" i="4"/>
  <c r="S49" i="4" s="1"/>
  <c r="T39" i="4"/>
  <c r="P39" i="4" s="1"/>
  <c r="R39" i="4"/>
  <c r="S39" i="4" s="1"/>
  <c r="R94" i="4"/>
  <c r="S94" i="4" s="1"/>
  <c r="T94" i="4"/>
  <c r="R110" i="4"/>
  <c r="S110" i="4" s="1"/>
  <c r="T110" i="4"/>
  <c r="P110" i="4" s="1"/>
  <c r="T114" i="4"/>
  <c r="R114" i="4"/>
  <c r="S114" i="4" s="1"/>
  <c r="T73" i="4"/>
  <c r="P73" i="4" s="1"/>
  <c r="R73" i="4"/>
  <c r="S73" i="4" s="1"/>
  <c r="R29" i="4"/>
  <c r="S29" i="4" s="1"/>
  <c r="T29" i="4"/>
  <c r="P29" i="4" s="1"/>
  <c r="R107" i="4"/>
  <c r="S107" i="4" s="1"/>
  <c r="T107" i="4"/>
  <c r="P107" i="4" s="1"/>
  <c r="R109" i="4"/>
  <c r="S109" i="4" s="1"/>
  <c r="T109" i="4"/>
  <c r="P109" i="4" s="1"/>
  <c r="T56" i="4"/>
  <c r="P56" i="4" s="1"/>
  <c r="R56" i="4"/>
  <c r="S56" i="4" s="1"/>
  <c r="BM104" i="4"/>
  <c r="BQ104" i="4" s="1"/>
  <c r="BP104" i="4"/>
  <c r="AS120" i="4"/>
  <c r="AS97" i="4"/>
  <c r="AS18" i="4"/>
  <c r="P9" i="4"/>
  <c r="M47" i="4"/>
  <c r="M114" i="4"/>
  <c r="P114" i="4"/>
  <c r="M85" i="4"/>
  <c r="M48" i="4"/>
  <c r="M59" i="4"/>
  <c r="AS47" i="4"/>
  <c r="AS80" i="4"/>
  <c r="AS43" i="4"/>
  <c r="S7" i="3"/>
  <c r="S6" i="3"/>
  <c r="S5" i="3"/>
  <c r="AS100" i="4"/>
  <c r="AS116" i="4"/>
  <c r="AS36" i="4"/>
  <c r="AS98" i="4"/>
  <c r="AS92" i="4"/>
  <c r="AS19" i="4"/>
  <c r="AS99" i="4"/>
  <c r="AS17" i="4"/>
  <c r="AS104" i="4"/>
  <c r="AU114" i="4"/>
  <c r="AU61" i="4"/>
  <c r="AU9" i="4"/>
  <c r="AT53" i="4"/>
  <c r="AU54" i="4"/>
  <c r="AU66" i="4"/>
  <c r="AU75" i="4"/>
  <c r="AU78" i="4"/>
  <c r="AU109" i="4"/>
  <c r="AU48" i="4"/>
  <c r="AU62" i="4"/>
  <c r="AU63" i="4"/>
  <c r="AU27" i="4"/>
  <c r="AE104" i="4"/>
  <c r="AU108" i="4"/>
  <c r="AT108" i="4"/>
  <c r="AU74" i="4"/>
  <c r="AU30" i="4"/>
  <c r="AT31" i="4"/>
  <c r="AU32" i="4"/>
  <c r="AU49" i="4"/>
  <c r="AU51" i="4"/>
  <c r="AU85" i="4"/>
  <c r="AT85" i="4"/>
  <c r="AU86" i="4"/>
  <c r="AU88" i="4"/>
  <c r="AU89" i="4"/>
  <c r="AU90" i="4"/>
  <c r="AT90" i="4"/>
  <c r="AU58" i="4"/>
  <c r="AU52" i="4"/>
  <c r="AU59" i="4"/>
  <c r="AU25" i="4"/>
  <c r="AU10" i="4"/>
  <c r="AU33" i="4"/>
  <c r="AU34" i="4"/>
  <c r="AT34" i="4"/>
  <c r="AU35" i="4"/>
  <c r="AT35" i="4"/>
  <c r="AU56" i="4"/>
  <c r="AS21" i="4"/>
  <c r="AU65" i="4"/>
  <c r="AU64" i="4"/>
  <c r="AT64" i="4"/>
  <c r="AU103" i="4"/>
  <c r="AT103" i="4"/>
  <c r="AU24" i="4"/>
  <c r="AU39" i="4"/>
  <c r="AU40" i="4"/>
  <c r="AT40" i="4"/>
  <c r="AU42" i="4"/>
  <c r="AU55" i="4"/>
  <c r="AU94" i="4"/>
  <c r="AU50" i="4"/>
  <c r="AR24" i="4"/>
  <c r="AR48" i="4"/>
  <c r="AR25" i="4"/>
  <c r="AR74" i="4"/>
  <c r="AS20" i="4"/>
  <c r="AR32" i="4"/>
  <c r="AR57" i="4"/>
  <c r="AR90" i="4"/>
  <c r="AR58" i="4"/>
  <c r="AG103" i="4"/>
  <c r="AH103" i="4"/>
  <c r="AH65" i="4"/>
  <c r="AG27" i="4"/>
  <c r="AH27" i="4"/>
  <c r="AH49" i="4"/>
  <c r="AF49" i="4"/>
  <c r="AG19" i="4"/>
  <c r="AH19" i="4"/>
  <c r="AH59" i="4"/>
  <c r="AF11" i="4"/>
  <c r="AH14" i="4"/>
  <c r="F33" i="2" s="1"/>
  <c r="AH31" i="4"/>
  <c r="AF31" i="4"/>
  <c r="AH85" i="4"/>
  <c r="AH90" i="4"/>
  <c r="AH66" i="4"/>
  <c r="AF66" i="4"/>
  <c r="AH48" i="4"/>
  <c r="AF48" i="4"/>
  <c r="AF74" i="4"/>
  <c r="AH74" i="4"/>
  <c r="AG20" i="4"/>
  <c r="AH20" i="4"/>
  <c r="AG10" i="4"/>
  <c r="AH10" i="4"/>
  <c r="AH30" i="4"/>
  <c r="AF30" i="4"/>
  <c r="AH32" i="4"/>
  <c r="AH44" i="4"/>
  <c r="AH51" i="4"/>
  <c r="AH57" i="4"/>
  <c r="AF57" i="4"/>
  <c r="AH86" i="4"/>
  <c r="AH88" i="4"/>
  <c r="AF88" i="4"/>
  <c r="AH89" i="4"/>
  <c r="AH91" i="4"/>
  <c r="AF91" i="4"/>
  <c r="AH9" i="4"/>
  <c r="AF9" i="4"/>
  <c r="AH12" i="4"/>
  <c r="AG15" i="4"/>
  <c r="AH15" i="4"/>
  <c r="AF15" i="4"/>
  <c r="AH33" i="4"/>
  <c r="AF33" i="4"/>
  <c r="AH34" i="4"/>
  <c r="AF35" i="4"/>
  <c r="AH35" i="4"/>
  <c r="AH37" i="4"/>
  <c r="AF46" i="4"/>
  <c r="AH46" i="4"/>
  <c r="AG47" i="4"/>
  <c r="AH47" i="4"/>
  <c r="AF47" i="4"/>
  <c r="AG92" i="4"/>
  <c r="AF92" i="4"/>
  <c r="AH92" i="4"/>
  <c r="AF28" i="4"/>
  <c r="AH28" i="4"/>
  <c r="AG100" i="4"/>
  <c r="AH100" i="4"/>
  <c r="AF110" i="4"/>
  <c r="AH110" i="4"/>
  <c r="AF121" i="4"/>
  <c r="AH121" i="4"/>
  <c r="AG21" i="4"/>
  <c r="AH21" i="4"/>
  <c r="AH40" i="4"/>
  <c r="AF93" i="4"/>
  <c r="AH93" i="4"/>
  <c r="AF94" i="4"/>
  <c r="AH94" i="4"/>
  <c r="AG115" i="4"/>
  <c r="AF115" i="4"/>
  <c r="AH115" i="4"/>
  <c r="AF36" i="4"/>
  <c r="AH36" i="4"/>
  <c r="AF61" i="4"/>
  <c r="AH61" i="4"/>
  <c r="AG99" i="4"/>
  <c r="AH99" i="4"/>
  <c r="AF120" i="4"/>
  <c r="AH120" i="4"/>
  <c r="AH50" i="4"/>
  <c r="AF50" i="4"/>
  <c r="AH58" i="4"/>
  <c r="AG62" i="4"/>
  <c r="AH62" i="4"/>
  <c r="AH73" i="4"/>
  <c r="AG98" i="4"/>
  <c r="AH98" i="4"/>
  <c r="AF29" i="4"/>
  <c r="AH29" i="4"/>
  <c r="AH22" i="4"/>
  <c r="AH24" i="4"/>
  <c r="AH38" i="4"/>
  <c r="AH39" i="4"/>
  <c r="AH42" i="4"/>
  <c r="AF84" i="4"/>
  <c r="AH84" i="4"/>
  <c r="AH114" i="4"/>
  <c r="AG53" i="4"/>
  <c r="AH53" i="4"/>
  <c r="AH54" i="4"/>
  <c r="AH75" i="4"/>
  <c r="AG77" i="4"/>
  <c r="AH77" i="4"/>
  <c r="AH78" i="4"/>
  <c r="AH82" i="4"/>
  <c r="AH106" i="4"/>
  <c r="AH107" i="4"/>
  <c r="AH109" i="4"/>
  <c r="AH56" i="4"/>
  <c r="AH63" i="4"/>
  <c r="AH81" i="4"/>
  <c r="AG97" i="4"/>
  <c r="AH97" i="4"/>
  <c r="AF102" i="4"/>
  <c r="AH102" i="4"/>
  <c r="AE113" i="4"/>
  <c r="AG16" i="4"/>
  <c r="AH16" i="4"/>
  <c r="AF16" i="4"/>
  <c r="AG105" i="4"/>
  <c r="AH105" i="4"/>
  <c r="AH108" i="4"/>
  <c r="AH80" i="4"/>
  <c r="AF80" i="4"/>
  <c r="AG96" i="4"/>
  <c r="AH96" i="4"/>
  <c r="AG17" i="4"/>
  <c r="AH17" i="4"/>
  <c r="AE112" i="4"/>
  <c r="AF112" i="4"/>
  <c r="AH23" i="4"/>
  <c r="AG55" i="4"/>
  <c r="AH55" i="4"/>
  <c r="AF55" i="4"/>
  <c r="AG83" i="4"/>
  <c r="AF83" i="4"/>
  <c r="AH83" i="4"/>
  <c r="AG52" i="4"/>
  <c r="AH52" i="4"/>
  <c r="AH101" i="4"/>
  <c r="AH64" i="4"/>
  <c r="AG18" i="4"/>
  <c r="AH18" i="4"/>
  <c r="AT119" i="4"/>
  <c r="AS119" i="4"/>
  <c r="AT26" i="4"/>
  <c r="AS26" i="4"/>
  <c r="AT117" i="4"/>
  <c r="AS117" i="4"/>
  <c r="AT60" i="4"/>
  <c r="AS60" i="4"/>
  <c r="AT118" i="4"/>
  <c r="AS118" i="4"/>
  <c r="AS113" i="4"/>
  <c r="AT113" i="4"/>
  <c r="AS112" i="4"/>
  <c r="AT112" i="4"/>
  <c r="AS111" i="4"/>
  <c r="AT111" i="4"/>
  <c r="AF119" i="4"/>
  <c r="AE119" i="4"/>
  <c r="AF118" i="4"/>
  <c r="AE118" i="4"/>
  <c r="AF117" i="4"/>
  <c r="AE117" i="4"/>
  <c r="AE116" i="4"/>
  <c r="AF116" i="4"/>
  <c r="AE60" i="4"/>
  <c r="AF60" i="4"/>
  <c r="O26" i="4"/>
  <c r="N26" i="4"/>
  <c r="N112" i="4"/>
  <c r="N25" i="4"/>
  <c r="O25" i="4"/>
  <c r="M121" i="4"/>
  <c r="AI115" i="4"/>
  <c r="BG115" i="4"/>
  <c r="AV115" i="4"/>
  <c r="U115" i="4"/>
  <c r="I115" i="4"/>
  <c r="AI107" i="4"/>
  <c r="BG107" i="4"/>
  <c r="AV107" i="4"/>
  <c r="U107" i="4"/>
  <c r="I107" i="4"/>
  <c r="AI97" i="4"/>
  <c r="BG97" i="4"/>
  <c r="AV97" i="4"/>
  <c r="I97" i="4"/>
  <c r="U97" i="4"/>
  <c r="AI89" i="4"/>
  <c r="BG89" i="4"/>
  <c r="AV89" i="4"/>
  <c r="I89" i="4"/>
  <c r="U89" i="4"/>
  <c r="AI80" i="4"/>
  <c r="BG80" i="4"/>
  <c r="AV80" i="4"/>
  <c r="U80" i="4"/>
  <c r="I80" i="4"/>
  <c r="AI64" i="4"/>
  <c r="BG64" i="4"/>
  <c r="AV64" i="4"/>
  <c r="I64" i="4"/>
  <c r="U64" i="4"/>
  <c r="AI55" i="4"/>
  <c r="BG55" i="4"/>
  <c r="AV55" i="4"/>
  <c r="U55" i="4"/>
  <c r="I55" i="4"/>
  <c r="AI47" i="4"/>
  <c r="BG47" i="4"/>
  <c r="AV47" i="4"/>
  <c r="U47" i="4"/>
  <c r="I47" i="4"/>
  <c r="AI37" i="4"/>
  <c r="BG37" i="4"/>
  <c r="AV37" i="4"/>
  <c r="I37" i="4"/>
  <c r="U37" i="4"/>
  <c r="AI29" i="4"/>
  <c r="BG29" i="4"/>
  <c r="AV29" i="4"/>
  <c r="U29" i="4"/>
  <c r="I29" i="4"/>
  <c r="AI20" i="4"/>
  <c r="BG20" i="4"/>
  <c r="AV20" i="4"/>
  <c r="U20" i="4"/>
  <c r="I20" i="4"/>
  <c r="AI12" i="4"/>
  <c r="BG12" i="4"/>
  <c r="AV12" i="4"/>
  <c r="I12" i="4"/>
  <c r="U12" i="4"/>
  <c r="BG106" i="4"/>
  <c r="AV106" i="4"/>
  <c r="U106" i="4"/>
  <c r="I106" i="4"/>
  <c r="AI106" i="4"/>
  <c r="BG96" i="4"/>
  <c r="AV96" i="4"/>
  <c r="U96" i="4"/>
  <c r="I96" i="4"/>
  <c r="AI96" i="4"/>
  <c r="BG88" i="4"/>
  <c r="AV88" i="4"/>
  <c r="U88" i="4"/>
  <c r="I88" i="4"/>
  <c r="AI88" i="4"/>
  <c r="BG78" i="4"/>
  <c r="AV78" i="4"/>
  <c r="U78" i="4"/>
  <c r="I78" i="4"/>
  <c r="AI78" i="4"/>
  <c r="BG63" i="4"/>
  <c r="AV63" i="4"/>
  <c r="U63" i="4"/>
  <c r="I63" i="4"/>
  <c r="AI63" i="4"/>
  <c r="BG54" i="4"/>
  <c r="AV54" i="4"/>
  <c r="U54" i="4"/>
  <c r="I54" i="4"/>
  <c r="AI54" i="4"/>
  <c r="BG46" i="4"/>
  <c r="AV46" i="4"/>
  <c r="U46" i="4"/>
  <c r="I46" i="4"/>
  <c r="AI46" i="4"/>
  <c r="BG36" i="4"/>
  <c r="AV36" i="4"/>
  <c r="U36" i="4"/>
  <c r="I36" i="4"/>
  <c r="AI36" i="4"/>
  <c r="BG28" i="4"/>
  <c r="AV28" i="4"/>
  <c r="U28" i="4"/>
  <c r="I28" i="4"/>
  <c r="AI28" i="4"/>
  <c r="BG19" i="4"/>
  <c r="AV19" i="4"/>
  <c r="U19" i="4"/>
  <c r="I19" i="4"/>
  <c r="AI19" i="4"/>
  <c r="BG11" i="4"/>
  <c r="AV11" i="4"/>
  <c r="U11" i="4"/>
  <c r="I11" i="4"/>
  <c r="AI11" i="4"/>
  <c r="AV105" i="4"/>
  <c r="AI105" i="4"/>
  <c r="BG105" i="4"/>
  <c r="I105" i="4"/>
  <c r="U105" i="4"/>
  <c r="AV95" i="4"/>
  <c r="AI95" i="4"/>
  <c r="BG95" i="4"/>
  <c r="U95" i="4"/>
  <c r="I95" i="4"/>
  <c r="AV86" i="4"/>
  <c r="AI86" i="4"/>
  <c r="BG86" i="4"/>
  <c r="I86" i="4"/>
  <c r="U86" i="4"/>
  <c r="AV77" i="4"/>
  <c r="AI77" i="4"/>
  <c r="BG77" i="4"/>
  <c r="U77" i="4"/>
  <c r="I77" i="4"/>
  <c r="AV62" i="4"/>
  <c r="AI62" i="4"/>
  <c r="BG62" i="4"/>
  <c r="U62" i="4"/>
  <c r="I62" i="4"/>
  <c r="AV53" i="4"/>
  <c r="AI53" i="4"/>
  <c r="BG53" i="4"/>
  <c r="U53" i="4"/>
  <c r="I53" i="4"/>
  <c r="AV44" i="4"/>
  <c r="AI44" i="4"/>
  <c r="BG44" i="4"/>
  <c r="I44" i="4"/>
  <c r="AV35" i="4"/>
  <c r="AI35" i="4"/>
  <c r="BG35" i="4"/>
  <c r="U35" i="4"/>
  <c r="I35" i="4"/>
  <c r="AV27" i="4"/>
  <c r="AI27" i="4"/>
  <c r="BG27" i="4"/>
  <c r="I27" i="4"/>
  <c r="U27" i="4"/>
  <c r="AV18" i="4"/>
  <c r="AI18" i="4"/>
  <c r="BG18" i="4"/>
  <c r="U18" i="4"/>
  <c r="I18" i="4"/>
  <c r="AV10" i="4"/>
  <c r="AI10" i="4"/>
  <c r="BG10" i="4"/>
  <c r="I10" i="4"/>
  <c r="U10" i="4"/>
  <c r="BG114" i="4"/>
  <c r="AV114" i="4"/>
  <c r="AI114" i="4"/>
  <c r="U114" i="4"/>
  <c r="I114" i="4"/>
  <c r="BG103" i="4"/>
  <c r="AV103" i="4"/>
  <c r="AI103" i="4"/>
  <c r="I103" i="4"/>
  <c r="U103" i="4"/>
  <c r="BG94" i="4"/>
  <c r="AV94" i="4"/>
  <c r="AI94" i="4"/>
  <c r="U94" i="4"/>
  <c r="I94" i="4"/>
  <c r="BG85" i="4"/>
  <c r="AV85" i="4"/>
  <c r="U85" i="4"/>
  <c r="AI85" i="4"/>
  <c r="I85" i="4"/>
  <c r="BG75" i="4"/>
  <c r="AV75" i="4"/>
  <c r="AI75" i="4"/>
  <c r="U75" i="4"/>
  <c r="I75" i="4"/>
  <c r="BG61" i="4"/>
  <c r="AV61" i="4"/>
  <c r="U61" i="4"/>
  <c r="AI61" i="4"/>
  <c r="I61" i="4"/>
  <c r="BG52" i="4"/>
  <c r="AV52" i="4"/>
  <c r="U52" i="4"/>
  <c r="I52" i="4"/>
  <c r="AI52" i="4"/>
  <c r="BG42" i="4"/>
  <c r="AV42" i="4"/>
  <c r="I42" i="4"/>
  <c r="AI42" i="4"/>
  <c r="U42" i="4"/>
  <c r="BG34" i="4"/>
  <c r="AV34" i="4"/>
  <c r="AI34" i="4"/>
  <c r="U34" i="4"/>
  <c r="I34" i="4"/>
  <c r="BG25" i="4"/>
  <c r="AV25" i="4"/>
  <c r="U25" i="4"/>
  <c r="AI25" i="4"/>
  <c r="I25" i="4"/>
  <c r="BG17" i="4"/>
  <c r="AV17" i="4"/>
  <c r="AI17" i="4"/>
  <c r="U17" i="4"/>
  <c r="I17" i="4"/>
  <c r="AV121" i="4"/>
  <c r="I121" i="4"/>
  <c r="U121" i="4"/>
  <c r="AI121" i="4"/>
  <c r="BG121" i="4"/>
  <c r="AV102" i="4"/>
  <c r="BG102" i="4"/>
  <c r="AI102" i="4"/>
  <c r="U102" i="4"/>
  <c r="I102" i="4"/>
  <c r="AV101" i="4"/>
  <c r="BG101" i="4"/>
  <c r="AI101" i="4"/>
  <c r="U101" i="4"/>
  <c r="I101" i="4"/>
  <c r="AV93" i="4"/>
  <c r="I93" i="4"/>
  <c r="BG93" i="4"/>
  <c r="U93" i="4"/>
  <c r="AI93" i="4"/>
  <c r="AV84" i="4"/>
  <c r="I84" i="4"/>
  <c r="U84" i="4"/>
  <c r="AI84" i="4"/>
  <c r="BG84" i="4"/>
  <c r="AV74" i="4"/>
  <c r="AI74" i="4"/>
  <c r="I74" i="4"/>
  <c r="BG74" i="4"/>
  <c r="U74" i="4"/>
  <c r="AV59" i="4"/>
  <c r="AI59" i="4"/>
  <c r="U59" i="4"/>
  <c r="I59" i="4"/>
  <c r="BG59" i="4"/>
  <c r="AV51" i="4"/>
  <c r="AI51" i="4"/>
  <c r="BG51" i="4"/>
  <c r="U51" i="4"/>
  <c r="I51" i="4"/>
  <c r="AV41" i="4"/>
  <c r="AI41" i="4"/>
  <c r="U41" i="4"/>
  <c r="I41" i="4"/>
  <c r="BG41" i="4"/>
  <c r="AV33" i="4"/>
  <c r="U33" i="4"/>
  <c r="BG33" i="4"/>
  <c r="I33" i="4"/>
  <c r="AI33" i="4"/>
  <c r="AV24" i="4"/>
  <c r="I24" i="4"/>
  <c r="BG24" i="4"/>
  <c r="AI24" i="4"/>
  <c r="U24" i="4"/>
  <c r="AV16" i="4"/>
  <c r="AI16" i="4"/>
  <c r="I16" i="4"/>
  <c r="BG16" i="4"/>
  <c r="U16" i="4"/>
  <c r="L4" i="3"/>
  <c r="U120" i="4"/>
  <c r="I120" i="4"/>
  <c r="AI120" i="4"/>
  <c r="AV120" i="4"/>
  <c r="BG120" i="4"/>
  <c r="U110" i="4"/>
  <c r="I110" i="4"/>
  <c r="AV110" i="4"/>
  <c r="BG110" i="4"/>
  <c r="AI110" i="4"/>
  <c r="U100" i="4"/>
  <c r="I100" i="4"/>
  <c r="AV100" i="4"/>
  <c r="BG100" i="4"/>
  <c r="AI100" i="4"/>
  <c r="U92" i="4"/>
  <c r="I92" i="4"/>
  <c r="AI92" i="4"/>
  <c r="BG92" i="4"/>
  <c r="AV92" i="4"/>
  <c r="AI83" i="4"/>
  <c r="U83" i="4"/>
  <c r="I83" i="4"/>
  <c r="BG83" i="4"/>
  <c r="AV83" i="4"/>
  <c r="U73" i="4"/>
  <c r="I73" i="4"/>
  <c r="AI73" i="4"/>
  <c r="BG73" i="4"/>
  <c r="AV73" i="4"/>
  <c r="AI58" i="4"/>
  <c r="U58" i="4"/>
  <c r="I58" i="4"/>
  <c r="AV58" i="4"/>
  <c r="BG58" i="4"/>
  <c r="AI50" i="4"/>
  <c r="U50" i="4"/>
  <c r="I50" i="4"/>
  <c r="BG50" i="4"/>
  <c r="AV50" i="4"/>
  <c r="U40" i="4"/>
  <c r="I40" i="4"/>
  <c r="AI40" i="4"/>
  <c r="AV40" i="4"/>
  <c r="BG40" i="4"/>
  <c r="AI32" i="4"/>
  <c r="U32" i="4"/>
  <c r="I32" i="4"/>
  <c r="BG32" i="4"/>
  <c r="AV32" i="4"/>
  <c r="AI23" i="4"/>
  <c r="U23" i="4"/>
  <c r="I23" i="4"/>
  <c r="BG23" i="4"/>
  <c r="AV23" i="4"/>
  <c r="AI15" i="4"/>
  <c r="U15" i="4"/>
  <c r="I15" i="4"/>
  <c r="BG15" i="4"/>
  <c r="AV15" i="4"/>
  <c r="I9" i="4"/>
  <c r="BG109" i="4"/>
  <c r="U109" i="4"/>
  <c r="I109" i="4"/>
  <c r="AI109" i="4"/>
  <c r="AV109" i="4"/>
  <c r="BG99" i="4"/>
  <c r="U99" i="4"/>
  <c r="I99" i="4"/>
  <c r="AI99" i="4"/>
  <c r="AV99" i="4"/>
  <c r="U91" i="4"/>
  <c r="I91" i="4"/>
  <c r="BG91" i="4"/>
  <c r="AI91" i="4"/>
  <c r="AV91" i="4"/>
  <c r="BG82" i="4"/>
  <c r="U82" i="4"/>
  <c r="I82" i="4"/>
  <c r="AI82" i="4"/>
  <c r="AV82" i="4"/>
  <c r="U66" i="4"/>
  <c r="I66" i="4"/>
  <c r="AI66" i="4"/>
  <c r="BG66" i="4"/>
  <c r="AV66" i="4"/>
  <c r="U57" i="4"/>
  <c r="I57" i="4"/>
  <c r="BG57" i="4"/>
  <c r="AI57" i="4"/>
  <c r="AV57" i="4"/>
  <c r="BG49" i="4"/>
  <c r="U49" i="4"/>
  <c r="I49" i="4"/>
  <c r="AI49" i="4"/>
  <c r="AV49" i="4"/>
  <c r="U39" i="4"/>
  <c r="I39" i="4"/>
  <c r="AI39" i="4"/>
  <c r="BG39" i="4"/>
  <c r="AV39" i="4"/>
  <c r="U31" i="4"/>
  <c r="I31" i="4"/>
  <c r="BG31" i="4"/>
  <c r="AI31" i="4"/>
  <c r="AV31" i="4"/>
  <c r="U22" i="4"/>
  <c r="I22" i="4"/>
  <c r="AI22" i="4"/>
  <c r="BG22" i="4"/>
  <c r="AV22" i="4"/>
  <c r="BG14" i="4"/>
  <c r="U14" i="4"/>
  <c r="I14" i="4"/>
  <c r="AI14" i="4"/>
  <c r="AV14" i="4"/>
  <c r="U108" i="4"/>
  <c r="I108" i="4"/>
  <c r="AI108" i="4"/>
  <c r="BG108" i="4"/>
  <c r="AV108" i="4"/>
  <c r="U98" i="4"/>
  <c r="I98" i="4"/>
  <c r="AV98" i="4"/>
  <c r="AI98" i="4"/>
  <c r="BG98" i="4"/>
  <c r="U90" i="4"/>
  <c r="I90" i="4"/>
  <c r="AI90" i="4"/>
  <c r="AV90" i="4"/>
  <c r="BG90" i="4"/>
  <c r="U81" i="4"/>
  <c r="I81" i="4"/>
  <c r="AI81" i="4"/>
  <c r="BG81" i="4"/>
  <c r="AV81" i="4"/>
  <c r="U65" i="4"/>
  <c r="I65" i="4"/>
  <c r="AV65" i="4"/>
  <c r="AI65" i="4"/>
  <c r="BG65" i="4"/>
  <c r="U56" i="4"/>
  <c r="I56" i="4"/>
  <c r="AI56" i="4"/>
  <c r="AV56" i="4"/>
  <c r="BG56" i="4"/>
  <c r="U48" i="4"/>
  <c r="I48" i="4"/>
  <c r="AI48" i="4"/>
  <c r="BG48" i="4"/>
  <c r="AV48" i="4"/>
  <c r="U38" i="4"/>
  <c r="I38" i="4"/>
  <c r="AV38" i="4"/>
  <c r="AI38" i="4"/>
  <c r="BG38" i="4"/>
  <c r="U30" i="4"/>
  <c r="I30" i="4"/>
  <c r="AI30" i="4"/>
  <c r="BG30" i="4"/>
  <c r="AV30" i="4"/>
  <c r="U21" i="4"/>
  <c r="I21" i="4"/>
  <c r="AI21" i="4"/>
  <c r="AV21" i="4"/>
  <c r="BG21" i="4"/>
  <c r="U13" i="4"/>
  <c r="I13" i="4"/>
  <c r="AV13" i="4"/>
  <c r="AI13" i="4"/>
  <c r="BG13" i="4"/>
  <c r="AS121" i="4"/>
  <c r="AT121" i="4"/>
  <c r="AT120" i="4"/>
  <c r="AS102" i="4"/>
  <c r="AT102" i="4"/>
  <c r="AS110" i="4"/>
  <c r="AT110" i="4"/>
  <c r="M120" i="4"/>
  <c r="BO83" i="4"/>
  <c r="L3" i="3"/>
  <c r="BO42" i="4"/>
  <c r="BO103" i="4"/>
  <c r="BQ84" i="4"/>
  <c r="BR54" i="4"/>
  <c r="BO94" i="4"/>
  <c r="BP20" i="4"/>
  <c r="BR84" i="4"/>
  <c r="BR42" i="4"/>
  <c r="BR103" i="4"/>
  <c r="BE18" i="4"/>
  <c r="BD18" i="4"/>
  <c r="BD20" i="4"/>
  <c r="BE20" i="4"/>
  <c r="BE17" i="4"/>
  <c r="BD17" i="4"/>
  <c r="BE21" i="4"/>
  <c r="BE19" i="4"/>
  <c r="BQ41" i="4"/>
  <c r="BP41" i="4"/>
  <c r="BP42" i="4"/>
  <c r="BP19" i="4"/>
  <c r="BQ19" i="4"/>
  <c r="BQ21" i="4"/>
  <c r="BP21" i="4"/>
  <c r="BP18" i="4"/>
  <c r="BP22" i="4"/>
  <c r="BP17" i="4"/>
  <c r="BP23" i="4"/>
  <c r="AT21" i="4"/>
  <c r="AT20" i="4"/>
  <c r="AT19" i="4"/>
  <c r="AT18" i="4"/>
  <c r="AT17" i="4"/>
  <c r="N20" i="4"/>
  <c r="N19" i="4"/>
  <c r="N18" i="4"/>
  <c r="N21" i="4"/>
  <c r="N17" i="4"/>
  <c r="O20" i="4"/>
  <c r="O18" i="4"/>
  <c r="O21" i="4"/>
  <c r="O19" i="4"/>
  <c r="O17" i="4"/>
  <c r="BR102" i="4"/>
  <c r="BO82" i="4"/>
  <c r="BQ102" i="4"/>
  <c r="BQ110" i="4"/>
  <c r="M28" i="4"/>
  <c r="M41" i="4"/>
  <c r="M52" i="4"/>
  <c r="M53" i="4"/>
  <c r="M56" i="4"/>
  <c r="M73" i="4"/>
  <c r="M110" i="4"/>
  <c r="AG121" i="4"/>
  <c r="AG120" i="4"/>
  <c r="BP120" i="4"/>
  <c r="BD121" i="4"/>
  <c r="BD120" i="4"/>
  <c r="AG102" i="4"/>
  <c r="BD102" i="4"/>
  <c r="O102" i="4"/>
  <c r="N102" i="4"/>
  <c r="BP94" i="4"/>
  <c r="BR55" i="4"/>
  <c r="BO55" i="4"/>
  <c r="BO110" i="4"/>
  <c r="AG110" i="4"/>
  <c r="BE110" i="4"/>
  <c r="BD110" i="4"/>
  <c r="AS96" i="4"/>
  <c r="AT96" i="4"/>
  <c r="BQ96" i="4"/>
  <c r="BQ97" i="4"/>
  <c r="BQ98" i="4"/>
  <c r="BQ99" i="4"/>
  <c r="BQ100" i="4"/>
  <c r="AT97" i="4"/>
  <c r="AT98" i="4"/>
  <c r="AT99" i="4"/>
  <c r="AT100" i="4"/>
  <c r="BE98" i="4"/>
  <c r="O100" i="4"/>
  <c r="BD100" i="4"/>
  <c r="BE100" i="4"/>
  <c r="BE97" i="4"/>
  <c r="BD97" i="4"/>
  <c r="BE96" i="4"/>
  <c r="BD96" i="4"/>
  <c r="BE99" i="4"/>
  <c r="O96" i="4"/>
  <c r="O97" i="4"/>
  <c r="O98" i="4"/>
  <c r="BR82" i="4"/>
  <c r="O99" i="4"/>
  <c r="N96" i="4"/>
  <c r="N98" i="4"/>
  <c r="N97" i="4"/>
  <c r="N99" i="4"/>
  <c r="BO81" i="4"/>
  <c r="BR81" i="4"/>
  <c r="BP83" i="4"/>
  <c r="BO80" i="4"/>
  <c r="BR80" i="4"/>
  <c r="AG80" i="4"/>
  <c r="AS81" i="4"/>
  <c r="AT81" i="4"/>
  <c r="AG81" i="4"/>
  <c r="AT80" i="4"/>
  <c r="BP81" i="4"/>
  <c r="BQ81" i="4"/>
  <c r="BQ80" i="4"/>
  <c r="BP80" i="4"/>
  <c r="BE81" i="4"/>
  <c r="BD81" i="4"/>
  <c r="BE80" i="4"/>
  <c r="BD80" i="4"/>
  <c r="N81" i="4"/>
  <c r="N80" i="4"/>
  <c r="O81" i="4"/>
  <c r="O80" i="4"/>
  <c r="AG74" i="4"/>
  <c r="BP74" i="4"/>
  <c r="AG61" i="4"/>
  <c r="BD74" i="4"/>
  <c r="N74" i="4"/>
  <c r="O74" i="4"/>
  <c r="AG73" i="4"/>
  <c r="BO54" i="4"/>
  <c r="BQ73" i="4"/>
  <c r="BP73" i="4"/>
  <c r="BE73" i="4"/>
  <c r="BQ61" i="4"/>
  <c r="BP61" i="4"/>
  <c r="BP63" i="4"/>
  <c r="O62" i="4"/>
  <c r="AG63" i="4"/>
  <c r="BP62" i="4"/>
  <c r="BE63" i="4"/>
  <c r="BD63" i="4"/>
  <c r="N63" i="4"/>
  <c r="O63" i="4"/>
  <c r="BD62" i="4"/>
  <c r="N62" i="4"/>
  <c r="AR61" i="4"/>
  <c r="AR62" i="4"/>
  <c r="AR63" i="4"/>
  <c r="O61" i="4"/>
  <c r="N61" i="4"/>
  <c r="BE61" i="4"/>
  <c r="BR13" i="4"/>
  <c r="BP58" i="4"/>
  <c r="AG58" i="4"/>
  <c r="M58" i="4"/>
  <c r="BE58" i="4"/>
  <c r="BD58" i="4"/>
  <c r="AR56" i="4"/>
  <c r="AG56" i="4"/>
  <c r="BP56" i="4"/>
  <c r="BQ56" i="4"/>
  <c r="BE56" i="4"/>
  <c r="BD56" i="4"/>
  <c r="N50" i="4"/>
  <c r="BQ50" i="4"/>
  <c r="BP50" i="4"/>
  <c r="AR50" i="4"/>
  <c r="AG50" i="4"/>
  <c r="O50" i="4"/>
  <c r="BO13" i="4"/>
  <c r="AG49" i="4"/>
  <c r="AG48" i="4"/>
  <c r="AS48" i="4"/>
  <c r="BQ48" i="4"/>
  <c r="BE48" i="4"/>
  <c r="BD48" i="4"/>
  <c r="BD40" i="4"/>
  <c r="AT36" i="4"/>
  <c r="AG36" i="4"/>
  <c r="BO28" i="4"/>
  <c r="BR28" i="4"/>
  <c r="BQ28" i="4"/>
  <c r="BP28" i="4"/>
  <c r="AG28" i="4"/>
  <c r="BD90" i="4"/>
  <c r="AR27" i="4"/>
  <c r="BD55" i="4"/>
  <c r="BD84" i="4"/>
  <c r="AR9" i="4"/>
  <c r="AF25" i="4"/>
  <c r="AH13" i="4"/>
  <c r="BE85" i="4"/>
  <c r="AF95" i="4"/>
  <c r="AH95" i="4"/>
  <c r="BP109" i="4"/>
  <c r="BQ109" i="4"/>
  <c r="BP92" i="4"/>
  <c r="BQ92" i="4"/>
  <c r="BQ101" i="4"/>
  <c r="BD54" i="4"/>
  <c r="BE54" i="4"/>
  <c r="BP29" i="4"/>
  <c r="BQ29" i="4"/>
  <c r="BP54" i="4"/>
  <c r="BQ54" i="4"/>
  <c r="BE41" i="4"/>
  <c r="BQ53" i="4"/>
  <c r="BE9" i="4"/>
  <c r="BQ93" i="4"/>
  <c r="BQ108" i="4"/>
  <c r="BQ34" i="4"/>
  <c r="AT47" i="4"/>
  <c r="AT92" i="4"/>
  <c r="BQ16" i="4"/>
  <c r="BQ75" i="4"/>
  <c r="BQ88" i="4"/>
  <c r="BQ66" i="4"/>
  <c r="AT29" i="4"/>
  <c r="BE36" i="4"/>
  <c r="BE23" i="4"/>
  <c r="BE107" i="4"/>
  <c r="BE13" i="4"/>
  <c r="AT91" i="4"/>
  <c r="BQ15" i="4"/>
  <c r="BQ39" i="4"/>
  <c r="BQ37" i="4"/>
  <c r="BE49" i="4"/>
  <c r="BQ13" i="4"/>
  <c r="AT12" i="4"/>
  <c r="BE29" i="4"/>
  <c r="BD86" i="4"/>
  <c r="AS11" i="4"/>
  <c r="BE82" i="4"/>
  <c r="BD82" i="4"/>
  <c r="BD77" i="4"/>
  <c r="BD44" i="4"/>
  <c r="BD92" i="4"/>
  <c r="BE92" i="4"/>
  <c r="BP35" i="4"/>
  <c r="AT13" i="4"/>
  <c r="AS13" i="4"/>
  <c r="BP32" i="4"/>
  <c r="BE42" i="4"/>
  <c r="BD42" i="4"/>
  <c r="BP82" i="4"/>
  <c r="AS23" i="4"/>
  <c r="AT23" i="4"/>
  <c r="BE53" i="4"/>
  <c r="BD53" i="4"/>
  <c r="BD24" i="4"/>
  <c r="BE24" i="4"/>
  <c r="BP31" i="4"/>
  <c r="BD114" i="4"/>
  <c r="BP46" i="4"/>
  <c r="BP52" i="4"/>
  <c r="BQ10" i="4"/>
  <c r="BP10" i="4"/>
  <c r="BD64" i="4"/>
  <c r="BD95" i="4"/>
  <c r="BE91" i="4"/>
  <c r="BD91" i="4"/>
  <c r="BP33" i="4"/>
  <c r="BP30" i="4"/>
  <c r="AS84" i="4"/>
  <c r="BE34" i="4"/>
  <c r="BD34" i="4"/>
  <c r="BD78" i="4"/>
  <c r="BP55" i="4"/>
  <c r="BD38" i="4"/>
  <c r="BD46" i="4"/>
  <c r="BQ36" i="4"/>
  <c r="BP36" i="4"/>
  <c r="N36" i="4"/>
  <c r="O36" i="4"/>
  <c r="BE28" i="4"/>
  <c r="BD28" i="4"/>
  <c r="B14" i="3"/>
  <c r="B12" i="3"/>
  <c r="B26" i="3"/>
  <c r="B22" i="3"/>
  <c r="B15" i="3"/>
  <c r="B23" i="3"/>
  <c r="B27" i="3"/>
  <c r="B13" i="3"/>
  <c r="B25" i="3"/>
  <c r="BQ46" i="4"/>
  <c r="BP66" i="4"/>
  <c r="O91" i="4"/>
  <c r="O12" i="4"/>
  <c r="AH25" i="4"/>
  <c r="AG25" i="4"/>
  <c r="BP25" i="4"/>
  <c r="BQ25" i="4"/>
  <c r="BE25" i="4"/>
  <c r="BD25" i="4"/>
  <c r="AG33" i="4"/>
  <c r="AG91" i="4"/>
  <c r="AU57" i="4"/>
  <c r="AG114" i="4"/>
  <c r="N14" i="4"/>
  <c r="F14" i="2" s="1"/>
  <c r="AR31" i="4"/>
  <c r="BP64" i="4"/>
  <c r="BP27" i="4"/>
  <c r="BQ27" i="4"/>
  <c r="O27" i="4"/>
  <c r="BE27" i="4"/>
  <c r="BD27" i="4"/>
  <c r="N27" i="4"/>
  <c r="AT83" i="4"/>
  <c r="AS83" i="4"/>
  <c r="AT107" i="4"/>
  <c r="AS107" i="4"/>
  <c r="AS105" i="4"/>
  <c r="AT105" i="4"/>
  <c r="AR40" i="4"/>
  <c r="O65" i="4"/>
  <c r="O42" i="4"/>
  <c r="M49" i="4"/>
  <c r="F20" i="2"/>
  <c r="BE95" i="4"/>
  <c r="AG11" i="4"/>
  <c r="AG84" i="4"/>
  <c r="AG94" i="4"/>
  <c r="BE39" i="4"/>
  <c r="BD39" i="4"/>
  <c r="BD32" i="4"/>
  <c r="BE32" i="4"/>
  <c r="BD106" i="4"/>
  <c r="BE106" i="4"/>
  <c r="AS37" i="4"/>
  <c r="AT37" i="4"/>
  <c r="AT93" i="4"/>
  <c r="AS93" i="4"/>
  <c r="N101" i="4"/>
  <c r="BQ106" i="4"/>
  <c r="BP106" i="4"/>
  <c r="BE115" i="4"/>
  <c r="BD115" i="4"/>
  <c r="AG30" i="4"/>
  <c r="O33" i="4"/>
  <c r="O78" i="4"/>
  <c r="O82" i="4"/>
  <c r="AR88" i="4"/>
  <c r="AG93" i="4"/>
  <c r="O95" i="4"/>
  <c r="O66" i="4"/>
  <c r="BD105" i="4"/>
  <c r="M109" i="4"/>
  <c r="O10" i="4"/>
  <c r="BQ30" i="4"/>
  <c r="BG9" i="4"/>
  <c r="AG29" i="4"/>
  <c r="AG37" i="4"/>
  <c r="BQ82" i="4"/>
  <c r="BP101" i="4"/>
  <c r="AG106" i="4"/>
  <c r="O16" i="4"/>
  <c r="O24" i="4"/>
  <c r="AU31" i="4"/>
  <c r="O38" i="4"/>
  <c r="N44" i="4"/>
  <c r="BD49" i="4"/>
  <c r="BE86" i="4"/>
  <c r="BP115" i="4"/>
  <c r="BD33" i="4"/>
  <c r="BE33" i="4"/>
  <c r="BQ11" i="4"/>
  <c r="BP11" i="4"/>
  <c r="BE15" i="4"/>
  <c r="BD15" i="4"/>
  <c r="AS46" i="4"/>
  <c r="AT46" i="4"/>
  <c r="BE11" i="4"/>
  <c r="BD11" i="4"/>
  <c r="F38" i="2"/>
  <c r="AS14" i="4"/>
  <c r="F42" i="2" s="1"/>
  <c r="BD30" i="4"/>
  <c r="BE30" i="4"/>
  <c r="BD31" i="4"/>
  <c r="BE31" i="4"/>
  <c r="AG65" i="4"/>
  <c r="AU14" i="4"/>
  <c r="F44" i="2" s="1"/>
  <c r="F40" i="2"/>
  <c r="F61" i="2"/>
  <c r="BR14" i="4"/>
  <c r="F65" i="2" s="1"/>
  <c r="BD37" i="4"/>
  <c r="BE37" i="4"/>
  <c r="AT22" i="4"/>
  <c r="AS22" i="4"/>
  <c r="AT15" i="4"/>
  <c r="AS15" i="4"/>
  <c r="O31" i="4"/>
  <c r="N31" i="4"/>
  <c r="BQ9" i="4"/>
  <c r="BP9" i="4"/>
  <c r="BD10" i="4"/>
  <c r="BE10" i="4"/>
  <c r="AG24" i="4"/>
  <c r="N33" i="4"/>
  <c r="AG39" i="4"/>
  <c r="AG40" i="4"/>
  <c r="M94" i="4"/>
  <c r="O106" i="4"/>
  <c r="N16" i="4"/>
  <c r="BD29" i="4"/>
  <c r="O34" i="4"/>
  <c r="AG54" i="4"/>
  <c r="BD57" i="4"/>
  <c r="BE57" i="4"/>
  <c r="AR59" i="4"/>
  <c r="O77" i="4"/>
  <c r="N77" i="4"/>
  <c r="AR77" i="4"/>
  <c r="AT82" i="4"/>
  <c r="AS82" i="4"/>
  <c r="BQ114" i="4"/>
  <c r="BP114" i="4"/>
  <c r="AS12" i="4"/>
  <c r="AR53" i="4"/>
  <c r="AU53" i="4"/>
  <c r="M29" i="4"/>
  <c r="AG31" i="4"/>
  <c r="BQ32" i="4"/>
  <c r="BQ33" i="4"/>
  <c r="AR34" i="4"/>
  <c r="M39" i="4"/>
  <c r="AR54" i="4"/>
  <c r="BE77" i="4"/>
  <c r="BE108" i="4"/>
  <c r="BD108" i="4"/>
  <c r="AI9" i="4"/>
  <c r="AG32" i="4"/>
  <c r="AG44" i="4"/>
  <c r="AG46" i="4"/>
  <c r="BP65" i="4"/>
  <c r="AG89" i="4"/>
  <c r="BD93" i="4"/>
  <c r="BE93" i="4"/>
  <c r="BP91" i="4"/>
  <c r="BQ91" i="4"/>
  <c r="O11" i="4"/>
  <c r="BP13" i="4"/>
  <c r="BP15" i="4"/>
  <c r="O37" i="4"/>
  <c r="P59" i="4"/>
  <c r="N64" i="4"/>
  <c r="AR64" i="4"/>
  <c r="BQ89" i="4"/>
  <c r="BP89" i="4"/>
  <c r="AS115" i="4"/>
  <c r="AT115" i="4"/>
  <c r="AV9" i="4"/>
  <c r="BD13" i="4"/>
  <c r="O30" i="4"/>
  <c r="N32" i="4"/>
  <c r="AG34" i="4"/>
  <c r="N37" i="4"/>
  <c r="BP39" i="4"/>
  <c r="N42" i="4"/>
  <c r="AS44" i="4"/>
  <c r="AT44" i="4"/>
  <c r="O64" i="4"/>
  <c r="AR103" i="4"/>
  <c r="AG78" i="4"/>
  <c r="BE90" i="4"/>
  <c r="N35" i="4"/>
  <c r="O46" i="4"/>
  <c r="O51" i="4"/>
  <c r="O83" i="4"/>
  <c r="N93" i="4"/>
  <c r="BE55" i="4"/>
  <c r="AG57" i="4"/>
  <c r="AG59" i="4"/>
  <c r="O75" i="4"/>
  <c r="N83" i="4"/>
  <c r="AS91" i="4"/>
  <c r="O105" i="4"/>
  <c r="BD107" i="4"/>
  <c r="O84" i="4"/>
  <c r="O101" i="4"/>
  <c r="BD14" i="4"/>
  <c r="F52" i="2" s="1"/>
  <c r="AR10" i="4"/>
  <c r="BD12" i="4"/>
  <c r="BE12" i="4"/>
  <c r="AS16" i="4"/>
  <c r="AT16" i="4"/>
  <c r="BP12" i="4"/>
  <c r="BQ12" i="4"/>
  <c r="O22" i="4"/>
  <c r="N22" i="4"/>
  <c r="BP38" i="4"/>
  <c r="BQ38" i="4"/>
  <c r="BE51" i="4"/>
  <c r="BD51" i="4"/>
  <c r="F48" i="2"/>
  <c r="BD22" i="4"/>
  <c r="BE22" i="4"/>
  <c r="BD16" i="4"/>
  <c r="BE16" i="4"/>
  <c r="AR51" i="4"/>
  <c r="BP14" i="4"/>
  <c r="F63" i="2" s="1"/>
  <c r="F59" i="2"/>
  <c r="N11" i="4"/>
  <c r="AT38" i="4"/>
  <c r="AS38" i="4"/>
  <c r="BQ44" i="4"/>
  <c r="BP44" i="4"/>
  <c r="AG9" i="4"/>
  <c r="N10" i="4"/>
  <c r="N12" i="4"/>
  <c r="BD23" i="4"/>
  <c r="N38" i="4"/>
  <c r="O40" i="4"/>
  <c r="BQ51" i="4"/>
  <c r="BP51" i="4"/>
  <c r="O55" i="4"/>
  <c r="N55" i="4"/>
  <c r="AG38" i="4"/>
  <c r="BP47" i="4"/>
  <c r="BQ47" i="4"/>
  <c r="AR30" i="4"/>
  <c r="AG51" i="4"/>
  <c r="AR55" i="4"/>
  <c r="AR33" i="4"/>
  <c r="BE35" i="4"/>
  <c r="BD35" i="4"/>
  <c r="BQ35" i="4"/>
  <c r="AR52" i="4"/>
  <c r="AG64" i="4"/>
  <c r="AR75" i="4"/>
  <c r="BQ78" i="4"/>
  <c r="BP78" i="4"/>
  <c r="F18" i="2"/>
  <c r="O32" i="4"/>
  <c r="AG35" i="4"/>
  <c r="N46" i="4"/>
  <c r="AG12" i="4"/>
  <c r="AG14" i="4"/>
  <c r="F32" i="2" s="1"/>
  <c r="AG23" i="4"/>
  <c r="BQ31" i="4"/>
  <c r="O35" i="4"/>
  <c r="BP37" i="4"/>
  <c r="BQ52" i="4"/>
  <c r="AR65" i="4"/>
  <c r="O13" i="4"/>
  <c r="N13" i="4"/>
  <c r="O15" i="4"/>
  <c r="N15" i="4"/>
  <c r="AH11" i="4"/>
  <c r="N24" i="4"/>
  <c r="N30" i="4"/>
  <c r="AR35" i="4"/>
  <c r="AR39" i="4"/>
  <c r="BE40" i="4"/>
  <c r="AR42" i="4"/>
  <c r="BP59" i="4"/>
  <c r="BQ59" i="4"/>
  <c r="N34" i="4"/>
  <c r="BE38" i="4"/>
  <c r="BQ40" i="4"/>
  <c r="BP40" i="4"/>
  <c r="AR49" i="4"/>
  <c r="AT11" i="4"/>
  <c r="F28" i="2"/>
  <c r="B11" i="3"/>
  <c r="M9" i="4"/>
  <c r="F54" i="2"/>
  <c r="AG22" i="4"/>
  <c r="O23" i="4"/>
  <c r="N23" i="4"/>
  <c r="AS29" i="4"/>
  <c r="BE46" i="4"/>
  <c r="BQ49" i="4"/>
  <c r="BP49" i="4"/>
  <c r="BE52" i="4"/>
  <c r="BD52" i="4"/>
  <c r="O54" i="4"/>
  <c r="N54" i="4"/>
  <c r="O44" i="4"/>
  <c r="BD65" i="4"/>
  <c r="BE65" i="4"/>
  <c r="N78" i="4"/>
  <c r="BD66" i="4"/>
  <c r="BE66" i="4"/>
  <c r="BQ77" i="4"/>
  <c r="BP77" i="4"/>
  <c r="N82" i="4"/>
  <c r="AG82" i="4"/>
  <c r="BQ103" i="4"/>
  <c r="BP103" i="4"/>
  <c r="AR78" i="4"/>
  <c r="AT84" i="4"/>
  <c r="AR85" i="4"/>
  <c r="O89" i="4"/>
  <c r="N89" i="4"/>
  <c r="AR89" i="4"/>
  <c r="AG75" i="4"/>
  <c r="BE75" i="4"/>
  <c r="BD75" i="4"/>
  <c r="N84" i="4"/>
  <c r="AR86" i="4"/>
  <c r="O88" i="4"/>
  <c r="BE88" i="4"/>
  <c r="BD88" i="4"/>
  <c r="AR66" i="4"/>
  <c r="BP86" i="4"/>
  <c r="BQ86" i="4"/>
  <c r="BE89" i="4"/>
  <c r="BD89" i="4"/>
  <c r="BP90" i="4"/>
  <c r="BQ90" i="4"/>
  <c r="BE94" i="4"/>
  <c r="BD94" i="4"/>
  <c r="N40" i="4"/>
  <c r="BE47" i="4"/>
  <c r="BD47" i="4"/>
  <c r="O57" i="4"/>
  <c r="N57" i="4"/>
  <c r="BQ57" i="4"/>
  <c r="BP57" i="4"/>
  <c r="N65" i="4"/>
  <c r="N75" i="4"/>
  <c r="BE78" i="4"/>
  <c r="O90" i="4"/>
  <c r="N90" i="4"/>
  <c r="AG42" i="4"/>
  <c r="BE44" i="4"/>
  <c r="BQ55" i="4"/>
  <c r="BD59" i="4"/>
  <c r="BE59" i="4"/>
  <c r="AG66" i="4"/>
  <c r="BE84" i="4"/>
  <c r="BP85" i="4"/>
  <c r="N66" i="4"/>
  <c r="AG90" i="4"/>
  <c r="BE101" i="4"/>
  <c r="BD101" i="4"/>
  <c r="BD103" i="4"/>
  <c r="BE103" i="4"/>
  <c r="AT106" i="4"/>
  <c r="AS106" i="4"/>
  <c r="AR114" i="4"/>
  <c r="AG107" i="4"/>
  <c r="BO95" i="4"/>
  <c r="BR95" i="4"/>
  <c r="AS101" i="4"/>
  <c r="AT101" i="4"/>
  <c r="AR109" i="4"/>
  <c r="AU77" i="4"/>
  <c r="AG85" i="4"/>
  <c r="AR94" i="4"/>
  <c r="BE114" i="4"/>
  <c r="N51" i="4"/>
  <c r="BE83" i="4"/>
  <c r="BD83" i="4"/>
  <c r="AG86" i="4"/>
  <c r="O92" i="4"/>
  <c r="N92" i="4"/>
  <c r="N105" i="4"/>
  <c r="BD109" i="4"/>
  <c r="BE109" i="4"/>
  <c r="BE64" i="4"/>
  <c r="N91" i="4"/>
  <c r="N95" i="4"/>
  <c r="AG101" i="4"/>
  <c r="O103" i="4"/>
  <c r="N103" i="4"/>
  <c r="O115" i="4"/>
  <c r="N115" i="4"/>
  <c r="BP107" i="4"/>
  <c r="BQ107" i="4"/>
  <c r="AG88" i="4"/>
  <c r="N86" i="4"/>
  <c r="N88" i="4"/>
  <c r="O86" i="4"/>
  <c r="O93" i="4"/>
  <c r="AR108" i="4"/>
  <c r="AG109" i="4"/>
  <c r="O108" i="4"/>
  <c r="AG108" i="4"/>
  <c r="BR105" i="4"/>
  <c r="N106" i="4"/>
  <c r="N108" i="4"/>
  <c r="M107" i="4"/>
  <c r="N58" i="4" l="1"/>
  <c r="O48" i="4"/>
  <c r="N109" i="4"/>
  <c r="N59" i="4"/>
  <c r="M14" i="3"/>
  <c r="G12" i="3"/>
  <c r="G34" i="3" s="1"/>
  <c r="N12" i="3"/>
  <c r="AE66" i="4"/>
  <c r="F29" i="2"/>
  <c r="I15" i="3"/>
  <c r="G13" i="3"/>
  <c r="M15" i="3"/>
  <c r="U9" i="4"/>
  <c r="H12" i="3" s="1" a="1"/>
  <c r="H12" i="3" s="1"/>
  <c r="H34" i="3" s="1"/>
  <c r="O9" i="4"/>
  <c r="N13" i="3"/>
  <c r="N34" i="3" s="1"/>
  <c r="U25" i="3"/>
  <c r="AS31" i="4"/>
  <c r="AE121" i="4"/>
  <c r="AS35" i="4"/>
  <c r="AS34" i="4"/>
  <c r="AE110" i="4"/>
  <c r="AS85" i="4"/>
  <c r="AS108" i="4"/>
  <c r="AS103" i="4"/>
  <c r="AE57" i="4"/>
  <c r="AE74" i="4"/>
  <c r="G14" i="3"/>
  <c r="I16" i="3"/>
  <c r="N11" i="3"/>
  <c r="I13" i="3"/>
  <c r="N14" i="3"/>
  <c r="G15" i="3"/>
  <c r="I14" i="3"/>
  <c r="M11" i="3"/>
  <c r="I12" i="3"/>
  <c r="I34" i="3" s="1"/>
  <c r="N15" i="3"/>
  <c r="M13" i="3"/>
  <c r="M34" i="3" s="1"/>
  <c r="G16" i="3"/>
  <c r="Y25" i="3"/>
  <c r="V25" i="3"/>
  <c r="X25" i="3"/>
  <c r="W25" i="3"/>
  <c r="AE48" i="4"/>
  <c r="AE91" i="4"/>
  <c r="AE84" i="4"/>
  <c r="AS40" i="4"/>
  <c r="AS77" i="4"/>
  <c r="AE78" i="4"/>
  <c r="AE49" i="4"/>
  <c r="AE58" i="4"/>
  <c r="AE80" i="4"/>
  <c r="AE114" i="4"/>
  <c r="AE61" i="4"/>
  <c r="AE102" i="4"/>
  <c r="AE50" i="4"/>
  <c r="AE28" i="4"/>
  <c r="AE36" i="4"/>
  <c r="O121" i="4"/>
  <c r="G11" i="3"/>
  <c r="N120" i="4"/>
  <c r="O120" i="4"/>
  <c r="BP84" i="4"/>
  <c r="P94" i="4"/>
  <c r="BP102" i="4"/>
  <c r="AF21" i="4"/>
  <c r="AE21" i="4"/>
  <c r="AF20" i="4"/>
  <c r="AE20" i="4"/>
  <c r="AE19" i="4"/>
  <c r="AF19" i="4"/>
  <c r="AF18" i="4"/>
  <c r="AE18" i="4"/>
  <c r="AE17" i="4"/>
  <c r="AF17" i="4"/>
  <c r="BP110" i="4"/>
  <c r="N28" i="4"/>
  <c r="O28" i="4"/>
  <c r="N41" i="4"/>
  <c r="O41" i="4"/>
  <c r="N52" i="4"/>
  <c r="O52" i="4"/>
  <c r="N53" i="4"/>
  <c r="O53" i="4"/>
  <c r="N56" i="4"/>
  <c r="O56" i="4"/>
  <c r="N73" i="4"/>
  <c r="O73" i="4"/>
  <c r="BQ94" i="4"/>
  <c r="AE120" i="4"/>
  <c r="N121" i="4"/>
  <c r="N110" i="4"/>
  <c r="O110" i="4"/>
  <c r="AE96" i="4"/>
  <c r="AF96" i="4"/>
  <c r="AE97" i="4"/>
  <c r="AF97" i="4"/>
  <c r="AE98" i="4"/>
  <c r="AF98" i="4"/>
  <c r="AE99" i="4"/>
  <c r="AF99" i="4"/>
  <c r="AF100" i="4"/>
  <c r="AE100" i="4"/>
  <c r="BQ83" i="4"/>
  <c r="AF81" i="4"/>
  <c r="AE81" i="4"/>
  <c r="BQ42" i="4"/>
  <c r="AT74" i="4"/>
  <c r="AS74" i="4"/>
  <c r="AE73" i="4"/>
  <c r="AF73" i="4"/>
  <c r="AF62" i="4"/>
  <c r="AE62" i="4"/>
  <c r="AT63" i="4"/>
  <c r="AS63" i="4"/>
  <c r="AF58" i="4"/>
  <c r="AF63" i="4"/>
  <c r="AE63" i="4"/>
  <c r="AT62" i="4"/>
  <c r="AS62" i="4"/>
  <c r="AT61" i="4"/>
  <c r="AS61" i="4"/>
  <c r="O58" i="4"/>
  <c r="AT58" i="4"/>
  <c r="AS58" i="4"/>
  <c r="AT56" i="4"/>
  <c r="AS56" i="4"/>
  <c r="AE56" i="4"/>
  <c r="AF56" i="4"/>
  <c r="AT48" i="4"/>
  <c r="AS50" i="4"/>
  <c r="AT50" i="4"/>
  <c r="N48" i="4"/>
  <c r="AE54" i="4"/>
  <c r="AE34" i="4"/>
  <c r="AE22" i="4"/>
  <c r="AE92" i="4"/>
  <c r="AE53" i="4"/>
  <c r="AS57" i="4"/>
  <c r="AE94" i="4"/>
  <c r="AE11" i="4"/>
  <c r="AS88" i="4"/>
  <c r="AE25" i="4"/>
  <c r="AS27" i="4"/>
  <c r="AT27" i="4"/>
  <c r="AF27" i="4"/>
  <c r="AE27" i="4"/>
  <c r="AS90" i="4"/>
  <c r="AE77" i="4"/>
  <c r="AE106" i="4"/>
  <c r="AE93" i="4"/>
  <c r="AE32" i="4"/>
  <c r="AE103" i="4"/>
  <c r="AE29" i="4"/>
  <c r="AE52" i="4"/>
  <c r="AE88" i="4"/>
  <c r="AE115" i="4"/>
  <c r="AE35" i="4"/>
  <c r="AE95" i="4"/>
  <c r="AE30" i="4"/>
  <c r="AE10" i="4"/>
  <c r="AE33" i="4"/>
  <c r="N85" i="4"/>
  <c r="O85" i="4"/>
  <c r="O59" i="4"/>
  <c r="O114" i="4"/>
  <c r="O47" i="4"/>
  <c r="AE46" i="4"/>
  <c r="AE47" i="4"/>
  <c r="AE15" i="4"/>
  <c r="AF114" i="4"/>
  <c r="AF52" i="4"/>
  <c r="AE42" i="4"/>
  <c r="N94" i="4"/>
  <c r="AS53" i="4"/>
  <c r="AE31" i="4"/>
  <c r="AE16" i="4"/>
  <c r="N49" i="4"/>
  <c r="O94" i="4"/>
  <c r="O49" i="4"/>
  <c r="AF77" i="4"/>
  <c r="AE55" i="4"/>
  <c r="AE9" i="4"/>
  <c r="AE83" i="4"/>
  <c r="AF53" i="4"/>
  <c r="AF22" i="4"/>
  <c r="H31" i="3" a="1"/>
  <c r="H31" i="3" s="1"/>
  <c r="H32" i="3" s="1"/>
  <c r="H33" i="3" a="1"/>
  <c r="H33" i="3" s="1"/>
  <c r="AT25" i="4"/>
  <c r="AS25" i="4"/>
  <c r="AT88" i="4"/>
  <c r="AT57" i="4"/>
  <c r="AF78" i="4"/>
  <c r="AF10" i="4"/>
  <c r="O29" i="4"/>
  <c r="O39" i="4"/>
  <c r="AS64" i="4"/>
  <c r="AF106" i="4"/>
  <c r="AT77" i="4"/>
  <c r="N47" i="4"/>
  <c r="N39" i="4"/>
  <c r="AF34" i="4"/>
  <c r="AF103" i="4"/>
  <c r="O109" i="4"/>
  <c r="AF42" i="4"/>
  <c r="AF54" i="4"/>
  <c r="AF32" i="4"/>
  <c r="N114" i="4"/>
  <c r="AF13" i="4"/>
  <c r="AE13" i="4"/>
  <c r="AF24" i="4"/>
  <c r="AE24" i="4"/>
  <c r="AF44" i="4"/>
  <c r="AE44" i="4"/>
  <c r="AE89" i="4"/>
  <c r="AF89" i="4"/>
  <c r="AT54" i="4"/>
  <c r="AS54" i="4"/>
  <c r="AT14" i="4"/>
  <c r="F43" i="2" s="1"/>
  <c r="F39" i="2"/>
  <c r="AF40" i="4"/>
  <c r="AE40" i="4"/>
  <c r="AF37" i="4"/>
  <c r="AE37" i="4"/>
  <c r="AS59" i="4"/>
  <c r="AT59" i="4"/>
  <c r="AF39" i="4"/>
  <c r="AE39" i="4"/>
  <c r="N29" i="4"/>
  <c r="AE108" i="4"/>
  <c r="AF108" i="4"/>
  <c r="AF101" i="4"/>
  <c r="AE101" i="4"/>
  <c r="AF105" i="4"/>
  <c r="AE105" i="4"/>
  <c r="AS94" i="4"/>
  <c r="AT94" i="4"/>
  <c r="AF59" i="4"/>
  <c r="AE59" i="4"/>
  <c r="AE65" i="4"/>
  <c r="AF65" i="4"/>
  <c r="AT65" i="4"/>
  <c r="AS65" i="4"/>
  <c r="AF23" i="4"/>
  <c r="AE23" i="4"/>
  <c r="AF64" i="4"/>
  <c r="AE64" i="4"/>
  <c r="AE12" i="4"/>
  <c r="AF12" i="4"/>
  <c r="I11" i="3" a="1"/>
  <c r="I11" i="3" s="1"/>
  <c r="AT10" i="4"/>
  <c r="AS10" i="4"/>
  <c r="AF109" i="4"/>
  <c r="AE109" i="4"/>
  <c r="AT66" i="4"/>
  <c r="AS66" i="4"/>
  <c r="AT32" i="4"/>
  <c r="AS32" i="4"/>
  <c r="BE14" i="4"/>
  <c r="F53" i="2" s="1"/>
  <c r="F49" i="2"/>
  <c r="AS75" i="4"/>
  <c r="AT75" i="4"/>
  <c r="AT9" i="4"/>
  <c r="AS9" i="4"/>
  <c r="AT33" i="4"/>
  <c r="AS33" i="4"/>
  <c r="AT30" i="4"/>
  <c r="AS30" i="4"/>
  <c r="AF86" i="4"/>
  <c r="AE86" i="4"/>
  <c r="F19" i="2"/>
  <c r="O14" i="4"/>
  <c r="F15" i="2" s="1"/>
  <c r="AE75" i="4"/>
  <c r="AF75" i="4"/>
  <c r="AE107" i="4"/>
  <c r="AF107" i="4"/>
  <c r="AS89" i="4"/>
  <c r="AT89" i="4"/>
  <c r="F60" i="2"/>
  <c r="BQ14" i="4"/>
  <c r="F64" i="2" s="1"/>
  <c r="AS51" i="4"/>
  <c r="AT51" i="4"/>
  <c r="AS114" i="4"/>
  <c r="AT114" i="4"/>
  <c r="N107" i="4"/>
  <c r="O107" i="4"/>
  <c r="AF85" i="4"/>
  <c r="AE85" i="4"/>
  <c r="BQ105" i="4"/>
  <c r="BP105" i="4"/>
  <c r="AS42" i="4"/>
  <c r="AT42" i="4"/>
  <c r="AF51" i="4"/>
  <c r="AE51" i="4"/>
  <c r="AS109" i="4"/>
  <c r="AT109" i="4"/>
  <c r="AF90" i="4"/>
  <c r="AE90" i="4"/>
  <c r="AS24" i="4"/>
  <c r="AT24" i="4"/>
  <c r="AT86" i="4"/>
  <c r="AS86" i="4"/>
  <c r="BQ95" i="4"/>
  <c r="BP95" i="4"/>
  <c r="AE82" i="4"/>
  <c r="AF82" i="4"/>
  <c r="AS78" i="4"/>
  <c r="AT78" i="4"/>
  <c r="AE38" i="4"/>
  <c r="AF38" i="4"/>
  <c r="N9" i="4"/>
  <c r="AS49" i="4"/>
  <c r="AT49" i="4"/>
  <c r="AT39" i="4"/>
  <c r="AS39" i="4"/>
  <c r="AT52" i="4"/>
  <c r="AS52" i="4"/>
  <c r="AS55" i="4"/>
  <c r="AT55" i="4"/>
  <c r="F26" i="2"/>
  <c r="AE14" i="4"/>
  <c r="F30" i="2" s="1"/>
  <c r="H11" i="3" l="1" a="1"/>
  <c r="H11" i="3" s="1"/>
  <c r="G23" i="3"/>
  <c r="H14" i="3"/>
  <c r="H13" i="3"/>
  <c r="H15" i="3"/>
  <c r="H16" i="3"/>
  <c r="M22" i="3"/>
  <c r="N22" i="3"/>
  <c r="I22" i="3"/>
  <c r="G40" i="3"/>
  <c r="Y22" i="3"/>
  <c r="Y23" i="3" s="1"/>
  <c r="Y26" i="3" s="1"/>
  <c r="Y11" i="3"/>
  <c r="Y12" i="3" s="1"/>
  <c r="W11" i="3"/>
  <c r="W12" i="3" s="1"/>
  <c r="W22" i="3"/>
  <c r="W23" i="3" s="1"/>
  <c r="W26" i="3" s="1"/>
  <c r="F27" i="2"/>
  <c r="AF14" i="4"/>
  <c r="F31" i="2" s="1"/>
  <c r="X11" i="3"/>
  <c r="X12" i="3" s="1"/>
  <c r="X22" i="3"/>
  <c r="X23" i="3" s="1"/>
  <c r="X26" i="3" s="1"/>
  <c r="V11" i="3"/>
  <c r="V12" i="3" s="1"/>
  <c r="H22" i="3"/>
  <c r="V22" i="3"/>
  <c r="V23" i="3" s="1"/>
  <c r="V26" i="3" s="1"/>
  <c r="U11" i="3"/>
  <c r="U12" i="3" s="1"/>
  <c r="G22" i="3"/>
  <c r="U22" i="3"/>
  <c r="U23" i="3" s="1"/>
  <c r="U26" i="3" s="1"/>
  <c r="I24" i="3" l="1"/>
  <c r="AA29" i="3" s="1"/>
  <c r="I25" i="3"/>
  <c r="AA31" i="3" s="1"/>
  <c r="I23" i="3"/>
  <c r="AA28" i="3" s="1"/>
  <c r="H24" i="3"/>
  <c r="AA26" i="3" s="1"/>
  <c r="H25" i="3"/>
  <c r="AA27" i="3" s="1"/>
  <c r="H23" i="3"/>
  <c r="AA25" i="3" s="1"/>
  <c r="G25" i="3"/>
  <c r="G24" i="3"/>
  <c r="AA23" i="3" s="1"/>
  <c r="M24" i="3"/>
  <c r="M23" i="3"/>
  <c r="AA32" i="3" s="1"/>
  <c r="N24" i="3"/>
  <c r="N23" i="3"/>
  <c r="AA24" i="3" l="1"/>
  <c r="G42" i="3"/>
  <c r="G41" i="3" s="1"/>
  <c r="G44" i="3"/>
  <c r="G43" i="3" s="1"/>
  <c r="BO24" i="4"/>
  <c r="BR24" i="4"/>
  <c r="BP24" i="4" l="1"/>
  <c r="BQ24" i="4"/>
  <c r="AC41" i="4"/>
  <c r="AA41" i="4" s="1"/>
  <c r="AB41" i="4" s="1"/>
  <c r="AH41" i="4" l="1"/>
  <c r="AF41" i="4"/>
  <c r="AG41" i="4"/>
  <c r="AE41" i="4" l="1"/>
  <c r="AS8" i="4"/>
  <c r="AT8" i="4"/>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BI24" authorId="0" shapeId="0" xr:uid="{B1F6443B-E9CA-B543-9C0D-3360FEB1F685}">
      <text>
        <r>
          <rPr>
            <b/>
            <sz val="10"/>
            <color rgb="FF000000"/>
            <rFont val="Tahoma"/>
            <family val="2"/>
          </rPr>
          <t>Microsoft Office User:</t>
        </r>
        <r>
          <rPr>
            <sz val="10"/>
            <color rgb="FF000000"/>
            <rFont val="Tahoma"/>
            <family val="2"/>
          </rPr>
          <t xml:space="preserve">
</t>
        </r>
        <r>
          <rPr>
            <sz val="10"/>
            <color rgb="FF000000"/>
            <rFont val="Tahoma"/>
            <family val="2"/>
          </rPr>
          <t xml:space="preserve">There is another one for
</t>
        </r>
        <r>
          <rPr>
            <sz val="10"/>
            <color rgb="FF000000"/>
            <rFont val="Tahoma"/>
            <family val="2"/>
          </rPr>
          <t xml:space="preserve"> farm workers</t>
        </r>
      </text>
    </comment>
    <comment ref="AJ25" authorId="0" shapeId="0" xr:uid="{B1273CAA-3FC2-A04B-A469-6598650AC2AB}">
      <text>
        <r>
          <rPr>
            <b/>
            <sz val="10"/>
            <color rgb="FF000000"/>
            <rFont val="Tahoma"/>
            <family val="2"/>
          </rPr>
          <t>Microsoft Office User:</t>
        </r>
        <r>
          <rPr>
            <sz val="10"/>
            <color rgb="FF000000"/>
            <rFont val="Tahoma"/>
            <family val="2"/>
          </rPr>
          <t xml:space="preserve">
</t>
        </r>
        <r>
          <rPr>
            <sz val="10"/>
            <color rgb="FF000000"/>
            <rFont val="Tahoma"/>
            <family val="2"/>
          </rPr>
          <t>this link is updated in 2023 but doesn't show something clear about poverty line</t>
        </r>
      </text>
    </comment>
    <comment ref="AX36" authorId="0" shapeId="0" xr:uid="{FAA326AC-1DB2-1B48-A5B5-99939271DF0E}">
      <text>
        <r>
          <rPr>
            <b/>
            <sz val="10"/>
            <color rgb="FF000000"/>
            <rFont val="Tahoma"/>
            <family val="2"/>
          </rPr>
          <t>Microsoft Office User:</t>
        </r>
        <r>
          <rPr>
            <sz val="10"/>
            <color rgb="FF000000"/>
            <rFont val="Tahoma"/>
            <family val="2"/>
          </rPr>
          <t xml:space="preserve">
</t>
        </r>
        <r>
          <rPr>
            <sz val="10"/>
            <color rgb="FF000000"/>
            <rFont val="Arial"/>
            <family val="2"/>
          </rPr>
          <t xml:space="preserve">This is not updated on website directly, but 2024 report exist when scrolling bellow
</t>
        </r>
      </text>
    </comment>
    <comment ref="H40" authorId="0" shapeId="0" xr:uid="{B67AEA3F-C735-9D4D-B5A8-9312A5741A08}">
      <text>
        <r>
          <rPr>
            <b/>
            <sz val="10"/>
            <color rgb="FF000000"/>
            <rFont val="Tahoma"/>
            <family val="2"/>
          </rPr>
          <t>Microsoft Office User:</t>
        </r>
        <r>
          <rPr>
            <sz val="10"/>
            <color rgb="FF000000"/>
            <rFont val="Tahoma"/>
            <family val="2"/>
          </rPr>
          <t xml:space="preserve">
</t>
        </r>
        <r>
          <rPr>
            <sz val="10"/>
            <color rgb="FF000000"/>
            <rFont val="Tahoma"/>
            <family val="2"/>
          </rPr>
          <t>this is from the old report https://c69aa8ac-6965-42b2-abb7-0f0b86c23d2e.filesusr.com/ugd/0c5ab3_a437a776dc7747c2999d3b0c60a46a97.pdf</t>
        </r>
      </text>
    </comment>
    <comment ref="H55" authorId="0" shapeId="0" xr:uid="{BB96D284-7EC5-9545-AC1A-612417D99D17}">
      <text>
        <r>
          <rPr>
            <b/>
            <sz val="10"/>
            <color rgb="FF000000"/>
            <rFont val="Tahoma"/>
            <family val="2"/>
          </rPr>
          <t>Microsoft Office User:</t>
        </r>
        <r>
          <rPr>
            <sz val="10"/>
            <color rgb="FF000000"/>
            <rFont val="Tahoma"/>
            <family val="2"/>
          </rPr>
          <t xml:space="preserve">
</t>
        </r>
        <r>
          <rPr>
            <sz val="10"/>
            <color rgb="FF000000"/>
            <rFont val="Tahoma"/>
            <family val="2"/>
          </rPr>
          <t>doesn't appear in the new report, only number of adults and children are mentioned</t>
        </r>
      </text>
    </comment>
  </commentList>
</comments>
</file>

<file path=xl/sharedStrings.xml><?xml version="1.0" encoding="utf-8"?>
<sst xmlns="http://schemas.openxmlformats.org/spreadsheetml/2006/main" count="2797" uniqueCount="849">
  <si>
    <t xml:space="preserve">What you need to know about this Living Wage &amp; Living Income Dataset	</t>
  </si>
  <si>
    <r>
      <rPr>
        <sz val="14"/>
        <color rgb="FF707070"/>
        <rFont val="Corbel"/>
      </rPr>
      <t>ALIGN (</t>
    </r>
    <r>
      <rPr>
        <u/>
        <sz val="14"/>
        <color rgb="FF707070"/>
        <rFont val="Corbel"/>
      </rPr>
      <t>www.align-tool.com</t>
    </r>
    <r>
      <rPr>
        <sz val="14"/>
        <color rgb="FF707070"/>
        <rFont val="Corbel"/>
      </rPr>
      <t>) provides an overview of the available living wage and income studies based on the internationally acknowledged Anker methodology.</t>
    </r>
  </si>
  <si>
    <t>For questions, please contact Isa Miralles, Fairfood's lead on living wage and income, at isa@fairfood.org</t>
  </si>
  <si>
    <t>What do you find in this dataset?</t>
  </si>
  <si>
    <t>This dataset contains living wage and living income data for over 40 countries. These are the countries for which living wage and living income studies were carried out by the Global Living Wage Coalition (GLWC) and the Living Income Community of Practice (LICoP), based on the Anker methodology. You will find an overview of all this information in the tab ‘Living Wages and Income Database’. The other tabs serve as a guide, calculator or present other databases used to calculate the results presented in the overview.</t>
  </si>
  <si>
    <t>How do I use the dataset?</t>
  </si>
  <si>
    <r>
      <rPr>
        <sz val="18"/>
        <color rgb="FF70AD47"/>
        <rFont val="Corbel"/>
      </rPr>
      <t xml:space="preserve">
</t>
    </r>
    <r>
      <rPr>
        <sz val="18"/>
        <color rgb="FF267459"/>
        <rFont val="Corbel"/>
      </rPr>
      <t>2a</t>
    </r>
  </si>
  <si>
    <r>
      <rPr>
        <sz val="12"/>
        <color rgb="FF7F7F7F"/>
        <rFont val="Corbel"/>
      </rPr>
      <t xml:space="preserve">Fear not! The dataset might seem overwhelming at first, but it's really easy to use. There are 2 ways to find  the benchmark value you are looking for.
The easiest way to find the benchmark you are looking for by using the </t>
    </r>
    <r>
      <rPr>
        <b/>
        <sz val="12"/>
        <color rgb="FF7F7F7F"/>
        <rFont val="Corbel"/>
      </rPr>
      <t>calculator</t>
    </r>
    <r>
      <rPr>
        <sz val="12"/>
        <color rgb="FF7F7F7F"/>
        <rFont val="Corbel"/>
      </rPr>
      <t>. Here, you can search for and adjust the benchmarks and change the year or account for a different household composition</t>
    </r>
  </si>
  <si>
    <t>Find the benchmark you are looking for based on the information in the database. We present values for the benchmarks based on their source</t>
  </si>
  <si>
    <t>Calculate a value of a benchmark for a "household per month", based on a household size and composition that you can insert yourself</t>
  </si>
  <si>
    <t>Calculate values for the different benchmarks in the same year. In the majority of cases, the benchmarks for 1 region are developed in different years. Using this 3rd option, you can calculate the benchmarks for the same year while acocunting for inflation.</t>
  </si>
  <si>
    <t>2b</t>
  </si>
  <si>
    <t>The other approach to find a benchmark you are looking for is by using the database directly. Follow these steps:</t>
  </si>
  <si>
    <t>1.</t>
  </si>
  <si>
    <t xml:space="preserve">Click on the "Living Wage &amp; Income Database" tab below. </t>
  </si>
  <si>
    <t>2.</t>
  </si>
  <si>
    <t>Select the country of your interest from the country list and follow its  Excel row. Note that, if a country appears more than one time, it simply means there are more than one  Living Wage or</t>
  </si>
  <si>
    <t>Living Income studies for that country.</t>
  </si>
  <si>
    <t>3.</t>
  </si>
  <si>
    <t>As you move to the right, you will see the data elements: Household composition, Living Income, International Poverty Lines, National Poverty Line, Living Wage, Minimum Wage</t>
  </si>
  <si>
    <t>Each element contains a definition and technical information regarding the data. This information is also summarized in the legend. All data contain a reference, so that you can easily proceed to further research if you wish to find out more.</t>
  </si>
  <si>
    <t>4.</t>
  </si>
  <si>
    <t>By moving between the different elements in your selected country row, you can easily use the dataset to do an initial assessment of living wage and living income risks in your country of interest.</t>
  </si>
  <si>
    <r>
      <rPr>
        <sz val="12"/>
        <color rgb="FF707070"/>
        <rFont val="Corbel"/>
      </rPr>
      <t xml:space="preserve">If you want to expand your knowledge and find useful resources to help you on your living wage and living income journey, please visit </t>
    </r>
    <r>
      <rPr>
        <u/>
        <sz val="12"/>
        <color rgb="FF707070"/>
        <rFont val="Corbel"/>
      </rPr>
      <t>ALIGN</t>
    </r>
  </si>
  <si>
    <t xml:space="preserve">Do you need the help of a living wage and living income expert, to help you make solid first steps in embracing the living wage and income values in your company? Contact us at isa@fairfood.org </t>
  </si>
  <si>
    <t>A few technical things you should know</t>
  </si>
  <si>
    <t>a.</t>
  </si>
  <si>
    <t>Multiple Living Wage and Living Income Values</t>
  </si>
  <si>
    <t>Living wages and living income are based on the cost of living in a specific geographic area. It can refer to the national or regional level, and differ according to rural, urban or peri-urban areas.</t>
  </si>
  <si>
    <t>As a result, countries in the dataset may appear multiple times, since each will be refering to the living wage or income in a certain area or region.</t>
  </si>
  <si>
    <t>b.</t>
  </si>
  <si>
    <t>Benchmark vs Reference Value studies:</t>
  </si>
  <si>
    <t>There are 2 types of living wage/income studies: full benchmarks and reference value studies. But what is the difference?</t>
  </si>
  <si>
    <t>*</t>
  </si>
  <si>
    <t>Benchmark studies are based on primary data and are location specific, representative of a region or city (learn more on the methodology here for living wage or here for living income)</t>
  </si>
  <si>
    <t>Reference Value studies represent an average or typical living wage or living income for a country's urban or rural area, and are not location specific (learn more on the methodology here)</t>
  </si>
  <si>
    <t xml:space="preserve">c. </t>
  </si>
  <si>
    <t>World Bank International Poverty Lines &amp; National Poverty Lines:</t>
  </si>
  <si>
    <t xml:space="preserve">In this dataset we use the International Poverty Lines set by the World Bank. International poverty lines try to maintain the real value of poverty lines consistent between countries by considering differences </t>
  </si>
  <si>
    <t xml:space="preserve">in purchasing power between countries. Therefore, possible to compare poverty measures across countries. National poverty lines are defined according to each country’s specific economic and social circumstances. </t>
  </si>
  <si>
    <t xml:space="preserve">If you are interested in a particular country, you should use the national poverty lines, and if you are interested in comparing poverty measures across countries you should use the international poverty lines. </t>
  </si>
  <si>
    <t>d.</t>
  </si>
  <si>
    <t xml:space="preserve">Living Wage vs Living Income: </t>
  </si>
  <si>
    <t xml:space="preserve">Both living wage and living income are about the ability to afford a decent standard of living for households. Yet, they are used in different contexts, living wage focuses on hired workers and their take-home pay, </t>
  </si>
  <si>
    <r>
      <rPr>
        <sz val="12"/>
        <color rgb="FF707070"/>
        <rFont val="Corbel"/>
      </rPr>
      <t xml:space="preserve">while living income is about income earners, such as self-employed farmers, and the annual income required for their household - learn more </t>
    </r>
    <r>
      <rPr>
        <u/>
        <sz val="12"/>
        <color rgb="FF707070"/>
        <rFont val="Corbel"/>
      </rPr>
      <t>here</t>
    </r>
  </si>
  <si>
    <t>Living Wage
"Remuneration received for a standard workweek by a worker in a particular place sufficient to afford a decent standard of living for the worker and her or his household. Elements of a decent standard of living include food, water, housing, education, health care, transportation, clothing, and other essential needs including provision for unexpected events." – Living Income Community of Practice</t>
  </si>
  <si>
    <r>
      <rPr>
        <b/>
        <sz val="12"/>
        <color rgb="FF267459"/>
        <rFont val="Corbel"/>
      </rPr>
      <t>Living Income</t>
    </r>
    <r>
      <rPr>
        <sz val="12"/>
        <color rgb="FF707070"/>
        <rFont val="Corbel"/>
      </rPr>
      <t xml:space="preserve">
"Net annual income required for a household in a particular place to to afford a decent standard of living for all members of that household." – </t>
    </r>
    <r>
      <rPr>
        <b/>
        <sz val="12"/>
        <color rgb="FF707070"/>
        <rFont val="Corbel"/>
      </rPr>
      <t>Living Income Community of Practice</t>
    </r>
  </si>
  <si>
    <t>Some final remarks</t>
  </si>
  <si>
    <t>Please check out the additional guidance on formulas if you are interested in additional information on how we calculated the different values in the dataset</t>
  </si>
  <si>
    <r>
      <rPr>
        <b/>
        <sz val="12"/>
        <color rgb="FF707070"/>
        <rFont val="Corbel"/>
      </rPr>
      <t>On the meaning of grey cells</t>
    </r>
    <r>
      <rPr>
        <sz val="12"/>
        <color rgb="FF707070"/>
        <rFont val="Corbel"/>
      </rPr>
      <t>: n/a or not specified</t>
    </r>
  </si>
  <si>
    <t>Important abbreviations:</t>
  </si>
  <si>
    <t>LW/LI = Living wage and living income</t>
  </si>
  <si>
    <t>GLWC = Global Living Wage Coalition</t>
  </si>
  <si>
    <t>LICoP = Living Income Community of Practice</t>
  </si>
  <si>
    <t>Legend: Living Wage &amp; Living Income Dataset</t>
  </si>
  <si>
    <t>Description</t>
  </si>
  <si>
    <t>Example</t>
  </si>
  <si>
    <r>
      <rPr>
        <b/>
        <sz val="14"/>
        <color rgb="FF267459"/>
        <rFont val="Corbel"/>
      </rPr>
      <t xml:space="preserve">Geography
</t>
    </r>
    <r>
      <rPr>
        <sz val="13"/>
        <color rgb="FF707070"/>
        <rFont val="Corbel"/>
      </rPr>
      <t>Source: GLWC &amp; LICoP</t>
    </r>
  </si>
  <si>
    <t>Country</t>
  </si>
  <si>
    <t>Name of the coutry, that data are from</t>
  </si>
  <si>
    <t>Locality</t>
  </si>
  <si>
    <t>Indicates whether data are for rural/urban regions</t>
  </si>
  <si>
    <t>Region/area</t>
  </si>
  <si>
    <t>Subnational region the data are valid for</t>
  </si>
  <si>
    <t>Household composition
Source: GLWC &amp; LICoP</t>
  </si>
  <si>
    <t>Source information</t>
  </si>
  <si>
    <t xml:space="preserve">Includes link with source of the data  </t>
  </si>
  <si>
    <t>Average household Size</t>
  </si>
  <si>
    <t>#people</t>
  </si>
  <si>
    <t>Average number of household members</t>
  </si>
  <si>
    <t>Average nr. of adults per household</t>
  </si>
  <si>
    <t>#adults</t>
  </si>
  <si>
    <t>Average number of adults per household</t>
  </si>
  <si>
    <t>Average nr. of fulltime workers per household</t>
  </si>
  <si>
    <t>person/ household</t>
  </si>
  <si>
    <t>Average number of working adults per household</t>
  </si>
  <si>
    <r>
      <rPr>
        <b/>
        <sz val="14"/>
        <color rgb="FF267459"/>
        <rFont val="Corbel"/>
      </rPr>
      <t xml:space="preserve">Living Income
</t>
    </r>
    <r>
      <rPr>
        <sz val="13"/>
        <color rgb="FF707070"/>
        <rFont val="Corbel"/>
      </rPr>
      <t>Source: GLWC &amp; LICoP</t>
    </r>
  </si>
  <si>
    <t>Year</t>
  </si>
  <si>
    <t>Year of data collection</t>
  </si>
  <si>
    <t>Source</t>
  </si>
  <si>
    <t>Source of the data</t>
  </si>
  <si>
    <t>Living Income
Per person/month</t>
  </si>
  <si>
    <t>LCU</t>
  </si>
  <si>
    <t>Local currency unit</t>
  </si>
  <si>
    <t>USD</t>
  </si>
  <si>
    <t>US Dollar</t>
  </si>
  <si>
    <t>EUR</t>
  </si>
  <si>
    <t>Euro</t>
  </si>
  <si>
    <t>PPP$</t>
  </si>
  <si>
    <t>Purchasing power parities -  rates of currency conversion that try to equalise the purchasing power of different currencies, by eliminating the differences in price levels between countries. Learn more  here</t>
  </si>
  <si>
    <t>Living Income
Per household/month</t>
  </si>
  <si>
    <r>
      <rPr>
        <b/>
        <u/>
        <sz val="14"/>
        <color rgb="FF267459"/>
        <rFont val="Corbel"/>
      </rPr>
      <t>International Poverty Lines</t>
    </r>
    <r>
      <rPr>
        <u/>
        <sz val="11"/>
        <color rgb="FF0563C1"/>
        <rFont val="Arial"/>
        <family val="2"/>
      </rPr>
      <t xml:space="preserve">
</t>
    </r>
    <r>
      <rPr>
        <u/>
        <sz val="13"/>
        <color rgb="FF707070"/>
        <rFont val="Corbel"/>
      </rPr>
      <t>Source: World Bank</t>
    </r>
  </si>
  <si>
    <t>The International Poverty Lines are retrieved from the World Bank and differ per country according to the World Bank classification by income group. They are based on a division into 4 income groupings: low-income Int. Poverty Line, set at $1.90/day; lower-middle income Int. Poverty Line, set at $3.20/day; upper-middle income Int. Poverty Line, set at $5.50/day; and high-income Int. Poverty Line, set at $21.70/day. Information on household size and labour force from the LW/LI studies was taken into account. Country overview World Bank</t>
  </si>
  <si>
    <t>Poverty headcount ratio</t>
  </si>
  <si>
    <t>% of population</t>
  </si>
  <si>
    <t xml:space="preserve">Percentage of the population living below the national poverty line. </t>
  </si>
  <si>
    <t>Int. poverty line
Per person/day</t>
  </si>
  <si>
    <t>International poverty line per person per day</t>
  </si>
  <si>
    <t>Int. poverty line
Per person/month</t>
  </si>
  <si>
    <t>Int. poverty line 
Per household/month</t>
  </si>
  <si>
    <t>National Poverty Lines</t>
  </si>
  <si>
    <t>The National Poverty Lines are retrieved from official governmental sources that differ per country. The information on household size and labour force from the LW/LI studies was taken into account.</t>
  </si>
  <si>
    <t>National poverty line
Per person/day</t>
  </si>
  <si>
    <t>National poverty line
Per person/month</t>
  </si>
  <si>
    <t>National poverty line
Per household/month</t>
  </si>
  <si>
    <r>
      <rPr>
        <sz val="13"/>
        <color rgb="FF707070"/>
        <rFont val="Corbel"/>
      </rPr>
      <t xml:space="preserve">Purchasing power parities -  rates of currency conversion that try to equalise the purchasing power of different currencies, by eliminating the differences in price levels between countries. Learn more  </t>
    </r>
    <r>
      <rPr>
        <u/>
        <sz val="13"/>
        <color rgb="FF707070"/>
        <rFont val="Corbel"/>
      </rPr>
      <t>here</t>
    </r>
  </si>
  <si>
    <r>
      <rPr>
        <b/>
        <sz val="14"/>
        <color rgb="FF267459"/>
        <rFont val="Corbel"/>
      </rPr>
      <t xml:space="preserve">Living Wages
</t>
    </r>
    <r>
      <rPr>
        <sz val="13"/>
        <color rgb="FF707070"/>
        <rFont val="Corbel"/>
      </rPr>
      <t>Source: Global Living Wage Coalition</t>
    </r>
  </si>
  <si>
    <t>The information is from the Global Living Wage Coalition, from living wage studies that use the full Anker Methodology and Anker Reference Values. The Global Living Wage Coalition's data on household size and labour force were taken into account.</t>
  </si>
  <si>
    <t>Source of information</t>
  </si>
  <si>
    <t>Living Wage 
Per fulltime worker/month</t>
  </si>
  <si>
    <t>Living Wage
Per household/month</t>
  </si>
  <si>
    <r>
      <rPr>
        <b/>
        <sz val="14"/>
        <color rgb="FF267459"/>
        <rFont val="Corbel"/>
      </rPr>
      <t xml:space="preserve">Minimum Wages
</t>
    </r>
    <r>
      <rPr>
        <sz val="13"/>
        <color rgb="FF707070"/>
        <rFont val="Corbel"/>
      </rPr>
      <t>Source: ILO &amp; WageIndicator Foundation</t>
    </r>
  </si>
  <si>
    <t>The data refer to national minimum wage rates where they exist. For countries with multiple minimum wage rates, the selected rate has been specified. Data reported as hourly, weekly, and yearly are converted to monthly, using a 45-hour standard work week, with a maximum of 8 hours per day. The information on household size and labour force from the LW/LI studies was taken into account.</t>
  </si>
  <si>
    <t>Year, type</t>
  </si>
  <si>
    <t>Year and kind of data collection</t>
  </si>
  <si>
    <t>Type</t>
  </si>
  <si>
    <t>Type of worker (if applicable)</t>
  </si>
  <si>
    <t>Minimum Wage 
Per fulltime worker/month</t>
  </si>
  <si>
    <t>Minimum Wage
Per household/month</t>
  </si>
  <si>
    <t xml:space="preserve">Currency </t>
  </si>
  <si>
    <t>Currency information</t>
  </si>
  <si>
    <t>Local currency unit (LCU)</t>
  </si>
  <si>
    <t>Currency code</t>
  </si>
  <si>
    <t>Official code of the currency</t>
  </si>
  <si>
    <t xml:space="preserve">Find the information you need and adjust it to your needs with this 3-step calculator </t>
  </si>
  <si>
    <t>Step 1: Select your country</t>
  </si>
  <si>
    <t>Location</t>
  </si>
  <si>
    <t>Currency</t>
  </si>
  <si>
    <t>Local currency</t>
  </si>
  <si>
    <t>Use the arrow to select for which location(s) you want to retreive data on LI/LW benchmarks and the currency to use the calculator</t>
  </si>
  <si>
    <t>Original data</t>
  </si>
  <si>
    <t>Below we present the benchmark levels in your study area based on your selection</t>
  </si>
  <si>
    <t>Income</t>
  </si>
  <si>
    <t>Wages</t>
  </si>
  <si>
    <t>Household composition</t>
  </si>
  <si>
    <t>Unit</t>
  </si>
  <si>
    <t>Living Income</t>
  </si>
  <si>
    <t>International Poverty Lines</t>
  </si>
  <si>
    <t>Living Wages</t>
  </si>
  <si>
    <t>Minimum Wages</t>
  </si>
  <si>
    <t>Inflation rates</t>
  </si>
  <si>
    <t>Original year</t>
  </si>
  <si>
    <t>Year (of study)</t>
  </si>
  <si>
    <t>CPI in original</t>
  </si>
  <si>
    <t>household size</t>
  </si>
  <si>
    <t>Poverty headcount ratio (% of population)</t>
  </si>
  <si>
    <t>% of pop.</t>
  </si>
  <si>
    <t>New year</t>
  </si>
  <si>
    <t>Per person/day</t>
  </si>
  <si>
    <t>Per fulltime worker/month</t>
  </si>
  <si>
    <t>CPI in new year</t>
  </si>
  <si>
    <t># fulltime workers/household</t>
  </si>
  <si>
    <t>Per person/month</t>
  </si>
  <si>
    <t>Per household/month</t>
  </si>
  <si>
    <t>Inflation rate:</t>
  </si>
  <si>
    <t>Step 2: Change the year</t>
  </si>
  <si>
    <r>
      <rPr>
        <sz val="11"/>
        <color rgb="FF385623"/>
        <rFont val="Corbel"/>
      </rPr>
      <t xml:space="preserve">In step 2, you can transform the benchmark values to a specific year while accounting for inflation. Fill in the year for which you want to calculate the benchmark values. Inflation rates are calculated by using exchange rates and inflation rates. Please consults the </t>
    </r>
    <r>
      <rPr>
        <b/>
        <u/>
        <sz val="11"/>
        <color rgb="FF385623"/>
        <rFont val="Corbel"/>
      </rPr>
      <t>Additional guidance on formulas</t>
    </r>
    <r>
      <rPr>
        <sz val="11"/>
        <color rgb="FF385623"/>
        <rFont val="Corbel"/>
      </rPr>
      <t xml:space="preserve"> to learn how the different values are calculated. The database does not yet contain data on inflation rates for 2022. The guidance provides an explanation on how to calculate inflation rates using the consumer price index and where the data for the consumer price index can be found.</t>
    </r>
  </si>
  <si>
    <t>Use the arrow to select the year in the white cell</t>
  </si>
  <si>
    <t xml:space="preserve">Household composition </t>
  </si>
  <si>
    <t>Benchmark</t>
  </si>
  <si>
    <t>For what year do you want to see the results?</t>
  </si>
  <si>
    <t>Want to view a result in USD or Euro? Use the arrow to select the benchmark.</t>
  </si>
  <si>
    <t xml:space="preserve">To use this calculator, go back to Step 1 and select LCU in Currency. 		</t>
  </si>
  <si>
    <t>Step 3: Change household composition in addition to year</t>
  </si>
  <si>
    <r>
      <rPr>
        <sz val="11"/>
        <color rgb="FF385623"/>
        <rFont val="Corbel"/>
      </rPr>
      <t xml:space="preserve">In Step 2 you had the possiblity to change the year. You can use Step 3 to also change the household composition to adjust the benchmark. The year for which the benchmark is presented is the same as the one you indicated in Step 2. Step 3 allows you to adjust the income benchmark values for a "household/month" to account for a household composition other than the average household composition in the area of interest. Please consult the </t>
    </r>
    <r>
      <rPr>
        <b/>
        <u/>
        <sz val="11"/>
        <color rgb="FF385623"/>
        <rFont val="Corbel"/>
      </rPr>
      <t>Additional guidance on formulas</t>
    </r>
    <r>
      <rPr>
        <sz val="11"/>
        <color rgb="FF385623"/>
        <rFont val="Corbel"/>
      </rPr>
      <t xml:space="preserve"> to learn how the different values are calculated using either the OECD modified scale or linear approximation. Here we also describe how to adjust the benchmark value for a different household composition and for the current year (2022).</t>
    </r>
  </si>
  <si>
    <t>Step 3 can only be implemented after you finished step 2. Fill in the white cells. The more details you have about the household composition, the more informations you will get.</t>
  </si>
  <si>
    <t>Differences in scales</t>
  </si>
  <si>
    <t>Household size</t>
  </si>
  <si>
    <t>Per person/month (OECD modified scale)</t>
  </si>
  <si>
    <t>Adjust benchmark using adult equivalence scales (OECD-modified scale). We recommend to use this scale to adjust for a change in household composition. This scale can only be applied if you know the number of adults and children.</t>
  </si>
  <si>
    <t>Per household/month (OECD mod. scale)</t>
  </si>
  <si>
    <t>Per person/month (Linear scale)</t>
  </si>
  <si>
    <t>Adjust benchmark using a linear approximation</t>
  </si>
  <si>
    <t># children</t>
  </si>
  <si>
    <t>Per household/month (Linear scale)</t>
  </si>
  <si>
    <t>Living Wage &amp; Living Income Dataset</t>
  </si>
  <si>
    <r>
      <rPr>
        <sz val="13"/>
        <color rgb="FF707070"/>
        <rFont val="Corbel"/>
      </rPr>
      <t>ALIGN (</t>
    </r>
    <r>
      <rPr>
        <u/>
        <sz val="13"/>
        <color rgb="FF707070"/>
        <rFont val="Corbel"/>
      </rPr>
      <t>www.align-tool.com</t>
    </r>
    <r>
      <rPr>
        <sz val="13"/>
        <color rgb="FF707070"/>
        <rFont val="Corbel"/>
      </rPr>
      <t>) provides an overview of the available living wage and income studies based on the internationally acknowledged Anker methodology.</t>
    </r>
  </si>
  <si>
    <t>The listed geographies are based on the LW/LI benchmark studies available. LW / LI are based on the cost of living in a specific geography, at country or sub-country level, and differ per rural, urban or peri-urban areas</t>
  </si>
  <si>
    <t>The household composition parameters, such as household size, adults per household and labour force are taken from the LW/LI studies. The numbers are used to calculate the various benchmarks</t>
  </si>
  <si>
    <t xml:space="preserve">Information from LW/LI studies that use the full Anker Methodology and Anker Reference Values. In the lack of a living income study, cost of living data was taken from living wage studies to provide living income estimates. The information on family size and labour force from the LW/LI studies was taken into account.									</t>
  </si>
  <si>
    <t>The International Poverty Lines are retrieved from the World Bank and differ per country according to the World Bank classification by income group. They are based on a division into 4 income groupings: low-income Int. Poverty Line, set at $1.90/day; lower-middle income Int. Poverty Line, set at $3.20/day; upper-middle income Int. Poverty Line, set at $5.50/day; and high-income Int. Poverty Line, set at $21.70/day. Information on household size and labour force from the LW/LI studies was taken into account.</t>
  </si>
  <si>
    <t xml:space="preserve">The data refer to national minimum wage rates where they exist. For countries with multiple minimum wage rates, the selected rate has been specified. Data reported as hourly, weekly, and yearly are converted to monthly, using a 45-hour standard work week, with a maximum of 8 hours per day. The information on household size and labour force from the LW/LI studies was taken into account.
</t>
  </si>
  <si>
    <t>Net-living wage as determined in LW report</t>
  </si>
  <si>
    <t>Per person/monthLCU</t>
  </si>
  <si>
    <t>Per person/monthUSD</t>
  </si>
  <si>
    <t>Per person/monthEUR</t>
  </si>
  <si>
    <t>Per person/monthPPP$</t>
  </si>
  <si>
    <t>Per household/monthLCU</t>
  </si>
  <si>
    <t>Per household/monthUSD</t>
  </si>
  <si>
    <t>Per household/monthEUR</t>
  </si>
  <si>
    <t>Per household/monthPPP$</t>
  </si>
  <si>
    <t>Study</t>
  </si>
  <si>
    <t>Per person/dayUSD</t>
  </si>
  <si>
    <t>Per person/dayLCU</t>
  </si>
  <si>
    <t>To add</t>
  </si>
  <si>
    <t>Per fulltime worker/monthLCU</t>
  </si>
  <si>
    <t>Per fulltime worker/monthUSD</t>
  </si>
  <si>
    <t>Per fulltime worker/monthEUR</t>
  </si>
  <si>
    <t>Per fulltime worker/monthPPP$</t>
  </si>
  <si>
    <t>Year of study</t>
  </si>
  <si>
    <t># fulltime workers / household</t>
  </si>
  <si>
    <t>Year of Study</t>
  </si>
  <si>
    <t>Argentina</t>
  </si>
  <si>
    <t>Non-Metropolitan Urban</t>
  </si>
  <si>
    <t>All</t>
  </si>
  <si>
    <t>Living Wage Reference Value</t>
  </si>
  <si>
    <t>Calculated from GLWC</t>
  </si>
  <si>
    <t>WB Poverty &amp; Equity brief</t>
  </si>
  <si>
    <t>NA</t>
  </si>
  <si>
    <t>GLWC</t>
  </si>
  <si>
    <t>Wage Indicator</t>
  </si>
  <si>
    <t>Argentine peso</t>
  </si>
  <si>
    <t>ARS</t>
  </si>
  <si>
    <t>Rural</t>
  </si>
  <si>
    <t>Living Income Reference Value</t>
  </si>
  <si>
    <t>Bangladesh</t>
  </si>
  <si>
    <t>Urban</t>
  </si>
  <si>
    <t>Satellite Cities</t>
  </si>
  <si>
    <t>Living Wage Benchmark</t>
  </si>
  <si>
    <t>Low poverty line</t>
  </si>
  <si>
    <t>Bangladeshi taka</t>
  </si>
  <si>
    <t>BDT</t>
  </si>
  <si>
    <t>Dhaka City</t>
  </si>
  <si>
    <t>Belize</t>
  </si>
  <si>
    <t>48 hours/week</t>
  </si>
  <si>
    <t>Belizean dollar</t>
  </si>
  <si>
    <t>BZD</t>
  </si>
  <si>
    <t>Brazil</t>
  </si>
  <si>
    <t>Minas Gerais South/Southwestern Region</t>
  </si>
  <si>
    <t>Brazilian real</t>
  </si>
  <si>
    <t>BRL</t>
  </si>
  <si>
    <t>Non-metropolitan</t>
  </si>
  <si>
    <t>State of São Paulo, non-metropolitan areas</t>
  </si>
  <si>
    <t>Northwest Espírito Santo</t>
  </si>
  <si>
    <t>Living Income Benchmark</t>
  </si>
  <si>
    <t>Zona da Mata
mineira</t>
  </si>
  <si>
    <t>Triângulo Mineiro/Alto Paranaíba</t>
  </si>
  <si>
    <t>Burkina Faso</t>
  </si>
  <si>
    <t>World Bank, 2016</t>
  </si>
  <si>
    <t>West African CFA franc</t>
  </si>
  <si>
    <t>XOF</t>
  </si>
  <si>
    <t>Cambodia</t>
  </si>
  <si>
    <t>Wage indicator</t>
  </si>
  <si>
    <t>Cambodian Riel</t>
  </si>
  <si>
    <t>KHR</t>
  </si>
  <si>
    <t>Cameroon</t>
  </si>
  <si>
    <t>Poverty &amp; Equity Brief - World Bank DataBank</t>
  </si>
  <si>
    <t>Central African CFA franc</t>
  </si>
  <si>
    <t>XAF</t>
  </si>
  <si>
    <t>Chile</t>
  </si>
  <si>
    <t>Calculated from  GLWC</t>
  </si>
  <si>
    <t>Chilean peso</t>
  </si>
  <si>
    <t>CLP</t>
  </si>
  <si>
    <t>China</t>
  </si>
  <si>
    <t>Zhengzhou</t>
  </si>
  <si>
    <t>urban</t>
  </si>
  <si>
    <t>Chinese Yuan Renminbi</t>
  </si>
  <si>
    <t>CNY</t>
  </si>
  <si>
    <t>Chengdu</t>
  </si>
  <si>
    <t>Hangzhou</t>
  </si>
  <si>
    <t>Shanghai</t>
  </si>
  <si>
    <t>Shenzhen</t>
  </si>
  <si>
    <t>Suzhou</t>
  </si>
  <si>
    <t xml:space="preserve">Wage Indicator </t>
  </si>
  <si>
    <t>Colombia</t>
  </si>
  <si>
    <t>Urban-Rural</t>
  </si>
  <si>
    <t>Caribbean coast</t>
  </si>
  <si>
    <t>WB Poverty &amp; Equity Brief</t>
  </si>
  <si>
    <t>Colombian peso</t>
  </si>
  <si>
    <t>COP</t>
  </si>
  <si>
    <t>Costa Rica</t>
  </si>
  <si>
    <t>Limón and Heredia Provinces</t>
  </si>
  <si>
    <t>WB Poverty &amp; Equality brief</t>
  </si>
  <si>
    <t>Skilled worker, 48 hours/week</t>
  </si>
  <si>
    <t>Costa Rican colón</t>
  </si>
  <si>
    <t>CRC</t>
  </si>
  <si>
    <t>Cocoa growing areas</t>
  </si>
  <si>
    <t>LICoP</t>
  </si>
  <si>
    <t>6 days (48 hours)/week</t>
  </si>
  <si>
    <t>Congolese franc</t>
  </si>
  <si>
    <t>CDF</t>
  </si>
  <si>
    <t>Dominican Republic</t>
  </si>
  <si>
    <t>Northern Region</t>
  </si>
  <si>
    <t>Micro enterprise/&lt; 10 workers</t>
  </si>
  <si>
    <t>Dominican peso</t>
  </si>
  <si>
    <t>DOP</t>
  </si>
  <si>
    <t>Ecuador</t>
  </si>
  <si>
    <t>Southern Coastal Region</t>
  </si>
  <si>
    <t>United States dollar</t>
  </si>
  <si>
    <t>Egyptian pound</t>
  </si>
  <si>
    <t>EGP</t>
  </si>
  <si>
    <t>El Salvador</t>
  </si>
  <si>
    <t>Agriculture</t>
  </si>
  <si>
    <t>Ethiopia</t>
  </si>
  <si>
    <t>Ziway Region</t>
  </si>
  <si>
    <t>WB Poverty &amp;Equity brief</t>
  </si>
  <si>
    <t>2015/16</t>
  </si>
  <si>
    <t>Ethiopian birr</t>
  </si>
  <si>
    <t>ETB</t>
  </si>
  <si>
    <t>Gabon</t>
  </si>
  <si>
    <t>Ghana</t>
  </si>
  <si>
    <t>Peri-Urban</t>
  </si>
  <si>
    <t>Lower Volta Region</t>
  </si>
  <si>
    <t>2012/13</t>
  </si>
  <si>
    <t>6 days /week</t>
  </si>
  <si>
    <t>Ghana cedi</t>
  </si>
  <si>
    <t>GHS</t>
  </si>
  <si>
    <t>Cocoa growing areas of Ashanti, Central, Eastern, Western Regions</t>
  </si>
  <si>
    <t>Guatemala</t>
  </si>
  <si>
    <t>Central Valley Area</t>
  </si>
  <si>
    <t>Guatemalan quetzal</t>
  </si>
  <si>
    <t>GTQ</t>
  </si>
  <si>
    <t>Honduras</t>
  </si>
  <si>
    <t>Agriculture, forestry, fishing and hunting-1-10 workers</t>
  </si>
  <si>
    <t>Honduran lempira</t>
  </si>
  <si>
    <t>HNL</t>
  </si>
  <si>
    <t>India</t>
  </si>
  <si>
    <t>Tiruppur, Tamil Nadu</t>
  </si>
  <si>
    <t>Indian rupee</t>
  </si>
  <si>
    <t>INR</t>
  </si>
  <si>
    <t>Bhadohi, Uttar Pradesh</t>
  </si>
  <si>
    <t>Rural Nilgiris, Tamil Nadu</t>
  </si>
  <si>
    <t>Kenya</t>
  </si>
  <si>
    <t>Kenyan shilling</t>
  </si>
  <si>
    <t>KES</t>
  </si>
  <si>
    <t>Non-metropolitan Urban</t>
  </si>
  <si>
    <t>Lake Naivasha</t>
  </si>
  <si>
    <t>Municipalities, Artisan grade 1/highest</t>
  </si>
  <si>
    <t>Madagascar</t>
  </si>
  <si>
    <t>agriculture, lowest</t>
  </si>
  <si>
    <t>Malagasy ariary</t>
  </si>
  <si>
    <t>MGA</t>
  </si>
  <si>
    <t>Malawi</t>
  </si>
  <si>
    <t>Southern Region</t>
  </si>
  <si>
    <t>Rural &amp; Urban</t>
  </si>
  <si>
    <t>Malawi kwacha</t>
  </si>
  <si>
    <t>MWK</t>
  </si>
  <si>
    <t>Mexico</t>
  </si>
  <si>
    <t>Non-metropolitan Urban &amp; Rural</t>
  </si>
  <si>
    <t>Michoacán, northwestern regions</t>
  </si>
  <si>
    <t>Mexican peso</t>
  </si>
  <si>
    <t>MXN</t>
  </si>
  <si>
    <t>Municipality of San Quintín</t>
  </si>
  <si>
    <t>Baja California</t>
  </si>
  <si>
    <t>Municipality of Ensenada</t>
  </si>
  <si>
    <t>Morocco</t>
  </si>
  <si>
    <t>agriculture</t>
  </si>
  <si>
    <t>Moroccan dirham</t>
  </si>
  <si>
    <t>MAD</t>
  </si>
  <si>
    <t>Mozambique</t>
  </si>
  <si>
    <t>WB Poverty &amp; Equity breif</t>
  </si>
  <si>
    <t>Mozambique Metical</t>
  </si>
  <si>
    <t>MZN</t>
  </si>
  <si>
    <t>Nicaragua</t>
  </si>
  <si>
    <t>Managua Free Trade Zone</t>
  </si>
  <si>
    <t>Central government and municipal</t>
  </si>
  <si>
    <t>Nicaraguan córdoba</t>
  </si>
  <si>
    <t>NIO</t>
  </si>
  <si>
    <t>Rural-Urban</t>
  </si>
  <si>
    <t>Northwest</t>
  </si>
  <si>
    <t>Nigeria</t>
  </si>
  <si>
    <t>Nigerian naira</t>
  </si>
  <si>
    <t>NGN</t>
  </si>
  <si>
    <t>Pakistan</t>
  </si>
  <si>
    <t>Sialkot</t>
  </si>
  <si>
    <t>2013/ 13</t>
  </si>
  <si>
    <t>Pakistan rupee</t>
  </si>
  <si>
    <t>PKR</t>
  </si>
  <si>
    <t>Khyber Pakhtunkhwa (KP)</t>
  </si>
  <si>
    <t>Panama</t>
  </si>
  <si>
    <t>Agriculture/small business 48 hours/week</t>
  </si>
  <si>
    <t>Papua New Guinea</t>
  </si>
  <si>
    <t>Based on a 48 hours/week</t>
  </si>
  <si>
    <t>Papua New Guinean kina</t>
  </si>
  <si>
    <t>PGK</t>
  </si>
  <si>
    <t>Peru</t>
  </si>
  <si>
    <t>Peruvian sol</t>
  </si>
  <si>
    <t>PEN</t>
  </si>
  <si>
    <t>Rwanda</t>
  </si>
  <si>
    <t>45 hours/week</t>
  </si>
  <si>
    <t>Rwandan franc</t>
  </si>
  <si>
    <t>RWF</t>
  </si>
  <si>
    <t>South Africa</t>
  </si>
  <si>
    <t>Western Cape Province</t>
  </si>
  <si>
    <t>Farm workers, 40 hours/week</t>
  </si>
  <si>
    <t>South African rand</t>
  </si>
  <si>
    <t>ZAR</t>
  </si>
  <si>
    <t>Sri Lanka</t>
  </si>
  <si>
    <t>Estate Sector</t>
  </si>
  <si>
    <t>Sri Lankan rupee</t>
  </si>
  <si>
    <t>LKR</t>
  </si>
  <si>
    <t>Tanzania</t>
  </si>
  <si>
    <t>Tanzanian shilling</t>
  </si>
  <si>
    <t>TZS</t>
  </si>
  <si>
    <t>Tunisia</t>
  </si>
  <si>
    <t>Non-agriculture, 48h/week</t>
  </si>
  <si>
    <t>Tunisian dinar</t>
  </si>
  <si>
    <t>TND</t>
  </si>
  <si>
    <t>Uganda</t>
  </si>
  <si>
    <t>Lake Victoria Basin</t>
  </si>
  <si>
    <t>Ugandan shilling</t>
  </si>
  <si>
    <t>UGX</t>
  </si>
  <si>
    <t>Vietnam</t>
  </si>
  <si>
    <t>2016/ 20</t>
  </si>
  <si>
    <t>Vietnamese dong</t>
  </si>
  <si>
    <t>VND</t>
  </si>
  <si>
    <t>Additional guidance on the formulas used in this dataset</t>
  </si>
  <si>
    <t>Click here for the source for exchange rates</t>
  </si>
  <si>
    <t>Click here for the source for Consumer Price Index</t>
  </si>
  <si>
    <t>Click here for the source for PPP conversion factor</t>
  </si>
  <si>
    <t>Country Name</t>
  </si>
  <si>
    <t>Afghanistan</t>
  </si>
  <si>
    <t>Africa Eastern and Southern</t>
  </si>
  <si>
    <t>Africa Western and Central</t>
  </si>
  <si>
    <t>Albania</t>
  </si>
  <si>
    <t>Algeria</t>
  </si>
  <si>
    <t>American Samoa</t>
  </si>
  <si>
    <t>Andorra</t>
  </si>
  <si>
    <t>Angola</t>
  </si>
  <si>
    <t>Antigua and Barbuda</t>
  </si>
  <si>
    <t>Arab World</t>
  </si>
  <si>
    <t>Armenia</t>
  </si>
  <si>
    <t>Aruba</t>
  </si>
  <si>
    <t>Australia</t>
  </si>
  <si>
    <t>Austria</t>
  </si>
  <si>
    <t>Azerbaijan</t>
  </si>
  <si>
    <t>Bahamas, The</t>
  </si>
  <si>
    <t>Bahrain</t>
  </si>
  <si>
    <t>Barbados</t>
  </si>
  <si>
    <t>Belarus</t>
  </si>
  <si>
    <t>Belgium</t>
  </si>
  <si>
    <t>Benin</t>
  </si>
  <si>
    <t>Bermuda</t>
  </si>
  <si>
    <t>Bhutan</t>
  </si>
  <si>
    <t>Bolivia</t>
  </si>
  <si>
    <t>Bosnia and Herzegovina</t>
  </si>
  <si>
    <t>Botswana</t>
  </si>
  <si>
    <t>British Virgin Islands</t>
  </si>
  <si>
    <t>Brunei Darussalam</t>
  </si>
  <si>
    <t>Bulgaria</t>
  </si>
  <si>
    <t>Burundi</t>
  </si>
  <si>
    <t>Cabo Verde</t>
  </si>
  <si>
    <t>Canada</t>
  </si>
  <si>
    <t>Caribbean small states</t>
  </si>
  <si>
    <t>Cayman Islands</t>
  </si>
  <si>
    <t>Central African Republic</t>
  </si>
  <si>
    <t>Central Europe and the Baltics</t>
  </si>
  <si>
    <t>Chad</t>
  </si>
  <si>
    <t>Channel Islands</t>
  </si>
  <si>
    <t>Comoros</t>
  </si>
  <si>
    <t>Croatia</t>
  </si>
  <si>
    <t>Cuba</t>
  </si>
  <si>
    <t>Curacao</t>
  </si>
  <si>
    <t>Cyprus</t>
  </si>
  <si>
    <t>Czech Republic</t>
  </si>
  <si>
    <t>Denmark</t>
  </si>
  <si>
    <t>Djibouti</t>
  </si>
  <si>
    <t>Dominica</t>
  </si>
  <si>
    <t>Early-demographic dividend</t>
  </si>
  <si>
    <t>East Asia &amp; Pacific</t>
  </si>
  <si>
    <t>East Asia &amp; Pacific (excluding high income)</t>
  </si>
  <si>
    <t>East Asia &amp; Pacific (IDA &amp; IBRD countries)</t>
  </si>
  <si>
    <t>Equatorial Guinea</t>
  </si>
  <si>
    <t>Eritrea</t>
  </si>
  <si>
    <t>Estonia</t>
  </si>
  <si>
    <t>Eswatini</t>
  </si>
  <si>
    <t>Euro area</t>
  </si>
  <si>
    <t>Europe &amp; Central Asia</t>
  </si>
  <si>
    <t>Europe &amp; Central Asia (excluding high income)</t>
  </si>
  <si>
    <t>Europe &amp; Central Asia (IDA &amp; IBRD countries)</t>
  </si>
  <si>
    <t>European Union</t>
  </si>
  <si>
    <t>Faroe Islands</t>
  </si>
  <si>
    <t>Fiji</t>
  </si>
  <si>
    <t>Finland</t>
  </si>
  <si>
    <t>Fragile and conflict affected situations</t>
  </si>
  <si>
    <t>France</t>
  </si>
  <si>
    <t>French Polynesia</t>
  </si>
  <si>
    <t>Gambia, The</t>
  </si>
  <si>
    <t>Georgia</t>
  </si>
  <si>
    <t>Germany</t>
  </si>
  <si>
    <t>Gibraltar</t>
  </si>
  <si>
    <t>Greece</t>
  </si>
  <si>
    <t>Greenland</t>
  </si>
  <si>
    <t>Grenada</t>
  </si>
  <si>
    <t>Guam</t>
  </si>
  <si>
    <t>Guinea</t>
  </si>
  <si>
    <t>Guinea-Bissau</t>
  </si>
  <si>
    <t>Guyana</t>
  </si>
  <si>
    <t>Haiti</t>
  </si>
  <si>
    <t>Heavily indebted poor countries (HIPC)</t>
  </si>
  <si>
    <t>High income</t>
  </si>
  <si>
    <t>Hong Kong SAR, China</t>
  </si>
  <si>
    <t>Hungary</t>
  </si>
  <si>
    <t>IBRD only</t>
  </si>
  <si>
    <t>Iceland</t>
  </si>
  <si>
    <t>IDA &amp; IBRD total</t>
  </si>
  <si>
    <t>IDA blend</t>
  </si>
  <si>
    <t>IDA only</t>
  </si>
  <si>
    <t>IDA total</t>
  </si>
  <si>
    <t>Indonesia</t>
  </si>
  <si>
    <t>Iran, Islamic Rep.</t>
  </si>
  <si>
    <t>Iraq</t>
  </si>
  <si>
    <t>Ireland</t>
  </si>
  <si>
    <t>Isle of Man</t>
  </si>
  <si>
    <t>Israel</t>
  </si>
  <si>
    <t>Italy</t>
  </si>
  <si>
    <t>Jamaica</t>
  </si>
  <si>
    <t>Japan</t>
  </si>
  <si>
    <t>Jordan</t>
  </si>
  <si>
    <t>Kazakhstan</t>
  </si>
  <si>
    <t>Kiribati</t>
  </si>
  <si>
    <t>Korea, Dem. People's Rep.</t>
  </si>
  <si>
    <t>Korea, Rep.</t>
  </si>
  <si>
    <t>Kosovo</t>
  </si>
  <si>
    <t>Kuwait</t>
  </si>
  <si>
    <t>Kyrgyz Republic</t>
  </si>
  <si>
    <t>Lao PDR</t>
  </si>
  <si>
    <t>Late-demographic dividend</t>
  </si>
  <si>
    <t>Latin America &amp; Caribbean</t>
  </si>
  <si>
    <t>Latin America &amp; Caribbean (excluding high income)</t>
  </si>
  <si>
    <t>Latin America &amp; the Caribbean (IDA &amp; IBRD countries)</t>
  </si>
  <si>
    <t>Latvia</t>
  </si>
  <si>
    <t>Least developed countries: UN classification</t>
  </si>
  <si>
    <t>Lebanon</t>
  </si>
  <si>
    <t>Lesotho</t>
  </si>
  <si>
    <t>Liberia</t>
  </si>
  <si>
    <t>Libya</t>
  </si>
  <si>
    <t>Liechtenstein</t>
  </si>
  <si>
    <t>Lithuania</t>
  </si>
  <si>
    <t>Low &amp; middle income</t>
  </si>
  <si>
    <t>Low income</t>
  </si>
  <si>
    <t>Lower middle income</t>
  </si>
  <si>
    <t>Luxembourg</t>
  </si>
  <si>
    <t>Macao SAR, China</t>
  </si>
  <si>
    <t>Malaysia</t>
  </si>
  <si>
    <t>Maldives</t>
  </si>
  <si>
    <t>Mali</t>
  </si>
  <si>
    <t>Malta</t>
  </si>
  <si>
    <t>Marshall Islands</t>
  </si>
  <si>
    <t>Mauritania</t>
  </si>
  <si>
    <t>Mauritius</t>
  </si>
  <si>
    <t>Micronesia, Fed. Sts.</t>
  </si>
  <si>
    <t>Middle East &amp; North Africa</t>
  </si>
  <si>
    <t>Middle East &amp; North Africa (excluding high income)</t>
  </si>
  <si>
    <t>Middle East &amp; North Africa (IDA &amp; IBRD countries)</t>
  </si>
  <si>
    <t>Middle income</t>
  </si>
  <si>
    <t>Moldova</t>
  </si>
  <si>
    <t>Monaco</t>
  </si>
  <si>
    <t>Mongolia</t>
  </si>
  <si>
    <t>Montenegro</t>
  </si>
  <si>
    <t>Myanmar</t>
  </si>
  <si>
    <t>Namibia</t>
  </si>
  <si>
    <t>Nauru</t>
  </si>
  <si>
    <t>Nepal</t>
  </si>
  <si>
    <t>Netherlands</t>
  </si>
  <si>
    <t>New Caledonia</t>
  </si>
  <si>
    <t>New Zealand</t>
  </si>
  <si>
    <t>Niger</t>
  </si>
  <si>
    <t>North America</t>
  </si>
  <si>
    <t>North Macedonia</t>
  </si>
  <si>
    <t>Northern Mariana Islands</t>
  </si>
  <si>
    <t>Norway</t>
  </si>
  <si>
    <t>Not classified</t>
  </si>
  <si>
    <t>OECD members</t>
  </si>
  <si>
    <t>Oman</t>
  </si>
  <si>
    <t>Other small states</t>
  </si>
  <si>
    <t>Pacific island small states</t>
  </si>
  <si>
    <t>Palau</t>
  </si>
  <si>
    <t>Paraguay</t>
  </si>
  <si>
    <t>Philippines</t>
  </si>
  <si>
    <t>Poland</t>
  </si>
  <si>
    <t>Portugal</t>
  </si>
  <si>
    <t>Post-demographic dividend</t>
  </si>
  <si>
    <t>Pre-demographic dividend</t>
  </si>
  <si>
    <t>Puerto Rico</t>
  </si>
  <si>
    <t>Qatar</t>
  </si>
  <si>
    <t>Romania</t>
  </si>
  <si>
    <t>Russian Federation</t>
  </si>
  <si>
    <t>Samoa</t>
  </si>
  <si>
    <t>San Marino</t>
  </si>
  <si>
    <t>Sao Tome and Principe</t>
  </si>
  <si>
    <t>Saudi Arabia</t>
  </si>
  <si>
    <t>Senegal</t>
  </si>
  <si>
    <t>Serbia</t>
  </si>
  <si>
    <t>Seychelles</t>
  </si>
  <si>
    <t>Sierra Leone</t>
  </si>
  <si>
    <t>Singapore</t>
  </si>
  <si>
    <t>Sint Maarten (Dutch part)</t>
  </si>
  <si>
    <t>Slovak Republic</t>
  </si>
  <si>
    <t>Slovenia</t>
  </si>
  <si>
    <t>Small states</t>
  </si>
  <si>
    <t>Solomon Islands</t>
  </si>
  <si>
    <t>Somalia</t>
  </si>
  <si>
    <t>South Asia</t>
  </si>
  <si>
    <t>South Asia (IDA &amp; IBRD)</t>
  </si>
  <si>
    <t>South Sudan</t>
  </si>
  <si>
    <t>Spain</t>
  </si>
  <si>
    <t>St. Kitts and Nevis</t>
  </si>
  <si>
    <t>St. Lucia</t>
  </si>
  <si>
    <t>St. Martin (French part)</t>
  </si>
  <si>
    <t>St. Vincent and the Grenadines</t>
  </si>
  <si>
    <t>Sub-Saharan Africa</t>
  </si>
  <si>
    <t>Sub-Saharan Africa (excluding high income)</t>
  </si>
  <si>
    <t>Sub-Saharan Africa (IDA &amp; IBRD countries)</t>
  </si>
  <si>
    <t>Sudan</t>
  </si>
  <si>
    <t>Suriname</t>
  </si>
  <si>
    <t>Sweden</t>
  </si>
  <si>
    <t>Switzerland</t>
  </si>
  <si>
    <t>Syrian Arab Republic</t>
  </si>
  <si>
    <t>Tajikistan</t>
  </si>
  <si>
    <t>Thailand</t>
  </si>
  <si>
    <t>Togo</t>
  </si>
  <si>
    <t>Tonga</t>
  </si>
  <si>
    <t>Trinidad and Tobago</t>
  </si>
  <si>
    <t>Turkmenistan</t>
  </si>
  <si>
    <t>Turks and Caicos Islands</t>
  </si>
  <si>
    <t>Tuvalu</t>
  </si>
  <si>
    <t>Ukraine</t>
  </si>
  <si>
    <t>United Arab Emirates</t>
  </si>
  <si>
    <t>United Kingdom</t>
  </si>
  <si>
    <t>United States</t>
  </si>
  <si>
    <t>Upper middle income</t>
  </si>
  <si>
    <t>Uruguay</t>
  </si>
  <si>
    <t>Uzbekistan</t>
  </si>
  <si>
    <t>Vanuatu</t>
  </si>
  <si>
    <t>Venezuela, RB</t>
  </si>
  <si>
    <t>Virgin Islands (U.S.)</t>
  </si>
  <si>
    <t>West Bank and Gaza</t>
  </si>
  <si>
    <t>World</t>
  </si>
  <si>
    <t>Yemen, Rep.</t>
  </si>
  <si>
    <t>Zambia</t>
  </si>
  <si>
    <t>Zimbabwe</t>
  </si>
  <si>
    <t>PPP conversion factor, GDP (LCU per international $)</t>
  </si>
  <si>
    <t>Consumer Price Index</t>
  </si>
  <si>
    <t>Anguilla</t>
  </si>
  <si>
    <t>Guadeloupe</t>
  </si>
  <si>
    <t>Kosovo, Rep. of</t>
  </si>
  <si>
    <t>Martinique</t>
  </si>
  <si>
    <t>Montserrat</t>
  </si>
  <si>
    <t>San Marino, Rep. of</t>
  </si>
  <si>
    <t>São Tomé and Príncipe, Dem. Rep. of</t>
  </si>
  <si>
    <t>Chadian CFA Francs</t>
  </si>
  <si>
    <t>Oromia Region</t>
  </si>
  <si>
    <t>Rural Areas and Small Towns</t>
  </si>
  <si>
    <t>48 hours per week</t>
  </si>
  <si>
    <t>200 hours/month regular employee</t>
  </si>
  <si>
    <t>Calculation from Wage Indicator</t>
  </si>
  <si>
    <t>44 weekly hours</t>
  </si>
  <si>
    <t>standard hours per week
Agricultural sector and similar</t>
  </si>
  <si>
    <t>Agriculture
44hours/week</t>
  </si>
  <si>
    <t>Rural Guji zone</t>
  </si>
  <si>
    <t>Agriculture
48 hrs a week</t>
  </si>
  <si>
    <t>Andhra Pradesh</t>
  </si>
  <si>
    <t>Madhya Pradesh/Chhindwara District</t>
  </si>
  <si>
    <t>Madhya Pradesh/Ratlam District</t>
  </si>
  <si>
    <t>JOD</t>
  </si>
  <si>
    <t>Jordanian Dinars</t>
  </si>
  <si>
    <t>Kericho</t>
  </si>
  <si>
    <t>Yucatán</t>
  </si>
  <si>
    <t>Rural Areas and Small Towns of Nayarit</t>
  </si>
  <si>
    <t>Rural Areas and Small Towns in Yucatan</t>
  </si>
  <si>
    <t>8 hours daily and 5 days weekly</t>
  </si>
  <si>
    <t>San Martín</t>
  </si>
  <si>
    <t>Cajamarca</t>
  </si>
  <si>
    <t>Junín</t>
  </si>
  <si>
    <t>Cusco</t>
  </si>
  <si>
    <t>Living income Benchmark</t>
  </si>
  <si>
    <t>Bangkok Region
48hrs/week</t>
  </si>
  <si>
    <t>THB</t>
  </si>
  <si>
    <t>Thai Baht</t>
  </si>
  <si>
    <t>Ilocos Sur Province</t>
  </si>
  <si>
    <t>Philippine Pesos</t>
  </si>
  <si>
    <t>P</t>
  </si>
  <si>
    <t>Zimbabwean US Dollars</t>
  </si>
  <si>
    <t>Shop Worker Grade I-General Worker-48 work hours per week</t>
  </si>
  <si>
    <t>Zambian Kwachas</t>
  </si>
  <si>
    <t>K</t>
  </si>
  <si>
    <t>Cocoa growing regions</t>
  </si>
  <si>
    <t>South Bahia</t>
  </si>
  <si>
    <t>East
Rondônia</t>
  </si>
  <si>
    <t>Southeast
Pará</t>
  </si>
  <si>
    <t>Southwest
Pará</t>
  </si>
  <si>
    <t>Belém and the
metropolitan
area</t>
  </si>
  <si>
    <t>GLWC Living income estimate</t>
  </si>
  <si>
    <t>Coffee or Cocoa growing regions</t>
  </si>
  <si>
    <t>Coffee growing regions</t>
  </si>
  <si>
    <t>Brazil - General Minimum Wage
44 weekly hours</t>
  </si>
  <si>
    <t>All/ Congo Kinshasa</t>
  </si>
  <si>
    <t>Public Sector</t>
  </si>
  <si>
    <t>2017 $ PPP</t>
  </si>
  <si>
    <t>Data valid on August 2023</t>
  </si>
  <si>
    <t>Region</t>
  </si>
  <si>
    <t>44 weekly hours
1st salary range</t>
  </si>
  <si>
    <t>Our World in Data (from WB 2022)</t>
  </si>
  <si>
    <t>National Minimum Wage</t>
  </si>
  <si>
    <t>Cocoa plantations, including selected cocoa for export</t>
  </si>
  <si>
    <t>Agriculture - Adult Farm Servants</t>
  </si>
  <si>
    <t>General Engineering &amp; Fabrication Industry</t>
  </si>
  <si>
    <t>Rice Mills, Flour Mills or Dal Mills (unskilled workers)</t>
  </si>
  <si>
    <t>Workers in any industry or service</t>
  </si>
  <si>
    <t>World Bank, 2022</t>
  </si>
  <si>
    <r>
      <t xml:space="preserve">Geography
</t>
    </r>
    <r>
      <rPr>
        <sz val="13"/>
        <color rgb="FF707070"/>
        <rFont val="Corbel"/>
      </rPr>
      <t>Source: GLWC &amp; LICoP</t>
    </r>
  </si>
  <si>
    <r>
      <t xml:space="preserve">Living Income
</t>
    </r>
    <r>
      <rPr>
        <sz val="13"/>
        <color rgb="FF707070"/>
        <rFont val="Corbel"/>
      </rPr>
      <t>Source: GLWC &amp; LICoP</t>
    </r>
  </si>
  <si>
    <r>
      <t xml:space="preserve">International Poverty Lines
</t>
    </r>
    <r>
      <rPr>
        <sz val="11"/>
        <color rgb="FF707070"/>
        <rFont val="Corbel"/>
      </rPr>
      <t>Source: World Bank</t>
    </r>
  </si>
  <si>
    <r>
      <t xml:space="preserve">Living Wages
</t>
    </r>
    <r>
      <rPr>
        <sz val="13"/>
        <color rgb="FF707070"/>
        <rFont val="Corbel"/>
      </rPr>
      <t>Source: Global Living Wage Coalition</t>
    </r>
  </si>
  <si>
    <r>
      <t xml:space="preserve">Minimum Wages
</t>
    </r>
    <r>
      <rPr>
        <sz val="13"/>
        <color rgb="FF707070"/>
        <rFont val="Corbel"/>
      </rPr>
      <t>Source: ILO &amp; WageIndicator Foundation</t>
    </r>
  </si>
  <si>
    <t>Congo/Congo Brazzaville</t>
  </si>
  <si>
    <t>Santo Domingo</t>
  </si>
  <si>
    <t>Urban Guatemala</t>
  </si>
  <si>
    <t>Rural coffee and cocoa growing regions</t>
  </si>
  <si>
    <t>Minimum Wage Region 1</t>
  </si>
  <si>
    <t>Minimum Wage Region 2</t>
  </si>
  <si>
    <t>Minimum Wage Region 3</t>
  </si>
  <si>
    <t>Minimum Wage Region 4</t>
  </si>
  <si>
    <t>New Foresight LI Benchmark</t>
  </si>
  <si>
    <t>coffee-producing households in
Cuanza Sul province</t>
  </si>
  <si>
    <t>New Foresight</t>
  </si>
  <si>
    <t>Comayagua, Copán, and El Paraíso</t>
  </si>
  <si>
    <t>Rural coffee-growing regions</t>
  </si>
  <si>
    <t>coffee-producing households in
the Wawa prefecture</t>
  </si>
  <si>
    <t>coffee-producing households in
the Western province</t>
  </si>
  <si>
    <t>Angolan Kwanza</t>
  </si>
  <si>
    <t>AOA</t>
  </si>
  <si>
    <t>Agriculture
Decree No. 89/19, of 21 March</t>
  </si>
  <si>
    <t>National minimum wage except farm workers</t>
  </si>
  <si>
    <t>18-65 years
45hrs/week</t>
  </si>
  <si>
    <t>48 hours/week
National Minimum Wage</t>
  </si>
  <si>
    <t>42-hours working week</t>
  </si>
  <si>
    <t>39 hours a week
Ptofessionals/ Starting Wage</t>
  </si>
  <si>
    <t>Agriculture
Unskilled</t>
  </si>
  <si>
    <t>General worker 
6 days/week</t>
  </si>
  <si>
    <t>Animal feed and animal farms, lowest-Unskilled worker</t>
  </si>
  <si>
    <t>Animal feed and animal farms, highest-Skilled</t>
  </si>
  <si>
    <t>Private sector
at least 1 day of rest/week</t>
  </si>
  <si>
    <t>Agriculture - Plantation, high value</t>
  </si>
  <si>
    <t>Manual worker-unskilled (E1)
40 hours per week</t>
  </si>
  <si>
    <t>Region I</t>
  </si>
  <si>
    <t>Region II</t>
  </si>
  <si>
    <t>Region III</t>
  </si>
  <si>
    <t>Region IV</t>
  </si>
  <si>
    <t>We do not have currency conversions available for  2024, hence, you may find that values are unavailable when the original year or new year is 2024. For some countries this is also ture for 2024.</t>
  </si>
  <si>
    <t>Source: World bank 2024</t>
  </si>
  <si>
    <t>Check wording of Ethiopia, China, EUR, Cote d'Ivoire, "Congo, Rep", "Congo, Dem. Rep.", Dominican Republic, "Egypt, Arab Rep.",Madagascar, Mozambique, Tanzania. Use the wording of the Living Wage &amp; Income Database and make sure there is a match between those and the list below.</t>
  </si>
  <si>
    <t>Ethiopia / Rural Guji zone area / Oromia Region</t>
  </si>
  <si>
    <t>2023</t>
  </si>
  <si>
    <t>2022</t>
  </si>
  <si>
    <t>2021</t>
  </si>
  <si>
    <t>2020</t>
  </si>
  <si>
    <t>2019</t>
  </si>
  <si>
    <t>2018</t>
  </si>
  <si>
    <t>2011</t>
  </si>
  <si>
    <t>2012</t>
  </si>
  <si>
    <t>2013</t>
  </si>
  <si>
    <t>2014</t>
  </si>
  <si>
    <t>2015</t>
  </si>
  <si>
    <t>2016</t>
  </si>
  <si>
    <t>2017</t>
  </si>
  <si>
    <t>Source IMF, 2025</t>
  </si>
  <si>
    <t>Last Updated: 14/02/2025</t>
  </si>
  <si>
    <t>Source: World Bank, 2025</t>
  </si>
  <si>
    <t>Source Trading Economics, 2025</t>
  </si>
  <si>
    <t>112, 23</t>
  </si>
  <si>
    <t>115, 18</t>
  </si>
  <si>
    <t>East Timor</t>
  </si>
  <si>
    <t>Rural Aceh</t>
  </si>
  <si>
    <t>Indonesian rupiah</t>
  </si>
  <si>
    <t>IDR</t>
  </si>
  <si>
    <t>Nepalese Rupees</t>
  </si>
  <si>
    <t>NPR</t>
  </si>
  <si>
    <t>Rural Rembang, Central Java</t>
  </si>
  <si>
    <t>1.64</t>
  </si>
  <si>
    <t>Urban West Java Province (SUBANG AND GARUT)</t>
  </si>
  <si>
    <t>1.6</t>
  </si>
  <si>
    <t>Urban Banten Province</t>
  </si>
  <si>
    <t>1.57</t>
  </si>
  <si>
    <t>Rural Lampung Province</t>
  </si>
  <si>
    <t>1.65</t>
  </si>
  <si>
    <t>Central Sulawesi</t>
  </si>
  <si>
    <t>1.76</t>
  </si>
  <si>
    <t>Lao Kip</t>
  </si>
  <si>
    <t>LAK</t>
  </si>
  <si>
    <t>Mauritian Rupees</t>
  </si>
  <si>
    <t>MUR</t>
  </si>
  <si>
    <t>1.66</t>
  </si>
  <si>
    <t>Last Value Description</t>
  </si>
  <si>
    <t>228.58</t>
  </si>
  <si>
    <t>131.29</t>
  </si>
  <si>
    <t>119.80</t>
  </si>
  <si>
    <t>7205.03</t>
  </si>
  <si>
    <t>Average 2024</t>
  </si>
  <si>
    <t>114.50</t>
  </si>
  <si>
    <t>107.16</t>
  </si>
  <si>
    <t>103.50</t>
  </si>
  <si>
    <t>147.90</t>
  </si>
  <si>
    <t>110.77</t>
  </si>
  <si>
    <t>1769.22</t>
  </si>
  <si>
    <t>2024 WB data</t>
  </si>
  <si>
    <t>131.62</t>
  </si>
  <si>
    <t>124.10</t>
  </si>
  <si>
    <t>112.24</t>
  </si>
  <si>
    <t>242.50</t>
  </si>
  <si>
    <t>130.08</t>
  </si>
  <si>
    <t>500.60</t>
  </si>
  <si>
    <t>255.89</t>
  </si>
  <si>
    <t>100.77</t>
  </si>
  <si>
    <t>449.90</t>
  </si>
  <si>
    <t>105.48</t>
  </si>
  <si>
    <t>192.50</t>
  </si>
  <si>
    <t>112.36</t>
  </si>
  <si>
    <t>143.12</t>
  </si>
  <si>
    <t>244.20</t>
  </si>
  <si>
    <t>235.00</t>
  </si>
  <si>
    <t>138.73</t>
  </si>
  <si>
    <t>105.70</t>
  </si>
  <si>
    <t>119.90</t>
  </si>
  <si>
    <t>107.81</t>
  </si>
  <si>
    <t>103.20</t>
  </si>
  <si>
    <t>102.03</t>
  </si>
  <si>
    <t>314.60</t>
  </si>
  <si>
    <t>263.95</t>
  </si>
  <si>
    <t>110.41</t>
  </si>
  <si>
    <t>170.85</t>
  </si>
  <si>
    <t>174.70</t>
  </si>
  <si>
    <t>114.28</t>
  </si>
  <si>
    <t>128.10</t>
  </si>
  <si>
    <t>199.90</t>
  </si>
  <si>
    <t>101.20</t>
  </si>
  <si>
    <t>192.20</t>
  </si>
  <si>
    <t>118.28</t>
  </si>
  <si>
    <t>100.55</t>
  </si>
  <si>
    <t>181.80</t>
  </si>
  <si>
    <t>135.20</t>
  </si>
  <si>
    <t>118.69</t>
  </si>
  <si>
    <t>509.97</t>
  </si>
  <si>
    <t>184.60</t>
  </si>
  <si>
    <t>Data available only untill November 2024. Last value is the 2024 (1-11) average.</t>
  </si>
  <si>
    <t>February 2025 Value</t>
  </si>
  <si>
    <t>Data available only untill October 2024. Last value is the 2024(1-10) average.</t>
  </si>
  <si>
    <t>Data available only untill September 2024. Last value is the 2024(1-9) average.</t>
  </si>
  <si>
    <t>January 2025 Value</t>
  </si>
  <si>
    <t>Data available only untill November 2024. The last value is the 2024(1-11) average.</t>
  </si>
  <si>
    <t>World Bank 2023</t>
  </si>
  <si>
    <t>Côte d'Ivoire</t>
  </si>
  <si>
    <t>Congo</t>
  </si>
  <si>
    <t>Democratic Republic of Congo</t>
  </si>
  <si>
    <t>Egypt</t>
  </si>
  <si>
    <t xml:space="preserve">Korea, Rep. </t>
  </si>
  <si>
    <t>Last Updated: 03/2025</t>
  </si>
  <si>
    <t>Latest update: 3/2025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</si>
</sst>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_(* #,##0_);_(* \(#,##0\);_(* &quot;-&quot;_);_(@_)"/>
    <numFmt numFmtId="165" formatCode="_-* #,##0_-;\-* #,##0_-;_-* &quot;-&quot;??_-;_-@"/>
    <numFmt numFmtId="166" formatCode="0.0"/>
    <numFmt numFmtId="167" formatCode="#,##0.00000"/>
  </numFmts>
  <fonts count="115" x14ac:knownFonts="1">
    <font>
      <sz val="11"/>
      <color theme="1"/>
      <name val="Arial"/>
      <scheme val="minor"/>
    </font>
    <font>
      <b/>
      <sz val="12"/>
      <color rgb="FF707070"/>
      <name val="Corbel"/>
    </font>
    <font>
      <sz val="11"/>
      <name val="Arial"/>
      <family val="2"/>
    </font>
    <font>
      <b/>
      <sz val="16"/>
      <color rgb="FF267459"/>
      <name val="Corbel"/>
    </font>
    <font>
      <sz val="11"/>
      <color rgb="FF707070"/>
      <name val="Arial"/>
      <family val="2"/>
    </font>
    <font>
      <sz val="11"/>
      <color theme="1"/>
      <name val="Arial"/>
      <family val="2"/>
    </font>
    <font>
      <sz val="12"/>
      <color rgb="FF707070"/>
      <name val="Corbel"/>
    </font>
    <font>
      <u/>
      <sz val="14"/>
      <color rgb="FF707070"/>
      <name val="Corbel"/>
    </font>
    <font>
      <u/>
      <sz val="14"/>
      <color rgb="FF707070"/>
      <name val="Corbel"/>
    </font>
    <font>
      <sz val="14"/>
      <color rgb="FF707070"/>
      <name val="Corbel"/>
    </font>
    <font>
      <sz val="12"/>
      <color rgb="FF7F7F7F"/>
      <name val="Corbel"/>
    </font>
    <font>
      <sz val="18"/>
      <color rgb="FF70AD47"/>
      <name val="Corbel"/>
    </font>
    <font>
      <b/>
      <sz val="12"/>
      <color rgb="FF267459"/>
      <name val="Corbel"/>
    </font>
    <font>
      <sz val="18"/>
      <color rgb="FF267459"/>
      <name val="Corbel"/>
    </font>
    <font>
      <u/>
      <sz val="12"/>
      <color rgb="FF7F7F7F"/>
      <name val="Corbel"/>
    </font>
    <font>
      <u/>
      <sz val="12"/>
      <color rgb="FF707070"/>
      <name val="Corbel"/>
    </font>
    <font>
      <b/>
      <u/>
      <sz val="12"/>
      <color rgb="FF707070"/>
      <name val="Corbel"/>
    </font>
    <font>
      <b/>
      <sz val="12"/>
      <color theme="1"/>
      <name val="Corbel"/>
    </font>
    <font>
      <b/>
      <sz val="15"/>
      <color rgb="FF267459"/>
      <name val="Corbel"/>
    </font>
    <font>
      <sz val="13"/>
      <color theme="1"/>
      <name val="Arial"/>
      <family val="2"/>
    </font>
    <font>
      <sz val="12"/>
      <color theme="1"/>
      <name val="Arial"/>
      <family val="2"/>
    </font>
    <font>
      <b/>
      <sz val="13"/>
      <color rgb="FF267459"/>
      <name val="Corbel"/>
    </font>
    <font>
      <sz val="12"/>
      <color rgb="FF267459"/>
      <name val="Corbel"/>
    </font>
    <font>
      <b/>
      <sz val="14"/>
      <color rgb="FF267459"/>
      <name val="Corbel"/>
    </font>
    <font>
      <sz val="11"/>
      <color rgb="FF707070"/>
      <name val="Corbel"/>
    </font>
    <font>
      <sz val="13"/>
      <color rgb="FF707070"/>
      <name val="Corbel"/>
    </font>
    <font>
      <u/>
      <sz val="12"/>
      <color rgb="FF707070"/>
      <name val="Corbel"/>
    </font>
    <font>
      <u/>
      <sz val="12"/>
      <color rgb="FF707070"/>
      <name val="Corbel"/>
    </font>
    <font>
      <sz val="13"/>
      <color rgb="FF595959"/>
      <name val="Corbel"/>
    </font>
    <font>
      <u/>
      <sz val="12"/>
      <color rgb="FF595959"/>
      <name val="Corbel"/>
    </font>
    <font>
      <u/>
      <sz val="11"/>
      <color theme="10"/>
      <name val="Arial"/>
      <family val="2"/>
    </font>
    <font>
      <u/>
      <sz val="12"/>
      <color rgb="FF707070"/>
      <name val="Corbel"/>
    </font>
    <font>
      <u/>
      <sz val="13"/>
      <color rgb="FF707070"/>
      <name val="Corbel"/>
    </font>
    <font>
      <u/>
      <sz val="13"/>
      <color rgb="FF707070"/>
      <name val="Corbel"/>
    </font>
    <font>
      <u/>
      <sz val="12"/>
      <color rgb="FF707070"/>
      <name val="Corbel"/>
    </font>
    <font>
      <sz val="16"/>
      <color theme="0"/>
      <name val="Corbel"/>
    </font>
    <font>
      <sz val="11"/>
      <color theme="1"/>
      <name val="Corbel"/>
    </font>
    <font>
      <sz val="22"/>
      <color rgb="FFC55A11"/>
      <name val="Corbel"/>
    </font>
    <font>
      <b/>
      <sz val="14"/>
      <color theme="1"/>
      <name val="Corbel"/>
    </font>
    <font>
      <b/>
      <sz val="11"/>
      <color theme="1"/>
      <name val="Corbel"/>
    </font>
    <font>
      <b/>
      <i/>
      <sz val="11"/>
      <color rgb="FFC55A11"/>
      <name val="Corbel"/>
    </font>
    <font>
      <i/>
      <sz val="11"/>
      <color rgb="FFC55A11"/>
      <name val="Arial"/>
      <family val="2"/>
    </font>
    <font>
      <i/>
      <sz val="9"/>
      <color theme="1"/>
      <name val="Corbel"/>
    </font>
    <font>
      <b/>
      <sz val="11"/>
      <color theme="0"/>
      <name val="Corbel"/>
    </font>
    <font>
      <sz val="11"/>
      <color rgb="FF267459"/>
      <name val="Corbel"/>
    </font>
    <font>
      <sz val="22"/>
      <color theme="1"/>
      <name val="Corbel"/>
    </font>
    <font>
      <sz val="24"/>
      <color theme="1"/>
      <name val="Corbel"/>
    </font>
    <font>
      <sz val="11"/>
      <color rgb="FF385623"/>
      <name val="Corbel"/>
    </font>
    <font>
      <b/>
      <sz val="24"/>
      <color rgb="FF267459"/>
      <name val="Corbel"/>
    </font>
    <font>
      <b/>
      <sz val="24"/>
      <color rgb="FF4A86E8"/>
      <name val="Corbel"/>
    </font>
    <font>
      <u/>
      <sz val="11"/>
      <color rgb="FF267459"/>
      <name val="Corbel"/>
    </font>
    <font>
      <u/>
      <sz val="11"/>
      <color rgb="FF267459"/>
      <name val="Corbel"/>
    </font>
    <font>
      <sz val="11"/>
      <color rgb="FF0563C1"/>
      <name val="Arial"/>
      <family val="2"/>
    </font>
    <font>
      <sz val="11"/>
      <color theme="4"/>
      <name val="Corbel"/>
    </font>
    <font>
      <u/>
      <sz val="11"/>
      <color theme="4"/>
      <name val="Corbel"/>
    </font>
    <font>
      <u/>
      <sz val="11"/>
      <color theme="1"/>
      <name val="Corbel"/>
    </font>
    <font>
      <u/>
      <sz val="11"/>
      <color theme="1"/>
      <name val="Corbel"/>
    </font>
    <font>
      <u/>
      <sz val="11"/>
      <color theme="1"/>
      <name val="Corbel"/>
    </font>
    <font>
      <u/>
      <sz val="11"/>
      <color theme="1"/>
      <name val="Corbel"/>
    </font>
    <font>
      <u/>
      <sz val="11"/>
      <color theme="1"/>
      <name val="Corbel"/>
    </font>
    <font>
      <i/>
      <sz val="11"/>
      <color theme="1"/>
      <name val="Corbel"/>
    </font>
    <font>
      <sz val="11"/>
      <color rgb="FF000000"/>
      <name val="Corbel"/>
    </font>
    <font>
      <u/>
      <sz val="11"/>
      <color theme="1"/>
      <name val="Corbel"/>
    </font>
    <font>
      <u/>
      <sz val="11"/>
      <color rgb="FF267459"/>
      <name val="Corbel"/>
    </font>
    <font>
      <u/>
      <sz val="11"/>
      <color rgb="FF267459"/>
      <name val="Corbel"/>
    </font>
    <font>
      <u/>
      <sz val="11"/>
      <color theme="4"/>
      <name val="Corbel"/>
    </font>
    <font>
      <u/>
      <sz val="11"/>
      <color theme="1"/>
      <name val="Corbel"/>
    </font>
    <font>
      <u/>
      <sz val="11"/>
      <color theme="1"/>
      <name val="Corbel"/>
    </font>
    <font>
      <u/>
      <sz val="11"/>
      <color theme="1"/>
      <name val="Corbel"/>
    </font>
    <font>
      <sz val="9"/>
      <color rgb="FFFF0000"/>
      <name val="Arial"/>
      <family val="2"/>
    </font>
    <font>
      <sz val="11"/>
      <color rgb="FF7F7F7F"/>
      <name val="Corbel"/>
    </font>
    <font>
      <sz val="14"/>
      <color theme="1"/>
      <name val="Corbel"/>
    </font>
    <font>
      <sz val="11"/>
      <color rgb="FFFF0000"/>
      <name val="Arial"/>
      <family val="2"/>
    </font>
    <font>
      <i/>
      <u/>
      <sz val="11"/>
      <color rgb="FF7F7F7F"/>
      <name val="Corbel"/>
    </font>
    <font>
      <b/>
      <sz val="13"/>
      <color rgb="FF707070"/>
      <name val="Corbel"/>
    </font>
    <font>
      <b/>
      <sz val="13"/>
      <color theme="1"/>
      <name val="Corbel"/>
    </font>
    <font>
      <b/>
      <sz val="11"/>
      <color rgb="FF267459"/>
      <name val="Corbel"/>
    </font>
    <font>
      <sz val="14"/>
      <color rgb="FF267459"/>
      <name val="Corbel"/>
    </font>
    <font>
      <b/>
      <sz val="11"/>
      <color rgb="FF707070"/>
      <name val="Corbel"/>
    </font>
    <font>
      <sz val="13"/>
      <color rgb="FF267459"/>
      <name val="Corbel"/>
    </font>
    <font>
      <b/>
      <sz val="13"/>
      <color rgb="FF7F7F7F"/>
      <name val="Corbel"/>
    </font>
    <font>
      <b/>
      <sz val="11"/>
      <color rgb="FF7F7F7F"/>
      <name val="Corbel"/>
    </font>
    <font>
      <b/>
      <u/>
      <sz val="11"/>
      <color theme="0"/>
      <name val="Corbel"/>
    </font>
    <font>
      <sz val="12"/>
      <color theme="1"/>
      <name val="Corbel"/>
    </font>
    <font>
      <u/>
      <sz val="12"/>
      <color theme="10"/>
      <name val="Corbel"/>
    </font>
    <font>
      <b/>
      <sz val="13"/>
      <color theme="0"/>
      <name val="Corbel"/>
    </font>
    <font>
      <sz val="13"/>
      <color theme="1"/>
      <name val="Corbel"/>
    </font>
    <font>
      <u/>
      <sz val="11"/>
      <color theme="10"/>
      <name val="Arial"/>
      <family val="2"/>
    </font>
    <font>
      <sz val="11"/>
      <color theme="0"/>
      <name val="Corbel"/>
    </font>
    <font>
      <sz val="11"/>
      <color rgb="FFFFFFFF"/>
      <name val="Corbel"/>
    </font>
    <font>
      <sz val="11"/>
      <color theme="0"/>
      <name val="Arial"/>
      <family val="2"/>
    </font>
    <font>
      <sz val="11"/>
      <color rgb="FF000000"/>
      <name val="Calibri"/>
      <family val="2"/>
    </font>
    <font>
      <sz val="13"/>
      <color theme="0"/>
      <name val="Corbel"/>
    </font>
    <font>
      <b/>
      <sz val="12"/>
      <color rgb="FF7F7F7F"/>
      <name val="Corbel"/>
    </font>
    <font>
      <b/>
      <u/>
      <sz val="14"/>
      <color rgb="FF267459"/>
      <name val="Corbel"/>
    </font>
    <font>
      <u/>
      <sz val="11"/>
      <color rgb="FF0563C1"/>
      <name val="Arial"/>
      <family val="2"/>
    </font>
    <font>
      <b/>
      <u/>
      <sz val="11"/>
      <color rgb="FF385623"/>
      <name val="Corbel"/>
    </font>
    <font>
      <u/>
      <sz val="11"/>
      <color theme="10"/>
      <name val="Arial"/>
      <family val="2"/>
      <scheme val="minor"/>
    </font>
    <font>
      <sz val="10"/>
      <color rgb="FF000000"/>
      <name val="Tahoma"/>
      <family val="2"/>
    </font>
    <font>
      <b/>
      <sz val="10"/>
      <color rgb="FF000000"/>
      <name val="Tahoma"/>
      <family val="2"/>
    </font>
    <font>
      <sz val="11"/>
      <color theme="1"/>
      <name val="Arial"/>
      <family val="2"/>
      <scheme val="minor"/>
    </font>
    <font>
      <u/>
      <sz val="11"/>
      <color theme="0" tint="-0.499984740745262"/>
      <name val="Corbel"/>
    </font>
    <font>
      <sz val="11"/>
      <color theme="0" tint="-0.499984740745262"/>
      <name val="Corbel"/>
    </font>
    <font>
      <sz val="11"/>
      <name val="Corbel"/>
    </font>
    <font>
      <b/>
      <sz val="18"/>
      <color rgb="FF696969"/>
      <name val="Corbel"/>
    </font>
    <font>
      <u/>
      <sz val="11"/>
      <color theme="0" tint="-0.499984740745262"/>
      <name val="Arial"/>
      <family val="2"/>
      <scheme val="minor"/>
    </font>
    <font>
      <sz val="11"/>
      <color theme="1"/>
      <name val="Arial"/>
      <family val="2"/>
      <scheme val="minor"/>
    </font>
    <font>
      <sz val="9.75"/>
      <color rgb="FF000000"/>
      <name val="Arial"/>
      <family val="2"/>
      <scheme val="minor"/>
    </font>
    <font>
      <sz val="10"/>
      <color rgb="FF000000"/>
      <name val="Arial"/>
      <family val="2"/>
    </font>
    <font>
      <sz val="9.75"/>
      <color rgb="FF000000"/>
      <name val="Arial"/>
      <family val="2"/>
    </font>
    <font>
      <b/>
      <sz val="13"/>
      <color theme="1" tint="0.34998626667073579"/>
      <name val="Corbel"/>
    </font>
    <font>
      <b/>
      <sz val="11"/>
      <color theme="1" tint="0.34998626667073579"/>
      <name val="Corbel"/>
    </font>
    <font>
      <u/>
      <sz val="11"/>
      <color theme="1" tint="0.34998626667073579"/>
      <name val="Corbel"/>
    </font>
    <font>
      <sz val="11"/>
      <color theme="1" tint="0.34998626667073579"/>
      <name val="Corbel"/>
    </font>
    <font>
      <u/>
      <sz val="11"/>
      <color theme="1" tint="0.34998626667073579"/>
      <name val="Arial"/>
      <family val="2"/>
      <scheme val="minor"/>
    </font>
  </fonts>
  <fills count="30">
    <fill>
      <patternFill patternType="none"/>
    </fill>
    <fill>
      <patternFill patternType="gray125"/>
    </fill>
    <fill>
      <patternFill patternType="solid">
        <fgColor rgb="FFF2F7E4"/>
        <bgColor rgb="FFF2F7E4"/>
      </patternFill>
    </fill>
    <fill>
      <patternFill patternType="solid">
        <fgColor rgb="FF74C7DB"/>
        <bgColor rgb="FF74C7DB"/>
      </patternFill>
    </fill>
    <fill>
      <patternFill patternType="solid">
        <fgColor theme="0"/>
        <bgColor theme="0"/>
      </patternFill>
    </fill>
    <fill>
      <patternFill patternType="solid">
        <fgColor rgb="FFF2FFE4"/>
        <bgColor rgb="FFF2FFE4"/>
      </patternFill>
    </fill>
    <fill>
      <patternFill patternType="solid">
        <fgColor rgb="FF548135"/>
        <bgColor rgb="FF548135"/>
      </patternFill>
    </fill>
    <fill>
      <patternFill patternType="solid">
        <fgColor rgb="FFE2EFD9"/>
        <bgColor rgb="FFE2EFD9"/>
      </patternFill>
    </fill>
    <fill>
      <patternFill patternType="solid">
        <fgColor rgb="FFF2F2F2"/>
        <bgColor rgb="FFF2F2F2"/>
      </patternFill>
    </fill>
    <fill>
      <patternFill patternType="solid">
        <fgColor rgb="FFD9E2F3"/>
        <bgColor rgb="FFD9E2F3"/>
      </patternFill>
    </fill>
    <fill>
      <patternFill patternType="solid">
        <fgColor rgb="FFD9EAD3"/>
        <bgColor rgb="FFD9EAD3"/>
      </patternFill>
    </fill>
    <fill>
      <patternFill patternType="solid">
        <fgColor rgb="FFC9DAF8"/>
        <bgColor rgb="FFC9DAF8"/>
      </patternFill>
    </fill>
    <fill>
      <patternFill patternType="solid">
        <fgColor rgb="FFD8D8D8"/>
        <bgColor rgb="FFD8D8D8"/>
      </patternFill>
    </fill>
    <fill>
      <patternFill patternType="solid">
        <fgColor rgb="FFA8D08D"/>
        <bgColor rgb="FFA8D08D"/>
      </patternFill>
    </fill>
    <fill>
      <patternFill patternType="solid">
        <fgColor rgb="FF385623"/>
        <bgColor rgb="FF385623"/>
      </patternFill>
    </fill>
    <fill>
      <patternFill patternType="solid">
        <fgColor theme="1"/>
        <bgColor theme="1"/>
      </patternFill>
    </fill>
    <fill>
      <patternFill patternType="solid">
        <fgColor rgb="FF000000"/>
        <bgColor rgb="FF000000"/>
      </patternFill>
    </fill>
    <fill>
      <patternFill patternType="solid">
        <fgColor theme="5" tint="0.59999389629810485"/>
        <bgColor indexed="64"/>
      </patternFill>
    </fill>
    <fill>
      <patternFill patternType="solid">
        <fgColor rgb="FFFFFF00"/>
        <bgColor indexed="64"/>
      </patternFill>
    </fill>
    <fill>
      <patternFill patternType="solid">
        <fgColor theme="4" tint="0.79998168889431442"/>
        <bgColor indexed="64"/>
      </patternFill>
    </fill>
    <fill>
      <patternFill patternType="solid">
        <fgColor rgb="FFFFFF00"/>
        <bgColor theme="0"/>
      </patternFill>
    </fill>
    <fill>
      <patternFill patternType="solid">
        <fgColor rgb="FF92D050"/>
        <bgColor rgb="FFD9E2F3"/>
      </patternFill>
    </fill>
    <fill>
      <patternFill patternType="solid">
        <fgColor theme="5"/>
        <bgColor indexed="64"/>
      </patternFill>
    </fill>
    <fill>
      <patternFill patternType="solid">
        <fgColor theme="0"/>
        <bgColor indexed="64"/>
      </patternFill>
    </fill>
    <fill>
      <patternFill patternType="solid">
        <fgColor theme="2"/>
        <bgColor indexed="64"/>
      </patternFill>
    </fill>
    <fill>
      <patternFill patternType="solid">
        <fgColor theme="7" tint="0.59999389629810485"/>
        <bgColor indexed="64"/>
      </patternFill>
    </fill>
    <fill>
      <patternFill patternType="solid">
        <fgColor theme="7" tint="0.59999389629810485"/>
        <bgColor rgb="FFF2F2F2"/>
      </patternFill>
    </fill>
    <fill>
      <patternFill patternType="solid">
        <fgColor theme="2" tint="-4.9989318521683403E-2"/>
        <bgColor rgb="FFF2F2F2"/>
      </patternFill>
    </fill>
    <fill>
      <patternFill patternType="solid">
        <fgColor theme="2" tint="-4.9989318521683403E-2"/>
        <bgColor indexed="64"/>
      </patternFill>
    </fill>
    <fill>
      <patternFill patternType="solid">
        <fgColor theme="2"/>
        <bgColor theme="1"/>
      </patternFill>
    </fill>
  </fills>
  <borders count="177">
    <border>
      <left/>
      <right/>
      <top/>
      <bottom/>
      <diagonal/>
    </border>
    <border>
      <left/>
      <right/>
      <top/>
      <bottom/>
      <diagonal/>
    </border>
    <border>
      <left/>
      <right/>
      <top/>
      <bottom/>
      <diagonal/>
    </border>
    <border>
      <left/>
      <right/>
      <top/>
      <bottom/>
      <diagonal/>
    </border>
    <border>
      <left style="medium">
        <color rgb="FF267459"/>
      </left>
      <right/>
      <top style="medium">
        <color rgb="FF267459"/>
      </top>
      <bottom style="medium">
        <color rgb="FF267459"/>
      </bottom>
      <diagonal/>
    </border>
    <border>
      <left/>
      <right/>
      <top style="medium">
        <color rgb="FF267459"/>
      </top>
      <bottom style="medium">
        <color rgb="FF267459"/>
      </bottom>
      <diagonal/>
    </border>
    <border>
      <left/>
      <right style="medium">
        <color rgb="FF267459"/>
      </right>
      <top style="medium">
        <color rgb="FF267459"/>
      </top>
      <bottom style="medium">
        <color rgb="FF267459"/>
      </bottom>
      <diagonal/>
    </border>
    <border>
      <left style="medium">
        <color rgb="FF267459"/>
      </left>
      <right/>
      <top style="medium">
        <color rgb="FF267459"/>
      </top>
      <bottom/>
      <diagonal/>
    </border>
    <border>
      <left/>
      <right/>
      <top style="medium">
        <color rgb="FF267459"/>
      </top>
      <bottom/>
      <diagonal/>
    </border>
    <border>
      <left/>
      <right style="medium">
        <color rgb="FF267459"/>
      </right>
      <top style="medium">
        <color rgb="FF267459"/>
      </top>
      <bottom/>
      <diagonal/>
    </border>
    <border>
      <left style="medium">
        <color rgb="FF267459"/>
      </left>
      <right/>
      <top/>
      <bottom/>
      <diagonal/>
    </border>
    <border>
      <left/>
      <right style="medium">
        <color rgb="FF267459"/>
      </right>
      <top/>
      <bottom/>
      <diagonal/>
    </border>
    <border>
      <left/>
      <right/>
      <top/>
      <bottom/>
      <diagonal/>
    </border>
    <border>
      <left style="thin">
        <color rgb="FF267459"/>
      </left>
      <right/>
      <top style="thin">
        <color rgb="FF267459"/>
      </top>
      <bottom style="thin">
        <color rgb="FF267459"/>
      </bottom>
      <diagonal/>
    </border>
    <border>
      <left/>
      <right style="thin">
        <color rgb="FF267459"/>
      </right>
      <top style="thin">
        <color rgb="FF267459"/>
      </top>
      <bottom style="thin">
        <color rgb="FF267459"/>
      </bottom>
      <diagonal/>
    </border>
    <border>
      <left style="medium">
        <color rgb="FF267459"/>
      </left>
      <right/>
      <top/>
      <bottom/>
      <diagonal/>
    </border>
    <border>
      <left style="medium">
        <color rgb="FF267459"/>
      </left>
      <right/>
      <top/>
      <bottom style="medium">
        <color rgb="FF267459"/>
      </bottom>
      <diagonal/>
    </border>
    <border>
      <left/>
      <right/>
      <top/>
      <bottom style="medium">
        <color rgb="FF267459"/>
      </bottom>
      <diagonal/>
    </border>
    <border>
      <left/>
      <right style="medium">
        <color rgb="FF267459"/>
      </right>
      <top/>
      <bottom style="medium">
        <color rgb="FF267459"/>
      </bottom>
      <diagonal/>
    </border>
    <border>
      <left style="thin">
        <color rgb="FF267459"/>
      </left>
      <right/>
      <top/>
      <bottom/>
      <diagonal/>
    </border>
    <border>
      <left style="medium">
        <color rgb="FF267459"/>
      </left>
      <right/>
      <top style="medium">
        <color rgb="FF267459"/>
      </top>
      <bottom style="medium">
        <color rgb="FF267459"/>
      </bottom>
      <diagonal/>
    </border>
    <border>
      <left/>
      <right style="medium">
        <color rgb="FF267459"/>
      </right>
      <top style="medium">
        <color rgb="FF267459"/>
      </top>
      <bottom style="medium">
        <color rgb="FF267459"/>
      </bottom>
      <diagonal/>
    </border>
    <border>
      <left style="medium">
        <color rgb="FF267459"/>
      </left>
      <right style="thin">
        <color rgb="FF7F7F7F"/>
      </right>
      <top style="medium">
        <color rgb="FF267459"/>
      </top>
      <bottom/>
      <diagonal/>
    </border>
    <border>
      <left style="thin">
        <color rgb="FF7F7F7F"/>
      </left>
      <right style="thin">
        <color rgb="FF7F7F7F"/>
      </right>
      <top style="medium">
        <color rgb="FF267459"/>
      </top>
      <bottom/>
      <diagonal/>
    </border>
    <border>
      <left style="thin">
        <color rgb="FF7F7F7F"/>
      </left>
      <right style="thin">
        <color rgb="FF7F7F7F"/>
      </right>
      <top style="medium">
        <color rgb="FF267459"/>
      </top>
      <bottom style="thin">
        <color rgb="FF7F7F7F"/>
      </bottom>
      <diagonal/>
    </border>
    <border>
      <left style="thin">
        <color rgb="FF7F7F7F"/>
      </left>
      <right style="medium">
        <color rgb="FF267459"/>
      </right>
      <top style="medium">
        <color rgb="FF267459"/>
      </top>
      <bottom style="thin">
        <color rgb="FF7F7F7F"/>
      </bottom>
      <diagonal/>
    </border>
    <border>
      <left style="medium">
        <color rgb="FF267459"/>
      </left>
      <right style="thin">
        <color rgb="FF7F7F7F"/>
      </right>
      <top/>
      <bottom/>
      <diagonal/>
    </border>
    <border>
      <left style="thin">
        <color rgb="FF7F7F7F"/>
      </left>
      <right style="thin">
        <color rgb="FF7F7F7F"/>
      </right>
      <top/>
      <bottom/>
      <diagonal/>
    </border>
    <border>
      <left style="thin">
        <color rgb="FF7F7F7F"/>
      </left>
      <right style="thin">
        <color rgb="FF7F7F7F"/>
      </right>
      <top style="thin">
        <color rgb="FF7F7F7F"/>
      </top>
      <bottom style="thin">
        <color rgb="FF7F7F7F"/>
      </bottom>
      <diagonal/>
    </border>
    <border>
      <left style="thin">
        <color rgb="FF7F7F7F"/>
      </left>
      <right style="medium">
        <color rgb="FF267459"/>
      </right>
      <top style="thin">
        <color rgb="FF7F7F7F"/>
      </top>
      <bottom style="thin">
        <color rgb="FF7F7F7F"/>
      </bottom>
      <diagonal/>
    </border>
    <border>
      <left style="medium">
        <color rgb="FF267459"/>
      </left>
      <right style="thin">
        <color rgb="FF7F7F7F"/>
      </right>
      <top/>
      <bottom style="medium">
        <color rgb="FF267459"/>
      </bottom>
      <diagonal/>
    </border>
    <border>
      <left style="thin">
        <color rgb="FF7F7F7F"/>
      </left>
      <right style="thin">
        <color rgb="FF7F7F7F"/>
      </right>
      <top/>
      <bottom style="medium">
        <color rgb="FF267459"/>
      </bottom>
      <diagonal/>
    </border>
    <border>
      <left style="thin">
        <color rgb="FF7F7F7F"/>
      </left>
      <right style="thin">
        <color rgb="FF7F7F7F"/>
      </right>
      <top style="thin">
        <color rgb="FF7F7F7F"/>
      </top>
      <bottom style="medium">
        <color rgb="FF267459"/>
      </bottom>
      <diagonal/>
    </border>
    <border>
      <left style="thin">
        <color rgb="FF7F7F7F"/>
      </left>
      <right style="medium">
        <color rgb="FF267459"/>
      </right>
      <top style="thin">
        <color rgb="FF7F7F7F"/>
      </top>
      <bottom style="medium">
        <color rgb="FF267459"/>
      </bottom>
      <diagonal/>
    </border>
    <border>
      <left style="thin">
        <color rgb="FF7F7F7F"/>
      </left>
      <right style="thin">
        <color rgb="FF7F7F7F"/>
      </right>
      <top/>
      <bottom style="thin">
        <color rgb="FF7F7F7F"/>
      </bottom>
      <diagonal/>
    </border>
    <border>
      <left style="thin">
        <color rgb="FF7F7F7F"/>
      </left>
      <right style="thin">
        <color rgb="FF7F7F7F"/>
      </right>
      <top style="thin">
        <color rgb="FF7F7F7F"/>
      </top>
      <bottom/>
      <diagonal/>
    </border>
    <border>
      <left style="thin">
        <color rgb="FF7F7F7F"/>
      </left>
      <right/>
      <top style="medium">
        <color rgb="FF267459"/>
      </top>
      <bottom style="thin">
        <color rgb="FF7F7F7F"/>
      </bottom>
      <diagonal/>
    </border>
    <border>
      <left/>
      <right style="thin">
        <color rgb="FF7F7F7F"/>
      </right>
      <top style="medium">
        <color rgb="FF267459"/>
      </top>
      <bottom style="thin">
        <color rgb="FF7F7F7F"/>
      </bottom>
      <diagonal/>
    </border>
    <border>
      <left style="thin">
        <color rgb="FF7F7F7F"/>
      </left>
      <right/>
      <top style="thin">
        <color rgb="FF7F7F7F"/>
      </top>
      <bottom style="medium">
        <color rgb="FF267459"/>
      </bottom>
      <diagonal/>
    </border>
    <border>
      <left/>
      <right style="thin">
        <color rgb="FF7F7F7F"/>
      </right>
      <top style="thin">
        <color rgb="FF7F7F7F"/>
      </top>
      <bottom style="medium">
        <color rgb="FF267459"/>
      </bottom>
      <diagonal/>
    </border>
    <border>
      <left style="medium">
        <color rgb="FF548135"/>
      </left>
      <right/>
      <top style="medium">
        <color rgb="FF548135"/>
      </top>
      <bottom style="medium">
        <color rgb="FF548135"/>
      </bottom>
      <diagonal/>
    </border>
    <border>
      <left/>
      <right style="medium">
        <color rgb="FF548135"/>
      </right>
      <top style="medium">
        <color rgb="FF548135"/>
      </top>
      <bottom style="medium">
        <color rgb="FF548135"/>
      </bottom>
      <diagonal/>
    </border>
    <border>
      <left style="medium">
        <color rgb="FF548135"/>
      </left>
      <right style="medium">
        <color rgb="FF548135"/>
      </right>
      <top style="medium">
        <color rgb="FF548135"/>
      </top>
      <bottom style="medium">
        <color rgb="FF548135"/>
      </bottom>
      <diagonal/>
    </border>
    <border>
      <left/>
      <right/>
      <top style="thin">
        <color rgb="FF548135"/>
      </top>
      <bottom/>
      <diagonal/>
    </border>
    <border>
      <left style="thin">
        <color rgb="FF548135"/>
      </left>
      <right style="thin">
        <color rgb="FF548135"/>
      </right>
      <top style="thin">
        <color rgb="FF548135"/>
      </top>
      <bottom style="thin">
        <color rgb="FF548135"/>
      </bottom>
      <diagonal/>
    </border>
    <border>
      <left style="thin">
        <color rgb="FF2E75B5"/>
      </left>
      <right style="thin">
        <color rgb="FF2E75B5"/>
      </right>
      <top style="thin">
        <color rgb="FF2E75B5"/>
      </top>
      <bottom style="thin">
        <color rgb="FF2E75B5"/>
      </bottom>
      <diagonal/>
    </border>
    <border>
      <left/>
      <right/>
      <top/>
      <bottom style="thin">
        <color rgb="FF548135"/>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right/>
      <top/>
      <bottom style="medium">
        <color rgb="FFFFFFFF"/>
      </bottom>
      <diagonal/>
    </border>
    <border>
      <left/>
      <right style="medium">
        <color rgb="FFFFFFFF"/>
      </right>
      <top/>
      <bottom style="medium">
        <color rgb="FFFFFFFF"/>
      </bottom>
      <diagonal/>
    </border>
    <border>
      <left/>
      <right/>
      <top/>
      <bottom style="thick">
        <color theme="0"/>
      </bottom>
      <diagonal/>
    </border>
    <border>
      <left style="medium">
        <color rgb="FFFFFFFF"/>
      </left>
      <right/>
      <top/>
      <bottom/>
      <diagonal/>
    </border>
    <border>
      <left/>
      <right/>
      <top style="medium">
        <color rgb="FFFFFFFF"/>
      </top>
      <bottom style="medium">
        <color rgb="FFFFFFFF"/>
      </bottom>
      <diagonal/>
    </border>
    <border>
      <left style="thin">
        <color theme="0"/>
      </left>
      <right style="thick">
        <color theme="0"/>
      </right>
      <top/>
      <bottom/>
      <diagonal/>
    </border>
    <border>
      <left style="thick">
        <color theme="0"/>
      </left>
      <right style="thick">
        <color theme="0"/>
      </right>
      <top/>
      <bottom/>
      <diagonal/>
    </border>
    <border>
      <left style="thick">
        <color theme="0"/>
      </left>
      <right style="thick">
        <color theme="0"/>
      </right>
      <top/>
      <bottom style="medium">
        <color rgb="FFFFFFFF"/>
      </bottom>
      <diagonal/>
    </border>
    <border>
      <left style="thick">
        <color theme="0"/>
      </left>
      <right style="thin">
        <color theme="0"/>
      </right>
      <top/>
      <bottom/>
      <diagonal/>
    </border>
    <border>
      <left/>
      <right style="medium">
        <color rgb="FFFFFFFF"/>
      </right>
      <top style="medium">
        <color rgb="FFFFFFFF"/>
      </top>
      <bottom style="medium">
        <color rgb="FFFFFFFF"/>
      </bottom>
      <diagonal/>
    </border>
    <border>
      <left style="medium">
        <color rgb="FFFFFFFF"/>
      </left>
      <right style="medium">
        <color rgb="FFFFFFFF"/>
      </right>
      <top style="medium">
        <color rgb="FFFFFFFF"/>
      </top>
      <bottom style="medium">
        <color rgb="FFFFFFFF"/>
      </bottom>
      <diagonal/>
    </border>
    <border>
      <left style="medium">
        <color rgb="FFFFFFFF"/>
      </left>
      <right/>
      <top style="medium">
        <color rgb="FFFFFFFF"/>
      </top>
      <bottom style="medium">
        <color rgb="FFFFFFFF"/>
      </bottom>
      <diagonal/>
    </border>
    <border>
      <left style="thin">
        <color rgb="FFFFFFFF"/>
      </left>
      <right style="thin">
        <color rgb="FFFFFFFF"/>
      </right>
      <top style="thin">
        <color rgb="FFFFFFFF"/>
      </top>
      <bottom style="thin">
        <color rgb="FFFFFFFF"/>
      </bottom>
      <diagonal/>
    </border>
    <border>
      <left/>
      <right/>
      <top/>
      <bottom/>
      <diagonal/>
    </border>
    <border>
      <left/>
      <right/>
      <top/>
      <bottom/>
      <diagonal/>
    </border>
    <border>
      <left style="thin">
        <color theme="0"/>
      </left>
      <right style="thin">
        <color theme="0"/>
      </right>
      <top/>
      <bottom style="thin">
        <color theme="0"/>
      </bottom>
      <diagonal/>
    </border>
    <border>
      <left/>
      <right/>
      <top style="medium">
        <color rgb="FFFFFFFF"/>
      </top>
      <bottom/>
      <diagonal/>
    </border>
    <border>
      <left style="thin">
        <color theme="0"/>
      </left>
      <right style="thin">
        <color theme="0"/>
      </right>
      <top style="thin">
        <color theme="0"/>
      </top>
      <bottom/>
      <diagonal/>
    </border>
    <border>
      <left style="thin">
        <color theme="0"/>
      </left>
      <right style="thin">
        <color theme="0"/>
      </right>
      <top style="thin">
        <color theme="0"/>
      </top>
      <bottom style="thin">
        <color theme="0"/>
      </bottom>
      <diagonal/>
    </border>
    <border>
      <left style="thin">
        <color rgb="FF548135"/>
      </left>
      <right/>
      <top style="thin">
        <color rgb="FF548135"/>
      </top>
      <bottom/>
      <diagonal/>
    </border>
    <border>
      <left/>
      <right style="thin">
        <color rgb="FF548135"/>
      </right>
      <top style="thin">
        <color rgb="FF548135"/>
      </top>
      <bottom/>
      <diagonal/>
    </border>
    <border>
      <left/>
      <right style="thin">
        <color rgb="FFFFFFFF"/>
      </right>
      <top/>
      <bottom style="thin">
        <color rgb="FFFFFFFF"/>
      </bottom>
      <diagonal/>
    </border>
    <border>
      <left style="thin">
        <color rgb="FFFFFFFF"/>
      </left>
      <right style="thin">
        <color rgb="FFFFFFFF"/>
      </right>
      <top/>
      <bottom style="thin">
        <color rgb="FFFFFFFF"/>
      </bottom>
      <diagonal/>
    </border>
    <border>
      <left style="thin">
        <color rgb="FF548135"/>
      </left>
      <right/>
      <top/>
      <bottom/>
      <diagonal/>
    </border>
    <border>
      <left/>
      <right/>
      <top style="medium">
        <color rgb="FF548135"/>
      </top>
      <bottom style="medium">
        <color rgb="FF548135"/>
      </bottom>
      <diagonal/>
    </border>
    <border>
      <left/>
      <right style="thin">
        <color rgb="FF548135"/>
      </right>
      <top/>
      <bottom/>
      <diagonal/>
    </border>
    <border>
      <left/>
      <right style="thin">
        <color rgb="FFFFFFFF"/>
      </right>
      <top style="thin">
        <color rgb="FFFFFFFF"/>
      </top>
      <bottom style="thin">
        <color rgb="FFFFFFFF"/>
      </bottom>
      <diagonal/>
    </border>
    <border>
      <left style="thin">
        <color rgb="FF548135"/>
      </left>
      <right/>
      <top/>
      <bottom/>
      <diagonal/>
    </border>
    <border>
      <left style="medium">
        <color rgb="FFFFFFFF"/>
      </left>
      <right style="medium">
        <color rgb="FFFFFFFF"/>
      </right>
      <top style="medium">
        <color rgb="FFFFFFFF"/>
      </top>
      <bottom/>
      <diagonal/>
    </border>
    <border>
      <left/>
      <right/>
      <top/>
      <bottom/>
      <diagonal/>
    </border>
    <border>
      <left/>
      <right style="thin">
        <color rgb="FFFFFFFF"/>
      </right>
      <top style="thin">
        <color rgb="FFFFFFFF"/>
      </top>
      <bottom/>
      <diagonal/>
    </border>
    <border>
      <left style="thin">
        <color rgb="FFFFFFFF"/>
      </left>
      <right style="thin">
        <color theme="0"/>
      </right>
      <top style="thin">
        <color rgb="FFFFFFFF"/>
      </top>
      <bottom/>
      <diagonal/>
    </border>
    <border>
      <left/>
      <right style="medium">
        <color rgb="FFFFFFFF"/>
      </right>
      <top style="medium">
        <color rgb="FFFFFFFF"/>
      </top>
      <bottom/>
      <diagonal/>
    </border>
    <border>
      <left style="medium">
        <color rgb="FFFFFFFF"/>
      </left>
      <right/>
      <top style="medium">
        <color rgb="FFFFFFFF"/>
      </top>
      <bottom/>
      <diagonal/>
    </border>
    <border>
      <left style="thin">
        <color rgb="FF548135"/>
      </left>
      <right/>
      <top/>
      <bottom style="thin">
        <color rgb="FF548135"/>
      </bottom>
      <diagonal/>
    </border>
    <border>
      <left/>
      <right style="thin">
        <color rgb="FF548135"/>
      </right>
      <top/>
      <bottom style="thin">
        <color rgb="FF548135"/>
      </bottom>
      <diagonal/>
    </border>
    <border>
      <left/>
      <right style="thin">
        <color theme="0"/>
      </right>
      <top style="thin">
        <color theme="0"/>
      </top>
      <bottom/>
      <diagonal/>
    </border>
    <border>
      <left/>
      <right style="thin">
        <color theme="0"/>
      </right>
      <top/>
      <bottom style="thin">
        <color rgb="FF548135"/>
      </bottom>
      <diagonal/>
    </border>
    <border>
      <left style="thin">
        <color theme="0"/>
      </left>
      <right style="thin">
        <color theme="0"/>
      </right>
      <top/>
      <bottom style="thin">
        <color rgb="FF548135"/>
      </bottom>
      <diagonal/>
    </border>
    <border>
      <left/>
      <right style="thin">
        <color theme="0"/>
      </right>
      <top/>
      <bottom style="thin">
        <color theme="0"/>
      </bottom>
      <diagonal/>
    </border>
    <border>
      <left style="thin">
        <color theme="0"/>
      </left>
      <right style="thin">
        <color theme="0"/>
      </right>
      <top/>
      <bottom/>
      <diagonal/>
    </border>
    <border>
      <left style="medium">
        <color rgb="FFFFFFFF"/>
      </left>
      <right style="medium">
        <color rgb="FFFFFFFF"/>
      </right>
      <top/>
      <bottom style="medium">
        <color rgb="FFFFFFFF"/>
      </bottom>
      <diagonal/>
    </border>
    <border>
      <left style="medium">
        <color rgb="FFFFFFFF"/>
      </left>
      <right/>
      <top/>
      <bottom style="medium">
        <color rgb="FFFFFFFF"/>
      </bottom>
      <diagonal/>
    </border>
    <border>
      <left/>
      <right style="thin">
        <color rgb="FFFFFFFF"/>
      </right>
      <top style="medium">
        <color rgb="FFFFFFFF"/>
      </top>
      <bottom style="medium">
        <color rgb="FFFFFFFF"/>
      </bottom>
      <diagonal/>
    </border>
    <border>
      <left style="thin">
        <color theme="0"/>
      </left>
      <right style="thick">
        <color theme="0"/>
      </right>
      <top style="thick">
        <color theme="0"/>
      </top>
      <bottom/>
      <diagonal/>
    </border>
    <border>
      <left style="thick">
        <color theme="0"/>
      </left>
      <right style="thick">
        <color theme="0"/>
      </right>
      <top style="thick">
        <color theme="0"/>
      </top>
      <bottom/>
      <diagonal/>
    </border>
    <border>
      <left style="thin">
        <color rgb="FF548135"/>
      </left>
      <right/>
      <top style="thin">
        <color rgb="FF548135"/>
      </top>
      <bottom style="thin">
        <color rgb="FF548135"/>
      </bottom>
      <diagonal/>
    </border>
    <border>
      <left/>
      <right/>
      <top style="thin">
        <color rgb="FF548135"/>
      </top>
      <bottom style="thin">
        <color rgb="FF548135"/>
      </bottom>
      <diagonal/>
    </border>
    <border>
      <left/>
      <right style="thin">
        <color rgb="FF548135"/>
      </right>
      <top style="thin">
        <color rgb="FF548135"/>
      </top>
      <bottom style="thin">
        <color rgb="FF548135"/>
      </bottom>
      <diagonal/>
    </border>
    <border>
      <left style="medium">
        <color rgb="FF548135"/>
      </left>
      <right style="medium">
        <color rgb="FF548135"/>
      </right>
      <top style="medium">
        <color rgb="FF548135"/>
      </top>
      <bottom/>
      <diagonal/>
    </border>
    <border>
      <left style="medium">
        <color rgb="FF548135"/>
      </left>
      <right style="medium">
        <color rgb="FF548135"/>
      </right>
      <top/>
      <bottom style="medium">
        <color rgb="FF548135"/>
      </bottom>
      <diagonal/>
    </border>
    <border>
      <left style="thin">
        <color rgb="FF548135"/>
      </left>
      <right/>
      <top style="thin">
        <color rgb="FF548135"/>
      </top>
      <bottom/>
      <diagonal/>
    </border>
    <border>
      <left/>
      <right/>
      <top style="thin">
        <color rgb="FF548135"/>
      </top>
      <bottom/>
      <diagonal/>
    </border>
    <border>
      <left/>
      <right style="thin">
        <color rgb="FF548135"/>
      </right>
      <top style="thin">
        <color rgb="FF548135"/>
      </top>
      <bottom/>
      <diagonal/>
    </border>
    <border>
      <left style="thin">
        <color rgb="FF548135"/>
      </left>
      <right/>
      <top/>
      <bottom style="thin">
        <color rgb="FF548135"/>
      </bottom>
      <diagonal/>
    </border>
    <border>
      <left/>
      <right/>
      <top/>
      <bottom style="thin">
        <color rgb="FF548135"/>
      </bottom>
      <diagonal/>
    </border>
    <border>
      <left/>
      <right style="thin">
        <color rgb="FF548135"/>
      </right>
      <top/>
      <bottom style="thin">
        <color rgb="FF548135"/>
      </bottom>
      <diagonal/>
    </border>
    <border>
      <left/>
      <right/>
      <top/>
      <bottom/>
      <diagonal/>
    </border>
    <border>
      <left/>
      <right style="medium">
        <color rgb="FFFFFFFF"/>
      </right>
      <top/>
      <bottom/>
      <diagonal/>
    </border>
    <border>
      <left/>
      <right/>
      <top/>
      <bottom style="medium">
        <color rgb="FFFFFFFF"/>
      </bottom>
      <diagonal/>
    </border>
    <border>
      <left style="medium">
        <color rgb="FFFFFFFF"/>
      </left>
      <right/>
      <top style="medium">
        <color rgb="FFFFFFFF"/>
      </top>
      <bottom style="medium">
        <color rgb="FFFFFFFF"/>
      </bottom>
      <diagonal/>
    </border>
    <border>
      <left style="medium">
        <color rgb="FF267459"/>
      </left>
      <right/>
      <top style="medium">
        <color rgb="FF267459"/>
      </top>
      <bottom/>
      <diagonal/>
    </border>
    <border>
      <left/>
      <right/>
      <top style="medium">
        <color rgb="FF267459"/>
      </top>
      <bottom/>
      <diagonal/>
    </border>
    <border>
      <left/>
      <right style="medium">
        <color rgb="FF267459"/>
      </right>
      <top style="medium">
        <color rgb="FF267459"/>
      </top>
      <bottom/>
      <diagonal/>
    </border>
    <border>
      <left style="medium">
        <color rgb="FF267459"/>
      </left>
      <right/>
      <top/>
      <bottom style="medium">
        <color rgb="FF267459"/>
      </bottom>
      <diagonal/>
    </border>
    <border>
      <left/>
      <right/>
      <top/>
      <bottom style="medium">
        <color rgb="FF267459"/>
      </bottom>
      <diagonal/>
    </border>
    <border>
      <left/>
      <right style="medium">
        <color rgb="FF267459"/>
      </right>
      <top/>
      <bottom style="medium">
        <color rgb="FF267459"/>
      </bottom>
      <diagonal/>
    </border>
    <border>
      <left style="medium">
        <color rgb="FF267459"/>
      </left>
      <right/>
      <top style="medium">
        <color rgb="FF267459"/>
      </top>
      <bottom style="thin">
        <color rgb="FF000000"/>
      </bottom>
      <diagonal/>
    </border>
    <border>
      <left/>
      <right/>
      <top style="medium">
        <color rgb="FF267459"/>
      </top>
      <bottom style="thin">
        <color rgb="FF000000"/>
      </bottom>
      <diagonal/>
    </border>
    <border>
      <left/>
      <right style="medium">
        <color rgb="FF267459"/>
      </right>
      <top style="medium">
        <color rgb="FF267459"/>
      </top>
      <bottom style="thin">
        <color rgb="FF000000"/>
      </bottom>
      <diagonal/>
    </border>
    <border>
      <left style="medium">
        <color rgb="FF267459"/>
      </left>
      <right style="medium">
        <color rgb="FF267459"/>
      </right>
      <top style="medium">
        <color rgb="FF267459"/>
      </top>
      <bottom/>
      <diagonal/>
    </border>
    <border>
      <left style="medium">
        <color rgb="FF267459"/>
      </left>
      <right/>
      <top style="medium">
        <color rgb="FF267459"/>
      </top>
      <bottom/>
      <diagonal/>
    </border>
    <border>
      <left/>
      <right/>
      <top style="medium">
        <color rgb="FF267459"/>
      </top>
      <bottom/>
      <diagonal/>
    </border>
    <border>
      <left/>
      <right style="medium">
        <color rgb="FF267459"/>
      </right>
      <top style="medium">
        <color rgb="FF267459"/>
      </top>
      <bottom/>
      <diagonal/>
    </border>
    <border>
      <left style="medium">
        <color rgb="FF267459"/>
      </left>
      <right/>
      <top style="medium">
        <color rgb="FF267459"/>
      </top>
      <bottom style="thin">
        <color rgb="FF000000"/>
      </bottom>
      <diagonal/>
    </border>
    <border>
      <left/>
      <right/>
      <top style="medium">
        <color rgb="FF267459"/>
      </top>
      <bottom style="thin">
        <color rgb="FF000000"/>
      </bottom>
      <diagonal/>
    </border>
    <border>
      <left style="medium">
        <color rgb="FF267459"/>
      </left>
      <right style="medium">
        <color rgb="FF267459"/>
      </right>
      <top style="medium">
        <color rgb="FF267459"/>
      </top>
      <bottom style="thin">
        <color rgb="FF000000"/>
      </bottom>
      <diagonal/>
    </border>
    <border>
      <left style="medium">
        <color rgb="FF267459"/>
      </left>
      <right/>
      <top style="thin">
        <color rgb="FF000000"/>
      </top>
      <bottom style="thin">
        <color rgb="FF000000"/>
      </bottom>
      <diagonal/>
    </border>
    <border>
      <left/>
      <right/>
      <top style="thin">
        <color rgb="FF000000"/>
      </top>
      <bottom style="thin">
        <color rgb="FF000000"/>
      </bottom>
      <diagonal/>
    </border>
    <border>
      <left/>
      <right style="medium">
        <color rgb="FF267459"/>
      </right>
      <top style="thin">
        <color rgb="FF000000"/>
      </top>
      <bottom style="thin">
        <color rgb="FF000000"/>
      </bottom>
      <diagonal/>
    </border>
    <border>
      <left style="medium">
        <color rgb="FF267459"/>
      </left>
      <right style="medium">
        <color rgb="FF267459"/>
      </right>
      <top style="thin">
        <color rgb="FF000000"/>
      </top>
      <bottom style="thin">
        <color rgb="FF000000"/>
      </bottom>
      <diagonal/>
    </border>
    <border>
      <left style="medium">
        <color rgb="FF267459"/>
      </left>
      <right/>
      <top style="thin">
        <color rgb="FF000000"/>
      </top>
      <bottom style="thin">
        <color rgb="FF000000"/>
      </bottom>
      <diagonal/>
    </border>
    <border>
      <left/>
      <right/>
      <top style="thin">
        <color rgb="FF000000"/>
      </top>
      <bottom style="thin">
        <color rgb="FF000000"/>
      </bottom>
      <diagonal/>
    </border>
    <border>
      <left style="medium">
        <color rgb="FF267459"/>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style="medium">
        <color rgb="FF267459"/>
      </right>
      <top style="thin">
        <color rgb="FF000000"/>
      </top>
      <bottom/>
      <diagonal/>
    </border>
    <border>
      <left style="thin">
        <color rgb="FF000000"/>
      </left>
      <right style="thin">
        <color rgb="FF000000"/>
      </right>
      <top style="thin">
        <color rgb="FF000000"/>
      </top>
      <bottom style="thin">
        <color rgb="FF000000"/>
      </bottom>
      <diagonal/>
    </border>
    <border>
      <left style="thin">
        <color rgb="FF000000"/>
      </left>
      <right style="medium">
        <color rgb="FF267459"/>
      </right>
      <top style="thin">
        <color rgb="FF000000"/>
      </top>
      <bottom style="thin">
        <color rgb="FF000000"/>
      </bottom>
      <diagonal/>
    </border>
    <border>
      <left/>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right/>
      <top style="thin">
        <color rgb="FF000000"/>
      </top>
      <bottom style="thin">
        <color rgb="FF000000"/>
      </bottom>
      <diagonal/>
    </border>
    <border>
      <left style="medium">
        <color rgb="FF267459"/>
      </left>
      <right style="medium">
        <color rgb="FF267459"/>
      </right>
      <top style="thin">
        <color rgb="FF000000"/>
      </top>
      <bottom/>
      <diagonal/>
    </border>
    <border>
      <left style="medium">
        <color rgb="FF267459"/>
      </left>
      <right style="thin">
        <color rgb="FF000000"/>
      </right>
      <top/>
      <bottom style="thin">
        <color rgb="FF000000"/>
      </bottom>
      <diagonal/>
    </border>
    <border>
      <left style="thin">
        <color rgb="FF000000"/>
      </left>
      <right style="medium">
        <color rgb="FF267459"/>
      </right>
      <top/>
      <bottom style="thin">
        <color rgb="FF000000"/>
      </bottom>
      <diagonal/>
    </border>
    <border>
      <left style="medium">
        <color rgb="FF267459"/>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style="medium">
        <color rgb="FF267459"/>
      </left>
      <right/>
      <top/>
      <bottom style="thin">
        <color rgb="FF000000"/>
      </bottom>
      <diagonal/>
    </border>
    <border>
      <left/>
      <right/>
      <top/>
      <bottom style="thin">
        <color rgb="FF000000"/>
      </bottom>
      <diagonal/>
    </border>
    <border>
      <left style="medium">
        <color rgb="FF267459"/>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style="medium">
        <color rgb="FF267459"/>
      </right>
      <top/>
      <bottom style="thin">
        <color rgb="FF000000"/>
      </bottom>
      <diagonal/>
    </border>
    <border>
      <left style="medium">
        <color rgb="FF267459"/>
      </left>
      <right/>
      <top style="thin">
        <color rgb="FF000000"/>
      </top>
      <bottom/>
      <diagonal/>
    </border>
    <border>
      <left style="medium">
        <color rgb="FF267459"/>
      </left>
      <right style="medium">
        <color rgb="FF267459"/>
      </right>
      <top/>
      <bottom style="thin">
        <color rgb="FF000000"/>
      </bottom>
      <diagonal/>
    </border>
    <border>
      <left style="medium">
        <color rgb="FF267459"/>
      </left>
      <right style="thin">
        <color rgb="FF000000"/>
      </right>
      <top/>
      <bottom style="medium">
        <color rgb="FF267459"/>
      </bottom>
      <diagonal/>
    </border>
    <border>
      <left style="thin">
        <color rgb="FF000000"/>
      </left>
      <right style="thin">
        <color rgb="FF000000"/>
      </right>
      <top style="thin">
        <color rgb="FF000000"/>
      </top>
      <bottom style="medium">
        <color rgb="FF267459"/>
      </bottom>
      <diagonal/>
    </border>
    <border>
      <left style="medium">
        <color rgb="FF267459"/>
      </left>
      <right style="thin">
        <color rgb="FF000000"/>
      </right>
      <top style="thin">
        <color rgb="FF000000"/>
      </top>
      <bottom style="medium">
        <color rgb="FF267459"/>
      </bottom>
      <diagonal/>
    </border>
    <border>
      <left style="thin">
        <color rgb="FF000000"/>
      </left>
      <right style="medium">
        <color rgb="FF267459"/>
      </right>
      <top style="thin">
        <color rgb="FF000000"/>
      </top>
      <bottom style="medium">
        <color rgb="FF267459"/>
      </bottom>
      <diagonal/>
    </border>
    <border>
      <left/>
      <right style="thin">
        <color rgb="FF000000"/>
      </right>
      <top style="thin">
        <color rgb="FF000000"/>
      </top>
      <bottom style="medium">
        <color rgb="FF267459"/>
      </bottom>
      <diagonal/>
    </border>
    <border>
      <left style="thin">
        <color rgb="FF385623"/>
      </left>
      <right style="thin">
        <color rgb="FF385623"/>
      </right>
      <top/>
      <bottom style="thin">
        <color rgb="FF385623"/>
      </bottom>
      <diagonal/>
    </border>
    <border>
      <left style="thin">
        <color rgb="FF385623"/>
      </left>
      <right style="thin">
        <color rgb="FF385623"/>
      </right>
      <top style="thin">
        <color rgb="FF385623"/>
      </top>
      <bottom style="thin">
        <color rgb="FF385623"/>
      </bottom>
      <diagonal/>
    </border>
    <border>
      <left style="thin">
        <color rgb="FF385623"/>
      </left>
      <right style="thin">
        <color rgb="FF385623"/>
      </right>
      <top style="thin">
        <color rgb="FF385623"/>
      </top>
      <bottom/>
      <diagonal/>
    </border>
    <border>
      <left/>
      <right style="thin">
        <color theme="0"/>
      </right>
      <top style="thin">
        <color theme="0"/>
      </top>
      <bottom style="thin">
        <color theme="0"/>
      </bottom>
      <diagonal/>
    </border>
    <border>
      <left style="thin">
        <color theme="1"/>
      </left>
      <right/>
      <top/>
      <bottom/>
      <diagonal/>
    </border>
    <border>
      <left style="thin">
        <color rgb="FF000000"/>
      </left>
      <right/>
      <top/>
      <bottom/>
      <diagonal/>
    </border>
    <border>
      <left style="thin">
        <color rgb="FF000000"/>
      </left>
      <right style="medium">
        <color rgb="FF267459"/>
      </right>
      <top/>
      <bottom/>
      <diagonal/>
    </border>
    <border>
      <left style="thin">
        <color rgb="FF000000"/>
      </left>
      <right style="thin">
        <color rgb="FF000000"/>
      </right>
      <top/>
      <bottom/>
      <diagonal/>
    </border>
    <border>
      <left style="medium">
        <color rgb="FF267459"/>
      </left>
      <right style="thin">
        <color rgb="FF000000"/>
      </right>
      <top/>
      <bottom/>
      <diagonal/>
    </border>
    <border>
      <left style="thin">
        <color rgb="FF000000"/>
      </left>
      <right style="thin">
        <color rgb="FF000000"/>
      </right>
      <top style="thin">
        <color rgb="FF000000"/>
      </top>
      <bottom style="medium">
        <color theme="9" tint="-0.499984740745262"/>
      </bottom>
      <diagonal/>
    </border>
    <border>
      <left style="thin">
        <color theme="9" tint="-0.499984740745262"/>
      </left>
      <right style="thin">
        <color theme="9" tint="-0.499984740745262"/>
      </right>
      <top style="thin">
        <color theme="9" tint="-0.499984740745262"/>
      </top>
      <bottom style="thin">
        <color theme="9" tint="-0.499984740745262"/>
      </bottom>
      <diagonal/>
    </border>
    <border>
      <left style="thin">
        <color theme="9" tint="-0.499984740745262"/>
      </left>
      <right style="thin">
        <color theme="9" tint="-0.499984740745262"/>
      </right>
      <top style="thin">
        <color theme="9" tint="-0.499984740745262"/>
      </top>
      <bottom style="medium">
        <color theme="9" tint="-0.499984740745262"/>
      </bottom>
      <diagonal/>
    </border>
    <border>
      <left/>
      <right style="thin">
        <color rgb="FF000000"/>
      </right>
      <top style="thin">
        <color rgb="FF000000"/>
      </top>
      <bottom/>
      <diagonal/>
    </border>
    <border>
      <left/>
      <right/>
      <top style="thin">
        <color rgb="FF000000"/>
      </top>
      <bottom/>
      <diagonal/>
    </border>
    <border>
      <left style="thin">
        <color rgb="FF000000"/>
      </left>
      <right/>
      <top style="thin">
        <color rgb="FF000000"/>
      </top>
      <bottom/>
      <diagonal/>
    </border>
    <border>
      <left style="medium">
        <color theme="9" tint="-0.499984740745262"/>
      </left>
      <right style="medium">
        <color theme="9" tint="-0.499984740745262"/>
      </right>
      <top style="medium">
        <color theme="9" tint="-0.499984740745262"/>
      </top>
      <bottom style="thin">
        <color rgb="FF000000"/>
      </bottom>
      <diagonal/>
    </border>
    <border>
      <left style="medium">
        <color theme="9" tint="-0.499984740745262"/>
      </left>
      <right style="medium">
        <color theme="9" tint="-0.499984740745262"/>
      </right>
      <top style="thin">
        <color rgb="FF000000"/>
      </top>
      <bottom style="thin">
        <color rgb="FF000000"/>
      </bottom>
      <diagonal/>
    </border>
    <border>
      <left style="medium">
        <color theme="9" tint="-0.499984740745262"/>
      </left>
      <right style="medium">
        <color theme="9" tint="-0.499984740745262"/>
      </right>
      <top style="thin">
        <color rgb="FF000000"/>
      </top>
      <bottom style="medium">
        <color theme="9" tint="-0.499984740745262"/>
      </bottom>
      <diagonal/>
    </border>
  </borders>
  <cellStyleXfs count="4">
    <xf numFmtId="0" fontId="0" fillId="0" borderId="0"/>
    <xf numFmtId="0" fontId="97" fillId="0" borderId="0" applyNumberFormat="0" applyFill="0" applyBorder="0" applyAlignment="0" applyProtection="0"/>
    <xf numFmtId="164" fontId="100" fillId="0" borderId="0" applyFont="0" applyFill="0" applyBorder="0" applyAlignment="0" applyProtection="0"/>
    <xf numFmtId="9" fontId="106" fillId="0" borderId="0" applyFont="0" applyFill="0" applyBorder="0" applyAlignment="0" applyProtection="0"/>
  </cellStyleXfs>
  <cellXfs count="902">
    <xf numFmtId="0" fontId="0" fillId="0" borderId="0" xfId="0"/>
    <xf numFmtId="0" fontId="1" fillId="2" borderId="7" xfId="0" applyFont="1" applyFill="1" applyBorder="1" applyAlignment="1">
      <alignment horizontal="right"/>
    </xf>
    <xf numFmtId="0" fontId="4" fillId="2" borderId="8" xfId="0" applyFont="1" applyFill="1" applyBorder="1" applyAlignment="1">
      <alignment vertical="top" wrapText="1"/>
    </xf>
    <xf numFmtId="0" fontId="5" fillId="2" borderId="9" xfId="0" applyFont="1" applyFill="1" applyBorder="1"/>
    <xf numFmtId="0" fontId="1" fillId="2" borderId="10" xfId="0" applyFont="1" applyFill="1" applyBorder="1" applyAlignment="1">
      <alignment horizontal="right"/>
    </xf>
    <xf numFmtId="0" fontId="5" fillId="2" borderId="11" xfId="0" applyFont="1" applyFill="1" applyBorder="1"/>
    <xf numFmtId="0" fontId="1" fillId="2" borderId="10" xfId="0" applyFont="1" applyFill="1" applyBorder="1" applyAlignment="1">
      <alignment horizontal="right" wrapText="1"/>
    </xf>
    <xf numFmtId="0" fontId="5" fillId="2" borderId="11" xfId="0" applyFont="1" applyFill="1" applyBorder="1" applyAlignment="1">
      <alignment wrapText="1"/>
    </xf>
    <xf numFmtId="0" fontId="5" fillId="0" borderId="0" xfId="0" applyFont="1" applyAlignment="1">
      <alignment wrapText="1"/>
    </xf>
    <xf numFmtId="0" fontId="8" fillId="2" borderId="12" xfId="0" applyFont="1" applyFill="1" applyBorder="1" applyAlignment="1">
      <alignment horizontal="left" vertical="top" wrapText="1"/>
    </xf>
    <xf numFmtId="0" fontId="11" fillId="2" borderId="12" xfId="0" applyFont="1" applyFill="1" applyBorder="1" applyAlignment="1">
      <alignment horizontal="right" vertical="top" wrapText="1"/>
    </xf>
    <xf numFmtId="0" fontId="1" fillId="2" borderId="12" xfId="0" applyFont="1" applyFill="1" applyBorder="1" applyAlignment="1">
      <alignment horizontal="right"/>
    </xf>
    <xf numFmtId="0" fontId="12" fillId="2" borderId="12" xfId="0" applyFont="1" applyFill="1" applyBorder="1" applyAlignment="1">
      <alignment horizontal="right" vertical="top" wrapText="1"/>
    </xf>
    <xf numFmtId="0" fontId="6" fillId="2" borderId="12" xfId="0" applyFont="1" applyFill="1" applyBorder="1" applyAlignment="1">
      <alignment vertical="top" wrapText="1"/>
    </xf>
    <xf numFmtId="0" fontId="1" fillId="2" borderId="12" xfId="0" applyFont="1" applyFill="1" applyBorder="1" applyAlignment="1">
      <alignment horizontal="right" vertical="top" wrapText="1"/>
    </xf>
    <xf numFmtId="0" fontId="13" fillId="2" borderId="12" xfId="0" applyFont="1" applyFill="1" applyBorder="1" applyAlignment="1">
      <alignment horizontal="right" vertical="top" wrapText="1"/>
    </xf>
    <xf numFmtId="0" fontId="6" fillId="2" borderId="12" xfId="0" applyFont="1" applyFill="1" applyBorder="1" applyAlignment="1">
      <alignment horizontal="left" vertical="top" wrapText="1"/>
    </xf>
    <xf numFmtId="0" fontId="10" fillId="2" borderId="12" xfId="0" applyFont="1" applyFill="1" applyBorder="1" applyAlignment="1">
      <alignment vertical="top" wrapText="1"/>
    </xf>
    <xf numFmtId="0" fontId="14" fillId="2" borderId="12" xfId="0" applyFont="1" applyFill="1" applyBorder="1" applyAlignment="1">
      <alignment vertical="top" wrapText="1"/>
    </xf>
    <xf numFmtId="0" fontId="1" fillId="2" borderId="12" xfId="0" applyFont="1" applyFill="1" applyBorder="1" applyAlignment="1">
      <alignment vertical="top" wrapText="1"/>
    </xf>
    <xf numFmtId="0" fontId="15" fillId="2" borderId="12" xfId="0" applyFont="1" applyFill="1" applyBorder="1" applyAlignment="1">
      <alignment vertical="top" wrapText="1"/>
    </xf>
    <xf numFmtId="0" fontId="16" fillId="2" borderId="12" xfId="0" applyFont="1" applyFill="1" applyBorder="1" applyAlignment="1">
      <alignment vertical="top" wrapText="1"/>
    </xf>
    <xf numFmtId="0" fontId="3" fillId="2" borderId="12" xfId="0" applyFont="1" applyFill="1" applyBorder="1" applyAlignment="1">
      <alignment vertical="top" wrapText="1"/>
    </xf>
    <xf numFmtId="0" fontId="12" fillId="2" borderId="12" xfId="0" applyFont="1" applyFill="1" applyBorder="1" applyAlignment="1">
      <alignment vertical="top" wrapText="1"/>
    </xf>
    <xf numFmtId="0" fontId="6" fillId="2" borderId="12" xfId="0" applyFont="1" applyFill="1" applyBorder="1" applyAlignment="1">
      <alignment horizontal="right" vertical="top" wrapText="1"/>
    </xf>
    <xf numFmtId="0" fontId="4" fillId="2" borderId="12" xfId="0" applyFont="1" applyFill="1" applyBorder="1" applyAlignment="1">
      <alignment vertical="top" wrapText="1"/>
    </xf>
    <xf numFmtId="0" fontId="4" fillId="2" borderId="10" xfId="0" applyFont="1" applyFill="1" applyBorder="1"/>
    <xf numFmtId="0" fontId="4" fillId="2" borderId="12" xfId="0" applyFont="1" applyFill="1" applyBorder="1" applyAlignment="1">
      <alignment vertical="top"/>
    </xf>
    <xf numFmtId="0" fontId="5" fillId="2" borderId="16" xfId="0" applyFont="1" applyFill="1" applyBorder="1"/>
    <xf numFmtId="0" fontId="5" fillId="2" borderId="17" xfId="0" applyFont="1" applyFill="1" applyBorder="1"/>
    <xf numFmtId="0" fontId="5" fillId="2" borderId="18" xfId="0" applyFont="1" applyFill="1" applyBorder="1"/>
    <xf numFmtId="0" fontId="17" fillId="0" borderId="0" xfId="0" applyFont="1" applyAlignment="1">
      <alignment horizontal="right"/>
    </xf>
    <xf numFmtId="0" fontId="5" fillId="0" borderId="0" xfId="0" applyFont="1" applyAlignment="1">
      <alignment vertical="top" wrapText="1"/>
    </xf>
    <xf numFmtId="0" fontId="18" fillId="0" borderId="0" xfId="0" applyFont="1"/>
    <xf numFmtId="0" fontId="19" fillId="0" borderId="0" xfId="0" applyFont="1" applyAlignment="1">
      <alignment horizontal="left" vertical="center" wrapText="1"/>
    </xf>
    <xf numFmtId="0" fontId="20" fillId="0" borderId="0" xfId="0" applyFont="1" applyAlignment="1">
      <alignment horizontal="left" vertical="center" wrapText="1"/>
    </xf>
    <xf numFmtId="0" fontId="5" fillId="0" borderId="19" xfId="0" applyFont="1" applyBorder="1" applyAlignment="1">
      <alignment vertical="center"/>
    </xf>
    <xf numFmtId="0" fontId="5" fillId="0" borderId="0" xfId="0" applyFont="1" applyAlignment="1">
      <alignment vertical="center"/>
    </xf>
    <xf numFmtId="0" fontId="21" fillId="5" borderId="20" xfId="0" applyFont="1" applyFill="1" applyBorder="1" applyAlignment="1">
      <alignment horizontal="center" vertical="center" wrapText="1"/>
    </xf>
    <xf numFmtId="0" fontId="22" fillId="5" borderId="21" xfId="0" applyFont="1" applyFill="1" applyBorder="1" applyAlignment="1">
      <alignment horizontal="center" vertical="center" wrapText="1"/>
    </xf>
    <xf numFmtId="0" fontId="21" fillId="5" borderId="24" xfId="0" applyFont="1" applyFill="1" applyBorder="1" applyAlignment="1">
      <alignment horizontal="center" vertical="center" wrapText="1"/>
    </xf>
    <xf numFmtId="0" fontId="25" fillId="5" borderId="24" xfId="0" applyFont="1" applyFill="1" applyBorder="1" applyAlignment="1">
      <alignment horizontal="center" vertical="center" wrapText="1"/>
    </xf>
    <xf numFmtId="0" fontId="25" fillId="0" borderId="24" xfId="0" applyFont="1" applyBorder="1" applyAlignment="1">
      <alignment horizontal="center" vertical="center" wrapText="1"/>
    </xf>
    <xf numFmtId="49" fontId="6" fillId="0" borderId="25" xfId="0" applyNumberFormat="1" applyFont="1" applyBorder="1" applyAlignment="1">
      <alignment horizontal="center" vertical="center" wrapText="1"/>
    </xf>
    <xf numFmtId="0" fontId="21" fillId="5" borderId="28" xfId="0" applyFont="1" applyFill="1" applyBorder="1" applyAlignment="1">
      <alignment horizontal="center" vertical="center" wrapText="1"/>
    </xf>
    <xf numFmtId="0" fontId="25" fillId="5" borderId="28" xfId="0" applyFont="1" applyFill="1" applyBorder="1" applyAlignment="1">
      <alignment horizontal="center" vertical="center" wrapText="1"/>
    </xf>
    <xf numFmtId="0" fontId="25" fillId="0" borderId="28" xfId="0" applyFont="1" applyBorder="1" applyAlignment="1">
      <alignment horizontal="center" vertical="center" wrapText="1"/>
    </xf>
    <xf numFmtId="49" fontId="6" fillId="0" borderId="29" xfId="0" applyNumberFormat="1" applyFont="1" applyBorder="1" applyAlignment="1">
      <alignment horizontal="center" vertical="center" wrapText="1"/>
    </xf>
    <xf numFmtId="0" fontId="21" fillId="5" borderId="32" xfId="0" applyFont="1" applyFill="1" applyBorder="1" applyAlignment="1">
      <alignment horizontal="center" vertical="center" wrapText="1"/>
    </xf>
    <xf numFmtId="0" fontId="25" fillId="5" borderId="32" xfId="0" applyFont="1" applyFill="1" applyBorder="1" applyAlignment="1">
      <alignment horizontal="center" vertical="center" wrapText="1"/>
    </xf>
    <xf numFmtId="0" fontId="25" fillId="0" borderId="32" xfId="0" applyFont="1" applyBorder="1" applyAlignment="1">
      <alignment horizontal="center" vertical="center" wrapText="1"/>
    </xf>
    <xf numFmtId="49" fontId="6" fillId="0" borderId="33" xfId="0" applyNumberFormat="1" applyFont="1" applyBorder="1" applyAlignment="1">
      <alignment horizontal="center" vertical="center" wrapText="1"/>
    </xf>
    <xf numFmtId="0" fontId="26" fillId="0" borderId="25" xfId="0" applyFont="1" applyBorder="1" applyAlignment="1">
      <alignment horizontal="center" vertical="center" wrapText="1"/>
    </xf>
    <xf numFmtId="0" fontId="6" fillId="0" borderId="29" xfId="0" applyFont="1" applyBorder="1" applyAlignment="1">
      <alignment horizontal="center" vertical="center" wrapText="1"/>
    </xf>
    <xf numFmtId="2" fontId="6" fillId="0" borderId="29" xfId="0" applyNumberFormat="1" applyFont="1" applyBorder="1" applyAlignment="1">
      <alignment horizontal="center" vertical="center" wrapText="1"/>
    </xf>
    <xf numFmtId="2" fontId="6" fillId="0" borderId="33" xfId="0" applyNumberFormat="1" applyFont="1" applyBorder="1" applyAlignment="1">
      <alignment horizontal="center" vertical="center" wrapText="1"/>
    </xf>
    <xf numFmtId="3" fontId="27" fillId="0" borderId="25" xfId="0" applyNumberFormat="1" applyFont="1" applyBorder="1" applyAlignment="1">
      <alignment horizontal="center" vertical="center" wrapText="1"/>
    </xf>
    <xf numFmtId="3" fontId="6" fillId="0" borderId="29" xfId="0" applyNumberFormat="1" applyFont="1" applyBorder="1" applyAlignment="1">
      <alignment horizontal="center" vertical="center" wrapText="1"/>
    </xf>
    <xf numFmtId="0" fontId="28" fillId="0" borderId="28" xfId="0" applyFont="1" applyBorder="1" applyAlignment="1">
      <alignment horizontal="center" vertical="center" wrapText="1"/>
    </xf>
    <xf numFmtId="0" fontId="29" fillId="0" borderId="28" xfId="0" applyFont="1" applyBorder="1" applyAlignment="1">
      <alignment horizontal="center" vertical="center" wrapText="1"/>
    </xf>
    <xf numFmtId="4" fontId="6" fillId="0" borderId="29" xfId="0" applyNumberFormat="1" applyFont="1" applyBorder="1" applyAlignment="1">
      <alignment horizontal="center" vertical="center" wrapText="1"/>
    </xf>
    <xf numFmtId="3" fontId="6" fillId="0" borderId="33" xfId="0" applyNumberFormat="1" applyFont="1" applyBorder="1" applyAlignment="1">
      <alignment horizontal="center" vertical="center" wrapText="1"/>
    </xf>
    <xf numFmtId="1" fontId="31" fillId="0" borderId="25" xfId="0" applyNumberFormat="1" applyFont="1" applyBorder="1" applyAlignment="1">
      <alignment horizontal="center" vertical="center" wrapText="1"/>
    </xf>
    <xf numFmtId="1" fontId="6" fillId="0" borderId="29" xfId="0" applyNumberFormat="1" applyFont="1" applyBorder="1" applyAlignment="1">
      <alignment horizontal="center" vertical="center" wrapText="1"/>
    </xf>
    <xf numFmtId="0" fontId="32" fillId="0" borderId="28" xfId="0" applyFont="1" applyBorder="1" applyAlignment="1">
      <alignment horizontal="center" vertical="center" wrapText="1"/>
    </xf>
    <xf numFmtId="0" fontId="33" fillId="0" borderId="32" xfId="0" applyFont="1" applyBorder="1" applyAlignment="1">
      <alignment horizontal="center" vertical="center" wrapText="1"/>
    </xf>
    <xf numFmtId="0" fontId="6" fillId="0" borderId="25" xfId="0" applyFont="1" applyBorder="1" applyAlignment="1">
      <alignment horizontal="center" vertical="center" wrapText="1"/>
    </xf>
    <xf numFmtId="3" fontId="34" fillId="0" borderId="29" xfId="0" applyNumberFormat="1" applyFont="1" applyBorder="1" applyAlignment="1">
      <alignment horizontal="center" vertical="center" wrapText="1"/>
    </xf>
    <xf numFmtId="0" fontId="6" fillId="0" borderId="33" xfId="0" applyFont="1" applyBorder="1" applyAlignment="1">
      <alignment horizontal="center" vertical="center" wrapText="1"/>
    </xf>
    <xf numFmtId="0" fontId="20" fillId="0" borderId="0" xfId="0" applyFont="1" applyAlignment="1">
      <alignment wrapText="1"/>
    </xf>
    <xf numFmtId="0" fontId="5" fillId="6" borderId="12" xfId="0" applyFont="1" applyFill="1" applyBorder="1"/>
    <xf numFmtId="0" fontId="36" fillId="6" borderId="12" xfId="0" applyFont="1" applyFill="1" applyBorder="1"/>
    <xf numFmtId="0" fontId="35" fillId="7" borderId="12" xfId="0" applyFont="1" applyFill="1" applyBorder="1" applyAlignment="1">
      <alignment horizontal="left" vertical="center" wrapText="1"/>
    </xf>
    <xf numFmtId="0" fontId="5" fillId="7" borderId="12" xfId="0" applyFont="1" applyFill="1" applyBorder="1"/>
    <xf numFmtId="0" fontId="36" fillId="7" borderId="12" xfId="0" applyFont="1" applyFill="1" applyBorder="1"/>
    <xf numFmtId="0" fontId="39" fillId="7" borderId="12" xfId="0" applyFont="1" applyFill="1" applyBorder="1" applyAlignment="1">
      <alignment vertical="center" wrapText="1"/>
    </xf>
    <xf numFmtId="0" fontId="41" fillId="7" borderId="12" xfId="0" applyFont="1" applyFill="1" applyBorder="1"/>
    <xf numFmtId="0" fontId="36" fillId="4" borderId="42" xfId="0" applyFont="1" applyFill="1" applyBorder="1" applyAlignment="1">
      <alignment horizontal="left" vertical="center"/>
    </xf>
    <xf numFmtId="0" fontId="39" fillId="7" borderId="43" xfId="0" applyFont="1" applyFill="1" applyBorder="1" applyAlignment="1">
      <alignment vertical="center" wrapText="1"/>
    </xf>
    <xf numFmtId="0" fontId="39" fillId="7" borderId="12" xfId="0" applyFont="1" applyFill="1" applyBorder="1" applyAlignment="1">
      <alignment horizontal="right" vertical="center" wrapText="1"/>
    </xf>
    <xf numFmtId="0" fontId="5" fillId="8" borderId="12" xfId="0" applyFont="1" applyFill="1" applyBorder="1"/>
    <xf numFmtId="0" fontId="43" fillId="8" borderId="12" xfId="0" applyFont="1" applyFill="1" applyBorder="1" applyAlignment="1">
      <alignment horizontal="left" vertical="top" wrapText="1"/>
    </xf>
    <xf numFmtId="0" fontId="43" fillId="8" borderId="12" xfId="0" applyFont="1" applyFill="1" applyBorder="1" applyAlignment="1">
      <alignment horizontal="left" vertical="top"/>
    </xf>
    <xf numFmtId="0" fontId="44" fillId="8" borderId="12" xfId="0" applyFont="1" applyFill="1" applyBorder="1" applyAlignment="1">
      <alignment horizontal="left" vertical="top" wrapText="1"/>
    </xf>
    <xf numFmtId="0" fontId="46" fillId="8" borderId="12" xfId="0" applyFont="1" applyFill="1" applyBorder="1"/>
    <xf numFmtId="0" fontId="47" fillId="8" borderId="12" xfId="0" applyFont="1" applyFill="1" applyBorder="1"/>
    <xf numFmtId="0" fontId="36" fillId="8" borderId="12" xfId="0" applyFont="1" applyFill="1" applyBorder="1" applyAlignment="1">
      <alignment wrapText="1"/>
    </xf>
    <xf numFmtId="0" fontId="5" fillId="8" borderId="12" xfId="0" applyFont="1" applyFill="1" applyBorder="1" applyAlignment="1">
      <alignment wrapText="1"/>
    </xf>
    <xf numFmtId="0" fontId="48" fillId="8" borderId="12" xfId="0" applyFont="1" applyFill="1" applyBorder="1" applyAlignment="1">
      <alignment wrapText="1"/>
    </xf>
    <xf numFmtId="0" fontId="44" fillId="8" borderId="12" xfId="0" applyFont="1" applyFill="1" applyBorder="1" applyAlignment="1">
      <alignment horizontal="left" wrapText="1"/>
    </xf>
    <xf numFmtId="0" fontId="44" fillId="8" borderId="12" xfId="0" applyFont="1" applyFill="1" applyBorder="1" applyAlignment="1">
      <alignment horizontal="left"/>
    </xf>
    <xf numFmtId="0" fontId="49" fillId="8" borderId="12" xfId="0" applyFont="1" applyFill="1" applyBorder="1" applyAlignment="1">
      <alignment horizontal="left" wrapText="1"/>
    </xf>
    <xf numFmtId="0" fontId="5" fillId="7" borderId="44" xfId="0" applyFont="1" applyFill="1" applyBorder="1" applyAlignment="1">
      <alignment wrapText="1"/>
    </xf>
    <xf numFmtId="0" fontId="44" fillId="7" borderId="44" xfId="0" applyFont="1" applyFill="1" applyBorder="1" applyAlignment="1">
      <alignment horizontal="left" wrapText="1"/>
    </xf>
    <xf numFmtId="0" fontId="50" fillId="7" borderId="44" xfId="0" applyFont="1" applyFill="1" applyBorder="1" applyAlignment="1">
      <alignment horizontal="left"/>
    </xf>
    <xf numFmtId="0" fontId="51" fillId="7" borderId="44" xfId="0" applyFont="1" applyFill="1" applyBorder="1" applyAlignment="1">
      <alignment horizontal="left" wrapText="1"/>
    </xf>
    <xf numFmtId="0" fontId="52" fillId="9" borderId="45" xfId="0" applyFont="1" applyFill="1" applyBorder="1" applyAlignment="1">
      <alignment wrapText="1"/>
    </xf>
    <xf numFmtId="0" fontId="53" fillId="9" borderId="45" xfId="0" applyFont="1" applyFill="1" applyBorder="1" applyAlignment="1">
      <alignment horizontal="left" wrapText="1"/>
    </xf>
    <xf numFmtId="0" fontId="54" fillId="9" borderId="45" xfId="0" applyFont="1" applyFill="1" applyBorder="1" applyAlignment="1">
      <alignment horizontal="left" wrapText="1"/>
    </xf>
    <xf numFmtId="0" fontId="39" fillId="8" borderId="12" xfId="0" applyFont="1" applyFill="1" applyBorder="1" applyAlignment="1">
      <alignment wrapText="1"/>
    </xf>
    <xf numFmtId="0" fontId="36" fillId="8" borderId="12" xfId="0" applyFont="1" applyFill="1" applyBorder="1"/>
    <xf numFmtId="0" fontId="39" fillId="8" borderId="12" xfId="0" applyFont="1" applyFill="1" applyBorder="1" applyAlignment="1">
      <alignment horizontal="right" vertical="top" wrapText="1"/>
    </xf>
    <xf numFmtId="0" fontId="55" fillId="8" borderId="12" xfId="0" applyFont="1" applyFill="1" applyBorder="1" applyAlignment="1">
      <alignment horizontal="left" vertical="top"/>
    </xf>
    <xf numFmtId="49" fontId="56" fillId="8" borderId="12" xfId="0" applyNumberFormat="1" applyFont="1" applyFill="1" applyBorder="1" applyAlignment="1">
      <alignment horizontal="left" vertical="top"/>
    </xf>
    <xf numFmtId="0" fontId="36" fillId="8" borderId="44" xfId="0" applyFont="1" applyFill="1" applyBorder="1" applyAlignment="1">
      <alignment horizontal="left"/>
    </xf>
    <xf numFmtId="0" fontId="36" fillId="8" borderId="44" xfId="0" applyFont="1" applyFill="1" applyBorder="1" applyAlignment="1">
      <alignment wrapText="1"/>
    </xf>
    <xf numFmtId="3" fontId="57" fillId="8" borderId="44" xfId="0" applyNumberFormat="1" applyFont="1" applyFill="1" applyBorder="1" applyAlignment="1">
      <alignment horizontal="center"/>
    </xf>
    <xf numFmtId="0" fontId="36" fillId="8" borderId="44" xfId="0" applyFont="1" applyFill="1" applyBorder="1" applyAlignment="1">
      <alignment horizontal="center" wrapText="1"/>
    </xf>
    <xf numFmtId="0" fontId="58" fillId="8" borderId="44" xfId="0" applyFont="1" applyFill="1" applyBorder="1" applyAlignment="1">
      <alignment horizontal="center" wrapText="1"/>
    </xf>
    <xf numFmtId="0" fontId="36" fillId="8" borderId="45" xfId="0" applyFont="1" applyFill="1" applyBorder="1" applyAlignment="1">
      <alignment horizontal="left"/>
    </xf>
    <xf numFmtId="0" fontId="36" fillId="8" borderId="45" xfId="0" applyFont="1" applyFill="1" applyBorder="1" applyAlignment="1">
      <alignment wrapText="1"/>
    </xf>
    <xf numFmtId="0" fontId="59" fillId="8" borderId="45" xfId="0" applyFont="1" applyFill="1" applyBorder="1" applyAlignment="1">
      <alignment horizontal="center" wrapText="1"/>
    </xf>
    <xf numFmtId="0" fontId="36" fillId="8" borderId="12" xfId="0" applyFont="1" applyFill="1" applyBorder="1" applyAlignment="1">
      <alignment horizontal="left" vertical="top"/>
    </xf>
    <xf numFmtId="49" fontId="36" fillId="8" borderId="12" xfId="0" applyNumberFormat="1" applyFont="1" applyFill="1" applyBorder="1" applyAlignment="1">
      <alignment horizontal="left" vertical="top"/>
    </xf>
    <xf numFmtId="0" fontId="36" fillId="8" borderId="44" xfId="0" applyFont="1" applyFill="1" applyBorder="1"/>
    <xf numFmtId="0" fontId="36" fillId="8" borderId="44" xfId="0" applyFont="1" applyFill="1" applyBorder="1" applyAlignment="1">
      <alignment horizontal="center"/>
    </xf>
    <xf numFmtId="0" fontId="36" fillId="8" borderId="45" xfId="0" applyFont="1" applyFill="1" applyBorder="1" applyAlignment="1">
      <alignment horizontal="left" vertical="top" wrapText="1"/>
    </xf>
    <xf numFmtId="0" fontId="5" fillId="8" borderId="45" xfId="0" applyFont="1" applyFill="1" applyBorder="1"/>
    <xf numFmtId="0" fontId="36" fillId="8" borderId="45" xfId="0" applyFont="1" applyFill="1" applyBorder="1" applyAlignment="1">
      <alignment horizontal="center" wrapText="1"/>
    </xf>
    <xf numFmtId="0" fontId="36" fillId="8" borderId="45" xfId="0" applyFont="1" applyFill="1" applyBorder="1" applyAlignment="1">
      <alignment horizontal="center"/>
    </xf>
    <xf numFmtId="0" fontId="60" fillId="8" borderId="12" xfId="0" applyFont="1" applyFill="1" applyBorder="1"/>
    <xf numFmtId="49" fontId="39" fillId="8" borderId="12" xfId="0" applyNumberFormat="1" applyFont="1" applyFill="1" applyBorder="1" applyAlignment="1">
      <alignment horizontal="right" vertical="top" wrapText="1"/>
    </xf>
    <xf numFmtId="0" fontId="36" fillId="8" borderId="44" xfId="0" applyFont="1" applyFill="1" applyBorder="1" applyAlignment="1">
      <alignment horizontal="left" vertical="top" wrapText="1"/>
    </xf>
    <xf numFmtId="3" fontId="36" fillId="8" borderId="44" xfId="0" applyNumberFormat="1" applyFont="1" applyFill="1" applyBorder="1"/>
    <xf numFmtId="9" fontId="36" fillId="8" borderId="44" xfId="0" applyNumberFormat="1" applyFont="1" applyFill="1" applyBorder="1" applyAlignment="1">
      <alignment horizontal="center"/>
    </xf>
    <xf numFmtId="0" fontId="36" fillId="8" borderId="45" xfId="0" applyFont="1" applyFill="1" applyBorder="1"/>
    <xf numFmtId="49" fontId="39" fillId="8" borderId="12" xfId="0" applyNumberFormat="1" applyFont="1" applyFill="1" applyBorder="1" applyAlignment="1">
      <alignment horizontal="right" vertical="top"/>
    </xf>
    <xf numFmtId="2" fontId="36" fillId="8" borderId="44" xfId="0" applyNumberFormat="1" applyFont="1" applyFill="1" applyBorder="1" applyAlignment="1">
      <alignment horizontal="center"/>
    </xf>
    <xf numFmtId="3" fontId="61" fillId="8" borderId="45" xfId="0" applyNumberFormat="1" applyFont="1" applyFill="1" applyBorder="1"/>
    <xf numFmtId="2" fontId="36" fillId="8" borderId="45" xfId="0" applyNumberFormat="1" applyFont="1" applyFill="1" applyBorder="1" applyAlignment="1">
      <alignment horizontal="center"/>
    </xf>
    <xf numFmtId="3" fontId="36" fillId="8" borderId="45" xfId="0" applyNumberFormat="1" applyFont="1" applyFill="1" applyBorder="1"/>
    <xf numFmtId="0" fontId="62" fillId="8" borderId="12" xfId="0" applyFont="1" applyFill="1" applyBorder="1"/>
    <xf numFmtId="0" fontId="5" fillId="8" borderId="46" xfId="0" applyFont="1" applyFill="1" applyBorder="1"/>
    <xf numFmtId="0" fontId="36" fillId="8" borderId="46" xfId="0" applyFont="1" applyFill="1" applyBorder="1"/>
    <xf numFmtId="0" fontId="5" fillId="4" borderId="12" xfId="0" applyFont="1" applyFill="1" applyBorder="1"/>
    <xf numFmtId="0" fontId="5" fillId="4" borderId="47" xfId="0" applyFont="1" applyFill="1" applyBorder="1"/>
    <xf numFmtId="0" fontId="5" fillId="4" borderId="48" xfId="0" applyFont="1" applyFill="1" applyBorder="1"/>
    <xf numFmtId="0" fontId="36" fillId="4" borderId="48" xfId="0" applyFont="1" applyFill="1" applyBorder="1"/>
    <xf numFmtId="0" fontId="46" fillId="7" borderId="12" xfId="0" applyFont="1" applyFill="1" applyBorder="1" applyAlignment="1">
      <alignment horizontal="center"/>
    </xf>
    <xf numFmtId="0" fontId="5" fillId="0" borderId="49" xfId="0" applyFont="1" applyBorder="1"/>
    <xf numFmtId="0" fontId="5" fillId="0" borderId="50" xfId="0" applyFont="1" applyBorder="1"/>
    <xf numFmtId="0" fontId="36" fillId="4" borderId="51" xfId="0" applyFont="1" applyFill="1" applyBorder="1" applyAlignment="1">
      <alignment vertical="top" wrapText="1"/>
    </xf>
    <xf numFmtId="0" fontId="36" fillId="0" borderId="0" xfId="0" applyFont="1"/>
    <xf numFmtId="0" fontId="5" fillId="0" borderId="53" xfId="0" applyFont="1" applyBorder="1"/>
    <xf numFmtId="0" fontId="48" fillId="0" borderId="54" xfId="0" applyFont="1" applyBorder="1" applyAlignment="1">
      <alignment wrapText="1"/>
    </xf>
    <xf numFmtId="0" fontId="44" fillId="0" borderId="55" xfId="0" applyFont="1" applyBorder="1" applyAlignment="1">
      <alignment horizontal="left" wrapText="1"/>
    </xf>
    <xf numFmtId="0" fontId="44" fillId="0" borderId="55" xfId="0" applyFont="1" applyBorder="1" applyAlignment="1">
      <alignment horizontal="left"/>
    </xf>
    <xf numFmtId="0" fontId="5" fillId="0" borderId="56" xfId="0" applyFont="1" applyBorder="1"/>
    <xf numFmtId="0" fontId="49" fillId="0" borderId="55" xfId="0" applyFont="1" applyBorder="1" applyAlignment="1">
      <alignment horizontal="left" wrapText="1"/>
    </xf>
    <xf numFmtId="0" fontId="5" fillId="0" borderId="55" xfId="0" applyFont="1" applyBorder="1"/>
    <xf numFmtId="0" fontId="5" fillId="0" borderId="57" xfId="0" applyFont="1" applyBorder="1"/>
    <xf numFmtId="0" fontId="5" fillId="0" borderId="58" xfId="0" applyFont="1" applyBorder="1"/>
    <xf numFmtId="0" fontId="5" fillId="0" borderId="59" xfId="0" applyFont="1" applyBorder="1"/>
    <xf numFmtId="0" fontId="36" fillId="0" borderId="59" xfId="0" applyFont="1" applyBorder="1"/>
    <xf numFmtId="0" fontId="36" fillId="0" borderId="60" xfId="0" applyFont="1" applyBorder="1"/>
    <xf numFmtId="0" fontId="38" fillId="7" borderId="12" xfId="0" applyFont="1" applyFill="1" applyBorder="1" applyAlignment="1">
      <alignment horizontal="center" wrapText="1"/>
    </xf>
    <xf numFmtId="0" fontId="5" fillId="10" borderId="44" xfId="0" applyFont="1" applyFill="1" applyBorder="1" applyAlignment="1">
      <alignment wrapText="1"/>
    </xf>
    <xf numFmtId="0" fontId="44" fillId="10" borderId="44" xfId="0" applyFont="1" applyFill="1" applyBorder="1" applyAlignment="1">
      <alignment horizontal="left" wrapText="1"/>
    </xf>
    <xf numFmtId="0" fontId="63" fillId="10" borderId="44" xfId="0" applyFont="1" applyFill="1" applyBorder="1" applyAlignment="1">
      <alignment horizontal="left"/>
    </xf>
    <xf numFmtId="0" fontId="64" fillId="10" borderId="44" xfId="0" applyFont="1" applyFill="1" applyBorder="1" applyAlignment="1">
      <alignment horizontal="left" wrapText="1"/>
    </xf>
    <xf numFmtId="0" fontId="52" fillId="11" borderId="45" xfId="0" applyFont="1" applyFill="1" applyBorder="1" applyAlignment="1">
      <alignment wrapText="1"/>
    </xf>
    <xf numFmtId="0" fontId="53" fillId="11" borderId="45" xfId="0" applyFont="1" applyFill="1" applyBorder="1" applyAlignment="1">
      <alignment horizontal="left" wrapText="1"/>
    </xf>
    <xf numFmtId="0" fontId="65" fillId="11" borderId="45" xfId="0" applyFont="1" applyFill="1" applyBorder="1" applyAlignment="1">
      <alignment horizontal="left" wrapText="1"/>
    </xf>
    <xf numFmtId="0" fontId="39" fillId="0" borderId="59" xfId="0" applyFont="1" applyBorder="1" applyAlignment="1">
      <alignment wrapText="1"/>
    </xf>
    <xf numFmtId="0" fontId="39" fillId="0" borderId="0" xfId="0" applyFont="1"/>
    <xf numFmtId="4" fontId="36" fillId="0" borderId="61" xfId="0" applyNumberFormat="1" applyFont="1" applyBorder="1"/>
    <xf numFmtId="0" fontId="39" fillId="7" borderId="12" xfId="0" applyFont="1" applyFill="1" applyBorder="1" applyAlignment="1">
      <alignment horizontal="right" vertical="top" wrapText="1"/>
    </xf>
    <xf numFmtId="0" fontId="66" fillId="7" borderId="12" xfId="0" applyFont="1" applyFill="1" applyBorder="1" applyAlignment="1">
      <alignment horizontal="left" vertical="top"/>
    </xf>
    <xf numFmtId="49" fontId="67" fillId="7" borderId="12" xfId="0" applyNumberFormat="1" applyFont="1" applyFill="1" applyBorder="1" applyAlignment="1">
      <alignment horizontal="left" vertical="top"/>
    </xf>
    <xf numFmtId="0" fontId="36" fillId="4" borderId="44" xfId="0" applyFont="1" applyFill="1" applyBorder="1"/>
    <xf numFmtId="0" fontId="36" fillId="4" borderId="44" xfId="0" applyFont="1" applyFill="1" applyBorder="1" applyAlignment="1">
      <alignment horizontal="center"/>
    </xf>
    <xf numFmtId="0" fontId="5" fillId="0" borderId="53" xfId="0" applyFont="1" applyBorder="1" applyAlignment="1">
      <alignment wrapText="1"/>
    </xf>
    <xf numFmtId="0" fontId="36" fillId="0" borderId="45" xfId="0" applyFont="1" applyBorder="1" applyAlignment="1">
      <alignment horizontal="left"/>
    </xf>
    <xf numFmtId="3" fontId="36" fillId="0" borderId="45" xfId="0" applyNumberFormat="1" applyFont="1" applyBorder="1"/>
    <xf numFmtId="0" fontId="36" fillId="0" borderId="59" xfId="0" applyFont="1" applyBorder="1" applyAlignment="1">
      <alignment wrapText="1"/>
    </xf>
    <xf numFmtId="49" fontId="36" fillId="7" borderId="12" xfId="0" applyNumberFormat="1" applyFont="1" applyFill="1" applyBorder="1" applyAlignment="1">
      <alignment horizontal="left" vertical="top" wrapText="1"/>
    </xf>
    <xf numFmtId="0" fontId="36" fillId="4" borderId="44" xfId="0" applyFont="1" applyFill="1" applyBorder="1" applyAlignment="1">
      <alignment horizontal="left" vertical="top" wrapText="1"/>
    </xf>
    <xf numFmtId="3" fontId="36" fillId="4" borderId="44" xfId="0" applyNumberFormat="1" applyFont="1" applyFill="1" applyBorder="1"/>
    <xf numFmtId="4" fontId="36" fillId="4" borderId="44" xfId="0" applyNumberFormat="1" applyFont="1" applyFill="1" applyBorder="1" applyAlignment="1">
      <alignment horizontal="center"/>
    </xf>
    <xf numFmtId="0" fontId="36" fillId="0" borderId="45" xfId="0" applyFont="1" applyBorder="1" applyAlignment="1">
      <alignment horizontal="left" vertical="top" wrapText="1"/>
    </xf>
    <xf numFmtId="4" fontId="36" fillId="0" borderId="45" xfId="0" applyNumberFormat="1" applyFont="1" applyBorder="1" applyAlignment="1">
      <alignment horizontal="left"/>
    </xf>
    <xf numFmtId="0" fontId="60" fillId="0" borderId="59" xfId="0" applyFont="1" applyBorder="1"/>
    <xf numFmtId="2" fontId="36" fillId="0" borderId="59" xfId="0" applyNumberFormat="1" applyFont="1" applyBorder="1"/>
    <xf numFmtId="4" fontId="36" fillId="0" borderId="0" xfId="0" applyNumberFormat="1" applyFont="1"/>
    <xf numFmtId="49" fontId="39" fillId="7" borderId="12" xfId="0" applyNumberFormat="1" applyFont="1" applyFill="1" applyBorder="1" applyAlignment="1">
      <alignment horizontal="right" vertical="top" wrapText="1"/>
    </xf>
    <xf numFmtId="0" fontId="36" fillId="7" borderId="12" xfId="0" applyFont="1" applyFill="1" applyBorder="1" applyAlignment="1">
      <alignment horizontal="left" vertical="top"/>
    </xf>
    <xf numFmtId="49" fontId="36" fillId="7" borderId="12" xfId="0" applyNumberFormat="1" applyFont="1" applyFill="1" applyBorder="1" applyAlignment="1">
      <alignment horizontal="left" vertical="top"/>
    </xf>
    <xf numFmtId="0" fontId="5" fillId="0" borderId="64" xfId="0" applyFont="1" applyBorder="1"/>
    <xf numFmtId="49" fontId="39" fillId="7" borderId="12" xfId="0" applyNumberFormat="1" applyFont="1" applyFill="1" applyBorder="1" applyAlignment="1">
      <alignment horizontal="right" vertical="top"/>
    </xf>
    <xf numFmtId="0" fontId="5" fillId="0" borderId="65" xfId="0" applyFont="1" applyBorder="1"/>
    <xf numFmtId="0" fontId="5" fillId="0" borderId="66" xfId="0" applyFont="1" applyBorder="1"/>
    <xf numFmtId="0" fontId="5" fillId="0" borderId="67" xfId="0" applyFont="1" applyBorder="1"/>
    <xf numFmtId="0" fontId="68" fillId="0" borderId="59" xfId="0" applyFont="1" applyBorder="1"/>
    <xf numFmtId="0" fontId="5" fillId="7" borderId="68" xfId="0" applyFont="1" applyFill="1" applyBorder="1"/>
    <xf numFmtId="0" fontId="5" fillId="7" borderId="43" xfId="0" applyFont="1" applyFill="1" applyBorder="1"/>
    <xf numFmtId="0" fontId="5" fillId="7" borderId="69" xfId="0" applyFont="1" applyFill="1" applyBorder="1"/>
    <xf numFmtId="0" fontId="69" fillId="0" borderId="70" xfId="0" applyFont="1" applyBorder="1" applyAlignment="1">
      <alignment vertical="top" wrapText="1"/>
    </xf>
    <xf numFmtId="0" fontId="5" fillId="0" borderId="71" xfId="0" applyFont="1" applyBorder="1"/>
    <xf numFmtId="0" fontId="36" fillId="7" borderId="12" xfId="0" applyFont="1" applyFill="1" applyBorder="1" applyAlignment="1">
      <alignment horizontal="right" vertical="top" wrapText="1"/>
    </xf>
    <xf numFmtId="0" fontId="5" fillId="7" borderId="74" xfId="0" applyFont="1" applyFill="1" applyBorder="1"/>
    <xf numFmtId="0" fontId="69" fillId="0" borderId="75" xfId="0" applyFont="1" applyBorder="1" applyAlignment="1">
      <alignment vertical="top" wrapText="1"/>
    </xf>
    <xf numFmtId="0" fontId="5" fillId="0" borderId="61" xfId="0" applyFont="1" applyBorder="1"/>
    <xf numFmtId="0" fontId="36" fillId="7" borderId="12" xfId="0" applyFont="1" applyFill="1" applyBorder="1" applyAlignment="1">
      <alignment horizontal="left" vertical="center"/>
    </xf>
    <xf numFmtId="0" fontId="60" fillId="7" borderId="76" xfId="0" applyFont="1" applyFill="1" applyBorder="1"/>
    <xf numFmtId="0" fontId="70" fillId="7" borderId="12" xfId="0" applyFont="1" applyFill="1" applyBorder="1" applyAlignment="1">
      <alignment vertical="center"/>
    </xf>
    <xf numFmtId="0" fontId="5" fillId="0" borderId="0" xfId="0" applyFont="1"/>
    <xf numFmtId="0" fontId="36" fillId="4" borderId="76" xfId="0" applyFont="1" applyFill="1" applyBorder="1"/>
    <xf numFmtId="0" fontId="36" fillId="4" borderId="12" xfId="0" applyFont="1" applyFill="1" applyBorder="1"/>
    <xf numFmtId="0" fontId="70" fillId="4" borderId="12" xfId="0" applyFont="1" applyFill="1" applyBorder="1" applyAlignment="1">
      <alignment vertical="center"/>
    </xf>
    <xf numFmtId="0" fontId="5" fillId="4" borderId="74" xfId="0" applyFont="1" applyFill="1" applyBorder="1"/>
    <xf numFmtId="0" fontId="36" fillId="0" borderId="77" xfId="0" applyFont="1" applyBorder="1"/>
    <xf numFmtId="0" fontId="36" fillId="4" borderId="12" xfId="0" applyFont="1" applyFill="1" applyBorder="1" applyAlignment="1">
      <alignment horizontal="right"/>
    </xf>
    <xf numFmtId="2" fontId="70" fillId="4" borderId="12" xfId="0" applyNumberFormat="1" applyFont="1" applyFill="1" applyBorder="1" applyAlignment="1">
      <alignment horizontal="left" vertical="center"/>
    </xf>
    <xf numFmtId="0" fontId="70" fillId="4" borderId="12" xfId="0" applyFont="1" applyFill="1" applyBorder="1" applyAlignment="1">
      <alignment vertical="center" wrapText="1"/>
    </xf>
    <xf numFmtId="0" fontId="5" fillId="0" borderId="75" xfId="0" applyFont="1" applyBorder="1"/>
    <xf numFmtId="0" fontId="69" fillId="0" borderId="61" xfId="0" applyFont="1" applyBorder="1" applyAlignment="1">
      <alignment vertical="top" wrapText="1"/>
    </xf>
    <xf numFmtId="0" fontId="5" fillId="4" borderId="76" xfId="0" applyFont="1" applyFill="1" applyBorder="1"/>
    <xf numFmtId="2" fontId="70" fillId="4" borderId="12" xfId="0" applyNumberFormat="1" applyFont="1" applyFill="1" applyBorder="1" applyAlignment="1">
      <alignment horizontal="left" vertical="center" wrapText="1"/>
    </xf>
    <xf numFmtId="0" fontId="69" fillId="4" borderId="12" xfId="0" applyFont="1" applyFill="1" applyBorder="1" applyAlignment="1">
      <alignment vertical="top" wrapText="1"/>
    </xf>
    <xf numFmtId="0" fontId="5" fillId="0" borderId="79" xfId="0" applyFont="1" applyBorder="1"/>
    <xf numFmtId="0" fontId="69" fillId="0" borderId="80" xfId="0" applyFont="1" applyBorder="1" applyAlignment="1">
      <alignment vertical="top" wrapText="1"/>
    </xf>
    <xf numFmtId="0" fontId="5" fillId="0" borderId="81" xfId="0" applyFont="1" applyBorder="1"/>
    <xf numFmtId="0" fontId="5" fillId="0" borderId="77" xfId="0" applyFont="1" applyBorder="1"/>
    <xf numFmtId="0" fontId="36" fillId="0" borderId="82" xfId="0" applyFont="1" applyBorder="1"/>
    <xf numFmtId="0" fontId="36" fillId="0" borderId="66" xfId="0" applyFont="1" applyBorder="1"/>
    <xf numFmtId="4" fontId="36" fillId="0" borderId="66" xfId="0" applyNumberFormat="1" applyFont="1" applyBorder="1"/>
    <xf numFmtId="0" fontId="5" fillId="4" borderId="83" xfId="0" applyFont="1" applyFill="1" applyBorder="1"/>
    <xf numFmtId="0" fontId="5" fillId="4" borderId="46" xfId="0" applyFont="1" applyFill="1" applyBorder="1"/>
    <xf numFmtId="0" fontId="36" fillId="4" borderId="46" xfId="0" applyFont="1" applyFill="1" applyBorder="1" applyAlignment="1">
      <alignment horizontal="right" vertical="top"/>
    </xf>
    <xf numFmtId="2" fontId="70" fillId="4" borderId="46" xfId="0" applyNumberFormat="1" applyFont="1" applyFill="1" applyBorder="1" applyAlignment="1">
      <alignment horizontal="left" vertical="top" wrapText="1"/>
    </xf>
    <xf numFmtId="0" fontId="69" fillId="4" borderId="46" xfId="0" applyFont="1" applyFill="1" applyBorder="1" applyAlignment="1">
      <alignment vertical="top" wrapText="1"/>
    </xf>
    <xf numFmtId="0" fontId="5" fillId="4" borderId="84" xfId="0" applyFont="1" applyFill="1" applyBorder="1"/>
    <xf numFmtId="0" fontId="69" fillId="4" borderId="85" xfId="0" applyFont="1" applyFill="1" applyBorder="1" applyAlignment="1">
      <alignment vertical="top" wrapText="1"/>
    </xf>
    <xf numFmtId="0" fontId="5" fillId="0" borderId="86" xfId="0" applyFont="1" applyBorder="1"/>
    <xf numFmtId="0" fontId="5" fillId="0" borderId="87" xfId="0" applyFont="1" applyBorder="1"/>
    <xf numFmtId="0" fontId="36" fillId="0" borderId="87" xfId="0" applyFont="1" applyBorder="1"/>
    <xf numFmtId="0" fontId="5" fillId="0" borderId="88" xfId="0" applyFont="1" applyBorder="1"/>
    <xf numFmtId="0" fontId="5" fillId="0" borderId="89" xfId="0" applyFont="1" applyBorder="1"/>
    <xf numFmtId="0" fontId="36" fillId="0" borderId="64" xfId="0" applyFont="1" applyBorder="1"/>
    <xf numFmtId="0" fontId="5" fillId="0" borderId="90" xfId="0" applyFont="1" applyBorder="1"/>
    <xf numFmtId="0" fontId="36" fillId="0" borderId="90" xfId="0" applyFont="1" applyBorder="1"/>
    <xf numFmtId="0" fontId="36" fillId="0" borderId="91" xfId="0" applyFont="1" applyBorder="1"/>
    <xf numFmtId="0" fontId="48" fillId="0" borderId="90" xfId="0" applyFont="1" applyBorder="1" applyAlignment="1">
      <alignment wrapText="1"/>
    </xf>
    <xf numFmtId="0" fontId="44" fillId="0" borderId="90" xfId="0" applyFont="1" applyBorder="1" applyAlignment="1">
      <alignment horizontal="left" wrapText="1"/>
    </xf>
    <xf numFmtId="0" fontId="44" fillId="0" borderId="90" xfId="0" applyFont="1" applyBorder="1" applyAlignment="1">
      <alignment horizontal="left"/>
    </xf>
    <xf numFmtId="0" fontId="49" fillId="0" borderId="90" xfId="0" applyFont="1" applyBorder="1" applyAlignment="1">
      <alignment horizontal="left" wrapText="1"/>
    </xf>
    <xf numFmtId="0" fontId="5" fillId="0" borderId="92" xfId="0" applyFont="1" applyBorder="1"/>
    <xf numFmtId="0" fontId="48" fillId="0" borderId="93" xfId="0" applyFont="1" applyBorder="1" applyAlignment="1">
      <alignment wrapText="1"/>
    </xf>
    <xf numFmtId="0" fontId="44" fillId="0" borderId="94" xfId="0" applyFont="1" applyBorder="1" applyAlignment="1">
      <alignment horizontal="left" wrapText="1"/>
    </xf>
    <xf numFmtId="0" fontId="44" fillId="0" borderId="94" xfId="0" applyFont="1" applyBorder="1" applyAlignment="1">
      <alignment horizontal="left"/>
    </xf>
    <xf numFmtId="0" fontId="44" fillId="0" borderId="77" xfId="0" applyFont="1" applyBorder="1" applyAlignment="1">
      <alignment horizontal="left" wrapText="1"/>
    </xf>
    <xf numFmtId="0" fontId="44" fillId="0" borderId="77" xfId="0" applyFont="1" applyBorder="1" applyAlignment="1">
      <alignment horizontal="left"/>
    </xf>
    <xf numFmtId="0" fontId="5" fillId="0" borderId="94" xfId="0" applyFont="1" applyBorder="1"/>
    <xf numFmtId="0" fontId="49" fillId="0" borderId="77" xfId="0" applyFont="1" applyBorder="1" applyAlignment="1">
      <alignment horizontal="left" wrapText="1"/>
    </xf>
    <xf numFmtId="0" fontId="49" fillId="0" borderId="59" xfId="0" applyFont="1" applyBorder="1" applyAlignment="1">
      <alignment horizontal="left" wrapText="1"/>
    </xf>
    <xf numFmtId="0" fontId="44" fillId="10" borderId="44" xfId="0" applyFont="1" applyFill="1" applyBorder="1" applyAlignment="1">
      <alignment horizontal="left"/>
    </xf>
    <xf numFmtId="0" fontId="49" fillId="0" borderId="58" xfId="0" applyFont="1" applyBorder="1" applyAlignment="1">
      <alignment horizontal="left" wrapText="1"/>
    </xf>
    <xf numFmtId="0" fontId="36" fillId="7" borderId="12" xfId="0" applyFont="1" applyFill="1" applyBorder="1" applyAlignment="1">
      <alignment vertical="center"/>
    </xf>
    <xf numFmtId="0" fontId="36" fillId="4" borderId="44" xfId="0" applyFont="1" applyFill="1" applyBorder="1" applyAlignment="1">
      <alignment vertical="center"/>
    </xf>
    <xf numFmtId="0" fontId="36" fillId="4" borderId="44" xfId="0" applyFont="1" applyFill="1" applyBorder="1" applyAlignment="1">
      <alignment horizontal="center" vertical="center"/>
    </xf>
    <xf numFmtId="0" fontId="36" fillId="4" borderId="44" xfId="0" applyFont="1" applyFill="1" applyBorder="1" applyAlignment="1">
      <alignment horizontal="left" vertical="center" wrapText="1"/>
    </xf>
    <xf numFmtId="3" fontId="36" fillId="4" borderId="44" xfId="0" applyNumberFormat="1" applyFont="1" applyFill="1" applyBorder="1" applyAlignment="1">
      <alignment vertical="center"/>
    </xf>
    <xf numFmtId="4" fontId="36" fillId="4" borderId="44" xfId="0" applyNumberFormat="1" applyFont="1" applyFill="1" applyBorder="1" applyAlignment="1">
      <alignment horizontal="center" vertical="center"/>
    </xf>
    <xf numFmtId="0" fontId="72" fillId="7" borderId="12" xfId="0" applyFont="1" applyFill="1" applyBorder="1"/>
    <xf numFmtId="0" fontId="5" fillId="4" borderId="59" xfId="0" applyFont="1" applyFill="1" applyBorder="1"/>
    <xf numFmtId="0" fontId="36" fillId="4" borderId="59" xfId="0" applyFont="1" applyFill="1" applyBorder="1"/>
    <xf numFmtId="0" fontId="36" fillId="4" borderId="109" xfId="0" applyFont="1" applyFill="1" applyBorder="1"/>
    <xf numFmtId="0" fontId="36" fillId="0" borderId="0" xfId="0" applyFont="1" applyAlignment="1">
      <alignment horizontal="left"/>
    </xf>
    <xf numFmtId="0" fontId="70" fillId="4" borderId="12" xfId="0" applyFont="1" applyFill="1" applyBorder="1" applyAlignment="1">
      <alignment horizontal="left"/>
    </xf>
    <xf numFmtId="0" fontId="70" fillId="4" borderId="12" xfId="0" applyFont="1" applyFill="1" applyBorder="1" applyAlignment="1">
      <alignment horizontal="left" vertical="top"/>
    </xf>
    <xf numFmtId="0" fontId="61" fillId="0" borderId="0" xfId="0" applyFont="1" applyAlignment="1">
      <alignment horizontal="left"/>
    </xf>
    <xf numFmtId="0" fontId="61" fillId="4" borderId="12" xfId="0" applyFont="1" applyFill="1" applyBorder="1" applyAlignment="1">
      <alignment horizontal="left"/>
    </xf>
    <xf numFmtId="4" fontId="61" fillId="4" borderId="12" xfId="0" applyNumberFormat="1" applyFont="1" applyFill="1" applyBorder="1" applyAlignment="1">
      <alignment horizontal="left"/>
    </xf>
    <xf numFmtId="165" fontId="61" fillId="4" borderId="12" xfId="0" applyNumberFormat="1" applyFont="1" applyFill="1" applyBorder="1" applyAlignment="1">
      <alignment horizontal="center"/>
    </xf>
    <xf numFmtId="0" fontId="61" fillId="4" borderId="12" xfId="0" applyFont="1" applyFill="1" applyBorder="1" applyAlignment="1">
      <alignment horizontal="left" vertical="top"/>
    </xf>
    <xf numFmtId="0" fontId="75" fillId="0" borderId="0" xfId="0" applyFont="1" applyAlignment="1">
      <alignment horizontal="center" vertical="center"/>
    </xf>
    <xf numFmtId="0" fontId="44" fillId="5" borderId="119" xfId="0" applyFont="1" applyFill="1" applyBorder="1" applyAlignment="1">
      <alignment horizontal="left" vertical="center" wrapText="1"/>
    </xf>
    <xf numFmtId="0" fontId="70" fillId="5" borderId="123" xfId="0" applyFont="1" applyFill="1" applyBorder="1" applyAlignment="1">
      <alignment horizontal="left" vertical="center" wrapText="1"/>
    </xf>
    <xf numFmtId="0" fontId="70" fillId="5" borderId="123" xfId="0" applyFont="1" applyFill="1" applyBorder="1" applyAlignment="1">
      <alignment horizontal="left" vertical="top"/>
    </xf>
    <xf numFmtId="0" fontId="77" fillId="5" borderId="125" xfId="0" applyFont="1" applyFill="1" applyBorder="1" applyAlignment="1">
      <alignment horizontal="center" vertical="center"/>
    </xf>
    <xf numFmtId="0" fontId="38" fillId="0" borderId="0" xfId="0" applyFont="1" applyAlignment="1">
      <alignment horizontal="center" vertical="center"/>
    </xf>
    <xf numFmtId="0" fontId="24" fillId="5" borderId="129" xfId="0" applyFont="1" applyFill="1" applyBorder="1" applyAlignment="1">
      <alignment horizontal="left" vertical="center" wrapText="1"/>
    </xf>
    <xf numFmtId="0" fontId="70" fillId="5" borderId="130" xfId="0" applyFont="1" applyFill="1" applyBorder="1" applyAlignment="1">
      <alignment horizontal="left" vertical="center" wrapText="1"/>
    </xf>
    <xf numFmtId="0" fontId="70" fillId="5" borderId="130" xfId="0" applyFont="1" applyFill="1" applyBorder="1" applyAlignment="1">
      <alignment horizontal="left" vertical="top"/>
    </xf>
    <xf numFmtId="0" fontId="24" fillId="5" borderId="129" xfId="0" applyFont="1" applyFill="1" applyBorder="1" applyAlignment="1">
      <alignment horizontal="left" vertical="center"/>
    </xf>
    <xf numFmtId="0" fontId="78" fillId="0" borderId="0" xfId="0" applyFont="1" applyAlignment="1">
      <alignment horizontal="left" vertical="center"/>
    </xf>
    <xf numFmtId="0" fontId="21" fillId="5" borderId="132" xfId="0" applyFont="1" applyFill="1" applyBorder="1" applyAlignment="1">
      <alignment horizontal="left" vertical="center" wrapText="1"/>
    </xf>
    <xf numFmtId="0" fontId="21" fillId="5" borderId="133" xfId="0" applyFont="1" applyFill="1" applyBorder="1" applyAlignment="1">
      <alignment horizontal="center" vertical="center" wrapText="1"/>
    </xf>
    <xf numFmtId="0" fontId="21" fillId="5" borderId="134" xfId="0" applyFont="1" applyFill="1" applyBorder="1" applyAlignment="1">
      <alignment horizontal="center" vertical="center" wrapText="1"/>
    </xf>
    <xf numFmtId="0" fontId="21" fillId="5" borderId="135" xfId="0" applyFont="1" applyFill="1" applyBorder="1" applyAlignment="1">
      <alignment horizontal="center" vertical="center" wrapText="1"/>
    </xf>
    <xf numFmtId="0" fontId="21" fillId="5" borderId="136" xfId="0" applyFont="1" applyFill="1" applyBorder="1" applyAlignment="1">
      <alignment horizontal="center" vertical="center" wrapText="1"/>
    </xf>
    <xf numFmtId="0" fontId="44" fillId="5" borderId="132" xfId="0" applyFont="1" applyFill="1" applyBorder="1" applyAlignment="1">
      <alignment horizontal="left" vertical="center" wrapText="1"/>
    </xf>
    <xf numFmtId="49" fontId="74" fillId="5" borderId="137" xfId="0" applyNumberFormat="1" applyFont="1" applyFill="1" applyBorder="1" applyAlignment="1">
      <alignment horizontal="center" vertical="center" wrapText="1"/>
    </xf>
    <xf numFmtId="0" fontId="21" fillId="5" borderId="140" xfId="0" applyFont="1" applyFill="1" applyBorder="1" applyAlignment="1">
      <alignment horizontal="center" vertical="center" wrapText="1"/>
    </xf>
    <xf numFmtId="0" fontId="79" fillId="5" borderId="130" xfId="0" applyFont="1" applyFill="1" applyBorder="1" applyAlignment="1">
      <alignment horizontal="left" vertical="top"/>
    </xf>
    <xf numFmtId="0" fontId="79" fillId="5" borderId="137" xfId="0" applyFont="1" applyFill="1" applyBorder="1" applyAlignment="1">
      <alignment horizontal="center" vertical="center"/>
    </xf>
    <xf numFmtId="0" fontId="21" fillId="5" borderId="142" xfId="0" applyFont="1" applyFill="1" applyBorder="1" applyAlignment="1">
      <alignment horizontal="center" vertical="center" wrapText="1"/>
    </xf>
    <xf numFmtId="0" fontId="21" fillId="5" borderId="143" xfId="0" applyFont="1" applyFill="1" applyBorder="1" applyAlignment="1">
      <alignment horizontal="left" vertical="center" wrapText="1"/>
    </xf>
    <xf numFmtId="0" fontId="21" fillId="5" borderId="48" xfId="0" applyFont="1" applyFill="1" applyBorder="1" applyAlignment="1">
      <alignment horizontal="center" vertical="center" wrapText="1"/>
    </xf>
    <xf numFmtId="0" fontId="21" fillId="5" borderId="144" xfId="0" applyFont="1" applyFill="1" applyBorder="1" applyAlignment="1">
      <alignment horizontal="center" vertical="center" wrapText="1"/>
    </xf>
    <xf numFmtId="49" fontId="21" fillId="5" borderId="145" xfId="0" applyNumberFormat="1" applyFont="1" applyFill="1" applyBorder="1" applyAlignment="1">
      <alignment horizontal="center" vertical="center" wrapText="1"/>
    </xf>
    <xf numFmtId="49" fontId="21" fillId="5" borderId="140" xfId="0" applyNumberFormat="1" applyFont="1" applyFill="1" applyBorder="1" applyAlignment="1">
      <alignment horizontal="center" vertical="center" wrapText="1"/>
    </xf>
    <xf numFmtId="49" fontId="24" fillId="5" borderId="135" xfId="0" applyNumberFormat="1" applyFont="1" applyFill="1" applyBorder="1" applyAlignment="1">
      <alignment horizontal="center" vertical="center" wrapText="1"/>
    </xf>
    <xf numFmtId="49" fontId="24" fillId="5" borderId="137" xfId="0" applyNumberFormat="1" applyFont="1" applyFill="1" applyBorder="1" applyAlignment="1">
      <alignment horizontal="center" vertical="center" wrapText="1"/>
    </xf>
    <xf numFmtId="49" fontId="24" fillId="5" borderId="136" xfId="0" applyNumberFormat="1" applyFont="1" applyFill="1" applyBorder="1" applyAlignment="1">
      <alignment horizontal="center" vertical="center" wrapText="1"/>
    </xf>
    <xf numFmtId="49" fontId="24" fillId="5" borderId="143" xfId="0" applyNumberFormat="1" applyFont="1" applyFill="1" applyBorder="1" applyAlignment="1">
      <alignment horizontal="left" wrapText="1"/>
    </xf>
    <xf numFmtId="49" fontId="74" fillId="5" borderId="143" xfId="0" applyNumberFormat="1" applyFont="1" applyFill="1" applyBorder="1" applyAlignment="1">
      <alignment horizontal="center" wrapText="1"/>
    </xf>
    <xf numFmtId="49" fontId="74" fillId="5" borderId="47" xfId="0" applyNumberFormat="1" applyFont="1" applyFill="1" applyBorder="1" applyAlignment="1">
      <alignment horizontal="center" vertical="center" wrapText="1"/>
    </xf>
    <xf numFmtId="49" fontId="74" fillId="5" borderId="135" xfId="0" applyNumberFormat="1" applyFont="1" applyFill="1" applyBorder="1" applyAlignment="1">
      <alignment horizontal="center" vertical="center" wrapText="1"/>
    </xf>
    <xf numFmtId="4" fontId="74" fillId="5" borderId="135" xfId="0" applyNumberFormat="1" applyFont="1" applyFill="1" applyBorder="1" applyAlignment="1">
      <alignment horizontal="center" vertical="center" wrapText="1"/>
    </xf>
    <xf numFmtId="49" fontId="74" fillId="5" borderId="146" xfId="0" applyNumberFormat="1" applyFont="1" applyFill="1" applyBorder="1" applyAlignment="1">
      <alignment horizontal="center" vertical="center" wrapText="1"/>
    </xf>
    <xf numFmtId="49" fontId="70" fillId="5" borderId="130" xfId="0" applyNumberFormat="1" applyFont="1" applyFill="1" applyBorder="1" applyAlignment="1">
      <alignment horizontal="left" vertical="center" wrapText="1"/>
    </xf>
    <xf numFmtId="49" fontId="70" fillId="5" borderId="130" xfId="0" applyNumberFormat="1" applyFont="1" applyFill="1" applyBorder="1" applyAlignment="1">
      <alignment horizontal="left" vertical="top"/>
    </xf>
    <xf numFmtId="49" fontId="74" fillId="5" borderId="145" xfId="0" applyNumberFormat="1" applyFont="1" applyFill="1" applyBorder="1" applyAlignment="1">
      <alignment horizontal="center" vertical="center" wrapText="1"/>
    </xf>
    <xf numFmtId="49" fontId="74" fillId="5" borderId="140" xfId="0" applyNumberFormat="1" applyFont="1" applyFill="1" applyBorder="1" applyAlignment="1">
      <alignment horizontal="center" vertical="center" wrapText="1"/>
    </xf>
    <xf numFmtId="49" fontId="25" fillId="5" borderId="145" xfId="0" applyNumberFormat="1" applyFont="1" applyFill="1" applyBorder="1" applyAlignment="1">
      <alignment horizontal="left" vertical="top"/>
    </xf>
    <xf numFmtId="49" fontId="74" fillId="5" borderId="48" xfId="0" applyNumberFormat="1" applyFont="1" applyFill="1" applyBorder="1" applyAlignment="1">
      <alignment horizontal="center" vertical="center" wrapText="1"/>
    </xf>
    <xf numFmtId="49" fontId="25" fillId="5" borderId="140" xfId="0" applyNumberFormat="1" applyFont="1" applyFill="1" applyBorder="1" applyAlignment="1">
      <alignment horizontal="center" vertical="center"/>
    </xf>
    <xf numFmtId="0" fontId="21" fillId="5" borderId="147" xfId="0" applyFont="1" applyFill="1" applyBorder="1" applyAlignment="1">
      <alignment horizontal="center" vertical="center" wrapText="1"/>
    </xf>
    <xf numFmtId="0" fontId="21" fillId="5" borderId="148" xfId="0" applyFont="1" applyFill="1" applyBorder="1" applyAlignment="1">
      <alignment horizontal="center" vertical="center" wrapText="1"/>
    </xf>
    <xf numFmtId="49" fontId="25" fillId="0" borderId="0" xfId="0" applyNumberFormat="1" applyFont="1" applyAlignment="1">
      <alignment horizontal="center"/>
    </xf>
    <xf numFmtId="0" fontId="74" fillId="0" borderId="149" xfId="0" applyFont="1" applyBorder="1" applyAlignment="1">
      <alignment horizontal="left" vertical="center" wrapText="1"/>
    </xf>
    <xf numFmtId="0" fontId="74" fillId="0" borderId="150" xfId="0" applyFont="1" applyBorder="1" applyAlignment="1">
      <alignment horizontal="center" vertical="center" wrapText="1"/>
    </xf>
    <xf numFmtId="0" fontId="74" fillId="0" borderId="151" xfId="0" applyFont="1" applyBorder="1" applyAlignment="1">
      <alignment horizontal="center" vertical="center" wrapText="1"/>
    </xf>
    <xf numFmtId="0" fontId="74" fillId="0" borderId="152" xfId="0" applyFont="1" applyBorder="1" applyAlignment="1">
      <alignment horizontal="center" vertical="center" wrapText="1"/>
    </xf>
    <xf numFmtId="0" fontId="74" fillId="0" borderId="126" xfId="0" applyFont="1" applyBorder="1" applyAlignment="1">
      <alignment horizontal="center" vertical="center" wrapText="1"/>
    </xf>
    <xf numFmtId="49" fontId="24" fillId="0" borderId="135" xfId="0" applyNumberFormat="1" applyFont="1" applyBorder="1" applyAlignment="1">
      <alignment horizontal="center" vertical="center" wrapText="1"/>
    </xf>
    <xf numFmtId="49" fontId="24" fillId="0" borderId="127" xfId="0" applyNumberFormat="1" applyFont="1" applyBorder="1" applyAlignment="1">
      <alignment horizontal="center" vertical="center" wrapText="1"/>
    </xf>
    <xf numFmtId="49" fontId="24" fillId="0" borderId="136" xfId="0" applyNumberFormat="1" applyFont="1" applyBorder="1" applyAlignment="1">
      <alignment horizontal="center" vertical="center" wrapText="1"/>
    </xf>
    <xf numFmtId="49" fontId="24" fillId="0" borderId="149" xfId="0" applyNumberFormat="1" applyFont="1" applyBorder="1" applyAlignment="1">
      <alignment horizontal="left"/>
    </xf>
    <xf numFmtId="49" fontId="74" fillId="0" borderId="127" xfId="0" applyNumberFormat="1" applyFont="1" applyBorder="1" applyAlignment="1">
      <alignment horizontal="center" vertical="center" wrapText="1"/>
    </xf>
    <xf numFmtId="49" fontId="74" fillId="0" borderId="135" xfId="0" applyNumberFormat="1" applyFont="1" applyBorder="1" applyAlignment="1">
      <alignment horizontal="center" vertical="center" wrapText="1"/>
    </xf>
    <xf numFmtId="49" fontId="78" fillId="0" borderId="135" xfId="0" applyNumberFormat="1" applyFont="1" applyBorder="1" applyAlignment="1">
      <alignment horizontal="center" vertical="center" wrapText="1"/>
    </xf>
    <xf numFmtId="4" fontId="74" fillId="0" borderId="135" xfId="0" applyNumberFormat="1" applyFont="1" applyBorder="1" applyAlignment="1">
      <alignment horizontal="center" vertical="center" wrapText="1"/>
    </xf>
    <xf numFmtId="49" fontId="78" fillId="0" borderId="136" xfId="0" applyNumberFormat="1" applyFont="1" applyBorder="1" applyAlignment="1">
      <alignment horizontal="center" vertical="center" wrapText="1"/>
    </xf>
    <xf numFmtId="0" fontId="70" fillId="0" borderId="152" xfId="0" applyFont="1" applyBorder="1" applyAlignment="1">
      <alignment horizontal="left" vertical="center" wrapText="1"/>
    </xf>
    <xf numFmtId="49" fontId="74" fillId="0" borderId="138" xfId="0" applyNumberFormat="1" applyFont="1" applyBorder="1" applyAlignment="1">
      <alignment horizontal="center" vertical="center" wrapText="1"/>
    </xf>
    <xf numFmtId="49" fontId="70" fillId="0" borderId="126" xfId="0" applyNumberFormat="1" applyFont="1" applyBorder="1" applyAlignment="1">
      <alignment horizontal="left" vertical="top"/>
    </xf>
    <xf numFmtId="49" fontId="74" fillId="0" borderId="145" xfId="0" applyNumberFormat="1" applyFont="1" applyBorder="1" applyAlignment="1">
      <alignment horizontal="center" vertical="center" wrapText="1"/>
    </xf>
    <xf numFmtId="49" fontId="74" fillId="0" borderId="139" xfId="0" applyNumberFormat="1" applyFont="1" applyBorder="1" applyAlignment="1">
      <alignment horizontal="center" vertical="center" wrapText="1"/>
    </xf>
    <xf numFmtId="49" fontId="25" fillId="0" borderId="145" xfId="0" applyNumberFormat="1" applyFont="1" applyBorder="1" applyAlignment="1">
      <alignment horizontal="left" vertical="top"/>
    </xf>
    <xf numFmtId="49" fontId="25" fillId="0" borderId="139" xfId="0" applyNumberFormat="1" applyFont="1" applyBorder="1" applyAlignment="1">
      <alignment horizontal="center" vertical="center"/>
    </xf>
    <xf numFmtId="0" fontId="74" fillId="0" borderId="153" xfId="0" applyFont="1" applyBorder="1" applyAlignment="1">
      <alignment horizontal="center" vertical="center" wrapText="1"/>
    </xf>
    <xf numFmtId="49" fontId="74" fillId="0" borderId="145" xfId="0" applyNumberFormat="1" applyFont="1" applyBorder="1" applyAlignment="1">
      <alignment horizontal="left" vertical="center"/>
    </xf>
    <xf numFmtId="2" fontId="24" fillId="0" borderId="0" xfId="0" applyNumberFormat="1" applyFont="1" applyAlignment="1">
      <alignment horizontal="center"/>
    </xf>
    <xf numFmtId="0" fontId="24" fillId="0" borderId="0" xfId="0" applyFont="1" applyAlignment="1">
      <alignment horizontal="center"/>
    </xf>
    <xf numFmtId="0" fontId="24" fillId="0" borderId="0" xfId="0" applyFont="1"/>
    <xf numFmtId="49" fontId="74" fillId="0" borderId="145" xfId="0" applyNumberFormat="1" applyFont="1" applyBorder="1" applyAlignment="1">
      <alignment horizontal="left" vertical="center" wrapText="1"/>
    </xf>
    <xf numFmtId="49" fontId="80" fillId="0" borderId="145" xfId="0" applyNumberFormat="1" applyFont="1" applyBorder="1" applyAlignment="1">
      <alignment horizontal="left" vertical="center"/>
    </xf>
    <xf numFmtId="49" fontId="81" fillId="0" borderId="135" xfId="0" applyNumberFormat="1" applyFont="1" applyBorder="1" applyAlignment="1">
      <alignment horizontal="center" vertical="center" wrapText="1"/>
    </xf>
    <xf numFmtId="49" fontId="81" fillId="0" borderId="136" xfId="0" applyNumberFormat="1" applyFont="1" applyBorder="1" applyAlignment="1">
      <alignment horizontal="center" vertical="center" wrapText="1"/>
    </xf>
    <xf numFmtId="2" fontId="70" fillId="0" borderId="0" xfId="0" applyNumberFormat="1" applyFont="1" applyAlignment="1">
      <alignment horizontal="center"/>
    </xf>
    <xf numFmtId="0" fontId="70" fillId="0" borderId="0" xfId="0" applyFont="1"/>
    <xf numFmtId="0" fontId="39" fillId="0" borderId="0" xfId="0" applyFont="1" applyAlignment="1">
      <alignment horizontal="left" vertical="center"/>
    </xf>
    <xf numFmtId="0" fontId="36" fillId="0" borderId="0" xfId="0" applyFont="1" applyAlignment="1">
      <alignment vertical="center" wrapText="1"/>
    </xf>
    <xf numFmtId="0" fontId="24" fillId="0" borderId="0" xfId="0" applyFont="1" applyAlignment="1">
      <alignment vertical="center" wrapText="1"/>
    </xf>
    <xf numFmtId="0" fontId="36" fillId="0" borderId="0" xfId="0" applyFont="1" applyAlignment="1">
      <alignment vertical="center"/>
    </xf>
    <xf numFmtId="0" fontId="36" fillId="0" borderId="0" xfId="0" applyFont="1" applyAlignment="1">
      <alignment horizontal="left" vertical="center"/>
    </xf>
    <xf numFmtId="4" fontId="36" fillId="0" borderId="0" xfId="0" applyNumberFormat="1" applyFont="1" applyAlignment="1">
      <alignment vertical="center"/>
    </xf>
    <xf numFmtId="0" fontId="70" fillId="0" borderId="0" xfId="0" applyFont="1" applyAlignment="1">
      <alignment horizontal="left" vertical="center"/>
    </xf>
    <xf numFmtId="165" fontId="36" fillId="0" borderId="0" xfId="0" applyNumberFormat="1" applyFont="1" applyAlignment="1">
      <alignment horizontal="center" vertical="center"/>
    </xf>
    <xf numFmtId="0" fontId="70" fillId="0" borderId="0" xfId="0" applyFont="1" applyAlignment="1">
      <alignment horizontal="left" vertical="top"/>
    </xf>
    <xf numFmtId="166" fontId="36" fillId="0" borderId="0" xfId="0" applyNumberFormat="1" applyFont="1" applyAlignment="1">
      <alignment vertical="center"/>
    </xf>
    <xf numFmtId="1" fontId="36" fillId="0" borderId="0" xfId="0" applyNumberFormat="1" applyFont="1" applyAlignment="1">
      <alignment vertical="center"/>
    </xf>
    <xf numFmtId="0" fontId="36" fillId="0" borderId="0" xfId="0" applyFont="1" applyAlignment="1">
      <alignment horizontal="left" vertical="top"/>
    </xf>
    <xf numFmtId="0" fontId="5" fillId="13" borderId="12" xfId="0" applyFont="1" applyFill="1" applyBorder="1"/>
    <xf numFmtId="0" fontId="36" fillId="13" borderId="12" xfId="0" applyFont="1" applyFill="1" applyBorder="1"/>
    <xf numFmtId="0" fontId="5" fillId="14" borderId="12" xfId="0" applyFont="1" applyFill="1" applyBorder="1"/>
    <xf numFmtId="0" fontId="36" fillId="14" borderId="12" xfId="0" applyFont="1" applyFill="1" applyBorder="1"/>
    <xf numFmtId="0" fontId="5" fillId="14" borderId="159" xfId="0" applyFont="1" applyFill="1" applyBorder="1"/>
    <xf numFmtId="0" fontId="36" fillId="14" borderId="159" xfId="0" applyFont="1" applyFill="1" applyBorder="1"/>
    <xf numFmtId="0" fontId="5" fillId="14" borderId="160" xfId="0" applyFont="1" applyFill="1" applyBorder="1"/>
    <xf numFmtId="0" fontId="36" fillId="14" borderId="160" xfId="0" applyFont="1" applyFill="1" applyBorder="1"/>
    <xf numFmtId="0" fontId="43" fillId="14" borderId="160" xfId="0" applyFont="1" applyFill="1" applyBorder="1"/>
    <xf numFmtId="0" fontId="82" fillId="14" borderId="160" xfId="0" applyFont="1" applyFill="1" applyBorder="1"/>
    <xf numFmtId="0" fontId="5" fillId="14" borderId="161" xfId="0" applyFont="1" applyFill="1" applyBorder="1"/>
    <xf numFmtId="0" fontId="36" fillId="14" borderId="161" xfId="0" applyFont="1" applyFill="1" applyBorder="1"/>
    <xf numFmtId="0" fontId="5" fillId="0" borderId="162" xfId="0" applyFont="1" applyBorder="1"/>
    <xf numFmtId="0" fontId="36" fillId="0" borderId="67" xfId="0" applyFont="1" applyBorder="1"/>
    <xf numFmtId="49" fontId="83" fillId="0" borderId="0" xfId="0" applyNumberFormat="1" applyFont="1" applyAlignment="1">
      <alignment vertical="top"/>
    </xf>
    <xf numFmtId="0" fontId="84" fillId="0" borderId="0" xfId="0" applyFont="1" applyAlignment="1">
      <alignment horizontal="left" vertical="top"/>
    </xf>
    <xf numFmtId="0" fontId="83" fillId="0" borderId="0" xfId="0" applyFont="1" applyAlignment="1">
      <alignment horizontal="center" vertical="top"/>
    </xf>
    <xf numFmtId="0" fontId="83" fillId="0" borderId="0" xfId="0" applyFont="1" applyAlignment="1">
      <alignment vertical="top"/>
    </xf>
    <xf numFmtId="49" fontId="5" fillId="0" borderId="0" xfId="0" applyNumberFormat="1" applyFont="1"/>
    <xf numFmtId="0" fontId="5" fillId="0" borderId="0" xfId="0" applyFont="1" applyAlignment="1">
      <alignment horizontal="center"/>
    </xf>
    <xf numFmtId="0" fontId="85" fillId="15" borderId="12" xfId="0" applyFont="1" applyFill="1" applyBorder="1" applyAlignment="1">
      <alignment horizontal="center" vertical="center"/>
    </xf>
    <xf numFmtId="49" fontId="85" fillId="15" borderId="163" xfId="0" applyNumberFormat="1" applyFont="1" applyFill="1" applyBorder="1" applyAlignment="1">
      <alignment horizontal="center"/>
    </xf>
    <xf numFmtId="0" fontId="85" fillId="15" borderId="12" xfId="0" applyFont="1" applyFill="1" applyBorder="1" applyAlignment="1">
      <alignment horizontal="center"/>
    </xf>
    <xf numFmtId="49" fontId="39" fillId="0" borderId="138" xfId="0" applyNumberFormat="1" applyFont="1" applyBorder="1" applyAlignment="1">
      <alignment horizontal="left" vertical="center"/>
    </xf>
    <xf numFmtId="49" fontId="39" fillId="0" borderId="127" xfId="0" applyNumberFormat="1" applyFont="1" applyBorder="1" applyAlignment="1">
      <alignment horizontal="left"/>
    </xf>
    <xf numFmtId="0" fontId="39" fillId="0" borderId="127" xfId="0" applyFont="1" applyBorder="1" applyAlignment="1">
      <alignment horizontal="left"/>
    </xf>
    <xf numFmtId="49" fontId="86" fillId="0" borderId="164" xfId="0" applyNumberFormat="1" applyFont="1" applyBorder="1"/>
    <xf numFmtId="0" fontId="87" fillId="0" borderId="0" xfId="0" applyFont="1"/>
    <xf numFmtId="49" fontId="5" fillId="0" borderId="164" xfId="0" applyNumberFormat="1" applyFont="1" applyBorder="1"/>
    <xf numFmtId="0" fontId="86" fillId="0" borderId="0" xfId="0" applyFont="1"/>
    <xf numFmtId="49" fontId="88" fillId="16" borderId="12" xfId="0" applyNumberFormat="1" applyFont="1" applyFill="1" applyBorder="1"/>
    <xf numFmtId="0" fontId="89" fillId="16" borderId="12" xfId="0" applyFont="1" applyFill="1" applyBorder="1"/>
    <xf numFmtId="0" fontId="90" fillId="0" borderId="0" xfId="0" applyFont="1"/>
    <xf numFmtId="49" fontId="61" fillId="12" borderId="12" xfId="0" applyNumberFormat="1" applyFont="1" applyFill="1" applyBorder="1"/>
    <xf numFmtId="49" fontId="61" fillId="9" borderId="12" xfId="0" applyNumberFormat="1" applyFont="1" applyFill="1" applyBorder="1"/>
    <xf numFmtId="49" fontId="91" fillId="12" borderId="12" xfId="0" applyNumberFormat="1" applyFont="1" applyFill="1" applyBorder="1"/>
    <xf numFmtId="49" fontId="91" fillId="9" borderId="12" xfId="0" applyNumberFormat="1" applyFont="1" applyFill="1" applyBorder="1"/>
    <xf numFmtId="0" fontId="60" fillId="0" borderId="0" xfId="0" applyFont="1"/>
    <xf numFmtId="0" fontId="85" fillId="15" borderId="12" xfId="0" applyFont="1" applyFill="1" applyBorder="1" applyAlignment="1">
      <alignment horizontal="center" vertical="center" wrapText="1"/>
    </xf>
    <xf numFmtId="0" fontId="92" fillId="15" borderId="12" xfId="0" applyFont="1" applyFill="1" applyBorder="1" applyAlignment="1">
      <alignment horizontal="center" vertical="center"/>
    </xf>
    <xf numFmtId="49" fontId="39" fillId="18" borderId="138" xfId="0" applyNumberFormat="1" applyFont="1" applyFill="1" applyBorder="1" applyAlignment="1">
      <alignment horizontal="left" vertical="center"/>
    </xf>
    <xf numFmtId="0" fontId="92" fillId="15" borderId="106" xfId="0" applyFont="1" applyFill="1" applyBorder="1" applyAlignment="1">
      <alignment horizontal="center" vertical="center"/>
    </xf>
    <xf numFmtId="0" fontId="24" fillId="19" borderId="0" xfId="0" applyFont="1" applyFill="1"/>
    <xf numFmtId="3" fontId="101" fillId="0" borderId="135" xfId="1" applyNumberFormat="1" applyFont="1" applyFill="1" applyBorder="1" applyAlignment="1">
      <alignment horizontal="center" vertical="center" wrapText="1"/>
    </xf>
    <xf numFmtId="4" fontId="36" fillId="4" borderId="12" xfId="0" applyNumberFormat="1" applyFont="1" applyFill="1" applyBorder="1"/>
    <xf numFmtId="165" fontId="36" fillId="4" borderId="12" xfId="0" applyNumberFormat="1" applyFont="1" applyFill="1" applyBorder="1" applyAlignment="1">
      <alignment horizontal="center"/>
    </xf>
    <xf numFmtId="0" fontId="36" fillId="4" borderId="12" xfId="0" applyFont="1" applyFill="1" applyBorder="1" applyAlignment="1">
      <alignment horizontal="left" vertical="top"/>
    </xf>
    <xf numFmtId="3" fontId="101" fillId="0" borderId="135" xfId="1" applyNumberFormat="1" applyFont="1" applyFill="1" applyBorder="1" applyAlignment="1">
      <alignment horizontal="center" vertical="center"/>
    </xf>
    <xf numFmtId="0" fontId="101" fillId="0" borderId="135" xfId="1" applyFont="1" applyFill="1" applyBorder="1" applyAlignment="1">
      <alignment horizontal="center" vertical="center" wrapText="1"/>
    </xf>
    <xf numFmtId="3" fontId="104" fillId="0" borderId="0" xfId="0" applyNumberFormat="1" applyFont="1"/>
    <xf numFmtId="167" fontId="36" fillId="0" borderId="0" xfId="0" applyNumberFormat="1" applyFont="1" applyAlignment="1">
      <alignment vertical="center"/>
    </xf>
    <xf numFmtId="0" fontId="74" fillId="0" borderId="171" xfId="0" applyFont="1" applyBorder="1" applyAlignment="1">
      <alignment horizontal="center" vertical="center" wrapText="1"/>
    </xf>
    <xf numFmtId="49" fontId="25" fillId="0" borderId="133" xfId="0" applyNumberFormat="1" applyFont="1" applyBorder="1" applyAlignment="1">
      <alignment horizontal="center" vertical="center" wrapText="1"/>
    </xf>
    <xf numFmtId="49" fontId="74" fillId="0" borderId="133" xfId="0" applyNumberFormat="1" applyFont="1" applyBorder="1" applyAlignment="1">
      <alignment horizontal="center" vertical="center" wrapText="1"/>
    </xf>
    <xf numFmtId="49" fontId="74" fillId="0" borderId="173" xfId="0" applyNumberFormat="1" applyFont="1" applyBorder="1" applyAlignment="1">
      <alignment horizontal="center" vertical="center" wrapText="1"/>
    </xf>
    <xf numFmtId="1" fontId="101" fillId="0" borderId="169" xfId="1" applyNumberFormat="1" applyFont="1" applyFill="1" applyBorder="1" applyAlignment="1">
      <alignment horizontal="center" vertical="center" wrapText="1"/>
    </xf>
    <xf numFmtId="0" fontId="101" fillId="0" borderId="169" xfId="1" applyFont="1" applyFill="1" applyBorder="1" applyAlignment="1">
      <alignment horizontal="center" vertical="center" wrapText="1"/>
    </xf>
    <xf numFmtId="3" fontId="105" fillId="0" borderId="135" xfId="1" applyNumberFormat="1" applyFont="1" applyFill="1" applyBorder="1" applyAlignment="1">
      <alignment horizontal="center" vertical="center" wrapText="1"/>
    </xf>
    <xf numFmtId="0" fontId="102" fillId="0" borderId="139" xfId="0" applyFont="1" applyBorder="1" applyAlignment="1">
      <alignment horizontal="center" vertical="center" wrapText="1"/>
    </xf>
    <xf numFmtId="2" fontId="102" fillId="0" borderId="135" xfId="0" applyNumberFormat="1" applyFont="1" applyBorder="1" applyAlignment="1">
      <alignment horizontal="center" vertical="center" wrapText="1"/>
    </xf>
    <xf numFmtId="2" fontId="102" fillId="0" borderId="136" xfId="0" applyNumberFormat="1" applyFont="1" applyBorder="1" applyAlignment="1">
      <alignment horizontal="center" vertical="center"/>
    </xf>
    <xf numFmtId="1" fontId="102" fillId="0" borderId="169" xfId="0" applyNumberFormat="1" applyFont="1" applyBorder="1" applyAlignment="1">
      <alignment horizontal="center" vertical="center"/>
    </xf>
    <xf numFmtId="3" fontId="102" fillId="0" borderId="135" xfId="0" applyNumberFormat="1" applyFont="1" applyBorder="1" applyAlignment="1">
      <alignment horizontal="center" vertical="center" wrapText="1"/>
    </xf>
    <xf numFmtId="0" fontId="101" fillId="0" borderId="145" xfId="0" applyFont="1" applyBorder="1" applyAlignment="1">
      <alignment horizontal="center" vertical="center" wrapText="1"/>
    </xf>
    <xf numFmtId="3" fontId="101" fillId="0" borderId="135" xfId="0" applyNumberFormat="1" applyFont="1" applyBorder="1" applyAlignment="1">
      <alignment horizontal="center" vertical="center" wrapText="1"/>
    </xf>
    <xf numFmtId="2" fontId="102" fillId="0" borderId="169" xfId="0" applyNumberFormat="1" applyFont="1" applyBorder="1" applyAlignment="1">
      <alignment horizontal="center" vertical="center"/>
    </xf>
    <xf numFmtId="2" fontId="102" fillId="0" borderId="135" xfId="0" applyNumberFormat="1" applyFont="1" applyBorder="1" applyAlignment="1">
      <alignment horizontal="center" vertical="center"/>
    </xf>
    <xf numFmtId="3" fontId="101" fillId="0" borderId="135" xfId="0" applyNumberFormat="1" applyFont="1" applyBorder="1" applyAlignment="1">
      <alignment horizontal="center" vertical="center"/>
    </xf>
    <xf numFmtId="0" fontId="102" fillId="0" borderId="145" xfId="0" applyFont="1" applyBorder="1" applyAlignment="1">
      <alignment horizontal="center" vertical="center"/>
    </xf>
    <xf numFmtId="0" fontId="102" fillId="0" borderId="140" xfId="0" applyFont="1" applyBorder="1" applyAlignment="1">
      <alignment horizontal="center" vertical="center" wrapText="1"/>
    </xf>
    <xf numFmtId="3" fontId="102" fillId="0" borderId="135" xfId="0" applyNumberFormat="1" applyFont="1" applyBorder="1" applyAlignment="1">
      <alignment horizontal="center" vertical="center"/>
    </xf>
    <xf numFmtId="2" fontId="102" fillId="0" borderId="166" xfId="0" applyNumberFormat="1" applyFont="1" applyBorder="1" applyAlignment="1">
      <alignment horizontal="center" vertical="center"/>
    </xf>
    <xf numFmtId="2" fontId="102" fillId="0" borderId="165" xfId="0" applyNumberFormat="1" applyFont="1" applyBorder="1" applyAlignment="1">
      <alignment horizontal="center" vertical="center"/>
    </xf>
    <xf numFmtId="0" fontId="102" fillId="0" borderId="145" xfId="0" applyFont="1" applyBorder="1" applyAlignment="1">
      <alignment horizontal="center" vertical="center" wrapText="1"/>
    </xf>
    <xf numFmtId="0" fontId="101" fillId="0" borderId="145" xfId="1" applyFont="1" applyFill="1" applyBorder="1" applyAlignment="1">
      <alignment horizontal="center" vertical="center" wrapText="1"/>
    </xf>
    <xf numFmtId="0" fontId="101" fillId="0" borderId="135" xfId="1" applyFont="1" applyFill="1" applyBorder="1" applyAlignment="1">
      <alignment horizontal="center" vertical="center"/>
    </xf>
    <xf numFmtId="0" fontId="102" fillId="0" borderId="135" xfId="0" applyFont="1" applyBorder="1" applyAlignment="1">
      <alignment horizontal="center" vertical="center"/>
    </xf>
    <xf numFmtId="0" fontId="101" fillId="0" borderId="135" xfId="0" applyFont="1" applyBorder="1" applyAlignment="1">
      <alignment horizontal="center" vertical="center"/>
    </xf>
    <xf numFmtId="0" fontId="101" fillId="0" borderId="135" xfId="0" applyFont="1" applyBorder="1" applyAlignment="1">
      <alignment horizontal="center" vertical="center" wrapText="1"/>
    </xf>
    <xf numFmtId="0" fontId="101" fillId="0" borderId="156" xfId="1" applyFont="1" applyFill="1" applyBorder="1" applyAlignment="1">
      <alignment horizontal="center" vertical="center" wrapText="1"/>
    </xf>
    <xf numFmtId="0" fontId="105" fillId="0" borderId="145" xfId="1" applyFont="1" applyFill="1" applyBorder="1" applyAlignment="1">
      <alignment horizontal="center" vertical="center" wrapText="1"/>
    </xf>
    <xf numFmtId="0" fontId="102" fillId="0" borderId="154" xfId="0" applyFont="1" applyBorder="1" applyAlignment="1">
      <alignment horizontal="left"/>
    </xf>
    <xf numFmtId="4" fontId="102" fillId="0" borderId="135" xfId="0" applyNumberFormat="1" applyFont="1" applyBorder="1" applyAlignment="1">
      <alignment horizontal="center" vertical="center" wrapText="1"/>
    </xf>
    <xf numFmtId="3" fontId="102" fillId="0" borderId="136" xfId="0" applyNumberFormat="1" applyFont="1" applyBorder="1" applyAlignment="1">
      <alignment horizontal="center" vertical="center"/>
    </xf>
    <xf numFmtId="0" fontId="102" fillId="0" borderId="126" xfId="0" applyFont="1" applyBorder="1" applyAlignment="1">
      <alignment horizontal="left" vertical="center"/>
    </xf>
    <xf numFmtId="9" fontId="102" fillId="0" borderId="169" xfId="0" applyNumberFormat="1" applyFont="1" applyBorder="1" applyAlignment="1">
      <alignment horizontal="center" vertical="center"/>
    </xf>
    <xf numFmtId="2" fontId="102" fillId="0" borderId="169" xfId="0" applyNumberFormat="1" applyFont="1" applyBorder="1" applyAlignment="1">
      <alignment horizontal="center" vertical="center" wrapText="1"/>
    </xf>
    <xf numFmtId="3" fontId="102" fillId="0" borderId="169" xfId="0" applyNumberFormat="1" applyFont="1" applyBorder="1" applyAlignment="1">
      <alignment horizontal="center" vertical="center" wrapText="1"/>
    </xf>
    <xf numFmtId="1" fontId="102" fillId="0" borderId="172" xfId="0" applyNumberFormat="1" applyFont="1" applyBorder="1" applyAlignment="1">
      <alignment horizontal="left" vertical="top"/>
    </xf>
    <xf numFmtId="3" fontId="102" fillId="0" borderId="138" xfId="0" applyNumberFormat="1" applyFont="1" applyBorder="1" applyAlignment="1">
      <alignment horizontal="center" vertical="center" wrapText="1"/>
    </xf>
    <xf numFmtId="0" fontId="102" fillId="0" borderId="152" xfId="0" applyFont="1" applyBorder="1" applyAlignment="1">
      <alignment horizontal="left" vertical="top"/>
    </xf>
    <xf numFmtId="49" fontId="102" fillId="0" borderId="139" xfId="0" applyNumberFormat="1" applyFont="1" applyBorder="1" applyAlignment="1">
      <alignment horizontal="center" vertical="center" wrapText="1"/>
    </xf>
    <xf numFmtId="3" fontId="102" fillId="0" borderId="139" xfId="0" applyNumberFormat="1" applyFont="1" applyBorder="1" applyAlignment="1">
      <alignment horizontal="center" vertical="center" wrapText="1"/>
    </xf>
    <xf numFmtId="3" fontId="101" fillId="0" borderId="175" xfId="1" applyNumberFormat="1" applyFont="1" applyFill="1" applyBorder="1" applyAlignment="1">
      <alignment horizontal="center" vertical="center" wrapText="1"/>
    </xf>
    <xf numFmtId="1" fontId="102" fillId="0" borderId="135" xfId="0" applyNumberFormat="1" applyFont="1" applyBorder="1" applyAlignment="1">
      <alignment horizontal="center" vertical="center" wrapText="1"/>
    </xf>
    <xf numFmtId="1" fontId="102" fillId="0" borderId="140" xfId="0" applyNumberFormat="1" applyFont="1" applyBorder="1" applyAlignment="1">
      <alignment horizontal="center" vertical="center" wrapText="1"/>
    </xf>
    <xf numFmtId="3" fontId="102" fillId="0" borderId="140" xfId="0" applyNumberFormat="1" applyFont="1" applyBorder="1" applyAlignment="1">
      <alignment horizontal="center" vertical="center" wrapText="1"/>
    </xf>
    <xf numFmtId="3" fontId="105" fillId="0" borderId="135" xfId="1" applyNumberFormat="1" applyFont="1" applyFill="1" applyBorder="1" applyAlignment="1">
      <alignment horizontal="center" vertical="center"/>
    </xf>
    <xf numFmtId="49" fontId="102" fillId="0" borderId="140" xfId="0" applyNumberFormat="1" applyFont="1" applyBorder="1" applyAlignment="1">
      <alignment horizontal="center" vertical="center" wrapText="1"/>
    </xf>
    <xf numFmtId="0" fontId="105" fillId="0" borderId="135" xfId="1" applyFont="1" applyFill="1" applyBorder="1" applyAlignment="1">
      <alignment horizontal="center" vertical="center" wrapText="1"/>
    </xf>
    <xf numFmtId="3" fontId="101" fillId="0" borderId="136" xfId="1" applyNumberFormat="1" applyFont="1" applyFill="1" applyBorder="1" applyAlignment="1">
      <alignment horizontal="center" vertical="center" wrapText="1"/>
    </xf>
    <xf numFmtId="0" fontId="105" fillId="0" borderId="156" xfId="1" applyFont="1" applyFill="1" applyBorder="1" applyAlignment="1">
      <alignment horizontal="center" vertical="center" wrapText="1"/>
    </xf>
    <xf numFmtId="3" fontId="105" fillId="0" borderId="155" xfId="1" applyNumberFormat="1" applyFont="1" applyFill="1" applyBorder="1" applyAlignment="1">
      <alignment horizontal="center" vertical="center" wrapText="1"/>
    </xf>
    <xf numFmtId="3" fontId="101" fillId="0" borderId="176" xfId="1" applyNumberFormat="1" applyFont="1" applyFill="1" applyBorder="1" applyAlignment="1">
      <alignment horizontal="center" vertical="center" wrapText="1"/>
    </xf>
    <xf numFmtId="0" fontId="101" fillId="0" borderId="170" xfId="1" applyFont="1" applyFill="1" applyBorder="1" applyAlignment="1">
      <alignment horizontal="center" vertical="center" wrapText="1"/>
    </xf>
    <xf numFmtId="3" fontId="97" fillId="0" borderId="135" xfId="1" applyNumberFormat="1" applyBorder="1" applyAlignment="1">
      <alignment horizontal="center" vertical="center" wrapText="1"/>
    </xf>
    <xf numFmtId="3" fontId="97" fillId="0" borderId="135" xfId="1" applyNumberFormat="1" applyFill="1" applyBorder="1" applyAlignment="1">
      <alignment horizontal="center" vertical="center" wrapText="1"/>
    </xf>
    <xf numFmtId="0" fontId="102" fillId="0" borderId="130" xfId="0" applyFont="1" applyBorder="1" applyAlignment="1">
      <alignment horizontal="left" vertical="center"/>
    </xf>
    <xf numFmtId="0" fontId="97" fillId="0" borderId="145" xfId="1" applyBorder="1" applyAlignment="1">
      <alignment horizontal="center" vertical="center" wrapText="1"/>
    </xf>
    <xf numFmtId="3" fontId="97" fillId="0" borderId="135" xfId="1" applyNumberFormat="1" applyBorder="1" applyAlignment="1">
      <alignment horizontal="center" vertical="center"/>
    </xf>
    <xf numFmtId="3" fontId="97" fillId="0" borderId="135" xfId="1" applyNumberFormat="1" applyFill="1" applyBorder="1" applyAlignment="1">
      <alignment horizontal="center" vertical="center"/>
    </xf>
    <xf numFmtId="0" fontId="97" fillId="0" borderId="145" xfId="1" applyFill="1" applyBorder="1" applyAlignment="1">
      <alignment horizontal="center" vertical="center" wrapText="1"/>
    </xf>
    <xf numFmtId="0" fontId="97" fillId="0" borderId="145" xfId="1" applyBorder="1" applyAlignment="1">
      <alignment horizontal="center" vertical="center"/>
    </xf>
    <xf numFmtId="0" fontId="97" fillId="0" borderId="135" xfId="1" applyFill="1" applyBorder="1" applyAlignment="1">
      <alignment horizontal="center" vertical="center" wrapText="1"/>
    </xf>
    <xf numFmtId="0" fontId="97" fillId="0" borderId="135" xfId="1" applyFill="1" applyBorder="1" applyAlignment="1">
      <alignment horizontal="center" vertical="center"/>
    </xf>
    <xf numFmtId="0" fontId="97" fillId="0" borderId="135" xfId="1" applyBorder="1" applyAlignment="1">
      <alignment horizontal="center" vertical="center"/>
    </xf>
    <xf numFmtId="3" fontId="97" fillId="0" borderId="175" xfId="1" applyNumberFormat="1" applyFill="1" applyBorder="1" applyAlignment="1">
      <alignment horizontal="center" vertical="center" wrapText="1"/>
    </xf>
    <xf numFmtId="0" fontId="89" fillId="16" borderId="12" xfId="0" applyFont="1" applyFill="1" applyBorder="1" applyAlignment="1">
      <alignment horizontal="center"/>
    </xf>
    <xf numFmtId="0" fontId="89" fillId="16" borderId="106" xfId="0" applyFont="1" applyFill="1" applyBorder="1" applyAlignment="1">
      <alignment horizontal="center"/>
    </xf>
    <xf numFmtId="10" fontId="36" fillId="0" borderId="0" xfId="3" applyNumberFormat="1" applyFont="1" applyAlignment="1">
      <alignment vertical="center"/>
    </xf>
    <xf numFmtId="2" fontId="36" fillId="0" borderId="0" xfId="0" applyNumberFormat="1" applyFont="1" applyAlignment="1">
      <alignment vertical="center"/>
    </xf>
    <xf numFmtId="0" fontId="36" fillId="0" borderId="12" xfId="0" applyFont="1" applyBorder="1" applyAlignment="1">
      <alignment horizontal="center" wrapText="1"/>
    </xf>
    <xf numFmtId="0" fontId="61" fillId="0" borderId="12" xfId="0" applyFont="1" applyBorder="1" applyAlignment="1">
      <alignment horizontal="center" wrapText="1"/>
    </xf>
    <xf numFmtId="49" fontId="78" fillId="0" borderId="145" xfId="0" applyNumberFormat="1" applyFont="1" applyBorder="1" applyAlignment="1">
      <alignment horizontal="center" vertical="center" wrapText="1"/>
    </xf>
    <xf numFmtId="0" fontId="78" fillId="0" borderId="132" xfId="0" applyFont="1" applyBorder="1" applyAlignment="1">
      <alignment horizontal="center" vertical="center" wrapText="1"/>
    </xf>
    <xf numFmtId="1" fontId="97" fillId="0" borderId="169" xfId="1" applyNumberFormat="1" applyFill="1" applyBorder="1" applyAlignment="1">
      <alignment horizontal="center" vertical="center" wrapText="1"/>
    </xf>
    <xf numFmtId="1" fontId="101" fillId="0" borderId="169" xfId="0" applyNumberFormat="1" applyFont="1" applyBorder="1" applyAlignment="1">
      <alignment horizontal="center" wrapText="1"/>
    </xf>
    <xf numFmtId="1" fontId="101" fillId="0" borderId="169" xfId="0" applyNumberFormat="1" applyFont="1" applyBorder="1" applyAlignment="1">
      <alignment horizontal="center" vertical="center" wrapText="1"/>
    </xf>
    <xf numFmtId="0" fontId="36" fillId="0" borderId="0" xfId="0" applyFont="1" applyAlignment="1">
      <alignment horizontal="center" vertical="center" wrapText="1"/>
    </xf>
    <xf numFmtId="4" fontId="107" fillId="0" borderId="106" xfId="0" applyNumberFormat="1" applyFont="1" applyBorder="1" applyAlignment="1">
      <alignment horizontal="right" vertical="center" wrapText="1"/>
    </xf>
    <xf numFmtId="4" fontId="107" fillId="8" borderId="106" xfId="0" applyNumberFormat="1" applyFont="1" applyFill="1" applyBorder="1" applyAlignment="1">
      <alignment horizontal="right" vertical="center" wrapText="1"/>
    </xf>
    <xf numFmtId="1" fontId="36" fillId="4" borderId="42" xfId="0" applyNumberFormat="1" applyFont="1" applyFill="1" applyBorder="1" applyAlignment="1">
      <alignment horizontal="left" vertical="center"/>
    </xf>
    <xf numFmtId="1" fontId="36" fillId="8" borderId="44" xfId="0" applyNumberFormat="1" applyFont="1" applyFill="1" applyBorder="1" applyAlignment="1">
      <alignment horizontal="center"/>
    </xf>
    <xf numFmtId="1" fontId="36" fillId="8" borderId="45" xfId="0" applyNumberFormat="1" applyFont="1" applyFill="1" applyBorder="1" applyAlignment="1">
      <alignment horizontal="center"/>
    </xf>
    <xf numFmtId="0" fontId="83" fillId="0" borderId="0" xfId="0" applyFont="1" applyAlignment="1">
      <alignment horizontal="left" vertical="top"/>
    </xf>
    <xf numFmtId="0" fontId="97" fillId="0" borderId="0" xfId="1"/>
    <xf numFmtId="2" fontId="102" fillId="17" borderId="136" xfId="0" applyNumberFormat="1" applyFont="1" applyFill="1" applyBorder="1" applyAlignment="1">
      <alignment horizontal="center" vertical="center"/>
    </xf>
    <xf numFmtId="49" fontId="74" fillId="22" borderId="145" xfId="0" applyNumberFormat="1" applyFont="1" applyFill="1" applyBorder="1" applyAlignment="1">
      <alignment horizontal="left" vertical="center"/>
    </xf>
    <xf numFmtId="49" fontId="78" fillId="22" borderId="135" xfId="0" applyNumberFormat="1" applyFont="1" applyFill="1" applyBorder="1" applyAlignment="1">
      <alignment horizontal="center" vertical="center" wrapText="1"/>
    </xf>
    <xf numFmtId="49" fontId="78" fillId="22" borderId="136" xfId="0" applyNumberFormat="1" applyFont="1" applyFill="1" applyBorder="1" applyAlignment="1">
      <alignment horizontal="center" vertical="center" wrapText="1"/>
    </xf>
    <xf numFmtId="0" fontId="97" fillId="22" borderId="145" xfId="1" applyFill="1" applyBorder="1" applyAlignment="1">
      <alignment horizontal="center" vertical="center" wrapText="1"/>
    </xf>
    <xf numFmtId="0" fontId="102" fillId="22" borderId="140" xfId="0" applyFont="1" applyFill="1" applyBorder="1" applyAlignment="1">
      <alignment horizontal="center" vertical="center" wrapText="1"/>
    </xf>
    <xf numFmtId="2" fontId="102" fillId="22" borderId="135" xfId="0" applyNumberFormat="1" applyFont="1" applyFill="1" applyBorder="1" applyAlignment="1">
      <alignment horizontal="center" vertical="center"/>
    </xf>
    <xf numFmtId="2" fontId="102" fillId="22" borderId="135" xfId="0" applyNumberFormat="1" applyFont="1" applyFill="1" applyBorder="1" applyAlignment="1">
      <alignment horizontal="center" vertical="center" wrapText="1"/>
    </xf>
    <xf numFmtId="2" fontId="102" fillId="22" borderId="136" xfId="0" applyNumberFormat="1" applyFont="1" applyFill="1" applyBorder="1" applyAlignment="1">
      <alignment horizontal="center" vertical="center"/>
    </xf>
    <xf numFmtId="0" fontId="102" fillId="22" borderId="154" xfId="0" applyFont="1" applyFill="1" applyBorder="1" applyAlignment="1">
      <alignment horizontal="left"/>
    </xf>
    <xf numFmtId="0" fontId="97" fillId="22" borderId="135" xfId="1" applyFill="1" applyBorder="1" applyAlignment="1">
      <alignment horizontal="center" vertical="center" wrapText="1"/>
    </xf>
    <xf numFmtId="0" fontId="102" fillId="22" borderId="145" xfId="0" applyFont="1" applyFill="1" applyBorder="1" applyAlignment="1">
      <alignment horizontal="center" vertical="center"/>
    </xf>
    <xf numFmtId="3" fontId="102" fillId="22" borderId="140" xfId="0" applyNumberFormat="1" applyFont="1" applyFill="1" applyBorder="1" applyAlignment="1">
      <alignment horizontal="center" vertical="center" wrapText="1"/>
    </xf>
    <xf numFmtId="3" fontId="102" fillId="22" borderId="135" xfId="0" applyNumberFormat="1" applyFont="1" applyFill="1" applyBorder="1" applyAlignment="1">
      <alignment horizontal="center" vertical="center" wrapText="1"/>
    </xf>
    <xf numFmtId="3" fontId="102" fillId="22" borderId="135" xfId="0" applyNumberFormat="1" applyFont="1" applyFill="1" applyBorder="1" applyAlignment="1">
      <alignment horizontal="center" vertical="center"/>
    </xf>
    <xf numFmtId="4" fontId="102" fillId="22" borderId="135" xfId="0" applyNumberFormat="1" applyFont="1" applyFill="1" applyBorder="1" applyAlignment="1">
      <alignment horizontal="center" vertical="center" wrapText="1"/>
    </xf>
    <xf numFmtId="3" fontId="102" fillId="22" borderId="136" xfId="0" applyNumberFormat="1" applyFont="1" applyFill="1" applyBorder="1" applyAlignment="1">
      <alignment horizontal="center" vertical="center"/>
    </xf>
    <xf numFmtId="0" fontId="102" fillId="22" borderId="130" xfId="0" applyFont="1" applyFill="1" applyBorder="1" applyAlignment="1">
      <alignment horizontal="left" vertical="center"/>
    </xf>
    <xf numFmtId="1" fontId="97" fillId="22" borderId="169" xfId="1" applyNumberFormat="1" applyFill="1" applyBorder="1" applyAlignment="1">
      <alignment horizontal="center" vertical="center" wrapText="1"/>
    </xf>
    <xf numFmtId="1" fontId="102" fillId="22" borderId="169" xfId="0" applyNumberFormat="1" applyFont="1" applyFill="1" applyBorder="1" applyAlignment="1">
      <alignment horizontal="center" vertical="center"/>
    </xf>
    <xf numFmtId="9" fontId="102" fillId="22" borderId="169" xfId="0" applyNumberFormat="1" applyFont="1" applyFill="1" applyBorder="1" applyAlignment="1">
      <alignment horizontal="center" vertical="center"/>
    </xf>
    <xf numFmtId="2" fontId="102" fillId="22" borderId="169" xfId="0" applyNumberFormat="1" applyFont="1" applyFill="1" applyBorder="1" applyAlignment="1">
      <alignment horizontal="center" vertical="center"/>
    </xf>
    <xf numFmtId="2" fontId="102" fillId="22" borderId="169" xfId="0" applyNumberFormat="1" applyFont="1" applyFill="1" applyBorder="1" applyAlignment="1">
      <alignment horizontal="center" vertical="center" wrapText="1"/>
    </xf>
    <xf numFmtId="4" fontId="102" fillId="22" borderId="169" xfId="0" applyNumberFormat="1" applyFont="1" applyFill="1" applyBorder="1" applyAlignment="1">
      <alignment horizontal="center" vertical="center" wrapText="1"/>
    </xf>
    <xf numFmtId="3" fontId="102" fillId="22" borderId="169" xfId="0" applyNumberFormat="1" applyFont="1" applyFill="1" applyBorder="1" applyAlignment="1">
      <alignment horizontal="center" vertical="center" wrapText="1"/>
    </xf>
    <xf numFmtId="1" fontId="102" fillId="22" borderId="172" xfId="0" applyNumberFormat="1" applyFont="1" applyFill="1" applyBorder="1" applyAlignment="1">
      <alignment horizontal="left" vertical="top"/>
    </xf>
    <xf numFmtId="3" fontId="97" fillId="22" borderId="175" xfId="1" applyNumberFormat="1" applyFill="1" applyBorder="1" applyAlignment="1">
      <alignment horizontal="center" vertical="center" wrapText="1"/>
    </xf>
    <xf numFmtId="1" fontId="102" fillId="22" borderId="140" xfId="0" applyNumberFormat="1" applyFont="1" applyFill="1" applyBorder="1" applyAlignment="1">
      <alignment horizontal="center" vertical="center" wrapText="1"/>
    </xf>
    <xf numFmtId="1" fontId="102" fillId="22" borderId="135" xfId="0" applyNumberFormat="1" applyFont="1" applyFill="1" applyBorder="1" applyAlignment="1">
      <alignment horizontal="center" vertical="center" wrapText="1"/>
    </xf>
    <xf numFmtId="3" fontId="102" fillId="22" borderId="146" xfId="0" applyNumberFormat="1" applyFont="1" applyFill="1" applyBorder="1" applyAlignment="1">
      <alignment horizontal="center" vertical="center" wrapText="1"/>
    </xf>
    <xf numFmtId="0" fontId="102" fillId="22" borderId="152" xfId="0" applyFont="1" applyFill="1" applyBorder="1" applyAlignment="1">
      <alignment horizontal="left" vertical="top"/>
    </xf>
    <xf numFmtId="3" fontId="97" fillId="22" borderId="135" xfId="1" applyNumberFormat="1" applyFill="1" applyBorder="1" applyAlignment="1">
      <alignment horizontal="center" vertical="center"/>
    </xf>
    <xf numFmtId="0" fontId="102" fillId="22" borderId="145" xfId="0" applyFont="1" applyFill="1" applyBorder="1" applyAlignment="1">
      <alignment horizontal="center" vertical="center" wrapText="1"/>
    </xf>
    <xf numFmtId="49" fontId="102" fillId="22" borderId="139" xfId="0" applyNumberFormat="1" applyFont="1" applyFill="1" applyBorder="1" applyAlignment="1">
      <alignment horizontal="center" vertical="center" wrapText="1"/>
    </xf>
    <xf numFmtId="3" fontId="97" fillId="22" borderId="135" xfId="1" applyNumberFormat="1" applyFill="1" applyBorder="1" applyAlignment="1">
      <alignment horizontal="center" vertical="center" wrapText="1"/>
    </xf>
    <xf numFmtId="0" fontId="102" fillId="22" borderId="135" xfId="0" applyFont="1" applyFill="1" applyBorder="1" applyAlignment="1">
      <alignment horizontal="center" vertical="center"/>
    </xf>
    <xf numFmtId="2" fontId="24" fillId="22" borderId="0" xfId="0" applyNumberFormat="1" applyFont="1" applyFill="1" applyAlignment="1">
      <alignment horizontal="center"/>
    </xf>
    <xf numFmtId="0" fontId="24" fillId="22" borderId="0" xfId="0" applyFont="1" applyFill="1"/>
    <xf numFmtId="0" fontId="24" fillId="22" borderId="0" xfId="0" applyFont="1" applyFill="1" applyAlignment="1">
      <alignment horizontal="center"/>
    </xf>
    <xf numFmtId="0" fontId="36" fillId="22" borderId="0" xfId="0" applyFont="1" applyFill="1"/>
    <xf numFmtId="0" fontId="101" fillId="22" borderId="145" xfId="0" applyFont="1" applyFill="1" applyBorder="1" applyAlignment="1">
      <alignment horizontal="center" vertical="center" wrapText="1"/>
    </xf>
    <xf numFmtId="1" fontId="101" fillId="22" borderId="169" xfId="0" applyNumberFormat="1" applyFont="1" applyFill="1" applyBorder="1" applyAlignment="1">
      <alignment horizontal="center" vertical="center" wrapText="1"/>
    </xf>
    <xf numFmtId="3" fontId="101" fillId="22" borderId="175" xfId="1" applyNumberFormat="1" applyFont="1" applyFill="1" applyBorder="1" applyAlignment="1">
      <alignment horizontal="center" vertical="center" wrapText="1"/>
    </xf>
    <xf numFmtId="3" fontId="102" fillId="22" borderId="138" xfId="0" applyNumberFormat="1" applyFont="1" applyFill="1" applyBorder="1" applyAlignment="1">
      <alignment horizontal="center" vertical="center" wrapText="1"/>
    </xf>
    <xf numFmtId="3" fontId="101" fillId="22" borderId="136" xfId="1" applyNumberFormat="1" applyFont="1" applyFill="1" applyBorder="1" applyAlignment="1">
      <alignment horizontal="center" vertical="center" wrapText="1"/>
    </xf>
    <xf numFmtId="0" fontId="101" fillId="22" borderId="140" xfId="0" applyFont="1" applyFill="1" applyBorder="1" applyAlignment="1">
      <alignment horizontal="center" vertical="center" wrapText="1"/>
    </xf>
    <xf numFmtId="0" fontId="101" fillId="22" borderId="135" xfId="0" applyFont="1" applyFill="1" applyBorder="1" applyAlignment="1">
      <alignment horizontal="center" vertical="center"/>
    </xf>
    <xf numFmtId="0" fontId="74" fillId="22" borderId="149" xfId="0" applyFont="1" applyFill="1" applyBorder="1" applyAlignment="1">
      <alignment horizontal="left" vertical="center" wrapText="1"/>
    </xf>
    <xf numFmtId="0" fontId="105" fillId="22" borderId="145" xfId="1" applyFont="1" applyFill="1" applyBorder="1" applyAlignment="1">
      <alignment horizontal="center" vertical="center" wrapText="1"/>
    </xf>
    <xf numFmtId="0" fontId="102" fillId="22" borderId="139" xfId="0" applyFont="1" applyFill="1" applyBorder="1" applyAlignment="1">
      <alignment horizontal="center" vertical="center" wrapText="1"/>
    </xf>
    <xf numFmtId="49" fontId="24" fillId="22" borderId="167" xfId="0" applyNumberFormat="1" applyFont="1" applyFill="1" applyBorder="1" applyAlignment="1">
      <alignment horizontal="left"/>
    </xf>
    <xf numFmtId="3" fontId="101" fillId="22" borderId="135" xfId="1" applyNumberFormat="1" applyFont="1" applyFill="1" applyBorder="1" applyAlignment="1">
      <alignment horizontal="center" vertical="center" wrapText="1"/>
    </xf>
    <xf numFmtId="3" fontId="102" fillId="22" borderId="139" xfId="0" applyNumberFormat="1" applyFont="1" applyFill="1" applyBorder="1" applyAlignment="1">
      <alignment horizontal="center" vertical="center" wrapText="1"/>
    </xf>
    <xf numFmtId="49" fontId="70" fillId="22" borderId="172" xfId="0" applyNumberFormat="1" applyFont="1" applyFill="1" applyBorder="1" applyAlignment="1">
      <alignment horizontal="left" vertical="top"/>
    </xf>
    <xf numFmtId="3" fontId="97" fillId="22" borderId="174" xfId="1" applyNumberFormat="1" applyFill="1" applyBorder="1" applyAlignment="1">
      <alignment horizontal="center" vertical="center" wrapText="1"/>
    </xf>
    <xf numFmtId="49" fontId="25" fillId="22" borderId="135" xfId="0" applyNumberFormat="1" applyFont="1" applyFill="1" applyBorder="1" applyAlignment="1">
      <alignment horizontal="center" vertical="center" wrapText="1"/>
    </xf>
    <xf numFmtId="49" fontId="25" fillId="22" borderId="140" xfId="0" applyNumberFormat="1" applyFont="1" applyFill="1" applyBorder="1" applyAlignment="1">
      <alignment horizontal="center" vertical="center"/>
    </xf>
    <xf numFmtId="49" fontId="25" fillId="22" borderId="0" xfId="0" applyNumberFormat="1" applyFont="1" applyFill="1" applyAlignment="1">
      <alignment horizontal="center"/>
    </xf>
    <xf numFmtId="0" fontId="61" fillId="12" borderId="12" xfId="0" applyFont="1" applyFill="1" applyBorder="1" applyAlignment="1">
      <alignment horizontal="right"/>
    </xf>
    <xf numFmtId="0" fontId="61" fillId="12" borderId="12" xfId="0" applyFont="1" applyFill="1" applyBorder="1"/>
    <xf numFmtId="0" fontId="61" fillId="9" borderId="12" xfId="0" applyFont="1" applyFill="1" applyBorder="1"/>
    <xf numFmtId="0" fontId="61" fillId="9" borderId="12" xfId="0" applyFont="1" applyFill="1" applyBorder="1" applyAlignment="1">
      <alignment horizontal="right"/>
    </xf>
    <xf numFmtId="0" fontId="91" fillId="12" borderId="12" xfId="0" applyFont="1" applyFill="1" applyBorder="1"/>
    <xf numFmtId="0" fontId="91" fillId="9" borderId="12" xfId="0" applyFont="1" applyFill="1" applyBorder="1" applyAlignment="1">
      <alignment horizontal="right"/>
    </xf>
    <xf numFmtId="0" fontId="91" fillId="12" borderId="12" xfId="0" applyFont="1" applyFill="1" applyBorder="1" applyAlignment="1">
      <alignment horizontal="right"/>
    </xf>
    <xf numFmtId="0" fontId="91" fillId="9" borderId="12" xfId="0" applyFont="1" applyFill="1" applyBorder="1"/>
    <xf numFmtId="0" fontId="91" fillId="21" borderId="12" xfId="0" applyFont="1" applyFill="1" applyBorder="1" applyAlignment="1">
      <alignment horizontal="right"/>
    </xf>
    <xf numFmtId="0" fontId="97" fillId="0" borderId="106" xfId="1" applyFill="1" applyBorder="1"/>
    <xf numFmtId="4" fontId="109" fillId="0" borderId="0" xfId="0" applyNumberFormat="1" applyFont="1" applyAlignment="1">
      <alignment horizontal="right" vertical="center" wrapText="1"/>
    </xf>
    <xf numFmtId="4" fontId="109" fillId="8" borderId="0" xfId="0" applyNumberFormat="1" applyFont="1" applyFill="1" applyAlignment="1">
      <alignment horizontal="right" vertical="center" wrapText="1"/>
    </xf>
    <xf numFmtId="49" fontId="78" fillId="23" borderId="136" xfId="0" applyNumberFormat="1" applyFont="1" applyFill="1" applyBorder="1" applyAlignment="1">
      <alignment horizontal="center" vertical="center" wrapText="1"/>
    </xf>
    <xf numFmtId="0" fontId="105" fillId="23" borderId="145" xfId="1" applyFont="1" applyFill="1" applyBorder="1" applyAlignment="1">
      <alignment horizontal="center" vertical="center" wrapText="1"/>
    </xf>
    <xf numFmtId="0" fontId="102" fillId="23" borderId="139" xfId="0" applyFont="1" applyFill="1" applyBorder="1" applyAlignment="1">
      <alignment horizontal="center" vertical="center" wrapText="1"/>
    </xf>
    <xf numFmtId="2" fontId="102" fillId="23" borderId="135" xfId="0" applyNumberFormat="1" applyFont="1" applyFill="1" applyBorder="1" applyAlignment="1">
      <alignment horizontal="center" vertical="center" wrapText="1"/>
    </xf>
    <xf numFmtId="2" fontId="102" fillId="23" borderId="136" xfId="0" applyNumberFormat="1" applyFont="1" applyFill="1" applyBorder="1" applyAlignment="1">
      <alignment horizontal="center" vertical="center"/>
    </xf>
    <xf numFmtId="3" fontId="101" fillId="23" borderId="135" xfId="1" applyNumberFormat="1" applyFont="1" applyFill="1" applyBorder="1" applyAlignment="1">
      <alignment horizontal="center" vertical="center" wrapText="1"/>
    </xf>
    <xf numFmtId="0" fontId="102" fillId="23" borderId="145" xfId="0" applyFont="1" applyFill="1" applyBorder="1" applyAlignment="1">
      <alignment horizontal="center" vertical="center" wrapText="1"/>
    </xf>
    <xf numFmtId="3" fontId="102" fillId="23" borderId="139" xfId="0" applyNumberFormat="1" applyFont="1" applyFill="1" applyBorder="1" applyAlignment="1">
      <alignment horizontal="center" vertical="center" wrapText="1"/>
    </xf>
    <xf numFmtId="3" fontId="102" fillId="23" borderId="135" xfId="0" applyNumberFormat="1" applyFont="1" applyFill="1" applyBorder="1" applyAlignment="1">
      <alignment horizontal="center" vertical="center" wrapText="1"/>
    </xf>
    <xf numFmtId="3" fontId="102" fillId="23" borderId="135" xfId="0" applyNumberFormat="1" applyFont="1" applyFill="1" applyBorder="1" applyAlignment="1">
      <alignment horizontal="center" vertical="center"/>
    </xf>
    <xf numFmtId="4" fontId="102" fillId="23" borderId="135" xfId="0" applyNumberFormat="1" applyFont="1" applyFill="1" applyBorder="1" applyAlignment="1">
      <alignment horizontal="center" vertical="center" wrapText="1"/>
    </xf>
    <xf numFmtId="3" fontId="102" fillId="23" borderId="136" xfId="0" applyNumberFormat="1" applyFont="1" applyFill="1" applyBorder="1" applyAlignment="1">
      <alignment horizontal="center" vertical="center"/>
    </xf>
    <xf numFmtId="1" fontId="102" fillId="23" borderId="169" xfId="0" applyNumberFormat="1" applyFont="1" applyFill="1" applyBorder="1" applyAlignment="1">
      <alignment horizontal="center" vertical="center"/>
    </xf>
    <xf numFmtId="9" fontId="102" fillId="23" borderId="169" xfId="0" applyNumberFormat="1" applyFont="1" applyFill="1" applyBorder="1" applyAlignment="1">
      <alignment horizontal="center" vertical="center"/>
    </xf>
    <xf numFmtId="2" fontId="102" fillId="23" borderId="169" xfId="0" applyNumberFormat="1" applyFont="1" applyFill="1" applyBorder="1" applyAlignment="1">
      <alignment horizontal="center" vertical="center"/>
    </xf>
    <xf numFmtId="2" fontId="102" fillId="23" borderId="169" xfId="0" applyNumberFormat="1" applyFont="1" applyFill="1" applyBorder="1" applyAlignment="1">
      <alignment horizontal="center" vertical="center" wrapText="1"/>
    </xf>
    <xf numFmtId="4" fontId="102" fillId="23" borderId="169" xfId="0" applyNumberFormat="1" applyFont="1" applyFill="1" applyBorder="1" applyAlignment="1">
      <alignment horizontal="center" vertical="center" wrapText="1"/>
    </xf>
    <xf numFmtId="3" fontId="102" fillId="23" borderId="169" xfId="0" applyNumberFormat="1" applyFont="1" applyFill="1" applyBorder="1" applyAlignment="1">
      <alignment horizontal="center" vertical="center" wrapText="1"/>
    </xf>
    <xf numFmtId="0" fontId="102" fillId="23" borderId="140" xfId="0" applyFont="1" applyFill="1" applyBorder="1" applyAlignment="1">
      <alignment horizontal="center" vertical="center" wrapText="1"/>
    </xf>
    <xf numFmtId="3" fontId="102" fillId="23" borderId="138" xfId="0" applyNumberFormat="1" applyFont="1" applyFill="1" applyBorder="1" applyAlignment="1">
      <alignment horizontal="center" vertical="center" wrapText="1"/>
    </xf>
    <xf numFmtId="0" fontId="102" fillId="23" borderId="152" xfId="0" applyFont="1" applyFill="1" applyBorder="1" applyAlignment="1">
      <alignment horizontal="left" vertical="top"/>
    </xf>
    <xf numFmtId="49" fontId="102" fillId="23" borderId="139" xfId="0" applyNumberFormat="1" applyFont="1" applyFill="1" applyBorder="1" applyAlignment="1">
      <alignment horizontal="center" vertical="center" wrapText="1"/>
    </xf>
    <xf numFmtId="3" fontId="97" fillId="23" borderId="135" xfId="1" applyNumberFormat="1" applyFill="1" applyBorder="1" applyAlignment="1">
      <alignment horizontal="center" vertical="center" wrapText="1"/>
    </xf>
    <xf numFmtId="0" fontId="102" fillId="23" borderId="135" xfId="0" applyFont="1" applyFill="1" applyBorder="1" applyAlignment="1">
      <alignment horizontal="center" vertical="center"/>
    </xf>
    <xf numFmtId="0" fontId="24" fillId="23" borderId="0" xfId="0" applyFont="1" applyFill="1" applyAlignment="1">
      <alignment horizontal="center"/>
    </xf>
    <xf numFmtId="0" fontId="36" fillId="23" borderId="0" xfId="0" applyFont="1" applyFill="1"/>
    <xf numFmtId="4" fontId="102" fillId="0" borderId="169" xfId="0" applyNumberFormat="1" applyFont="1" applyBorder="1" applyAlignment="1">
      <alignment horizontal="center" vertical="center" wrapText="1"/>
    </xf>
    <xf numFmtId="49" fontId="74" fillId="23" borderId="145" xfId="0" applyNumberFormat="1" applyFont="1" applyFill="1" applyBorder="1" applyAlignment="1">
      <alignment horizontal="left" vertical="center"/>
    </xf>
    <xf numFmtId="49" fontId="78" fillId="23" borderId="135" xfId="0" applyNumberFormat="1" applyFont="1" applyFill="1" applyBorder="1" applyAlignment="1">
      <alignment horizontal="center" vertical="center" wrapText="1"/>
    </xf>
    <xf numFmtId="0" fontId="97" fillId="23" borderId="145" xfId="1" applyFill="1" applyBorder="1" applyAlignment="1">
      <alignment horizontal="center" vertical="center" wrapText="1"/>
    </xf>
    <xf numFmtId="0" fontId="102" fillId="23" borderId="154" xfId="0" applyFont="1" applyFill="1" applyBorder="1" applyAlignment="1">
      <alignment horizontal="left"/>
    </xf>
    <xf numFmtId="3" fontId="102" fillId="23" borderId="0" xfId="0" applyNumberFormat="1" applyFont="1" applyFill="1" applyAlignment="1">
      <alignment horizontal="center" vertical="center"/>
    </xf>
    <xf numFmtId="1" fontId="101" fillId="23" borderId="169" xfId="1" applyNumberFormat="1" applyFont="1" applyFill="1" applyBorder="1" applyAlignment="1">
      <alignment horizontal="center" vertical="center" wrapText="1"/>
    </xf>
    <xf numFmtId="1" fontId="102" fillId="23" borderId="172" xfId="0" applyNumberFormat="1" applyFont="1" applyFill="1" applyBorder="1" applyAlignment="1">
      <alignment horizontal="left" vertical="top"/>
    </xf>
    <xf numFmtId="3" fontId="101" fillId="23" borderId="174" xfId="1" applyNumberFormat="1" applyFont="1" applyFill="1" applyBorder="1" applyAlignment="1">
      <alignment horizontal="center" vertical="center" wrapText="1"/>
    </xf>
    <xf numFmtId="3" fontId="101" fillId="23" borderId="135" xfId="0" applyNumberFormat="1" applyFont="1" applyFill="1" applyBorder="1" applyAlignment="1">
      <alignment horizontal="center" vertical="center" wrapText="1"/>
    </xf>
    <xf numFmtId="2" fontId="24" fillId="23" borderId="0" xfId="0" applyNumberFormat="1" applyFont="1" applyFill="1" applyAlignment="1">
      <alignment horizontal="center"/>
    </xf>
    <xf numFmtId="49" fontId="74" fillId="24" borderId="145" xfId="0" applyNumberFormat="1" applyFont="1" applyFill="1" applyBorder="1" applyAlignment="1">
      <alignment horizontal="left" vertical="center"/>
    </xf>
    <xf numFmtId="49" fontId="78" fillId="24" borderId="135" xfId="0" applyNumberFormat="1" applyFont="1" applyFill="1" applyBorder="1" applyAlignment="1">
      <alignment horizontal="center" vertical="center" wrapText="1"/>
    </xf>
    <xf numFmtId="49" fontId="78" fillId="24" borderId="136" xfId="0" applyNumberFormat="1" applyFont="1" applyFill="1" applyBorder="1" applyAlignment="1">
      <alignment horizontal="center" vertical="center" wrapText="1"/>
    </xf>
    <xf numFmtId="0" fontId="101" fillId="24" borderId="145" xfId="0" applyFont="1" applyFill="1" applyBorder="1" applyAlignment="1">
      <alignment horizontal="center" vertical="center" wrapText="1"/>
    </xf>
    <xf numFmtId="2" fontId="102" fillId="24" borderId="135" xfId="0" applyNumberFormat="1" applyFont="1" applyFill="1" applyBorder="1" applyAlignment="1">
      <alignment horizontal="center" vertical="center" wrapText="1"/>
    </xf>
    <xf numFmtId="2" fontId="102" fillId="24" borderId="136" xfId="0" applyNumberFormat="1" applyFont="1" applyFill="1" applyBorder="1" applyAlignment="1">
      <alignment horizontal="center" vertical="center"/>
    </xf>
    <xf numFmtId="0" fontId="102" fillId="24" borderId="154" xfId="0" applyFont="1" applyFill="1" applyBorder="1" applyAlignment="1">
      <alignment horizontal="left"/>
    </xf>
    <xf numFmtId="3" fontId="101" fillId="24" borderId="135" xfId="0" applyNumberFormat="1" applyFont="1" applyFill="1" applyBorder="1" applyAlignment="1">
      <alignment horizontal="center" vertical="center" wrapText="1"/>
    </xf>
    <xf numFmtId="0" fontId="102" fillId="24" borderId="145" xfId="0" applyFont="1" applyFill="1" applyBorder="1" applyAlignment="1">
      <alignment horizontal="center" vertical="center" wrapText="1"/>
    </xf>
    <xf numFmtId="3" fontId="102" fillId="24" borderId="139" xfId="0" applyNumberFormat="1" applyFont="1" applyFill="1" applyBorder="1" applyAlignment="1">
      <alignment horizontal="center" vertical="center" wrapText="1"/>
    </xf>
    <xf numFmtId="3" fontId="102" fillId="24" borderId="135" xfId="0" applyNumberFormat="1" applyFont="1" applyFill="1" applyBorder="1" applyAlignment="1">
      <alignment horizontal="center" vertical="center" wrapText="1"/>
    </xf>
    <xf numFmtId="3" fontId="102" fillId="24" borderId="135" xfId="0" applyNumberFormat="1" applyFont="1" applyFill="1" applyBorder="1" applyAlignment="1">
      <alignment horizontal="center" vertical="center"/>
    </xf>
    <xf numFmtId="4" fontId="102" fillId="24" borderId="135" xfId="0" applyNumberFormat="1" applyFont="1" applyFill="1" applyBorder="1" applyAlignment="1">
      <alignment horizontal="center" vertical="center" wrapText="1"/>
    </xf>
    <xf numFmtId="3" fontId="102" fillId="24" borderId="136" xfId="0" applyNumberFormat="1" applyFont="1" applyFill="1" applyBorder="1" applyAlignment="1">
      <alignment horizontal="center" vertical="center"/>
    </xf>
    <xf numFmtId="0" fontId="102" fillId="24" borderId="126" xfId="0" applyFont="1" applyFill="1" applyBorder="1" applyAlignment="1">
      <alignment horizontal="left" vertical="center"/>
    </xf>
    <xf numFmtId="1" fontId="101" fillId="24" borderId="169" xfId="1" applyNumberFormat="1" applyFont="1" applyFill="1" applyBorder="1" applyAlignment="1">
      <alignment horizontal="center" vertical="center" wrapText="1"/>
    </xf>
    <xf numFmtId="1" fontId="102" fillId="24" borderId="169" xfId="0" applyNumberFormat="1" applyFont="1" applyFill="1" applyBorder="1" applyAlignment="1">
      <alignment horizontal="center" vertical="center"/>
    </xf>
    <xf numFmtId="9" fontId="102" fillId="24" borderId="169" xfId="0" applyNumberFormat="1" applyFont="1" applyFill="1" applyBorder="1" applyAlignment="1">
      <alignment horizontal="center" vertical="center"/>
    </xf>
    <xf numFmtId="2" fontId="102" fillId="24" borderId="169" xfId="0" applyNumberFormat="1" applyFont="1" applyFill="1" applyBorder="1" applyAlignment="1">
      <alignment horizontal="center" vertical="center"/>
    </xf>
    <xf numFmtId="2" fontId="102" fillId="24" borderId="169" xfId="0" applyNumberFormat="1" applyFont="1" applyFill="1" applyBorder="1" applyAlignment="1">
      <alignment horizontal="center" vertical="center" wrapText="1"/>
    </xf>
    <xf numFmtId="4" fontId="102" fillId="24" borderId="169" xfId="0" applyNumberFormat="1" applyFont="1" applyFill="1" applyBorder="1" applyAlignment="1">
      <alignment horizontal="center" vertical="center" wrapText="1"/>
    </xf>
    <xf numFmtId="3" fontId="102" fillId="24" borderId="169" xfId="0" applyNumberFormat="1" applyFont="1" applyFill="1" applyBorder="1" applyAlignment="1">
      <alignment horizontal="center" vertical="center" wrapText="1"/>
    </xf>
    <xf numFmtId="1" fontId="102" fillId="24" borderId="172" xfId="0" applyNumberFormat="1" applyFont="1" applyFill="1" applyBorder="1" applyAlignment="1">
      <alignment horizontal="left" vertical="top"/>
    </xf>
    <xf numFmtId="3" fontId="101" fillId="24" borderId="175" xfId="1" applyNumberFormat="1" applyFont="1" applyFill="1" applyBorder="1" applyAlignment="1">
      <alignment horizontal="center" vertical="center" wrapText="1"/>
    </xf>
    <xf numFmtId="1" fontId="102" fillId="24" borderId="140" xfId="0" applyNumberFormat="1" applyFont="1" applyFill="1" applyBorder="1" applyAlignment="1">
      <alignment horizontal="center" vertical="center" wrapText="1"/>
    </xf>
    <xf numFmtId="1" fontId="102" fillId="24" borderId="135" xfId="0" applyNumberFormat="1" applyFont="1" applyFill="1" applyBorder="1" applyAlignment="1">
      <alignment horizontal="center" vertical="center" wrapText="1"/>
    </xf>
    <xf numFmtId="3" fontId="102" fillId="24" borderId="138" xfId="0" applyNumberFormat="1" applyFont="1" applyFill="1" applyBorder="1" applyAlignment="1">
      <alignment horizontal="center" vertical="center" wrapText="1"/>
    </xf>
    <xf numFmtId="0" fontId="102" fillId="24" borderId="152" xfId="0" applyFont="1" applyFill="1" applyBorder="1" applyAlignment="1">
      <alignment horizontal="left" vertical="top"/>
    </xf>
    <xf numFmtId="3" fontId="105" fillId="24" borderId="135" xfId="1" applyNumberFormat="1" applyFont="1" applyFill="1" applyBorder="1" applyAlignment="1">
      <alignment horizontal="center" vertical="center" wrapText="1"/>
    </xf>
    <xf numFmtId="49" fontId="102" fillId="24" borderId="139" xfId="0" applyNumberFormat="1" applyFont="1" applyFill="1" applyBorder="1" applyAlignment="1">
      <alignment horizontal="center" vertical="center" wrapText="1"/>
    </xf>
    <xf numFmtId="0" fontId="102" fillId="24" borderId="135" xfId="0" applyFont="1" applyFill="1" applyBorder="1" applyAlignment="1">
      <alignment horizontal="center" vertical="center"/>
    </xf>
    <xf numFmtId="2" fontId="24" fillId="24" borderId="0" xfId="0" applyNumberFormat="1" applyFont="1" applyFill="1" applyAlignment="1">
      <alignment horizontal="center"/>
    </xf>
    <xf numFmtId="0" fontId="24" fillId="24" borderId="0" xfId="0" applyFont="1" applyFill="1"/>
    <xf numFmtId="0" fontId="24" fillId="24" borderId="0" xfId="0" applyFont="1" applyFill="1" applyAlignment="1">
      <alignment horizontal="center"/>
    </xf>
    <xf numFmtId="0" fontId="36" fillId="24" borderId="0" xfId="0" applyFont="1" applyFill="1"/>
    <xf numFmtId="0" fontId="101" fillId="23" borderId="145" xfId="0" applyFont="1" applyFill="1" applyBorder="1" applyAlignment="1">
      <alignment horizontal="center" vertical="center" wrapText="1"/>
    </xf>
    <xf numFmtId="3" fontId="105" fillId="23" borderId="135" xfId="1" applyNumberFormat="1" applyFont="1" applyFill="1" applyBorder="1" applyAlignment="1">
      <alignment horizontal="center" vertical="center" wrapText="1"/>
    </xf>
    <xf numFmtId="0" fontId="102" fillId="23" borderId="126" xfId="0" applyFont="1" applyFill="1" applyBorder="1" applyAlignment="1">
      <alignment horizontal="left" vertical="center"/>
    </xf>
    <xf numFmtId="1" fontId="102" fillId="23" borderId="169" xfId="0" applyNumberFormat="1" applyFont="1" applyFill="1" applyBorder="1" applyAlignment="1">
      <alignment horizontal="center" vertical="center" wrapText="1"/>
    </xf>
    <xf numFmtId="3" fontId="102" fillId="23" borderId="175" xfId="0" applyNumberFormat="1" applyFont="1" applyFill="1" applyBorder="1" applyAlignment="1">
      <alignment horizontal="center" vertical="center" wrapText="1"/>
    </xf>
    <xf numFmtId="1" fontId="102" fillId="23" borderId="140" xfId="0" applyNumberFormat="1" applyFont="1" applyFill="1" applyBorder="1" applyAlignment="1">
      <alignment horizontal="center" vertical="center" wrapText="1"/>
    </xf>
    <xf numFmtId="1" fontId="102" fillId="23" borderId="135" xfId="0" applyNumberFormat="1" applyFont="1" applyFill="1" applyBorder="1" applyAlignment="1">
      <alignment horizontal="center" vertical="center" wrapText="1"/>
    </xf>
    <xf numFmtId="0" fontId="24" fillId="23" borderId="0" xfId="0" applyFont="1" applyFill="1"/>
    <xf numFmtId="2" fontId="102" fillId="23" borderId="135" xfId="0" applyNumberFormat="1" applyFont="1" applyFill="1" applyBorder="1" applyAlignment="1">
      <alignment horizontal="center" vertical="center"/>
    </xf>
    <xf numFmtId="0" fontId="102" fillId="23" borderId="145" xfId="0" applyFont="1" applyFill="1" applyBorder="1" applyAlignment="1">
      <alignment horizontal="center" vertical="center"/>
    </xf>
    <xf numFmtId="1" fontId="101" fillId="23" borderId="169" xfId="0" applyNumberFormat="1" applyFont="1" applyFill="1" applyBorder="1" applyAlignment="1">
      <alignment horizontal="center" wrapText="1"/>
    </xf>
    <xf numFmtId="3" fontId="101" fillId="23" borderId="175" xfId="1" applyNumberFormat="1" applyFont="1" applyFill="1" applyBorder="1" applyAlignment="1">
      <alignment horizontal="center" vertical="center" wrapText="1"/>
    </xf>
    <xf numFmtId="3" fontId="101" fillId="23" borderId="135" xfId="0" applyNumberFormat="1" applyFont="1" applyFill="1" applyBorder="1" applyAlignment="1">
      <alignment horizontal="center" vertical="center"/>
    </xf>
    <xf numFmtId="49" fontId="110" fillId="23" borderId="145" xfId="0" applyNumberFormat="1" applyFont="1" applyFill="1" applyBorder="1" applyAlignment="1">
      <alignment horizontal="left" vertical="center"/>
    </xf>
    <xf numFmtId="49" fontId="111" fillId="23" borderId="135" xfId="0" applyNumberFormat="1" applyFont="1" applyFill="1" applyBorder="1" applyAlignment="1">
      <alignment horizontal="center" vertical="center" wrapText="1"/>
    </xf>
    <xf numFmtId="49" fontId="111" fillId="23" borderId="136" xfId="0" applyNumberFormat="1" applyFont="1" applyFill="1" applyBorder="1" applyAlignment="1">
      <alignment horizontal="center" vertical="center" wrapText="1"/>
    </xf>
    <xf numFmtId="0" fontId="112" fillId="23" borderId="145" xfId="0" applyFont="1" applyFill="1" applyBorder="1" applyAlignment="1">
      <alignment horizontal="center" vertical="center" wrapText="1"/>
    </xf>
    <xf numFmtId="2" fontId="113" fillId="23" borderId="135" xfId="0" applyNumberFormat="1" applyFont="1" applyFill="1" applyBorder="1" applyAlignment="1">
      <alignment horizontal="center" vertical="center" wrapText="1"/>
    </xf>
    <xf numFmtId="2" fontId="113" fillId="23" borderId="136" xfId="0" applyNumberFormat="1" applyFont="1" applyFill="1" applyBorder="1" applyAlignment="1">
      <alignment horizontal="center" vertical="center"/>
    </xf>
    <xf numFmtId="0" fontId="113" fillId="23" borderId="154" xfId="0" applyFont="1" applyFill="1" applyBorder="1" applyAlignment="1">
      <alignment horizontal="left"/>
    </xf>
    <xf numFmtId="3" fontId="112" fillId="23" borderId="135" xfId="0" applyNumberFormat="1" applyFont="1" applyFill="1" applyBorder="1" applyAlignment="1">
      <alignment horizontal="center" vertical="center" wrapText="1"/>
    </xf>
    <xf numFmtId="0" fontId="113" fillId="23" borderId="145" xfId="0" applyFont="1" applyFill="1" applyBorder="1" applyAlignment="1">
      <alignment horizontal="center" vertical="center" wrapText="1"/>
    </xf>
    <xf numFmtId="3" fontId="113" fillId="23" borderId="139" xfId="0" applyNumberFormat="1" applyFont="1" applyFill="1" applyBorder="1" applyAlignment="1">
      <alignment horizontal="center" vertical="center" wrapText="1"/>
    </xf>
    <xf numFmtId="3" fontId="113" fillId="23" borderId="135" xfId="0" applyNumberFormat="1" applyFont="1" applyFill="1" applyBorder="1" applyAlignment="1">
      <alignment horizontal="center" vertical="center" wrapText="1"/>
    </xf>
    <xf numFmtId="3" fontId="113" fillId="23" borderId="135" xfId="0" applyNumberFormat="1" applyFont="1" applyFill="1" applyBorder="1" applyAlignment="1">
      <alignment horizontal="center" vertical="center"/>
    </xf>
    <xf numFmtId="4" fontId="113" fillId="23" borderId="135" xfId="0" applyNumberFormat="1" applyFont="1" applyFill="1" applyBorder="1" applyAlignment="1">
      <alignment horizontal="center" vertical="center" wrapText="1"/>
    </xf>
    <xf numFmtId="3" fontId="113" fillId="23" borderId="136" xfId="0" applyNumberFormat="1" applyFont="1" applyFill="1" applyBorder="1" applyAlignment="1">
      <alignment horizontal="center" vertical="center"/>
    </xf>
    <xf numFmtId="0" fontId="113" fillId="23" borderId="126" xfId="0" applyFont="1" applyFill="1" applyBorder="1" applyAlignment="1">
      <alignment horizontal="left" vertical="center"/>
    </xf>
    <xf numFmtId="1" fontId="112" fillId="23" borderId="169" xfId="1" applyNumberFormat="1" applyFont="1" applyFill="1" applyBorder="1" applyAlignment="1">
      <alignment horizontal="center" vertical="center" wrapText="1"/>
    </xf>
    <xf numFmtId="1" fontId="113" fillId="23" borderId="169" xfId="0" applyNumberFormat="1" applyFont="1" applyFill="1" applyBorder="1" applyAlignment="1">
      <alignment horizontal="center" vertical="center"/>
    </xf>
    <xf numFmtId="9" fontId="113" fillId="23" borderId="169" xfId="0" applyNumberFormat="1" applyFont="1" applyFill="1" applyBorder="1" applyAlignment="1">
      <alignment horizontal="center" vertical="center"/>
    </xf>
    <xf numFmtId="2" fontId="113" fillId="23" borderId="169" xfId="0" applyNumberFormat="1" applyFont="1" applyFill="1" applyBorder="1" applyAlignment="1">
      <alignment horizontal="center" vertical="center"/>
    </xf>
    <xf numFmtId="2" fontId="113" fillId="23" borderId="169" xfId="0" applyNumberFormat="1" applyFont="1" applyFill="1" applyBorder="1" applyAlignment="1">
      <alignment horizontal="center" vertical="center" wrapText="1"/>
    </xf>
    <xf numFmtId="4" fontId="113" fillId="23" borderId="169" xfId="0" applyNumberFormat="1" applyFont="1" applyFill="1" applyBorder="1" applyAlignment="1">
      <alignment horizontal="center" vertical="center" wrapText="1"/>
    </xf>
    <xf numFmtId="3" fontId="113" fillId="23" borderId="169" xfId="0" applyNumberFormat="1" applyFont="1" applyFill="1" applyBorder="1" applyAlignment="1">
      <alignment horizontal="center" vertical="center" wrapText="1"/>
    </xf>
    <xf numFmtId="1" fontId="113" fillId="23" borderId="172" xfId="0" applyNumberFormat="1" applyFont="1" applyFill="1" applyBorder="1" applyAlignment="1">
      <alignment horizontal="left" vertical="top"/>
    </xf>
    <xf numFmtId="3" fontId="112" fillId="23" borderId="175" xfId="1" applyNumberFormat="1" applyFont="1" applyFill="1" applyBorder="1" applyAlignment="1">
      <alignment horizontal="center" vertical="center" wrapText="1"/>
    </xf>
    <xf numFmtId="0" fontId="113" fillId="23" borderId="140" xfId="0" applyFont="1" applyFill="1" applyBorder="1" applyAlignment="1">
      <alignment horizontal="center" vertical="center" wrapText="1"/>
    </xf>
    <xf numFmtId="1" fontId="113" fillId="23" borderId="135" xfId="0" applyNumberFormat="1" applyFont="1" applyFill="1" applyBorder="1" applyAlignment="1">
      <alignment horizontal="center" vertical="center" wrapText="1"/>
    </xf>
    <xf numFmtId="3" fontId="113" fillId="23" borderId="138" xfId="0" applyNumberFormat="1" applyFont="1" applyFill="1" applyBorder="1" applyAlignment="1">
      <alignment horizontal="center" vertical="center" wrapText="1"/>
    </xf>
    <xf numFmtId="0" fontId="113" fillId="23" borderId="152" xfId="0" applyFont="1" applyFill="1" applyBorder="1" applyAlignment="1">
      <alignment horizontal="left" vertical="top"/>
    </xf>
    <xf numFmtId="49" fontId="113" fillId="23" borderId="139" xfId="0" applyNumberFormat="1" applyFont="1" applyFill="1" applyBorder="1" applyAlignment="1">
      <alignment horizontal="center" vertical="center" wrapText="1"/>
    </xf>
    <xf numFmtId="0" fontId="113" fillId="23" borderId="135" xfId="0" applyFont="1" applyFill="1" applyBorder="1" applyAlignment="1">
      <alignment horizontal="center" vertical="center"/>
    </xf>
    <xf numFmtId="2" fontId="113" fillId="23" borderId="0" xfId="0" applyNumberFormat="1" applyFont="1" applyFill="1" applyAlignment="1">
      <alignment horizontal="center"/>
    </xf>
    <xf numFmtId="0" fontId="113" fillId="23" borderId="0" xfId="0" applyFont="1" applyFill="1" applyAlignment="1">
      <alignment horizontal="center"/>
    </xf>
    <xf numFmtId="0" fontId="113" fillId="23" borderId="0" xfId="0" applyFont="1" applyFill="1"/>
    <xf numFmtId="0" fontId="114" fillId="23" borderId="145" xfId="1" applyFont="1" applyFill="1" applyBorder="1" applyAlignment="1">
      <alignment horizontal="center" vertical="center" wrapText="1"/>
    </xf>
    <xf numFmtId="2" fontId="113" fillId="23" borderId="135" xfId="0" applyNumberFormat="1" applyFont="1" applyFill="1" applyBorder="1" applyAlignment="1">
      <alignment horizontal="center" vertical="center"/>
    </xf>
    <xf numFmtId="3" fontId="114" fillId="23" borderId="135" xfId="1" applyNumberFormat="1" applyFont="1" applyFill="1" applyBorder="1" applyAlignment="1">
      <alignment horizontal="center" vertical="center" wrapText="1"/>
    </xf>
    <xf numFmtId="0" fontId="113" fillId="23" borderId="145" xfId="0" applyFont="1" applyFill="1" applyBorder="1" applyAlignment="1">
      <alignment horizontal="center" vertical="center"/>
    </xf>
    <xf numFmtId="3" fontId="113" fillId="23" borderId="139" xfId="0" applyNumberFormat="1" applyFont="1" applyFill="1" applyBorder="1" applyAlignment="1">
      <alignment horizontal="center" vertical="center"/>
    </xf>
    <xf numFmtId="1" fontId="112" fillId="23" borderId="169" xfId="0" applyNumberFormat="1" applyFont="1" applyFill="1" applyBorder="1" applyAlignment="1">
      <alignment horizontal="center" vertical="center" wrapText="1"/>
    </xf>
    <xf numFmtId="1" fontId="113" fillId="23" borderId="140" xfId="0" applyNumberFormat="1" applyFont="1" applyFill="1" applyBorder="1" applyAlignment="1">
      <alignment horizontal="center" vertical="center" wrapText="1"/>
    </xf>
    <xf numFmtId="3" fontId="102" fillId="23" borderId="139" xfId="0" applyNumberFormat="1" applyFont="1" applyFill="1" applyBorder="1" applyAlignment="1">
      <alignment horizontal="center" vertical="center"/>
    </xf>
    <xf numFmtId="3" fontId="101" fillId="23" borderId="175" xfId="0" applyNumberFormat="1" applyFont="1" applyFill="1" applyBorder="1" applyAlignment="1">
      <alignment horizontal="center" vertical="center" wrapText="1"/>
    </xf>
    <xf numFmtId="0" fontId="102" fillId="23" borderId="135" xfId="2" applyNumberFormat="1" applyFont="1" applyFill="1" applyBorder="1" applyAlignment="1">
      <alignment horizontal="center" vertical="center"/>
    </xf>
    <xf numFmtId="3" fontId="102" fillId="23" borderId="140" xfId="0" applyNumberFormat="1" applyFont="1" applyFill="1" applyBorder="1" applyAlignment="1">
      <alignment horizontal="center" vertical="center"/>
    </xf>
    <xf numFmtId="0" fontId="102" fillId="23" borderId="130" xfId="0" applyFont="1" applyFill="1" applyBorder="1" applyAlignment="1">
      <alignment horizontal="left" vertical="center"/>
    </xf>
    <xf numFmtId="1" fontId="101" fillId="23" borderId="169" xfId="0" applyNumberFormat="1" applyFont="1" applyFill="1" applyBorder="1" applyAlignment="1">
      <alignment horizontal="center" vertical="center" wrapText="1"/>
    </xf>
    <xf numFmtId="0" fontId="102" fillId="23" borderId="140" xfId="2" applyNumberFormat="1" applyFont="1" applyFill="1" applyBorder="1" applyAlignment="1">
      <alignment horizontal="center" vertical="center"/>
    </xf>
    <xf numFmtId="3" fontId="97" fillId="23" borderId="135" xfId="1" applyNumberFormat="1" applyFill="1" applyBorder="1" applyAlignment="1">
      <alignment horizontal="center" vertical="center"/>
    </xf>
    <xf numFmtId="3" fontId="105" fillId="23" borderId="135" xfId="1" applyNumberFormat="1" applyFont="1" applyFill="1" applyBorder="1" applyAlignment="1">
      <alignment horizontal="center" vertical="center"/>
    </xf>
    <xf numFmtId="0" fontId="101" fillId="23" borderId="135" xfId="1" applyFont="1" applyFill="1" applyBorder="1" applyAlignment="1">
      <alignment horizontal="center" vertical="center" wrapText="1"/>
    </xf>
    <xf numFmtId="3" fontId="102" fillId="23" borderId="146" xfId="0" applyNumberFormat="1" applyFont="1" applyFill="1" applyBorder="1" applyAlignment="1">
      <alignment horizontal="center" vertical="center" wrapText="1"/>
    </xf>
    <xf numFmtId="3" fontId="101" fillId="23" borderId="135" xfId="1" applyNumberFormat="1" applyFont="1" applyFill="1" applyBorder="1" applyAlignment="1">
      <alignment horizontal="center" vertical="center"/>
    </xf>
    <xf numFmtId="49" fontId="102" fillId="23" borderId="140" xfId="0" applyNumberFormat="1" applyFont="1" applyFill="1" applyBorder="1" applyAlignment="1">
      <alignment horizontal="center" vertical="center" wrapText="1"/>
    </xf>
    <xf numFmtId="0" fontId="101" fillId="23" borderId="135" xfId="0" applyFont="1" applyFill="1" applyBorder="1" applyAlignment="1">
      <alignment horizontal="center" vertical="center"/>
    </xf>
    <xf numFmtId="0" fontId="101" fillId="0" borderId="0" xfId="0" applyFont="1" applyAlignment="1">
      <alignment horizontal="center"/>
    </xf>
    <xf numFmtId="3" fontId="102" fillId="0" borderId="135" xfId="0" applyNumberFormat="1" applyFont="1" applyBorder="1" applyAlignment="1">
      <alignment horizontal="center"/>
    </xf>
    <xf numFmtId="0" fontId="112" fillId="0" borderId="135" xfId="1" applyFont="1" applyFill="1" applyBorder="1" applyAlignment="1">
      <alignment horizontal="center" vertical="center" wrapText="1"/>
    </xf>
    <xf numFmtId="0" fontId="114" fillId="0" borderId="145" xfId="1" applyFont="1" applyFill="1" applyBorder="1" applyAlignment="1">
      <alignment horizontal="center" vertical="center" wrapText="1"/>
    </xf>
    <xf numFmtId="0" fontId="112" fillId="0" borderId="169" xfId="1" applyFont="1" applyFill="1" applyBorder="1" applyAlignment="1">
      <alignment horizontal="center" vertical="center" wrapText="1"/>
    </xf>
    <xf numFmtId="0" fontId="112" fillId="0" borderId="175" xfId="1" applyFont="1" applyFill="1" applyBorder="1" applyAlignment="1">
      <alignment horizontal="center" vertical="center"/>
    </xf>
    <xf numFmtId="0" fontId="112" fillId="0" borderId="145" xfId="1" applyFont="1" applyFill="1" applyBorder="1" applyAlignment="1">
      <alignment horizontal="center" vertical="center"/>
    </xf>
    <xf numFmtId="49" fontId="110" fillId="0" borderId="167" xfId="0" applyNumberFormat="1" applyFont="1" applyBorder="1" applyAlignment="1">
      <alignment horizontal="left" vertical="center"/>
    </xf>
    <xf numFmtId="49" fontId="111" fillId="0" borderId="135" xfId="0" applyNumberFormat="1" applyFont="1" applyBorder="1" applyAlignment="1">
      <alignment horizontal="center" vertical="center" wrapText="1"/>
    </xf>
    <xf numFmtId="49" fontId="111" fillId="0" borderId="145" xfId="0" applyNumberFormat="1" applyFont="1" applyBorder="1" applyAlignment="1">
      <alignment horizontal="center" vertical="center"/>
    </xf>
    <xf numFmtId="0" fontId="113" fillId="0" borderId="139" xfId="0" applyFont="1" applyBorder="1" applyAlignment="1">
      <alignment horizontal="center" vertical="center" wrapText="1"/>
    </xf>
    <xf numFmtId="2" fontId="113" fillId="0" borderId="135" xfId="0" applyNumberFormat="1" applyFont="1" applyBorder="1" applyAlignment="1">
      <alignment horizontal="center" vertical="center"/>
    </xf>
    <xf numFmtId="2" fontId="113" fillId="0" borderId="135" xfId="0" applyNumberFormat="1" applyFont="1" applyBorder="1" applyAlignment="1">
      <alignment horizontal="center" vertical="center" wrapText="1"/>
    </xf>
    <xf numFmtId="2" fontId="113" fillId="0" borderId="136" xfId="0" applyNumberFormat="1" applyFont="1" applyBorder="1" applyAlignment="1">
      <alignment horizontal="center" vertical="center"/>
    </xf>
    <xf numFmtId="0" fontId="113" fillId="0" borderId="154" xfId="0" applyFont="1" applyBorder="1" applyAlignment="1">
      <alignment horizontal="left"/>
    </xf>
    <xf numFmtId="0" fontId="113" fillId="0" borderId="145" xfId="0" applyFont="1" applyBorder="1" applyAlignment="1">
      <alignment horizontal="center" vertical="center"/>
    </xf>
    <xf numFmtId="3" fontId="113" fillId="0" borderId="140" xfId="0" applyNumberFormat="1" applyFont="1" applyBorder="1" applyAlignment="1">
      <alignment horizontal="center" vertical="center" wrapText="1"/>
    </xf>
    <xf numFmtId="3" fontId="113" fillId="0" borderId="135" xfId="0" applyNumberFormat="1" applyFont="1" applyBorder="1" applyAlignment="1">
      <alignment horizontal="center" vertical="center" wrapText="1"/>
    </xf>
    <xf numFmtId="3" fontId="113" fillId="0" borderId="135" xfId="0" applyNumberFormat="1" applyFont="1" applyBorder="1" applyAlignment="1">
      <alignment horizontal="center" vertical="center"/>
    </xf>
    <xf numFmtId="4" fontId="113" fillId="0" borderId="135" xfId="0" applyNumberFormat="1" applyFont="1" applyBorder="1" applyAlignment="1">
      <alignment horizontal="center" vertical="center" wrapText="1"/>
    </xf>
    <xf numFmtId="3" fontId="113" fillId="0" borderId="136" xfId="0" applyNumberFormat="1" applyFont="1" applyBorder="1" applyAlignment="1">
      <alignment horizontal="center" vertical="center"/>
    </xf>
    <xf numFmtId="0" fontId="113" fillId="0" borderId="126" xfId="0" applyFont="1" applyBorder="1" applyAlignment="1">
      <alignment horizontal="left" vertical="center"/>
    </xf>
    <xf numFmtId="1" fontId="113" fillId="0" borderId="169" xfId="0" applyNumberFormat="1" applyFont="1" applyBorder="1" applyAlignment="1">
      <alignment horizontal="center" vertical="center"/>
    </xf>
    <xf numFmtId="9" fontId="113" fillId="0" borderId="169" xfId="0" applyNumberFormat="1" applyFont="1" applyBorder="1" applyAlignment="1">
      <alignment horizontal="center" vertical="center"/>
    </xf>
    <xf numFmtId="2" fontId="113" fillId="0" borderId="169" xfId="0" applyNumberFormat="1" applyFont="1" applyBorder="1" applyAlignment="1">
      <alignment horizontal="center" vertical="center"/>
    </xf>
    <xf numFmtId="2" fontId="113" fillId="0" borderId="169" xfId="0" applyNumberFormat="1" applyFont="1" applyBorder="1" applyAlignment="1">
      <alignment horizontal="center" vertical="center" wrapText="1"/>
    </xf>
    <xf numFmtId="4" fontId="113" fillId="0" borderId="169" xfId="0" applyNumberFormat="1" applyFont="1" applyBorder="1" applyAlignment="1">
      <alignment horizontal="center" vertical="center" wrapText="1"/>
    </xf>
    <xf numFmtId="3" fontId="113" fillId="0" borderId="169" xfId="0" applyNumberFormat="1" applyFont="1" applyBorder="1" applyAlignment="1">
      <alignment horizontal="center" vertical="center" wrapText="1"/>
    </xf>
    <xf numFmtId="1" fontId="113" fillId="0" borderId="172" xfId="0" applyNumberFormat="1" applyFont="1" applyBorder="1" applyAlignment="1">
      <alignment horizontal="left" vertical="top"/>
    </xf>
    <xf numFmtId="1" fontId="113" fillId="0" borderId="140" xfId="0" applyNumberFormat="1" applyFont="1" applyBorder="1" applyAlignment="1">
      <alignment horizontal="center" vertical="center" wrapText="1"/>
    </xf>
    <xf numFmtId="1" fontId="113" fillId="0" borderId="145" xfId="0" applyNumberFormat="1" applyFont="1" applyBorder="1" applyAlignment="1">
      <alignment horizontal="center" vertical="center" wrapText="1"/>
    </xf>
    <xf numFmtId="0" fontId="113" fillId="0" borderId="152" xfId="0" applyFont="1" applyBorder="1" applyAlignment="1">
      <alignment horizontal="left" vertical="top"/>
    </xf>
    <xf numFmtId="0" fontId="113" fillId="0" borderId="145" xfId="0" applyFont="1" applyBorder="1" applyAlignment="1">
      <alignment horizontal="center" vertical="center" wrapText="1"/>
    </xf>
    <xf numFmtId="49" fontId="113" fillId="0" borderId="140" xfId="0" applyNumberFormat="1" applyFont="1" applyBorder="1" applyAlignment="1">
      <alignment horizontal="center" vertical="center" wrapText="1"/>
    </xf>
    <xf numFmtId="0" fontId="113" fillId="0" borderId="135" xfId="0" applyFont="1" applyBorder="1" applyAlignment="1">
      <alignment horizontal="center" vertical="center"/>
    </xf>
    <xf numFmtId="2" fontId="113" fillId="0" borderId="0" xfId="0" applyNumberFormat="1" applyFont="1" applyAlignment="1">
      <alignment horizontal="center"/>
    </xf>
    <xf numFmtId="0" fontId="113" fillId="0" borderId="0" xfId="0" applyFont="1"/>
    <xf numFmtId="0" fontId="113" fillId="0" borderId="0" xfId="0" applyFont="1" applyAlignment="1">
      <alignment horizontal="center"/>
    </xf>
    <xf numFmtId="3" fontId="101" fillId="0" borderId="175" xfId="0" applyNumberFormat="1" applyFont="1" applyBorder="1" applyAlignment="1">
      <alignment horizontal="center" vertical="center" wrapText="1"/>
    </xf>
    <xf numFmtId="49" fontId="102" fillId="0" borderId="135" xfId="0" applyNumberFormat="1" applyFont="1" applyBorder="1" applyAlignment="1">
      <alignment horizontal="center" vertical="center" wrapText="1"/>
    </xf>
    <xf numFmtId="3" fontId="102" fillId="0" borderId="175" xfId="0" applyNumberFormat="1" applyFont="1" applyBorder="1" applyAlignment="1">
      <alignment horizontal="center" vertical="center" wrapText="1"/>
    </xf>
    <xf numFmtId="3" fontId="102" fillId="0" borderId="146" xfId="0" applyNumberFormat="1" applyFont="1" applyBorder="1" applyAlignment="1">
      <alignment horizontal="center" vertical="center" wrapText="1"/>
    </xf>
    <xf numFmtId="3" fontId="102" fillId="0" borderId="145" xfId="0" applyNumberFormat="1" applyFont="1" applyBorder="1" applyAlignment="1">
      <alignment horizontal="center" vertical="center"/>
    </xf>
    <xf numFmtId="49" fontId="102" fillId="0" borderId="171" xfId="0" applyNumberFormat="1" applyFont="1" applyBorder="1" applyAlignment="1">
      <alignment horizontal="center" vertical="center" wrapText="1"/>
    </xf>
    <xf numFmtId="3" fontId="101" fillId="0" borderId="133" xfId="0" applyNumberFormat="1" applyFont="1" applyBorder="1" applyAlignment="1">
      <alignment horizontal="center" vertical="center" wrapText="1"/>
    </xf>
    <xf numFmtId="3" fontId="102" fillId="0" borderId="133" xfId="0" applyNumberFormat="1" applyFont="1" applyBorder="1" applyAlignment="1">
      <alignment horizontal="center" vertical="center" wrapText="1"/>
    </xf>
    <xf numFmtId="0" fontId="102" fillId="0" borderId="132" xfId="0" applyFont="1" applyBorder="1" applyAlignment="1">
      <alignment horizontal="center" vertical="center" wrapText="1"/>
    </xf>
    <xf numFmtId="0" fontId="102" fillId="0" borderId="133" xfId="0" applyFont="1" applyBorder="1" applyAlignment="1">
      <alignment horizontal="center" vertical="center"/>
    </xf>
    <xf numFmtId="49" fontId="74" fillId="0" borderId="156" xfId="0" applyNumberFormat="1" applyFont="1" applyBorder="1" applyAlignment="1">
      <alignment horizontal="left" vertical="center"/>
    </xf>
    <xf numFmtId="49" fontId="78" fillId="0" borderId="133" xfId="0" applyNumberFormat="1" applyFont="1" applyBorder="1" applyAlignment="1">
      <alignment horizontal="center" vertical="center" wrapText="1"/>
    </xf>
    <xf numFmtId="49" fontId="78" fillId="0" borderId="157" xfId="0" applyNumberFormat="1" applyFont="1" applyBorder="1" applyAlignment="1">
      <alignment horizontal="center" vertical="center" wrapText="1"/>
    </xf>
    <xf numFmtId="0" fontId="97" fillId="0" borderId="156" xfId="1" applyFill="1" applyBorder="1" applyAlignment="1">
      <alignment horizontal="center" vertical="center" wrapText="1"/>
    </xf>
    <xf numFmtId="2" fontId="102" fillId="0" borderId="155" xfId="0" applyNumberFormat="1" applyFont="1" applyBorder="1" applyAlignment="1">
      <alignment horizontal="center" vertical="center"/>
    </xf>
    <xf numFmtId="2" fontId="102" fillId="0" borderId="155" xfId="0" applyNumberFormat="1" applyFont="1" applyBorder="1" applyAlignment="1">
      <alignment horizontal="center" vertical="center" wrapText="1"/>
    </xf>
    <xf numFmtId="2" fontId="102" fillId="0" borderId="157" xfId="0" applyNumberFormat="1" applyFont="1" applyBorder="1" applyAlignment="1">
      <alignment horizontal="center" vertical="center"/>
    </xf>
    <xf numFmtId="1" fontId="102" fillId="0" borderId="47" xfId="0" applyNumberFormat="1" applyFont="1" applyBorder="1" applyAlignment="1">
      <alignment horizontal="center" vertical="center" wrapText="1"/>
    </xf>
    <xf numFmtId="3" fontId="102" fillId="0" borderId="169" xfId="0" applyNumberFormat="1" applyFont="1" applyBorder="1" applyAlignment="1">
      <alignment horizontal="center" vertical="center"/>
    </xf>
    <xf numFmtId="3" fontId="102" fillId="0" borderId="141" xfId="0" applyNumberFormat="1" applyFont="1" applyBorder="1" applyAlignment="1">
      <alignment horizontal="center" vertical="center"/>
    </xf>
    <xf numFmtId="49" fontId="102" fillId="0" borderId="169" xfId="0" applyNumberFormat="1" applyFont="1" applyBorder="1" applyAlignment="1">
      <alignment horizontal="center" vertical="center" wrapText="1"/>
    </xf>
    <xf numFmtId="0" fontId="101" fillId="0" borderId="169" xfId="0" applyFont="1" applyBorder="1" applyAlignment="1">
      <alignment horizontal="center" vertical="center" wrapText="1"/>
    </xf>
    <xf numFmtId="0" fontId="102" fillId="0" borderId="169" xfId="0" applyFont="1" applyBorder="1" applyAlignment="1">
      <alignment horizontal="center" vertical="center" wrapText="1"/>
    </xf>
    <xf numFmtId="3" fontId="97" fillId="0" borderId="155" xfId="1" applyNumberFormat="1" applyFill="1" applyBorder="1" applyAlignment="1">
      <alignment horizontal="center" vertical="center" wrapText="1"/>
    </xf>
    <xf numFmtId="3" fontId="102" fillId="0" borderId="158" xfId="0" applyNumberFormat="1" applyFont="1" applyBorder="1" applyAlignment="1">
      <alignment horizontal="center" vertical="center" wrapText="1"/>
    </xf>
    <xf numFmtId="1" fontId="102" fillId="0" borderId="158" xfId="0" applyNumberFormat="1" applyFont="1" applyBorder="1" applyAlignment="1">
      <alignment horizontal="center" vertical="center" wrapText="1"/>
    </xf>
    <xf numFmtId="0" fontId="102" fillId="0" borderId="0" xfId="0" applyFont="1" applyAlignment="1">
      <alignment vertical="center"/>
    </xf>
    <xf numFmtId="166" fontId="102" fillId="0" borderId="135" xfId="0" applyNumberFormat="1" applyFont="1" applyBorder="1" applyAlignment="1">
      <alignment horizontal="center" vertical="center" wrapText="1"/>
    </xf>
    <xf numFmtId="3" fontId="101" fillId="0" borderId="155" xfId="0" applyNumberFormat="1" applyFont="1" applyBorder="1" applyAlignment="1">
      <alignment horizontal="center" vertical="center" wrapText="1"/>
    </xf>
    <xf numFmtId="3" fontId="102" fillId="0" borderId="155" xfId="0" applyNumberFormat="1" applyFont="1" applyBorder="1" applyAlignment="1">
      <alignment horizontal="center" vertical="center" wrapText="1"/>
    </xf>
    <xf numFmtId="3" fontId="102" fillId="0" borderId="155" xfId="0" applyNumberFormat="1" applyFont="1" applyBorder="1" applyAlignment="1">
      <alignment horizontal="center" vertical="center"/>
    </xf>
    <xf numFmtId="4" fontId="102" fillId="0" borderId="155" xfId="0" applyNumberFormat="1" applyFont="1" applyBorder="1" applyAlignment="1">
      <alignment horizontal="center" vertical="center" wrapText="1"/>
    </xf>
    <xf numFmtId="3" fontId="101" fillId="0" borderId="168" xfId="0" applyNumberFormat="1" applyFont="1" applyBorder="1" applyAlignment="1">
      <alignment horizontal="center" vertical="center"/>
    </xf>
    <xf numFmtId="3" fontId="102" fillId="0" borderId="168" xfId="0" applyNumberFormat="1" applyFont="1" applyBorder="1" applyAlignment="1">
      <alignment horizontal="center" vertical="center"/>
    </xf>
    <xf numFmtId="3" fontId="102" fillId="0" borderId="170" xfId="0" applyNumberFormat="1" applyFont="1" applyBorder="1" applyAlignment="1">
      <alignment horizontal="center" vertical="center"/>
    </xf>
    <xf numFmtId="0" fontId="102" fillId="0" borderId="170" xfId="0" applyFont="1" applyBorder="1" applyAlignment="1">
      <alignment horizontal="center" vertical="center" wrapText="1"/>
    </xf>
    <xf numFmtId="49" fontId="102" fillId="0" borderId="170" xfId="0" applyNumberFormat="1" applyFont="1" applyBorder="1" applyAlignment="1">
      <alignment horizontal="center" vertical="center" wrapText="1"/>
    </xf>
    <xf numFmtId="3" fontId="102" fillId="0" borderId="170" xfId="0" applyNumberFormat="1" applyFont="1" applyBorder="1" applyAlignment="1">
      <alignment horizontal="center" vertical="center" wrapText="1"/>
    </xf>
    <xf numFmtId="3" fontId="102" fillId="0" borderId="168" xfId="0" applyNumberFormat="1" applyFont="1" applyBorder="1" applyAlignment="1">
      <alignment horizontal="center" vertical="center" wrapText="1"/>
    </xf>
    <xf numFmtId="0" fontId="39" fillId="0" borderId="0" xfId="0" applyFont="1" applyAlignment="1">
      <alignment vertical="center"/>
    </xf>
    <xf numFmtId="4" fontId="109" fillId="25" borderId="0" xfId="0" applyNumberFormat="1" applyFont="1" applyFill="1" applyAlignment="1">
      <alignment horizontal="right" vertical="center" wrapText="1"/>
    </xf>
    <xf numFmtId="4" fontId="109" fillId="26" borderId="0" xfId="0" applyNumberFormat="1" applyFont="1" applyFill="1" applyAlignment="1">
      <alignment horizontal="right" vertical="center" wrapText="1"/>
    </xf>
    <xf numFmtId="0" fontId="97" fillId="25" borderId="0" xfId="1" applyFill="1"/>
    <xf numFmtId="4" fontId="109" fillId="27" borderId="0" xfId="0" applyNumberFormat="1" applyFont="1" applyFill="1" applyAlignment="1">
      <alignment horizontal="right" vertical="center" wrapText="1"/>
    </xf>
    <xf numFmtId="4" fontId="109" fillId="28" borderId="0" xfId="0" applyNumberFormat="1" applyFont="1" applyFill="1" applyAlignment="1">
      <alignment horizontal="right" vertical="center" wrapText="1"/>
    </xf>
    <xf numFmtId="0" fontId="102" fillId="0" borderId="140" xfId="0" applyFont="1" applyBorder="1" applyAlignment="1">
      <alignment horizontal="center" vertical="center"/>
    </xf>
    <xf numFmtId="4" fontId="109" fillId="0" borderId="0" xfId="0" applyNumberFormat="1" applyFont="1" applyAlignment="1">
      <alignment horizontal="right" vertical="center"/>
    </xf>
    <xf numFmtId="0" fontId="86" fillId="29" borderId="106" xfId="0" applyFont="1" applyFill="1" applyBorder="1" applyAlignment="1">
      <alignment horizontal="center" vertical="center" wrapText="1"/>
    </xf>
    <xf numFmtId="0" fontId="0" fillId="0" borderId="0" xfId="0" applyAlignment="1">
      <alignment wrapText="1"/>
    </xf>
    <xf numFmtId="0" fontId="60" fillId="0" borderId="0" xfId="0" applyFont="1" applyAlignment="1">
      <alignment wrapText="1"/>
    </xf>
    <xf numFmtId="0" fontId="1" fillId="2" borderId="1" xfId="0" applyFont="1" applyFill="1" applyBorder="1" applyAlignment="1">
      <alignment horizontal="right"/>
    </xf>
    <xf numFmtId="0" fontId="2" fillId="0" borderId="2" xfId="0" applyFont="1" applyBorder="1"/>
    <xf numFmtId="0" fontId="2" fillId="0" borderId="3" xfId="0" applyFont="1" applyBorder="1"/>
    <xf numFmtId="0" fontId="3" fillId="3" borderId="4" xfId="0" applyFont="1" applyFill="1" applyBorder="1" applyAlignment="1">
      <alignment horizontal="center" vertical="center"/>
    </xf>
    <xf numFmtId="0" fontId="2" fillId="0" borderId="5" xfId="0" applyFont="1" applyBorder="1"/>
    <xf numFmtId="0" fontId="2" fillId="0" borderId="6" xfId="0" applyFont="1" applyBorder="1"/>
    <xf numFmtId="0" fontId="6" fillId="2" borderId="1" xfId="0" applyFont="1" applyFill="1" applyBorder="1" applyAlignment="1">
      <alignment vertical="top"/>
    </xf>
    <xf numFmtId="0" fontId="7" fillId="2" borderId="1" xfId="0" applyFont="1" applyFill="1" applyBorder="1" applyAlignment="1">
      <alignment horizontal="left" vertical="top" wrapText="1"/>
    </xf>
    <xf numFmtId="0" fontId="9" fillId="20" borderId="13" xfId="0" applyFont="1" applyFill="1" applyBorder="1" applyAlignment="1">
      <alignment horizontal="left" vertical="center" wrapText="1"/>
    </xf>
    <xf numFmtId="0" fontId="2" fillId="18" borderId="14" xfId="0" applyFont="1" applyFill="1" applyBorder="1"/>
    <xf numFmtId="0" fontId="1" fillId="2" borderId="1" xfId="0" applyFont="1" applyFill="1" applyBorder="1" applyAlignment="1">
      <alignment vertical="top"/>
    </xf>
    <xf numFmtId="0" fontId="3" fillId="2" borderId="1" xfId="0" applyFont="1" applyFill="1" applyBorder="1" applyAlignment="1">
      <alignment vertical="top"/>
    </xf>
    <xf numFmtId="0" fontId="1" fillId="2" borderId="15" xfId="0" applyFont="1" applyFill="1" applyBorder="1" applyAlignment="1">
      <alignment horizontal="right"/>
    </xf>
    <xf numFmtId="0" fontId="12" fillId="2" borderId="15" xfId="0" applyFont="1" applyFill="1" applyBorder="1" applyAlignment="1">
      <alignment horizontal="right" vertical="top" wrapText="1"/>
    </xf>
    <xf numFmtId="0" fontId="3" fillId="2" borderId="1" xfId="0" applyFont="1" applyFill="1" applyBorder="1" applyAlignment="1">
      <alignment vertical="top" wrapText="1"/>
    </xf>
    <xf numFmtId="0" fontId="10" fillId="2" borderId="1" xfId="0" applyFont="1" applyFill="1" applyBorder="1" applyAlignment="1">
      <alignment horizontal="left" vertical="top" wrapText="1"/>
    </xf>
    <xf numFmtId="0" fontId="6" fillId="2" borderId="1" xfId="0" applyFont="1" applyFill="1" applyBorder="1" applyAlignment="1">
      <alignment horizontal="left" vertical="top"/>
    </xf>
    <xf numFmtId="0" fontId="10" fillId="2" borderId="1" xfId="0" applyFont="1" applyFill="1" applyBorder="1" applyAlignment="1">
      <alignment vertical="top" wrapText="1"/>
    </xf>
    <xf numFmtId="0" fontId="21" fillId="5" borderId="23" xfId="0" applyFont="1" applyFill="1" applyBorder="1" applyAlignment="1">
      <alignment horizontal="center" vertical="center" wrapText="1"/>
    </xf>
    <xf numFmtId="0" fontId="2" fillId="0" borderId="34" xfId="0" applyFont="1" applyBorder="1"/>
    <xf numFmtId="0" fontId="21" fillId="5" borderId="35" xfId="0" applyFont="1" applyFill="1" applyBorder="1" applyAlignment="1">
      <alignment horizontal="center" vertical="center" wrapText="1"/>
    </xf>
    <xf numFmtId="0" fontId="2" fillId="0" borderId="27" xfId="0" applyFont="1" applyBorder="1"/>
    <xf numFmtId="0" fontId="23" fillId="5" borderId="22" xfId="0" applyFont="1" applyFill="1" applyBorder="1" applyAlignment="1">
      <alignment horizontal="center" vertical="center" wrapText="1"/>
    </xf>
    <xf numFmtId="0" fontId="2" fillId="0" borderId="26" xfId="0" applyFont="1" applyBorder="1"/>
    <xf numFmtId="0" fontId="2" fillId="0" borderId="30" xfId="0" applyFont="1" applyBorder="1"/>
    <xf numFmtId="0" fontId="24" fillId="5" borderId="23" xfId="0" applyFont="1" applyFill="1" applyBorder="1" applyAlignment="1">
      <alignment horizontal="center" vertical="center" wrapText="1"/>
    </xf>
    <xf numFmtId="0" fontId="2" fillId="0" borderId="31" xfId="0" applyFont="1" applyBorder="1"/>
    <xf numFmtId="0" fontId="21" fillId="5" borderId="36" xfId="0" applyFont="1" applyFill="1" applyBorder="1" applyAlignment="1">
      <alignment horizontal="center" vertical="center" wrapText="1"/>
    </xf>
    <xf numFmtId="0" fontId="2" fillId="0" borderId="37" xfId="0" applyFont="1" applyBorder="1"/>
    <xf numFmtId="0" fontId="21" fillId="5" borderId="38" xfId="0" applyFont="1" applyFill="1" applyBorder="1" applyAlignment="1">
      <alignment horizontal="center" vertical="center" wrapText="1"/>
    </xf>
    <xf numFmtId="0" fontId="2" fillId="0" borderId="39" xfId="0" applyFont="1" applyBorder="1"/>
    <xf numFmtId="0" fontId="24" fillId="0" borderId="23" xfId="0" applyFont="1" applyBorder="1" applyAlignment="1">
      <alignment horizontal="center" vertical="center" wrapText="1"/>
    </xf>
    <xf numFmtId="0" fontId="30" fillId="5" borderId="22" xfId="0" applyFont="1" applyFill="1" applyBorder="1" applyAlignment="1">
      <alignment horizontal="center" vertical="center" wrapText="1"/>
    </xf>
    <xf numFmtId="0" fontId="35" fillId="6" borderId="1" xfId="0" applyFont="1" applyFill="1" applyBorder="1" applyAlignment="1">
      <alignment horizontal="left" vertical="center" wrapText="1"/>
    </xf>
    <xf numFmtId="0" fontId="37" fillId="7" borderId="1" xfId="0" applyFont="1" applyFill="1" applyBorder="1" applyAlignment="1">
      <alignment horizontal="center" vertical="center" wrapText="1"/>
    </xf>
    <xf numFmtId="0" fontId="38" fillId="7" borderId="1" xfId="0" applyFont="1" applyFill="1" applyBorder="1" applyAlignment="1">
      <alignment horizontal="left" vertical="center" wrapText="1"/>
    </xf>
    <xf numFmtId="0" fontId="36" fillId="7" borderId="1" xfId="0" applyFont="1" applyFill="1" applyBorder="1" applyAlignment="1">
      <alignment horizontal="left" vertical="center" wrapText="1"/>
    </xf>
    <xf numFmtId="0" fontId="36" fillId="4" borderId="40" xfId="0" applyFont="1" applyFill="1" applyBorder="1" applyAlignment="1">
      <alignment horizontal="left" vertical="center"/>
    </xf>
    <xf numFmtId="0" fontId="2" fillId="0" borderId="41" xfId="0" applyFont="1" applyBorder="1"/>
    <xf numFmtId="0" fontId="40" fillId="7" borderId="1" xfId="0" applyFont="1" applyFill="1" applyBorder="1" applyAlignment="1">
      <alignment horizontal="center" vertical="center" wrapText="1"/>
    </xf>
    <xf numFmtId="0" fontId="42" fillId="8" borderId="1" xfId="0" applyFont="1" applyFill="1" applyBorder="1" applyAlignment="1">
      <alignment horizontal="right" vertical="top" wrapText="1"/>
    </xf>
    <xf numFmtId="0" fontId="45" fillId="8" borderId="1" xfId="0" applyFont="1" applyFill="1" applyBorder="1" applyAlignment="1">
      <alignment horizontal="center" vertical="center" wrapText="1"/>
    </xf>
    <xf numFmtId="0" fontId="38" fillId="8" borderId="1" xfId="0" applyFont="1" applyFill="1" applyBorder="1" applyAlignment="1">
      <alignment horizontal="center" wrapText="1"/>
    </xf>
    <xf numFmtId="0" fontId="47" fillId="4" borderId="1" xfId="0" applyFont="1" applyFill="1" applyBorder="1" applyAlignment="1">
      <alignment horizontal="left" vertical="top" wrapText="1"/>
    </xf>
    <xf numFmtId="0" fontId="40" fillId="7" borderId="52" xfId="0" applyFont="1" applyFill="1" applyBorder="1" applyAlignment="1">
      <alignment horizontal="center"/>
    </xf>
    <xf numFmtId="0" fontId="44" fillId="12" borderId="95" xfId="0" applyFont="1" applyFill="1" applyBorder="1" applyAlignment="1">
      <alignment horizontal="center"/>
    </xf>
    <xf numFmtId="0" fontId="2" fillId="0" borderId="96" xfId="0" applyFont="1" applyBorder="1"/>
    <xf numFmtId="0" fontId="2" fillId="0" borderId="97" xfId="0" applyFont="1" applyBorder="1"/>
    <xf numFmtId="0" fontId="97" fillId="7" borderId="1" xfId="1" applyFill="1" applyBorder="1" applyAlignment="1">
      <alignment horizontal="left" vertical="top" wrapText="1"/>
    </xf>
    <xf numFmtId="0" fontId="97" fillId="0" borderId="3" xfId="1" applyBorder="1"/>
    <xf numFmtId="0" fontId="38" fillId="7" borderId="1" xfId="0" applyFont="1" applyFill="1" applyBorder="1" applyAlignment="1">
      <alignment horizontal="center" wrapText="1"/>
    </xf>
    <xf numFmtId="0" fontId="36" fillId="7" borderId="62" xfId="0" applyFont="1" applyFill="1" applyBorder="1" applyAlignment="1">
      <alignment horizontal="left" vertical="top"/>
    </xf>
    <xf numFmtId="0" fontId="2" fillId="0" borderId="63" xfId="0" applyFont="1" applyBorder="1"/>
    <xf numFmtId="0" fontId="36" fillId="7" borderId="72" xfId="0" applyFont="1" applyFill="1" applyBorder="1" applyAlignment="1">
      <alignment horizontal="right" vertical="center"/>
    </xf>
    <xf numFmtId="0" fontId="2" fillId="0" borderId="73" xfId="0" applyFont="1" applyBorder="1"/>
    <xf numFmtId="0" fontId="60" fillId="7" borderId="78" xfId="0" applyFont="1" applyFill="1" applyBorder="1" applyAlignment="1">
      <alignment horizontal="left" vertical="top" wrapText="1"/>
    </xf>
    <xf numFmtId="49" fontId="39" fillId="7" borderId="62" xfId="0" applyNumberFormat="1" applyFont="1" applyFill="1" applyBorder="1" applyAlignment="1">
      <alignment horizontal="center" vertical="center"/>
    </xf>
    <xf numFmtId="0" fontId="71" fillId="4" borderId="98" xfId="0" applyFont="1" applyFill="1" applyBorder="1" applyAlignment="1">
      <alignment horizontal="center" vertical="center"/>
    </xf>
    <xf numFmtId="0" fontId="2" fillId="0" borderId="99" xfId="0" applyFont="1" applyBorder="1"/>
    <xf numFmtId="0" fontId="73" fillId="4" borderId="78" xfId="0" applyFont="1" applyFill="1" applyBorder="1" applyAlignment="1">
      <alignment horizontal="left" vertical="top" wrapText="1"/>
    </xf>
    <xf numFmtId="0" fontId="2" fillId="0" borderId="106" xfId="0" applyFont="1" applyBorder="1"/>
    <xf numFmtId="0" fontId="2" fillId="0" borderId="107" xfId="0" applyFont="1" applyBorder="1"/>
    <xf numFmtId="0" fontId="2" fillId="0" borderId="108" xfId="0" applyFont="1" applyBorder="1"/>
    <xf numFmtId="0" fontId="2" fillId="0" borderId="49" xfId="0" applyFont="1" applyBorder="1"/>
    <xf numFmtId="0" fontId="2" fillId="0" borderId="50" xfId="0" applyFont="1" applyBorder="1"/>
    <xf numFmtId="0" fontId="40" fillId="7" borderId="1" xfId="0" applyFont="1" applyFill="1" applyBorder="1" applyAlignment="1">
      <alignment horizontal="center" vertical="top" wrapText="1"/>
    </xf>
    <xf numFmtId="49" fontId="39" fillId="7" borderId="62" xfId="0" applyNumberFormat="1" applyFont="1" applyFill="1" applyBorder="1" applyAlignment="1">
      <alignment horizontal="center" vertical="center" wrapText="1"/>
    </xf>
    <xf numFmtId="0" fontId="36" fillId="4" borderId="95" xfId="0" applyFont="1" applyFill="1" applyBorder="1" applyAlignment="1">
      <alignment horizontal="center" vertical="center"/>
    </xf>
    <xf numFmtId="4" fontId="36" fillId="4" borderId="100" xfId="0" applyNumberFormat="1" applyFont="1" applyFill="1" applyBorder="1" applyAlignment="1">
      <alignment horizontal="left" vertical="top" wrapText="1"/>
    </xf>
    <xf numFmtId="0" fontId="2" fillId="0" borderId="101" xfId="0" applyFont="1" applyBorder="1"/>
    <xf numFmtId="0" fontId="2" fillId="0" borderId="102" xfId="0" applyFont="1" applyBorder="1"/>
    <xf numFmtId="0" fontId="2" fillId="0" borderId="103" xfId="0" applyFont="1" applyBorder="1"/>
    <xf numFmtId="0" fontId="2" fillId="0" borderId="104" xfId="0" applyFont="1" applyBorder="1"/>
    <xf numFmtId="0" fontId="2" fillId="0" borderId="105" xfId="0" applyFont="1" applyBorder="1"/>
    <xf numFmtId="0" fontId="23" fillId="5" borderId="116" xfId="0" applyFont="1" applyFill="1" applyBorder="1" applyAlignment="1">
      <alignment horizontal="center" vertical="center" wrapText="1"/>
    </xf>
    <xf numFmtId="0" fontId="103" fillId="0" borderId="117" xfId="0" applyFont="1" applyBorder="1"/>
    <xf numFmtId="0" fontId="103" fillId="0" borderId="118" xfId="0" applyFont="1" applyBorder="1"/>
    <xf numFmtId="0" fontId="23" fillId="5" borderId="120" xfId="0" applyFont="1" applyFill="1" applyBorder="1" applyAlignment="1">
      <alignment horizontal="center" vertical="center" wrapText="1"/>
    </xf>
    <xf numFmtId="0" fontId="103" fillId="0" borderId="122" xfId="0" applyFont="1" applyBorder="1"/>
    <xf numFmtId="0" fontId="24" fillId="5" borderId="126" xfId="0" applyFont="1" applyFill="1" applyBorder="1" applyAlignment="1">
      <alignment horizontal="left" vertical="center" wrapText="1"/>
    </xf>
    <xf numFmtId="0" fontId="103" fillId="0" borderId="127" xfId="0" applyFont="1" applyBorder="1"/>
    <xf numFmtId="0" fontId="103" fillId="0" borderId="128" xfId="0" applyFont="1" applyBorder="1"/>
    <xf numFmtId="0" fontId="24" fillId="5" borderId="126" xfId="0" applyFont="1" applyFill="1" applyBorder="1" applyAlignment="1">
      <alignment horizontal="center" vertical="center" wrapText="1"/>
    </xf>
    <xf numFmtId="0" fontId="103" fillId="0" borderId="131" xfId="0" applyFont="1" applyBorder="1"/>
    <xf numFmtId="0" fontId="103" fillId="0" borderId="121" xfId="0" applyFont="1" applyBorder="1"/>
    <xf numFmtId="0" fontId="76" fillId="5" borderId="116" xfId="0" applyFont="1" applyFill="1" applyBorder="1" applyAlignment="1">
      <alignment horizontal="center" vertical="center" wrapText="1"/>
    </xf>
    <xf numFmtId="0" fontId="103" fillId="0" borderId="124" xfId="0" applyFont="1" applyBorder="1"/>
    <xf numFmtId="0" fontId="3" fillId="0" borderId="110" xfId="0" applyFont="1" applyBorder="1" applyAlignment="1">
      <alignment horizontal="left" vertical="center" wrapText="1"/>
    </xf>
    <xf numFmtId="0" fontId="103" fillId="0" borderId="111" xfId="0" applyFont="1" applyBorder="1"/>
    <xf numFmtId="0" fontId="103" fillId="0" borderId="112" xfId="0" applyFont="1" applyBorder="1"/>
    <xf numFmtId="0" fontId="32" fillId="0" borderId="0" xfId="0" applyFont="1" applyAlignment="1">
      <alignment horizontal="left" vertical="center" wrapText="1"/>
    </xf>
    <xf numFmtId="0" fontId="36" fillId="0" borderId="0" xfId="0" applyFont="1"/>
    <xf numFmtId="0" fontId="74" fillId="0" borderId="113" xfId="0" applyFont="1" applyBorder="1" applyAlignment="1">
      <alignment horizontal="left" vertical="center"/>
    </xf>
    <xf numFmtId="0" fontId="103" fillId="0" borderId="114" xfId="0" applyFont="1" applyBorder="1"/>
    <xf numFmtId="0" fontId="103" fillId="0" borderId="115" xfId="0" applyFont="1" applyBorder="1"/>
    <xf numFmtId="0" fontId="23" fillId="5" borderId="116" xfId="0" applyFont="1" applyFill="1" applyBorder="1" applyAlignment="1">
      <alignment horizontal="left" vertical="center" wrapText="1"/>
    </xf>
    <xf numFmtId="0" fontId="21" fillId="5" borderId="126" xfId="0" applyFont="1" applyFill="1" applyBorder="1" applyAlignment="1">
      <alignment horizontal="center" vertical="center" wrapText="1"/>
    </xf>
    <xf numFmtId="0" fontId="21" fillId="5" borderId="138" xfId="0" applyFont="1" applyFill="1" applyBorder="1" applyAlignment="1">
      <alignment horizontal="center" vertical="center" wrapText="1"/>
    </xf>
    <xf numFmtId="0" fontId="76" fillId="5" borderId="126" xfId="0" applyFont="1" applyFill="1" applyBorder="1" applyAlignment="1">
      <alignment horizontal="center" vertical="center" wrapText="1"/>
    </xf>
    <xf numFmtId="0" fontId="103" fillId="0" borderId="139" xfId="0" applyFont="1" applyBorder="1"/>
    <xf numFmtId="0" fontId="21" fillId="5" borderId="141" xfId="0" applyFont="1" applyFill="1" applyBorder="1" applyAlignment="1">
      <alignment horizontal="center" vertical="center" wrapText="1"/>
    </xf>
    <xf numFmtId="0" fontId="5" fillId="0" borderId="0" xfId="0" applyFont="1"/>
    <xf numFmtId="0" fontId="0" fillId="0" borderId="0" xfId="0"/>
    <xf numFmtId="0" fontId="85" fillId="15" borderId="1" xfId="0" applyFont="1" applyFill="1" applyBorder="1" applyAlignment="1">
      <alignment horizontal="center" vertical="center"/>
    </xf>
  </cellXfs>
  <cellStyles count="4">
    <cellStyle name="Comma [0]" xfId="2" builtinId="6"/>
    <cellStyle name="Hyperlink" xfId="1" builtinId="8"/>
    <cellStyle name="Normal" xfId="0" builtinId="0"/>
    <cellStyle name="Per cent" xfId="3"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1" Type="http://schemas.openxmlformats.org/officeDocument/2006/relationships/image" Target="../media/image6.png"/></Relationships>
</file>

<file path=xl/drawings/_rels/drawing3.xml.rels><?xml version="1.0" encoding="UTF-8" standalone="yes"?>
<Relationships xmlns="http://schemas.openxmlformats.org/package/2006/relationships"><Relationship Id="rId3" Type="http://schemas.openxmlformats.org/officeDocument/2006/relationships/image" Target="../media/image9.png"/><Relationship Id="rId7" Type="http://schemas.openxmlformats.org/officeDocument/2006/relationships/image" Target="../media/image13.png"/><Relationship Id="rId2" Type="http://schemas.openxmlformats.org/officeDocument/2006/relationships/image" Target="../media/image8.png"/><Relationship Id="rId1" Type="http://schemas.openxmlformats.org/officeDocument/2006/relationships/image" Target="../media/image7.png"/><Relationship Id="rId6" Type="http://schemas.openxmlformats.org/officeDocument/2006/relationships/image" Target="../media/image12.png"/><Relationship Id="rId5" Type="http://schemas.openxmlformats.org/officeDocument/2006/relationships/image" Target="../media/image11.png"/><Relationship Id="rId4" Type="http://schemas.openxmlformats.org/officeDocument/2006/relationships/image" Target="../media/image10.png"/></Relationships>
</file>

<file path=xl/drawings/drawing1.xml><?xml version="1.0" encoding="utf-8"?>
<xdr:wsDr xmlns:xdr="http://schemas.openxmlformats.org/drawingml/2006/spreadsheetDrawing" xmlns:a="http://schemas.openxmlformats.org/drawingml/2006/main">
  <xdr:oneCellAnchor>
    <xdr:from>
      <xdr:col>0</xdr:col>
      <xdr:colOff>0</xdr:colOff>
      <xdr:row>0</xdr:row>
      <xdr:rowOff>9525</xdr:rowOff>
    </xdr:from>
    <xdr:ext cx="9258300" cy="2752725"/>
    <xdr:pic>
      <xdr:nvPicPr>
        <xdr:cNvPr id="2" name="image5.png">
          <a:extLst>
            <a:ext uri="{FF2B5EF4-FFF2-40B4-BE49-F238E27FC236}">
              <a16:creationId xmlns:a16="http://schemas.microsoft.com/office/drawing/2014/main" id="{00000000-0008-0000-00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0</xdr:col>
      <xdr:colOff>190500</xdr:colOff>
      <xdr:row>8</xdr:row>
      <xdr:rowOff>0</xdr:rowOff>
    </xdr:from>
    <xdr:ext cx="504825" cy="390525"/>
    <xdr:pic>
      <xdr:nvPicPr>
        <xdr:cNvPr id="3" name="image3.png">
          <a:extLst>
            <a:ext uri="{FF2B5EF4-FFF2-40B4-BE49-F238E27FC236}">
              <a16:creationId xmlns:a16="http://schemas.microsoft.com/office/drawing/2014/main" id="{00000000-0008-0000-00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0</xdr:col>
      <xdr:colOff>200025</xdr:colOff>
      <xdr:row>11</xdr:row>
      <xdr:rowOff>0</xdr:rowOff>
    </xdr:from>
    <xdr:ext cx="523875" cy="352425"/>
    <xdr:pic>
      <xdr:nvPicPr>
        <xdr:cNvPr id="4" name="image1.png">
          <a:extLst>
            <a:ext uri="{FF2B5EF4-FFF2-40B4-BE49-F238E27FC236}">
              <a16:creationId xmlns:a16="http://schemas.microsoft.com/office/drawing/2014/main" id="{00000000-0008-0000-00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0</xdr:col>
      <xdr:colOff>238125</xdr:colOff>
      <xdr:row>53</xdr:row>
      <xdr:rowOff>180975</xdr:rowOff>
    </xdr:from>
    <xdr:ext cx="495300" cy="381000"/>
    <xdr:pic>
      <xdr:nvPicPr>
        <xdr:cNvPr id="5" name="image2.png">
          <a:extLst>
            <a:ext uri="{FF2B5EF4-FFF2-40B4-BE49-F238E27FC236}">
              <a16:creationId xmlns:a16="http://schemas.microsoft.com/office/drawing/2014/main" id="{00000000-0008-0000-00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0</xdr:col>
      <xdr:colOff>190500</xdr:colOff>
      <xdr:row>22</xdr:row>
      <xdr:rowOff>142875</xdr:rowOff>
    </xdr:from>
    <xdr:ext cx="495300" cy="352425"/>
    <xdr:pic>
      <xdr:nvPicPr>
        <xdr:cNvPr id="6" name="image4.png" title="Image">
          <a:extLst>
            <a:ext uri="{FF2B5EF4-FFF2-40B4-BE49-F238E27FC236}">
              <a16:creationId xmlns:a16="http://schemas.microsoft.com/office/drawing/2014/main" id="{00000000-0008-0000-0000-000006000000}"/>
            </a:ext>
          </a:extLst>
        </xdr:cNvPr>
        <xdr:cNvPicPr preferRelativeResize="0"/>
      </xdr:nvPicPr>
      <xdr:blipFill>
        <a:blip xmlns:r="http://schemas.openxmlformats.org/officeDocument/2006/relationships" r:embed="rId5" cstate="print"/>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dr:oneCellAnchor>
    <xdr:from>
      <xdr:col>0</xdr:col>
      <xdr:colOff>38100</xdr:colOff>
      <xdr:row>0</xdr:row>
      <xdr:rowOff>57150</xdr:rowOff>
    </xdr:from>
    <xdr:ext cx="1057275" cy="333375"/>
    <xdr:pic>
      <xdr:nvPicPr>
        <xdr:cNvPr id="2" name="image6.png" title="Image">
          <a:extLst>
            <a:ext uri="{FF2B5EF4-FFF2-40B4-BE49-F238E27FC236}">
              <a16:creationId xmlns:a16="http://schemas.microsoft.com/office/drawing/2014/main" id="{00000000-0008-0000-03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dr:oneCellAnchor>
    <xdr:from>
      <xdr:col>1</xdr:col>
      <xdr:colOff>19050</xdr:colOff>
      <xdr:row>2</xdr:row>
      <xdr:rowOff>133350</xdr:rowOff>
    </xdr:from>
    <xdr:ext cx="8020050" cy="5238750"/>
    <xdr:pic>
      <xdr:nvPicPr>
        <xdr:cNvPr id="2" name="image7.png">
          <a:extLst>
            <a:ext uri="{FF2B5EF4-FFF2-40B4-BE49-F238E27FC236}">
              <a16:creationId xmlns:a16="http://schemas.microsoft.com/office/drawing/2014/main" id="{00000000-0008-0000-04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xdr:col>
      <xdr:colOff>19050</xdr:colOff>
      <xdr:row>31</xdr:row>
      <xdr:rowOff>390525</xdr:rowOff>
    </xdr:from>
    <xdr:ext cx="8020050" cy="5238750"/>
    <xdr:pic>
      <xdr:nvPicPr>
        <xdr:cNvPr id="3" name="image9.png">
          <a:extLst>
            <a:ext uri="{FF2B5EF4-FFF2-40B4-BE49-F238E27FC236}">
              <a16:creationId xmlns:a16="http://schemas.microsoft.com/office/drawing/2014/main" id="{00000000-0008-0000-04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11</xdr:col>
      <xdr:colOff>9525</xdr:colOff>
      <xdr:row>32</xdr:row>
      <xdr:rowOff>0</xdr:rowOff>
    </xdr:from>
    <xdr:ext cx="8020050" cy="5238750"/>
    <xdr:pic>
      <xdr:nvPicPr>
        <xdr:cNvPr id="4" name="image10.png">
          <a:extLst>
            <a:ext uri="{FF2B5EF4-FFF2-40B4-BE49-F238E27FC236}">
              <a16:creationId xmlns:a16="http://schemas.microsoft.com/office/drawing/2014/main" id="{00000000-0008-0000-04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1</xdr:col>
      <xdr:colOff>9525</xdr:colOff>
      <xdr:row>60</xdr:row>
      <xdr:rowOff>38100</xdr:rowOff>
    </xdr:from>
    <xdr:ext cx="8020050" cy="5238750"/>
    <xdr:pic>
      <xdr:nvPicPr>
        <xdr:cNvPr id="5" name="image8.png">
          <a:extLst>
            <a:ext uri="{FF2B5EF4-FFF2-40B4-BE49-F238E27FC236}">
              <a16:creationId xmlns:a16="http://schemas.microsoft.com/office/drawing/2014/main" id="{00000000-0008-0000-04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11</xdr:col>
      <xdr:colOff>0</xdr:colOff>
      <xdr:row>60</xdr:row>
      <xdr:rowOff>38100</xdr:rowOff>
    </xdr:from>
    <xdr:ext cx="8020050" cy="5238750"/>
    <xdr:pic>
      <xdr:nvPicPr>
        <xdr:cNvPr id="6" name="image13.png">
          <a:extLst>
            <a:ext uri="{FF2B5EF4-FFF2-40B4-BE49-F238E27FC236}">
              <a16:creationId xmlns:a16="http://schemas.microsoft.com/office/drawing/2014/main" id="{00000000-0008-0000-0400-000006000000}"/>
            </a:ext>
          </a:extLst>
        </xdr:cNvPr>
        <xdr:cNvPicPr preferRelativeResize="0"/>
      </xdr:nvPicPr>
      <xdr:blipFill>
        <a:blip xmlns:r="http://schemas.openxmlformats.org/officeDocument/2006/relationships" r:embed="rId5" cstate="print"/>
        <a:stretch>
          <a:fillRect/>
        </a:stretch>
      </xdr:blipFill>
      <xdr:spPr>
        <a:prstGeom prst="rect">
          <a:avLst/>
        </a:prstGeom>
        <a:noFill/>
      </xdr:spPr>
    </xdr:pic>
    <xdr:clientData fLocksWithSheet="0"/>
  </xdr:oneCellAnchor>
  <xdr:oneCellAnchor>
    <xdr:from>
      <xdr:col>1</xdr:col>
      <xdr:colOff>0</xdr:colOff>
      <xdr:row>88</xdr:row>
      <xdr:rowOff>342900</xdr:rowOff>
    </xdr:from>
    <xdr:ext cx="8020050" cy="5238750"/>
    <xdr:pic>
      <xdr:nvPicPr>
        <xdr:cNvPr id="7" name="image11.png">
          <a:extLst>
            <a:ext uri="{FF2B5EF4-FFF2-40B4-BE49-F238E27FC236}">
              <a16:creationId xmlns:a16="http://schemas.microsoft.com/office/drawing/2014/main" id="{00000000-0008-0000-0400-000007000000}"/>
            </a:ext>
          </a:extLst>
        </xdr:cNvPr>
        <xdr:cNvPicPr preferRelativeResize="0"/>
      </xdr:nvPicPr>
      <xdr:blipFill>
        <a:blip xmlns:r="http://schemas.openxmlformats.org/officeDocument/2006/relationships" r:embed="rId6" cstate="print"/>
        <a:stretch>
          <a:fillRect/>
        </a:stretch>
      </xdr:blipFill>
      <xdr:spPr>
        <a:prstGeom prst="rect">
          <a:avLst/>
        </a:prstGeom>
        <a:noFill/>
      </xdr:spPr>
    </xdr:pic>
    <xdr:clientData fLocksWithSheet="0"/>
  </xdr:oneCellAnchor>
  <xdr:oneCellAnchor>
    <xdr:from>
      <xdr:col>11</xdr:col>
      <xdr:colOff>0</xdr:colOff>
      <xdr:row>88</xdr:row>
      <xdr:rowOff>352425</xdr:rowOff>
    </xdr:from>
    <xdr:ext cx="8020050" cy="5238750"/>
    <xdr:pic>
      <xdr:nvPicPr>
        <xdr:cNvPr id="8" name="image12.png">
          <a:extLst>
            <a:ext uri="{FF2B5EF4-FFF2-40B4-BE49-F238E27FC236}">
              <a16:creationId xmlns:a16="http://schemas.microsoft.com/office/drawing/2014/main" id="{00000000-0008-0000-0400-000008000000}"/>
            </a:ext>
          </a:extLst>
        </xdr:cNvPr>
        <xdr:cNvPicPr preferRelativeResize="0"/>
      </xdr:nvPicPr>
      <xdr:blipFill>
        <a:blip xmlns:r="http://schemas.openxmlformats.org/officeDocument/2006/relationships" r:embed="rId7" cstate="print"/>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s://www.globallivingwage.org/about/anker-methodology/" TargetMode="External"/><Relationship Id="rId2" Type="http://schemas.openxmlformats.org/officeDocument/2006/relationships/hyperlink" Target="https://align-tool.com/" TargetMode="External"/><Relationship Id="rId1" Type="http://schemas.openxmlformats.org/officeDocument/2006/relationships/hyperlink" Target="https://align-tool.com/" TargetMode="External"/><Relationship Id="rId6" Type="http://schemas.openxmlformats.org/officeDocument/2006/relationships/drawing" Target="../drawings/drawing1.xml"/><Relationship Id="rId5" Type="http://schemas.openxmlformats.org/officeDocument/2006/relationships/hyperlink" Target="https://www.globallivingwage.org/about/living-income/" TargetMode="External"/><Relationship Id="rId4" Type="http://schemas.openxmlformats.org/officeDocument/2006/relationships/hyperlink" Target="https://www.globallivingwage.org/anker-living-wage-and-living-income-reference-values/" TargetMode="External"/></Relationships>
</file>

<file path=xl/worksheets/_rels/sheet2.xml.rels><?xml version="1.0" encoding="UTF-8" standalone="yes"?>
<Relationships xmlns="http://schemas.openxmlformats.org/package/2006/relationships"><Relationship Id="rId2" Type="http://schemas.openxmlformats.org/officeDocument/2006/relationships/hyperlink" Target="https://data.oecd.org/conversion/purchasing-power-parities-ppp.htm" TargetMode="External"/><Relationship Id="rId1" Type="http://schemas.openxmlformats.org/officeDocument/2006/relationships/hyperlink" Target="https://data.worldbank.org/indicator/SI.POV.NAHC" TargetMode="External"/></Relationships>
</file>

<file path=xl/worksheets/_rels/sheet4.xml.rels><?xml version="1.0" encoding="UTF-8" standalone="yes"?>
<Relationships xmlns="http://schemas.openxmlformats.org/package/2006/relationships"><Relationship Id="rId117" Type="http://schemas.openxmlformats.org/officeDocument/2006/relationships/hyperlink" Target="https://wageindicator.org/salary/minimum-wage/elsalvador" TargetMode="External"/><Relationship Id="rId21" Type="http://schemas.openxmlformats.org/officeDocument/2006/relationships/hyperlink" Target="https://www.globallivingwage.org/living-wage-benchmarks/living-wage-for-rural-belize/" TargetMode="External"/><Relationship Id="rId324" Type="http://schemas.openxmlformats.org/officeDocument/2006/relationships/hyperlink" Target="https://databank.worldbank.org/data/download/poverty/987B9C90-CB9F-4D93-AE8C-750588BF00QA/current/Global_POVEQ_IND.pdf" TargetMode="External"/><Relationship Id="rId531" Type="http://schemas.openxmlformats.org/officeDocument/2006/relationships/hyperlink" Target="https://www.globallivingwage.org/reference-value/living-income-reference-value-for-rural-togo/" TargetMode="External"/><Relationship Id="rId170" Type="http://schemas.openxmlformats.org/officeDocument/2006/relationships/hyperlink" Target="https://wageindicator.org/salary/minimum-wage/madagascar" TargetMode="External"/><Relationship Id="rId268" Type="http://schemas.openxmlformats.org/officeDocument/2006/relationships/hyperlink" Target="https://wageindicator.org/salary/minimum-wage/tanzania/6185-mainland-agricultural-services" TargetMode="External"/><Relationship Id="rId475" Type="http://schemas.openxmlformats.org/officeDocument/2006/relationships/hyperlink" Target="https://ourworldindata.org/grapher/median-daily-expenditure-per-capita-vs-national-poverty-line?tab=table" TargetMode="External"/><Relationship Id="rId32" Type="http://schemas.openxmlformats.org/officeDocument/2006/relationships/hyperlink" Target="https://databank.worldbank.org/data/download/poverty/987B9C90-CB9F-4D93-AE8C-750588BF00QA/current/Global_POVEQ_BRA.pdf" TargetMode="External"/><Relationship Id="rId128" Type="http://schemas.openxmlformats.org/officeDocument/2006/relationships/hyperlink" Target="https://www.globallivingwage.org/living-wage-benchmarks/ghana/" TargetMode="External"/><Relationship Id="rId335" Type="http://schemas.openxmlformats.org/officeDocument/2006/relationships/hyperlink" Target="https://globallivingwage.org/living-wage-benchmarks/rural-madhya-pradesh-india-chhindwara-district/" TargetMode="External"/><Relationship Id="rId542" Type="http://schemas.openxmlformats.org/officeDocument/2006/relationships/hyperlink" Target="https://www.globallivingwage.org/living-wage-benchmarks/living-wage-for-minimum-wage-region-3-vietnam/" TargetMode="External"/><Relationship Id="rId181" Type="http://schemas.openxmlformats.org/officeDocument/2006/relationships/hyperlink" Target="https://www.globallivingwage.org/living-wage-benchmarks/living-wage-for-baja-california-mexico-san-quintin/" TargetMode="External"/><Relationship Id="rId402" Type="http://schemas.openxmlformats.org/officeDocument/2006/relationships/hyperlink" Target="https://globallivingwage.org/reference-value/living-wage-reference-value%e2%81%a0-rural-gabon/" TargetMode="External"/><Relationship Id="rId279" Type="http://schemas.openxmlformats.org/officeDocument/2006/relationships/hyperlink" Target="https://www.globallivingwage.org/reference-value/living-income-reference-value-rural-cameroon/" TargetMode="External"/><Relationship Id="rId486" Type="http://schemas.openxmlformats.org/officeDocument/2006/relationships/hyperlink" Target="https://ourworldindata.org/grapher/median-daily-expenditure-per-capita-vs-national-poverty-line?tab=table" TargetMode="External"/><Relationship Id="rId43" Type="http://schemas.openxmlformats.org/officeDocument/2006/relationships/hyperlink" Target="https://www.globallivingwage.org/reference-value/living-income-reference-value%e2%81%a0-rural-burkina-faso/" TargetMode="External"/><Relationship Id="rId139" Type="http://schemas.openxmlformats.org/officeDocument/2006/relationships/hyperlink" Target="https://databank.worldbank.org/data/download/poverty/987B9C90-CB9F-4D93-AE8C-750588BF00QA/current/Global_POVEQ_GTM.pdf" TargetMode="External"/><Relationship Id="rId346" Type="http://schemas.openxmlformats.org/officeDocument/2006/relationships/hyperlink" Target="https://globallivingwage.org/living-wage-benchmarks/living-wage-for-rural-kericho-kenya/" TargetMode="External"/><Relationship Id="rId553" Type="http://schemas.openxmlformats.org/officeDocument/2006/relationships/hyperlink" Target="https://wageindicator.org/salary/minimum-wage/togo" TargetMode="External"/><Relationship Id="rId192" Type="http://schemas.openxmlformats.org/officeDocument/2006/relationships/hyperlink" Target="https://www.globallivingwage.org/reference-value/living-wage-reference-value-rural-morocco/" TargetMode="External"/><Relationship Id="rId206" Type="http://schemas.openxmlformats.org/officeDocument/2006/relationships/hyperlink" Target="https://databank.worldbank.org/data/download/poverty/987B9C90-CB9F-4D93-AE8C-750588BF00QA/current/Global_POVEQ_NIC.pdf" TargetMode="External"/><Relationship Id="rId413" Type="http://schemas.openxmlformats.org/officeDocument/2006/relationships/hyperlink" Target="https://globallivingwage.org/resource-library/?fwp_country=brazil" TargetMode="External"/><Relationship Id="rId497" Type="http://schemas.openxmlformats.org/officeDocument/2006/relationships/hyperlink" Target="https://ourworldindata.org/grapher/median-daily-expenditure-per-capita-vs-national-poverty-line?tab=table" TargetMode="External"/><Relationship Id="rId357" Type="http://schemas.openxmlformats.org/officeDocument/2006/relationships/hyperlink" Target="https://globallivingwage.org/living-wage-benchmarks/living-wage-for-rural-areas-nayarit-mexico/" TargetMode="External"/><Relationship Id="rId54" Type="http://schemas.openxmlformats.org/officeDocument/2006/relationships/hyperlink" Target="https://www.globallivingwage.org/living-wage-benchmarks/living-wage-for-zhengzhou-china/" TargetMode="External"/><Relationship Id="rId217" Type="http://schemas.openxmlformats.org/officeDocument/2006/relationships/hyperlink" Target="https://www.globallivingwage.org/living-wage-benchmarks/urban-pakistan/" TargetMode="External"/><Relationship Id="rId564" Type="http://schemas.openxmlformats.org/officeDocument/2006/relationships/hyperlink" Target="https://databank.worldbank.org/data/download/poverty/987B9C90-CB9F-4D93-AE8C-750588BF00QA/current/Global_POVEQ_HND.pdf" TargetMode="External"/><Relationship Id="rId424" Type="http://schemas.openxmlformats.org/officeDocument/2006/relationships/hyperlink" Target="https://wageindicator.org/salary/minimum-wage/brazil" TargetMode="External"/><Relationship Id="rId270" Type="http://schemas.openxmlformats.org/officeDocument/2006/relationships/hyperlink" Target="https://databank.worldbank.org/data/download/poverty/987B9C90-CB9F-4D93-AE8C-750588BF00QA/current/Global_POVEQ_TUN.pdf" TargetMode="External"/><Relationship Id="rId65" Type="http://schemas.openxmlformats.org/officeDocument/2006/relationships/hyperlink" Target="https://www.globallivingwage.org/living-wage-benchmarks/urban-shanghai-china/" TargetMode="External"/><Relationship Id="rId130" Type="http://schemas.openxmlformats.org/officeDocument/2006/relationships/hyperlink" Target="https://databank.worldbank.org/data/download/poverty/987B9C90-CB9F-4D93-AE8C-750588BF00QA/current/Global_POVEQ_GHA.pdf" TargetMode="External"/><Relationship Id="rId368" Type="http://schemas.openxmlformats.org/officeDocument/2006/relationships/hyperlink" Target="https://globallivingwage.org/resource-library/?fwp_country=peru" TargetMode="External"/><Relationship Id="rId575" Type="http://schemas.openxmlformats.org/officeDocument/2006/relationships/hyperlink" Target="https://ourworldindata.org/grapher/median-daily-expenditure-per-capita-vs-national-poverty-line?tab=table" TargetMode="External"/><Relationship Id="rId228" Type="http://schemas.openxmlformats.org/officeDocument/2006/relationships/hyperlink" Target="https://globallivingwage.org/reference-value/living-wage-reference-value-rural-panama/" TargetMode="External"/><Relationship Id="rId435" Type="http://schemas.openxmlformats.org/officeDocument/2006/relationships/hyperlink" Target="https://ourworldindata.org/grapher/median-daily-expenditure-per-capita-vs-national-poverty-line?tab=table" TargetMode="External"/><Relationship Id="rId281" Type="http://schemas.openxmlformats.org/officeDocument/2006/relationships/hyperlink" Target="https://wageindicator.org/salary/minimum-wage/cameroon" TargetMode="External"/><Relationship Id="rId502" Type="http://schemas.openxmlformats.org/officeDocument/2006/relationships/hyperlink" Target="https://ourworldindata.org/grapher/median-daily-expenditure-per-capita-vs-national-poverty-line?tab=table" TargetMode="External"/><Relationship Id="rId76" Type="http://schemas.openxmlformats.org/officeDocument/2006/relationships/hyperlink" Target="https://www.globallivingwage.org/living-wage-benchmarks/living-wage-for-caribbean-coast-of-colombia/" TargetMode="External"/><Relationship Id="rId141" Type="http://schemas.openxmlformats.org/officeDocument/2006/relationships/hyperlink" Target="https://wageindicator.org/salary/minimum-wage/guatemala" TargetMode="External"/><Relationship Id="rId379" Type="http://schemas.openxmlformats.org/officeDocument/2006/relationships/hyperlink" Target="https://wageindicator.org/salary/minimum-wage/peru" TargetMode="External"/><Relationship Id="rId586" Type="http://schemas.openxmlformats.org/officeDocument/2006/relationships/hyperlink" Target="https://www.globallivingwage.org/reference-value/living-wage-and-living-income-reference-value-for-rural-nepal/" TargetMode="External"/><Relationship Id="rId7" Type="http://schemas.openxmlformats.org/officeDocument/2006/relationships/hyperlink" Target="https://www.globallivingwage.org/reference-value/living-income-reference-value-rural-argentina/" TargetMode="External"/><Relationship Id="rId239" Type="http://schemas.openxmlformats.org/officeDocument/2006/relationships/hyperlink" Target="https://www.globallivingwage.org/reference-value/living-income-reference-value-rural-rwanda/" TargetMode="External"/><Relationship Id="rId446" Type="http://schemas.openxmlformats.org/officeDocument/2006/relationships/hyperlink" Target="https://ourworldindata.org/grapher/median-daily-expenditure-per-capita-vs-national-poverty-line?tab=table" TargetMode="External"/><Relationship Id="rId292" Type="http://schemas.openxmlformats.org/officeDocument/2006/relationships/hyperlink" Target="https://globallivingwage.org/living-wage-benchmarks/living-wage-for-rural-areas-small-towns-colombia/" TargetMode="External"/><Relationship Id="rId306" Type="http://schemas.openxmlformats.org/officeDocument/2006/relationships/hyperlink" Target="https://databankfiles.worldbank.org/public/ddpext_download/poverty/987B9C90-CB9F-4D93-AE8C-750588BF00QA/current/Global_POVEQ_COL.pdf" TargetMode="External"/><Relationship Id="rId87" Type="http://schemas.openxmlformats.org/officeDocument/2006/relationships/hyperlink" Target="https://www.globallivingwage.org/living-wage-reference-value-rural-cote-divoire/" TargetMode="External"/><Relationship Id="rId513" Type="http://schemas.openxmlformats.org/officeDocument/2006/relationships/hyperlink" Target="https://globallivingwage.org/reference-value/living-wage-reference-value-urban-jordan/" TargetMode="External"/><Relationship Id="rId597" Type="http://schemas.openxmlformats.org/officeDocument/2006/relationships/hyperlink" Target="https://www.globallivingwage.org/living-wage-benchmarks/living-wage-report-for-urban-banten-indonesia/" TargetMode="External"/><Relationship Id="rId152" Type="http://schemas.openxmlformats.org/officeDocument/2006/relationships/hyperlink" Target="https://wageindicator.org/salary/minimum-wage/india/21743-tamil-nadu" TargetMode="External"/><Relationship Id="rId457" Type="http://schemas.openxmlformats.org/officeDocument/2006/relationships/hyperlink" Target="https://ourworldindata.org/grapher/median-daily-expenditure-per-capita-vs-national-poverty-line?tab=table" TargetMode="External"/><Relationship Id="rId14" Type="http://schemas.openxmlformats.org/officeDocument/2006/relationships/hyperlink" Target="https://www.globallivingwage.org/living-wage-benchmarks/urban-bangladesh-surrounding-dhaka/" TargetMode="External"/><Relationship Id="rId317" Type="http://schemas.openxmlformats.org/officeDocument/2006/relationships/hyperlink" Target="https://databank.worldbank.org/data/download/poverty/987B9C90-CB9F-4D93-AE8C-750588BF00QA/current/Global_POVEQ_GTM.pdf" TargetMode="External"/><Relationship Id="rId524" Type="http://schemas.openxmlformats.org/officeDocument/2006/relationships/hyperlink" Target="https://www.globallivingwage.org/reference-value/living-wage-reference-value-for-urban-cameroon/" TargetMode="External"/><Relationship Id="rId98" Type="http://schemas.openxmlformats.org/officeDocument/2006/relationships/hyperlink" Target="https://www.globallivingwage.org/living-wage-benchmarks/rural-dominican-republic/" TargetMode="External"/><Relationship Id="rId163" Type="http://schemas.openxmlformats.org/officeDocument/2006/relationships/hyperlink" Target="https://globallivingwage.org/living-wage-benchmarks/non-metropolitan-urban-kenya/" TargetMode="External"/><Relationship Id="rId370" Type="http://schemas.openxmlformats.org/officeDocument/2006/relationships/hyperlink" Target="https://globallivingwage.org/resource-library/?fwp_country=peru" TargetMode="External"/><Relationship Id="rId230" Type="http://schemas.openxmlformats.org/officeDocument/2006/relationships/hyperlink" Target="https://wageindicator.org/salary/minimum-wage/panama/3649-agriculture-livestock-hunting-forestry-aquaculture" TargetMode="External"/><Relationship Id="rId468" Type="http://schemas.openxmlformats.org/officeDocument/2006/relationships/hyperlink" Target="https://ourworldindata.org/grapher/median-daily-expenditure-per-capita-vs-national-poverty-line?tab=table" TargetMode="External"/><Relationship Id="rId25" Type="http://schemas.openxmlformats.org/officeDocument/2006/relationships/hyperlink" Target="https://www.globallivingwage.org/living-wage-benchmarks/urban-brazil/" TargetMode="External"/><Relationship Id="rId67" Type="http://schemas.openxmlformats.org/officeDocument/2006/relationships/hyperlink" Target="https://www.globallivingwage.org/living-wage-benchmarks/urban-shenzhen-china/" TargetMode="External"/><Relationship Id="rId272" Type="http://schemas.openxmlformats.org/officeDocument/2006/relationships/hyperlink" Target="https://wageindicator.org/salary/minimum-wage/tunisia" TargetMode="External"/><Relationship Id="rId328" Type="http://schemas.openxmlformats.org/officeDocument/2006/relationships/hyperlink" Target="https://databank.worldbank.org/data/download/poverty/987B9C90-CB9F-4D93-AE8C-750588BF00QA/current/Global_POVEQ_IND.pdf" TargetMode="External"/><Relationship Id="rId535" Type="http://schemas.openxmlformats.org/officeDocument/2006/relationships/hyperlink" Target="https://www.globallivingwage.org/reference-value/living-wage-reference-value-for-urban-togo/" TargetMode="External"/><Relationship Id="rId577" Type="http://schemas.openxmlformats.org/officeDocument/2006/relationships/hyperlink" Target="https://ourworldindata.org/grapher/median-daily-expenditure-per-capita-vs-national-poverty-line?tab=table" TargetMode="External"/><Relationship Id="rId132" Type="http://schemas.openxmlformats.org/officeDocument/2006/relationships/hyperlink" Target="https://wageindicator.org/salary/minimum-wage/ghana" TargetMode="External"/><Relationship Id="rId174" Type="http://schemas.openxmlformats.org/officeDocument/2006/relationships/hyperlink" Target="https://www.globallivingwage.org/living-wage-benchmarks/rural-malawi/" TargetMode="External"/><Relationship Id="rId381" Type="http://schemas.openxmlformats.org/officeDocument/2006/relationships/hyperlink" Target="https://www.globallivingwage.org/reference-value/living-wage-reference-value-urban-thailand/" TargetMode="External"/><Relationship Id="rId602" Type="http://schemas.openxmlformats.org/officeDocument/2006/relationships/hyperlink" Target="https://www.globallivingwage.org/living-wage-benchmarks/living-income-report-for-rural-lampung-province-indonesia/" TargetMode="External"/><Relationship Id="rId241" Type="http://schemas.openxmlformats.org/officeDocument/2006/relationships/hyperlink" Target="https://databank.worldbank.org/data/download/poverty/987B9C90-CB9F-4D93-AE8C-750588BF00QA/current/Global_POVEQ_RWA.pdf" TargetMode="External"/><Relationship Id="rId437" Type="http://schemas.openxmlformats.org/officeDocument/2006/relationships/hyperlink" Target="https://ourworldindata.org/grapher/median-daily-expenditure-per-capita-vs-national-poverty-line?tab=table" TargetMode="External"/><Relationship Id="rId479" Type="http://schemas.openxmlformats.org/officeDocument/2006/relationships/hyperlink" Target="https://ourworldindata.org/grapher/median-daily-expenditure-per-capita-vs-national-poverty-line?tab=table" TargetMode="External"/><Relationship Id="rId36" Type="http://schemas.openxmlformats.org/officeDocument/2006/relationships/hyperlink" Target="https://globallivingwage.org/resource-library/?fwp_country=brazil" TargetMode="External"/><Relationship Id="rId283" Type="http://schemas.openxmlformats.org/officeDocument/2006/relationships/hyperlink" Target="https://www.globallivingwage.org/living-wage-reference-value-urban-cambodia/" TargetMode="External"/><Relationship Id="rId339" Type="http://schemas.openxmlformats.org/officeDocument/2006/relationships/hyperlink" Target="https://globallivingwage.org/living-wage-benchmarks/rural-madhya-pradesh-india-ratlam-district/" TargetMode="External"/><Relationship Id="rId490" Type="http://schemas.openxmlformats.org/officeDocument/2006/relationships/hyperlink" Target="https://ourworldindata.org/grapher/median-daily-expenditure-per-capita-vs-national-poverty-line?tab=table" TargetMode="External"/><Relationship Id="rId504" Type="http://schemas.openxmlformats.org/officeDocument/2006/relationships/hyperlink" Target="https://ourworldindata.org/grapher/median-daily-expenditure-per-capita-vs-national-poverty-line?tab=table" TargetMode="External"/><Relationship Id="rId546" Type="http://schemas.openxmlformats.org/officeDocument/2006/relationships/hyperlink" Target="https://www.globallivingwage.org/living-wage-benchmarks/living-wage-report-for-minimum-wage-region-4-vietnam/" TargetMode="External"/><Relationship Id="rId78" Type="http://schemas.openxmlformats.org/officeDocument/2006/relationships/hyperlink" Target="https://wageindicator.org/salary/minimum-wage/colombia" TargetMode="External"/><Relationship Id="rId101" Type="http://schemas.openxmlformats.org/officeDocument/2006/relationships/hyperlink" Target="https://www.globallivingwage.org/living-wage-benchmarks/rural-dominican-republic/" TargetMode="External"/><Relationship Id="rId143" Type="http://schemas.openxmlformats.org/officeDocument/2006/relationships/hyperlink" Target="https://globallivingwage.org/reference-value/living-wage-reference-value-for-rural-honduras/" TargetMode="External"/><Relationship Id="rId185" Type="http://schemas.openxmlformats.org/officeDocument/2006/relationships/hyperlink" Target="https://wageindicator.org/salary/minimum-wage/mexico/6377-minimum-wage-in-the-country-except-the-free-trade" TargetMode="External"/><Relationship Id="rId350" Type="http://schemas.openxmlformats.org/officeDocument/2006/relationships/hyperlink" Target="https://wageindicator.org/salary/minimum-wage/kenya/2198-municipalities-town-councils-of-mavoko-riuru" TargetMode="External"/><Relationship Id="rId406" Type="http://schemas.openxmlformats.org/officeDocument/2006/relationships/hyperlink" Target="https://globallivingwage.org/resource-library/?fwp_country=brazil" TargetMode="External"/><Relationship Id="rId588" Type="http://schemas.openxmlformats.org/officeDocument/2006/relationships/hyperlink" Target="https://www.globallivingwage.org/reference-value/living-income-and-living-wage-reference-value-for-rural-east-timor/" TargetMode="External"/><Relationship Id="rId9" Type="http://schemas.openxmlformats.org/officeDocument/2006/relationships/hyperlink" Target="https://databankfiles.worldbank.org/public/ddpext_download/poverty/987B9C90-CB9F-4D93-AE8C-750588BF00QA/current/Global_POVEQ_ARG.pdf" TargetMode="External"/><Relationship Id="rId210" Type="http://schemas.openxmlformats.org/officeDocument/2006/relationships/hyperlink" Target="https://databank.worldbank.org/data/download/poverty/987B9C90-CB9F-4D93-AE8C-750588BF00QA/current/Global_POVEQ_NGA.pdf" TargetMode="External"/><Relationship Id="rId392" Type="http://schemas.openxmlformats.org/officeDocument/2006/relationships/hyperlink" Target="https://wageindicator.org/salary/minimum-wage/zimbabwe" TargetMode="External"/><Relationship Id="rId448" Type="http://schemas.openxmlformats.org/officeDocument/2006/relationships/hyperlink" Target="https://ourworldindata.org/grapher/median-daily-expenditure-per-capita-vs-national-poverty-line?tab=table" TargetMode="External"/><Relationship Id="rId613" Type="http://schemas.openxmlformats.org/officeDocument/2006/relationships/vmlDrawing" Target="../drawings/vmlDrawing1.vml"/><Relationship Id="rId252" Type="http://schemas.openxmlformats.org/officeDocument/2006/relationships/hyperlink" Target="https://www.globallivingwage.org/living-wage-benchmarks/living-wage-estimate-for-sri-lanka/" TargetMode="External"/><Relationship Id="rId294" Type="http://schemas.openxmlformats.org/officeDocument/2006/relationships/hyperlink" Target="https://globallivingwage.org/reference-value/living-wage-reference-value%e2%81%a0-rural-republic-of-congo/" TargetMode="External"/><Relationship Id="rId308" Type="http://schemas.openxmlformats.org/officeDocument/2006/relationships/hyperlink" Target="https://wageindicator.org/salary/minimum-wage/elsalvador" TargetMode="External"/><Relationship Id="rId515" Type="http://schemas.openxmlformats.org/officeDocument/2006/relationships/hyperlink" Target="https://globallivingwage.org/resource-library/?fwp_country=peru" TargetMode="External"/><Relationship Id="rId47" Type="http://schemas.openxmlformats.org/officeDocument/2006/relationships/hyperlink" Target="https://www.globallivingwage.org/reference-value/living-wage-reference-value-non-metropolitan-urban-chile/" TargetMode="External"/><Relationship Id="rId89" Type="http://schemas.openxmlformats.org/officeDocument/2006/relationships/hyperlink" Target="https://www.living-income.com/fileadmin/living_income/Publications/Actual_Income_and_Gap_Measurement/2024_Update_Report_Cote_dIvoire_Living_Income_2024.pdf" TargetMode="External"/><Relationship Id="rId112" Type="http://schemas.openxmlformats.org/officeDocument/2006/relationships/hyperlink" Target="https://wageindicator.org/salary/minimum-wage/egypt" TargetMode="External"/><Relationship Id="rId154" Type="http://schemas.openxmlformats.org/officeDocument/2006/relationships/hyperlink" Target="https://www.globallivingwage.org/living-wage-benchmarks/rural-india/" TargetMode="External"/><Relationship Id="rId361" Type="http://schemas.openxmlformats.org/officeDocument/2006/relationships/hyperlink" Target="https://www.globallivingwage.org/reference-value/living-wage-reference-value-rural-mozambique/" TargetMode="External"/><Relationship Id="rId557" Type="http://schemas.openxmlformats.org/officeDocument/2006/relationships/hyperlink" Target="https://wageindicator.org/salary/minimum-wage/vietnam" TargetMode="External"/><Relationship Id="rId599" Type="http://schemas.openxmlformats.org/officeDocument/2006/relationships/hyperlink" Target="https://www.globallivingwage.org/living-wage-benchmarks/living-wage-report-for-urban-west-java-indonesia/" TargetMode="External"/><Relationship Id="rId196" Type="http://schemas.openxmlformats.org/officeDocument/2006/relationships/hyperlink" Target="https://www.globallivingwage.org/reference-value/living-income-reference-value-rural-mozambique/" TargetMode="External"/><Relationship Id="rId417" Type="http://schemas.openxmlformats.org/officeDocument/2006/relationships/hyperlink" Target="https://databank.worldbank.org/data/download/poverty/987B9C90-CB9F-4D93-AE8C-750588BF00QA/current/Global_POVEQ_BRA.pdf" TargetMode="External"/><Relationship Id="rId459" Type="http://schemas.openxmlformats.org/officeDocument/2006/relationships/hyperlink" Target="https://ourworldindata.org/grapher/median-daily-expenditure-per-capita-vs-national-poverty-line?tab=table" TargetMode="External"/><Relationship Id="rId16" Type="http://schemas.openxmlformats.org/officeDocument/2006/relationships/hyperlink" Target="https://www.globallivingwage.org/living-wage-benchmarks/urban-bangladesh-surrounding-dhaka/" TargetMode="External"/><Relationship Id="rId221" Type="http://schemas.openxmlformats.org/officeDocument/2006/relationships/hyperlink" Target="https://wageindicator.org/salary/minimum-wage/pakistan/168-punjab/186-animal-feed-and-animal-farms" TargetMode="External"/><Relationship Id="rId263" Type="http://schemas.openxmlformats.org/officeDocument/2006/relationships/hyperlink" Target="https://wageindicator.org/salary/minimum-wage/tanzania/6185-mainland-agricultural-services" TargetMode="External"/><Relationship Id="rId319" Type="http://schemas.openxmlformats.org/officeDocument/2006/relationships/hyperlink" Target="https://wageindicator.org/salary/minimum-wage/honduras" TargetMode="External"/><Relationship Id="rId470" Type="http://schemas.openxmlformats.org/officeDocument/2006/relationships/hyperlink" Target="https://ourworldindata.org/grapher/median-daily-expenditure-per-capita-vs-national-poverty-line?tab=table" TargetMode="External"/><Relationship Id="rId526" Type="http://schemas.openxmlformats.org/officeDocument/2006/relationships/hyperlink" Target="https://www.globallivingwage.org/living-wage-benchmarks/living-wage-for-santo-domingo-dominican-republic/" TargetMode="External"/><Relationship Id="rId58" Type="http://schemas.openxmlformats.org/officeDocument/2006/relationships/hyperlink" Target="https://www.globallivingwage.org/living-wage-benchmarks/urban-chengdu-china/" TargetMode="External"/><Relationship Id="rId123" Type="http://schemas.openxmlformats.org/officeDocument/2006/relationships/hyperlink" Target="https://databank.worldbank.org/data/download/poverty/987B9C90-CB9F-4D93-AE8C-750588BF00QA/current/Global_POVEQ_GAB.pdf" TargetMode="External"/><Relationship Id="rId330" Type="http://schemas.openxmlformats.org/officeDocument/2006/relationships/hyperlink" Target="https://databank.worldbank.org/data/download/poverty/987B9C90-CB9F-4D93-AE8C-750588BF00QA/current/Global_POVEQ_IND.pdf" TargetMode="External"/><Relationship Id="rId568" Type="http://schemas.openxmlformats.org/officeDocument/2006/relationships/hyperlink" Target="https://datacatalogapi.worldbank.org/ddhxext/ResourceDownload?resource_unique_id=DR0092472" TargetMode="External"/><Relationship Id="rId165" Type="http://schemas.openxmlformats.org/officeDocument/2006/relationships/hyperlink" Target="https://wageindicator.org/salary/minimum-wage/kenya/2198-municipalities-town-councils-of-mavoko-riuru" TargetMode="External"/><Relationship Id="rId372" Type="http://schemas.openxmlformats.org/officeDocument/2006/relationships/hyperlink" Target="https://databank.worldbank.org/data/download/poverty/987B9C90-CB9F-4D93-AE8C-750588BF00QA/current/Global_POVEQ_PER.pdf" TargetMode="External"/><Relationship Id="rId428" Type="http://schemas.openxmlformats.org/officeDocument/2006/relationships/hyperlink" Target="https://www.globallivingwage.org/reference-value/living-wage-reference-value%e2%81%a0-rural-zambia/" TargetMode="External"/><Relationship Id="rId232" Type="http://schemas.openxmlformats.org/officeDocument/2006/relationships/hyperlink" Target="https://www.globallivingwage.org/reference-value/living-income-reference-value-rural-papua-new-guinea/" TargetMode="External"/><Relationship Id="rId274" Type="http://schemas.openxmlformats.org/officeDocument/2006/relationships/hyperlink" Target="https://www.globallivingwage.org/living-wage-benchmarks/living-wage-for-lake-victoria-basin-uganda/" TargetMode="External"/><Relationship Id="rId481" Type="http://schemas.openxmlformats.org/officeDocument/2006/relationships/hyperlink" Target="https://ourworldindata.org/grapher/median-daily-expenditure-per-capita-vs-national-poverty-line?tab=table" TargetMode="External"/><Relationship Id="rId27" Type="http://schemas.openxmlformats.org/officeDocument/2006/relationships/hyperlink" Target="https://databank.worldbank.org/data/download/poverty/987B9C90-CB9F-4D93-AE8C-750588BF00QA/current/Global_POVEQ_BRA.pdf" TargetMode="External"/><Relationship Id="rId69" Type="http://schemas.openxmlformats.org/officeDocument/2006/relationships/hyperlink" Target="https://www.globallivingwage.org/living-wage-benchmarks/urban-shenzhen-china/" TargetMode="External"/><Relationship Id="rId134" Type="http://schemas.openxmlformats.org/officeDocument/2006/relationships/hyperlink" Target="https://www.living-income.com/fileadmin/living_income/Publications/Actual_Income_and_Gap_Measurement/2024_Update_Report_Ghana_Living_Income_2024.pdf" TargetMode="External"/><Relationship Id="rId537" Type="http://schemas.openxmlformats.org/officeDocument/2006/relationships/hyperlink" Target="https://www.globallivingwage.org/living-wage-benchmarks/living-wage-for-minimum-wage-region-1-vietnam/" TargetMode="External"/><Relationship Id="rId579" Type="http://schemas.openxmlformats.org/officeDocument/2006/relationships/hyperlink" Target="https://ourworldindata.org/grapher/median-daily-expenditure-per-capita-vs-national-poverty-line?tab=table" TargetMode="External"/><Relationship Id="rId80" Type="http://schemas.openxmlformats.org/officeDocument/2006/relationships/hyperlink" Target="https://www.globallivingwage.org/living-wage-benchmarks/rural-costa-rica-limon-and-heredia-provinces/" TargetMode="External"/><Relationship Id="rId176" Type="http://schemas.openxmlformats.org/officeDocument/2006/relationships/hyperlink" Target="https://www.globallivingwage.org/living-wage-benchmarks/living-wage-for-michoacan-mexico/" TargetMode="External"/><Relationship Id="rId341" Type="http://schemas.openxmlformats.org/officeDocument/2006/relationships/hyperlink" Target="https://globallivingwage.org/living-wage-benchmarks/rural-madhya-pradesh-india-ratlam-district/" TargetMode="External"/><Relationship Id="rId383" Type="http://schemas.openxmlformats.org/officeDocument/2006/relationships/hyperlink" Target="https://wageindicator.org/salary/minimum-wage/thailand" TargetMode="External"/><Relationship Id="rId439" Type="http://schemas.openxmlformats.org/officeDocument/2006/relationships/hyperlink" Target="https://ourworldindata.org/grapher/median-daily-expenditure-per-capita-vs-national-poverty-line?tab=table" TargetMode="External"/><Relationship Id="rId590" Type="http://schemas.openxmlformats.org/officeDocument/2006/relationships/hyperlink" Target="https://www.globallivingwage.org/reference-value/living-income-and-living-wage-reference-value-for-rural-east-timor/" TargetMode="External"/><Relationship Id="rId604" Type="http://schemas.openxmlformats.org/officeDocument/2006/relationships/hyperlink" Target="https://www.globallivingwage.org/living-wage-benchmarks/living-income-for-rural-central-sulawesi-indonesia/" TargetMode="External"/><Relationship Id="rId201" Type="http://schemas.openxmlformats.org/officeDocument/2006/relationships/hyperlink" Target="https://databank.worldbank.org/data/download/poverty/987B9C90-CB9F-4D93-AE8C-750588BF00QA/current/Global_POVEQ_NIC.pdf" TargetMode="External"/><Relationship Id="rId243" Type="http://schemas.openxmlformats.org/officeDocument/2006/relationships/hyperlink" Target="https://wageindicator.org/salary/minimum-wage/rwanda" TargetMode="External"/><Relationship Id="rId285" Type="http://schemas.openxmlformats.org/officeDocument/2006/relationships/hyperlink" Target="https://www.worldbank.org/en/country/cambodia/overview" TargetMode="External"/><Relationship Id="rId450" Type="http://schemas.openxmlformats.org/officeDocument/2006/relationships/hyperlink" Target="https://ourworldindata.org/grapher/median-daily-expenditure-per-capita-vs-national-poverty-line?tab=table" TargetMode="External"/><Relationship Id="rId506" Type="http://schemas.openxmlformats.org/officeDocument/2006/relationships/hyperlink" Target="https://ourworldindata.org/grapher/median-daily-expenditure-per-capita-vs-national-poverty-line?tab=table" TargetMode="External"/><Relationship Id="rId38" Type="http://schemas.openxmlformats.org/officeDocument/2006/relationships/hyperlink" Target="https://globallivingwage.org/resource-library/?fwp_country=brazil" TargetMode="External"/><Relationship Id="rId103" Type="http://schemas.openxmlformats.org/officeDocument/2006/relationships/hyperlink" Target="https://www.globallivingwage.org/living-wage-benchmarks/living-wage-for-rural-ecuador/" TargetMode="External"/><Relationship Id="rId310" Type="http://schemas.openxmlformats.org/officeDocument/2006/relationships/hyperlink" Target="https://globallivingwage.org/reference-value/living-wage-reference-value-urban-el-salvador/" TargetMode="External"/><Relationship Id="rId492" Type="http://schemas.openxmlformats.org/officeDocument/2006/relationships/hyperlink" Target="https://ourworldindata.org/grapher/median-daily-expenditure-per-capita-vs-national-poverty-line?tab=table" TargetMode="External"/><Relationship Id="rId548" Type="http://schemas.openxmlformats.org/officeDocument/2006/relationships/hyperlink" Target="../../Library/Containers/com.microsoft.Excel/Data/Library/Library/Containers/com.microsoft.Excel/Downloads/Wage%20Indicator" TargetMode="External"/><Relationship Id="rId91" Type="http://schemas.openxmlformats.org/officeDocument/2006/relationships/hyperlink" Target="https://databankfiles.worldbank.org/public/ddpext_download/poverty/987B9C90-CB9F-4D93-AE8C-750588BF00QA/current/Global_POVEQ_CIV.pdf" TargetMode="External"/><Relationship Id="rId145" Type="http://schemas.openxmlformats.org/officeDocument/2006/relationships/hyperlink" Target="https://globallivingwage.org/reference-value/living-wage-reference-value-for-rural-honduras/" TargetMode="External"/><Relationship Id="rId187" Type="http://schemas.openxmlformats.org/officeDocument/2006/relationships/hyperlink" Target="https://www.globallivingwage.org/living-wage-benchmarks/living-wage-for-baja-california-mexico/" TargetMode="External"/><Relationship Id="rId352" Type="http://schemas.openxmlformats.org/officeDocument/2006/relationships/hyperlink" Target="https://globallivingwage.org/living-wage-benchmarks/living-wage-for-rural-areas-yucatan-mexico/" TargetMode="External"/><Relationship Id="rId394" Type="http://schemas.openxmlformats.org/officeDocument/2006/relationships/hyperlink" Target="https://wageindicator.org/salary/minimum-wage/zambia/2472-shop-worker-grade-i" TargetMode="External"/><Relationship Id="rId408" Type="http://schemas.openxmlformats.org/officeDocument/2006/relationships/hyperlink" Target="https://globallivingwage.org/resource-library/?fwp_country=brazil" TargetMode="External"/><Relationship Id="rId212" Type="http://schemas.openxmlformats.org/officeDocument/2006/relationships/hyperlink" Target="https://www.globallivingwage.org/living-wage-benchmarks/rural-pakistan/" TargetMode="External"/><Relationship Id="rId254" Type="http://schemas.openxmlformats.org/officeDocument/2006/relationships/hyperlink" Target="https://globallivingwage.org/reference-value/living-wage-reference-value-urban-sri-lanka/" TargetMode="External"/><Relationship Id="rId49" Type="http://schemas.openxmlformats.org/officeDocument/2006/relationships/hyperlink" Target="https://www.globallivingwage.org/reference-value/living-wage-reference-value-non-metropolitan-urban-chile/" TargetMode="External"/><Relationship Id="rId114" Type="http://schemas.openxmlformats.org/officeDocument/2006/relationships/hyperlink" Target="https://globallivingwage.org/reference-value/living-wage-reference-value-rural-el-salvador/" TargetMode="External"/><Relationship Id="rId296" Type="http://schemas.openxmlformats.org/officeDocument/2006/relationships/hyperlink" Target="https://wageindicator.org/salary/minimum-wage/brazil" TargetMode="External"/><Relationship Id="rId461" Type="http://schemas.openxmlformats.org/officeDocument/2006/relationships/hyperlink" Target="https://ourworldindata.org/grapher/median-daily-expenditure-per-capita-vs-national-poverty-line?tab=table" TargetMode="External"/><Relationship Id="rId517" Type="http://schemas.openxmlformats.org/officeDocument/2006/relationships/hyperlink" Target="https://globallivingwage.org/resource-library/?fwp_country=peru" TargetMode="External"/><Relationship Id="rId559" Type="http://schemas.openxmlformats.org/officeDocument/2006/relationships/hyperlink" Target="https://wageindicator.org/salary/minimum-wage/vietnam" TargetMode="External"/><Relationship Id="rId60" Type="http://schemas.openxmlformats.org/officeDocument/2006/relationships/hyperlink" Target="https://www.globallivingwage.org/living-wage-benchmarks/urban-hangzhou-china/" TargetMode="External"/><Relationship Id="rId156" Type="http://schemas.openxmlformats.org/officeDocument/2006/relationships/hyperlink" Target="https://www.globallivingwage.org/living-wage-benchmarks/rural-india/" TargetMode="External"/><Relationship Id="rId198" Type="http://schemas.openxmlformats.org/officeDocument/2006/relationships/hyperlink" Target="https://databank.worldbank.org/data/download/poverty/987B9C90-CB9F-4D93-AE8C-750588BF00QA/current/Global_POVEQ_MOZ.pdf" TargetMode="External"/><Relationship Id="rId321" Type="http://schemas.openxmlformats.org/officeDocument/2006/relationships/hyperlink" Target="https://databank.worldbank.org/data/download/poverty/987B9C90-CB9F-4D93-AE8C-750588BF00QA/current/Global_POVEQ_HND.pdf" TargetMode="External"/><Relationship Id="rId363" Type="http://schemas.openxmlformats.org/officeDocument/2006/relationships/hyperlink" Target="https://www.globallivingwage.org/reference-value/living-income-reference-value%e2%81%a0-rural-nigeria/" TargetMode="External"/><Relationship Id="rId419" Type="http://schemas.openxmlformats.org/officeDocument/2006/relationships/hyperlink" Target="https://databank.worldbank.org/data/download/poverty/987B9C90-CB9F-4D93-AE8C-750588BF00QA/current/Global_POVEQ_BRA.pdf" TargetMode="External"/><Relationship Id="rId570" Type="http://schemas.openxmlformats.org/officeDocument/2006/relationships/hyperlink" Target="https://databank.worldbank.org/data/download/poverty/987B9C90-CB9F-4D93-AE8C-750588BF00QA/current/Global_POVEQ_VNM.pdf" TargetMode="External"/><Relationship Id="rId223" Type="http://schemas.openxmlformats.org/officeDocument/2006/relationships/hyperlink" Target="https://www.globallivingwage.org/living-wage-benchmarks/living-income-for-rural-kp-pakistan/" TargetMode="External"/><Relationship Id="rId430" Type="http://schemas.openxmlformats.org/officeDocument/2006/relationships/hyperlink" Target="https://ourworldindata.org/grapher/median-daily-expenditure-per-capita-vs-national-poverty-line?tab=table" TargetMode="External"/><Relationship Id="rId18" Type="http://schemas.openxmlformats.org/officeDocument/2006/relationships/hyperlink" Target="https://databankfiles.worldbank.org/public/ddpext_download/poverty/987B9C90-CB9F-4D93-AE8C-750588BF00QA/current/Global_POVEQ_BGD.pdf" TargetMode="External"/><Relationship Id="rId265" Type="http://schemas.openxmlformats.org/officeDocument/2006/relationships/hyperlink" Target="https://globallivingwage.org/reference-value/living-wage-reference-value-urban-tanzania/" TargetMode="External"/><Relationship Id="rId472" Type="http://schemas.openxmlformats.org/officeDocument/2006/relationships/hyperlink" Target="https://ourworldindata.org/grapher/median-daily-expenditure-per-capita-vs-national-poverty-line?tab=table" TargetMode="External"/><Relationship Id="rId528" Type="http://schemas.openxmlformats.org/officeDocument/2006/relationships/hyperlink" Target="https://www.globallivingwage.org/living-wage-benchmarks/living-wage-for-santo-domingo-dominican-republic/" TargetMode="External"/><Relationship Id="rId125" Type="http://schemas.openxmlformats.org/officeDocument/2006/relationships/hyperlink" Target="https://wageindicator.org/salary/minimum-wage/gabon" TargetMode="External"/><Relationship Id="rId167" Type="http://schemas.openxmlformats.org/officeDocument/2006/relationships/hyperlink" Target="https://www.globallivingwage.org/reference-value/living-income-reference-value-rural-madagascar/" TargetMode="External"/><Relationship Id="rId332" Type="http://schemas.openxmlformats.org/officeDocument/2006/relationships/hyperlink" Target="https://openknowledge.worldbank.org/bitstream/handle/10986/24148/Estimating0int00national0thresholds.pdf?sequence=1&amp;isAllowed=y" TargetMode="External"/><Relationship Id="rId374" Type="http://schemas.openxmlformats.org/officeDocument/2006/relationships/hyperlink" Target="https://databank.worldbank.org/data/download/poverty/987B9C90-CB9F-4D93-AE8C-750588BF00QA/current/Global_POVEQ_PER.pdf" TargetMode="External"/><Relationship Id="rId581" Type="http://schemas.openxmlformats.org/officeDocument/2006/relationships/hyperlink" Target="https://ourworldindata.org/grapher/median-daily-expenditure-per-capita-vs-national-poverty-line?tab=table" TargetMode="External"/><Relationship Id="rId71" Type="http://schemas.openxmlformats.org/officeDocument/2006/relationships/hyperlink" Target="https://www.globallivingwage.org/living-wage-benchmarks/urban-suzhou-china/" TargetMode="External"/><Relationship Id="rId234" Type="http://schemas.openxmlformats.org/officeDocument/2006/relationships/hyperlink" Target="https://wageindicator.org/salary/minimum-wage/papua-new-guinea" TargetMode="External"/><Relationship Id="rId2" Type="http://schemas.openxmlformats.org/officeDocument/2006/relationships/hyperlink" Target="https://www.globallivingwage.org/reference-value/living-wage-reference-value-non-metropolitan-urban-argentina/" TargetMode="External"/><Relationship Id="rId29" Type="http://schemas.openxmlformats.org/officeDocument/2006/relationships/hyperlink" Target="https://wageindicator.org/salary/minimum-wage/brazil" TargetMode="External"/><Relationship Id="rId276" Type="http://schemas.openxmlformats.org/officeDocument/2006/relationships/hyperlink" Target="https://www.globallivingwage.org/living-wage-benchmarks/living-wage-for-lake-victoria-basin-uganda/" TargetMode="External"/><Relationship Id="rId441" Type="http://schemas.openxmlformats.org/officeDocument/2006/relationships/hyperlink" Target="https://ourworldindata.org/grapher/median-daily-expenditure-per-capita-vs-national-poverty-line?tab=table" TargetMode="External"/><Relationship Id="rId483" Type="http://schemas.openxmlformats.org/officeDocument/2006/relationships/hyperlink" Target="https://ourworldindata.org/grapher/median-daily-expenditure-per-capita-vs-national-poverty-line?tab=table" TargetMode="External"/><Relationship Id="rId539" Type="http://schemas.openxmlformats.org/officeDocument/2006/relationships/hyperlink" Target="https://www.globallivingwage.org/living-wage-benchmarks/living-wage-for-minimum-wage-region-2-vietnam/" TargetMode="External"/><Relationship Id="rId40" Type="http://schemas.openxmlformats.org/officeDocument/2006/relationships/hyperlink" Target="https://globallivingwage.org/resource-library/?fwp_country=brazil" TargetMode="External"/><Relationship Id="rId136" Type="http://schemas.openxmlformats.org/officeDocument/2006/relationships/hyperlink" Target="https://wageindicator.org/salary/minimum-wage/ghana" TargetMode="External"/><Relationship Id="rId178" Type="http://schemas.openxmlformats.org/officeDocument/2006/relationships/hyperlink" Target="https://databank.worldbank.org/data/download/poverty/987B9C90-CB9F-4D93-AE8C-750588BF00QA/current/Global_POVEQ_MEX.pdf" TargetMode="External"/><Relationship Id="rId301" Type="http://schemas.openxmlformats.org/officeDocument/2006/relationships/hyperlink" Target="https://databank.worldbank.org/data/download/poverty/987B9C90-CB9F-4D93-AE8C-750588BF00QA/current/Global_POVEQ_CHN.pdf" TargetMode="External"/><Relationship Id="rId343" Type="http://schemas.openxmlformats.org/officeDocument/2006/relationships/hyperlink" Target="https://databankfiles.worldbank.org/public/ddpext_download/poverty/987B9C90-CB9F-4D93-AE8C-750588BF00QA/current/Global_POVEQ_JOR.pdf" TargetMode="External"/><Relationship Id="rId550" Type="http://schemas.openxmlformats.org/officeDocument/2006/relationships/hyperlink" Target="https://wageindicator.org/salary/minimum-wage/dominican-republic" TargetMode="External"/><Relationship Id="rId82" Type="http://schemas.openxmlformats.org/officeDocument/2006/relationships/hyperlink" Target="https://www.globallivingwage.org/living-wage-benchmarks/rural-costa-rica-limon-and-heredia-provinces/" TargetMode="External"/><Relationship Id="rId203" Type="http://schemas.openxmlformats.org/officeDocument/2006/relationships/hyperlink" Target="https://wageindicator.org/salary/minimum-wage/nicaragua" TargetMode="External"/><Relationship Id="rId385" Type="http://schemas.openxmlformats.org/officeDocument/2006/relationships/hyperlink" Target="https://globallivingwage.org/living-wage-benchmarks/living-wage-for-rural-ilocos-philippines/" TargetMode="External"/><Relationship Id="rId592" Type="http://schemas.openxmlformats.org/officeDocument/2006/relationships/hyperlink" Target="https://www.globallivingwage.org/living-wage-benchmarks/living-income-for-rural-aceh-indonesia/" TargetMode="External"/><Relationship Id="rId606" Type="http://schemas.openxmlformats.org/officeDocument/2006/relationships/hyperlink" Target="https://www.globallivingwage.org/reference-value/living-income-and-living-wage-reference-value-for-rural-lao-pdr/" TargetMode="External"/><Relationship Id="rId245" Type="http://schemas.openxmlformats.org/officeDocument/2006/relationships/hyperlink" Target="https://www.globallivingwage.org/living-wage-benchmarks/rural-south-africa/" TargetMode="External"/><Relationship Id="rId287" Type="http://schemas.openxmlformats.org/officeDocument/2006/relationships/hyperlink" Target="https://www.globallivingwage.org/reference-value/living-wage-reference-value-rural-chad/" TargetMode="External"/><Relationship Id="rId410" Type="http://schemas.openxmlformats.org/officeDocument/2006/relationships/hyperlink" Target="https://globallivingwage.org/resource-library/?fwp_country=brazil" TargetMode="External"/><Relationship Id="rId452" Type="http://schemas.openxmlformats.org/officeDocument/2006/relationships/hyperlink" Target="https://ourworldindata.org/grapher/median-daily-expenditure-per-capita-vs-national-poverty-line?tab=table" TargetMode="External"/><Relationship Id="rId494" Type="http://schemas.openxmlformats.org/officeDocument/2006/relationships/hyperlink" Target="https://ourworldindata.org/grapher/median-daily-expenditure-per-capita-vs-national-poverty-line?tab=table" TargetMode="External"/><Relationship Id="rId508" Type="http://schemas.openxmlformats.org/officeDocument/2006/relationships/hyperlink" Target="https://wageindicator.org/salary/minimum-wage/india/18468-madhya-pradesh/18469-agriculture" TargetMode="External"/><Relationship Id="rId105" Type="http://schemas.openxmlformats.org/officeDocument/2006/relationships/hyperlink" Target="https://databankfiles.worldbank.org/public/ddpext_download/poverty/987B9C90-CB9F-4D93-AE8C-750588BF00QA/current/Global_POVEQ_ECU.pdf" TargetMode="External"/><Relationship Id="rId147" Type="http://schemas.openxmlformats.org/officeDocument/2006/relationships/hyperlink" Target="https://www.globallivingwage.org/living-wage-benchmarks/urban-india/" TargetMode="External"/><Relationship Id="rId312" Type="http://schemas.openxmlformats.org/officeDocument/2006/relationships/hyperlink" Target="https://wageindicator.org/salary/minimum-wage/ethiopia/23466-public-sector-professionals" TargetMode="External"/><Relationship Id="rId354" Type="http://schemas.openxmlformats.org/officeDocument/2006/relationships/hyperlink" Target="https://globallivingwage.org/living-wage-benchmarks/living-wage-for-rural-areas-nayarit-mexico/" TargetMode="External"/><Relationship Id="rId51" Type="http://schemas.openxmlformats.org/officeDocument/2006/relationships/hyperlink" Target="https://www.globallivingwage.org/living-wage-benchmarks/living-wage-for-zhengzhou-china/" TargetMode="External"/><Relationship Id="rId93" Type="http://schemas.openxmlformats.org/officeDocument/2006/relationships/hyperlink" Target="https://www.globallivingwage.org/reference-value/living-income-reference-value-rural-democratic-republic-of-congo/" TargetMode="External"/><Relationship Id="rId189" Type="http://schemas.openxmlformats.org/officeDocument/2006/relationships/hyperlink" Target="https://www.globallivingwage.org/living-wage-benchmarks/living-wage-for-baja-california-mexico/" TargetMode="External"/><Relationship Id="rId396" Type="http://schemas.openxmlformats.org/officeDocument/2006/relationships/hyperlink" Target="https://databankfiles.worldbank.org/public/ddpext_download/poverty/987B9C90-CB9F-4D93-AE8C-750588BF00QA/current/Global_POVEQ_ZWE.pdf" TargetMode="External"/><Relationship Id="rId561" Type="http://schemas.openxmlformats.org/officeDocument/2006/relationships/hyperlink" Target="https://datacatalogapi.worldbank.org/ddhxext/ResourceDownload?resource_unique_id=DR0092375" TargetMode="External"/><Relationship Id="rId214" Type="http://schemas.openxmlformats.org/officeDocument/2006/relationships/hyperlink" Target="https://databank.worldbank.org/data/download/poverty/987B9C90-CB9F-4D93-AE8C-750588BF00QA/current/Global_POVEQ_PAK.pdf" TargetMode="External"/><Relationship Id="rId256" Type="http://schemas.openxmlformats.org/officeDocument/2006/relationships/hyperlink" Target="https://databank.worldbank.org/data/download/poverty/987B9C90-CB9F-4D93-AE8C-750588BF00QA/current/Global_POVEQ_LKA.pdf" TargetMode="External"/><Relationship Id="rId298" Type="http://schemas.openxmlformats.org/officeDocument/2006/relationships/hyperlink" Target="https://databankfiles.worldbank.org/public/ddpext_download/poverty/987B9C90-CB9F-4D93-AE8C-750588BF00QA/current/Global_POVEQ_TCD.pdf" TargetMode="External"/><Relationship Id="rId421" Type="http://schemas.openxmlformats.org/officeDocument/2006/relationships/hyperlink" Target="https://databank.worldbank.org/data/download/poverty/987B9C90-CB9F-4D93-AE8C-750588BF00QA/current/Global_POVEQ_BRA.pdf" TargetMode="External"/><Relationship Id="rId463" Type="http://schemas.openxmlformats.org/officeDocument/2006/relationships/hyperlink" Target="https://ourworldindata.org/grapher/median-daily-expenditure-per-capita-vs-national-poverty-line?tab=table" TargetMode="External"/><Relationship Id="rId519" Type="http://schemas.openxmlformats.org/officeDocument/2006/relationships/hyperlink" Target="https://globallivingwage.org/resource-library/?fwp_country=peru" TargetMode="External"/><Relationship Id="rId116" Type="http://schemas.openxmlformats.org/officeDocument/2006/relationships/hyperlink" Target="https://globallivingwage.org/reference-value/living-wage-reference-value-rural-el-salvador/" TargetMode="External"/><Relationship Id="rId158" Type="http://schemas.openxmlformats.org/officeDocument/2006/relationships/hyperlink" Target="https://www.globallivingwage.org/living-wage-benchmarks/rural-nilgiris-tamil-nadu-india/" TargetMode="External"/><Relationship Id="rId323" Type="http://schemas.openxmlformats.org/officeDocument/2006/relationships/hyperlink" Target="https://globallivingwage.org/reference-value/living-wage-reference-value-urban-honduras/" TargetMode="External"/><Relationship Id="rId530" Type="http://schemas.openxmlformats.org/officeDocument/2006/relationships/hyperlink" Target="https://www.globallivingwage.org/reference-value/living-wage-reference-value-for-rural-togo/" TargetMode="External"/><Relationship Id="rId20" Type="http://schemas.openxmlformats.org/officeDocument/2006/relationships/hyperlink" Target="https://wageindicator.org/salary/minimum-wage/bangladesh/38276-bangladesh" TargetMode="External"/><Relationship Id="rId62" Type="http://schemas.openxmlformats.org/officeDocument/2006/relationships/hyperlink" Target="https://www.globallivingwage.org/living-wage-benchmarks/urban-hangzhou-china/" TargetMode="External"/><Relationship Id="rId365" Type="http://schemas.openxmlformats.org/officeDocument/2006/relationships/hyperlink" Target="https://globallivingwage.org/resource-library/?fwp_country=peru" TargetMode="External"/><Relationship Id="rId572" Type="http://schemas.openxmlformats.org/officeDocument/2006/relationships/hyperlink" Target="https://databank.worldbank.org/data/download/poverty/987B9C90-CB9F-4D93-AE8C-750588BF00QA/current/Global_POVEQ_VNM.pdf" TargetMode="External"/><Relationship Id="rId225" Type="http://schemas.openxmlformats.org/officeDocument/2006/relationships/hyperlink" Target="https://www.globallivingwage.org/living-wage-benchmarks/living-income-for-rural-kp-pakistan/" TargetMode="External"/><Relationship Id="rId267" Type="http://schemas.openxmlformats.org/officeDocument/2006/relationships/hyperlink" Target="https://www.globallivingwage.org/reference-value/living-wage-reference-value-urban-tanzania/" TargetMode="External"/><Relationship Id="rId432" Type="http://schemas.openxmlformats.org/officeDocument/2006/relationships/hyperlink" Target="https://ourworldindata.org/grapher/median-daily-expenditure-per-capita-vs-national-poverty-line?tab=table" TargetMode="External"/><Relationship Id="rId474" Type="http://schemas.openxmlformats.org/officeDocument/2006/relationships/hyperlink" Target="https://ourworldindata.org/grapher/median-daily-expenditure-per-capita-vs-national-poverty-line?tab=table" TargetMode="External"/><Relationship Id="rId127" Type="http://schemas.openxmlformats.org/officeDocument/2006/relationships/hyperlink" Target="https://wageindicator.org/salary/minimum-wage/gabon" TargetMode="External"/><Relationship Id="rId31" Type="http://schemas.openxmlformats.org/officeDocument/2006/relationships/hyperlink" Target="https://www.globallivingwage.org/living-wage-benchmarks/living-wage-for-non-metropolitan-brazil/" TargetMode="External"/><Relationship Id="rId73" Type="http://schemas.openxmlformats.org/officeDocument/2006/relationships/hyperlink" Target="https://www.globallivingwage.org/living-wage-benchmarks/urban-suzhou-china/" TargetMode="External"/><Relationship Id="rId169" Type="http://schemas.openxmlformats.org/officeDocument/2006/relationships/hyperlink" Target="https://openknowledge.worldbank.org/server/api/core/bitstreams/bacfdf50-a937-5db2-816d-7c7d2e024048/content" TargetMode="External"/><Relationship Id="rId334" Type="http://schemas.openxmlformats.org/officeDocument/2006/relationships/hyperlink" Target="https://globallivingwage.org/living-wage-benchmarks/living-wage-for-rural-andhra-pradesh-india/" TargetMode="External"/><Relationship Id="rId376" Type="http://schemas.openxmlformats.org/officeDocument/2006/relationships/hyperlink" Target="https://wageindicator.org/salary/minimum-wage/peru" TargetMode="External"/><Relationship Id="rId541" Type="http://schemas.openxmlformats.org/officeDocument/2006/relationships/hyperlink" Target="https://www.globallivingwage.org/living-wage-benchmarks/living-wage-for-minimum-wage-region-2-vietnam/" TargetMode="External"/><Relationship Id="rId583" Type="http://schemas.openxmlformats.org/officeDocument/2006/relationships/hyperlink" Target="https://ourworldindata.org/grapher/median-daily-expenditure-per-capita-vs-national-poverty-line?tab=table" TargetMode="External"/><Relationship Id="rId4" Type="http://schemas.openxmlformats.org/officeDocument/2006/relationships/hyperlink" Target="https://databankfiles.worldbank.org/public/ddpext_download/poverty/987B9C90-CB9F-4D93-AE8C-750588BF00QA/current/Global_POVEQ_ARG.pdf" TargetMode="External"/><Relationship Id="rId180" Type="http://schemas.openxmlformats.org/officeDocument/2006/relationships/hyperlink" Target="https://wageindicator.org/salary/minimum-wage/mexico/6377-minimum-wage-in-the-country-except-the-free-trade" TargetMode="External"/><Relationship Id="rId236" Type="http://schemas.openxmlformats.org/officeDocument/2006/relationships/hyperlink" Target="https://databank.worldbank.org/data/download/poverty/987B9C90-CB9F-4D93-AE8C-750588BF00QA/current/Global_POVEQ_PER.pdf" TargetMode="External"/><Relationship Id="rId278" Type="http://schemas.openxmlformats.org/officeDocument/2006/relationships/hyperlink" Target="https://www.globallivingwage.org/reference-value/living-income-reference-value-rural-cameroon/" TargetMode="External"/><Relationship Id="rId401" Type="http://schemas.openxmlformats.org/officeDocument/2006/relationships/hyperlink" Target="https://globallivingwage.org/reference-value/living-wage-reference-value%e2%81%a0-urban-gabon/" TargetMode="External"/><Relationship Id="rId443" Type="http://schemas.openxmlformats.org/officeDocument/2006/relationships/hyperlink" Target="https://ourworldindata.org/grapher/median-daily-expenditure-per-capita-vs-national-poverty-line?tab=table" TargetMode="External"/><Relationship Id="rId303" Type="http://schemas.openxmlformats.org/officeDocument/2006/relationships/hyperlink" Target="https://databank.worldbank.org/data/download/poverty/987B9C90-CB9F-4D93-AE8C-750588BF00QA/current/Global_POVEQ_CHN.pdf" TargetMode="External"/><Relationship Id="rId485" Type="http://schemas.openxmlformats.org/officeDocument/2006/relationships/hyperlink" Target="https://ourworldindata.org/grapher/median-daily-expenditure-per-capita-vs-national-poverty-line?tab=table" TargetMode="External"/><Relationship Id="rId42" Type="http://schemas.openxmlformats.org/officeDocument/2006/relationships/hyperlink" Target="https://www.globallivingwage.org/reference-value/living-income-reference-value%e2%81%a0-rural-burkina-faso/" TargetMode="External"/><Relationship Id="rId84" Type="http://schemas.openxmlformats.org/officeDocument/2006/relationships/hyperlink" Target="https://globallivingwage.org/reference-value/living-wage-reference-value-rural-cote-divoire/" TargetMode="External"/><Relationship Id="rId138" Type="http://schemas.openxmlformats.org/officeDocument/2006/relationships/hyperlink" Target="https://www.globallivingwage.org/living-wage-benchmarks/rural-guatemala/" TargetMode="External"/><Relationship Id="rId345" Type="http://schemas.openxmlformats.org/officeDocument/2006/relationships/hyperlink" Target="https://globallivingwage.org/living-wage-benchmarks/living-wage-for-rural-kericho-kenya/" TargetMode="External"/><Relationship Id="rId387" Type="http://schemas.openxmlformats.org/officeDocument/2006/relationships/hyperlink" Target="https://databankfiles.worldbank.org/public/ddpext_download/poverty/987B9C90-CB9F-4D93-AE8C-750588BF00QA/current/Global_POVEQ_PHL.pdf" TargetMode="External"/><Relationship Id="rId510" Type="http://schemas.openxmlformats.org/officeDocument/2006/relationships/hyperlink" Target="https://wageindicator.org/salary/minimum-wage/india/21743-tamil-nadu" TargetMode="External"/><Relationship Id="rId552" Type="http://schemas.openxmlformats.org/officeDocument/2006/relationships/hyperlink" Target="https://wageindicator.org/salary/minimum-wage/rwanda" TargetMode="External"/><Relationship Id="rId594" Type="http://schemas.openxmlformats.org/officeDocument/2006/relationships/hyperlink" Target="https://www.globallivingwage.org/living-wage-benchmarks/living-income-report-for-rural-rembang-central-java-indonesia/" TargetMode="External"/><Relationship Id="rId608" Type="http://schemas.openxmlformats.org/officeDocument/2006/relationships/hyperlink" Target="https://www.globallivingwage.org/reference-value/living-income-and-living-wage-reference-value-for-rural-lao-pdr/" TargetMode="External"/><Relationship Id="rId191" Type="http://schemas.openxmlformats.org/officeDocument/2006/relationships/hyperlink" Target="https://www.globallivingwage.org/reference-value/living-wage-reference-value-rural-morocco/" TargetMode="External"/><Relationship Id="rId205" Type="http://schemas.openxmlformats.org/officeDocument/2006/relationships/hyperlink" Target="https://www.globallivingwage.org/living-wage-benchmarks/northwest-nicaragua/" TargetMode="External"/><Relationship Id="rId247" Type="http://schemas.openxmlformats.org/officeDocument/2006/relationships/hyperlink" Target="https://www.globallivingwage.org/living-wage-benchmarks/rural-south-africa/" TargetMode="External"/><Relationship Id="rId412" Type="http://schemas.openxmlformats.org/officeDocument/2006/relationships/hyperlink" Target="https://globallivingwage.org/resource-library/?fwp_country=brazil" TargetMode="External"/><Relationship Id="rId107" Type="http://schemas.openxmlformats.org/officeDocument/2006/relationships/hyperlink" Target="https://wageindicator.org/salary/minimum-wage/ecuador/3854-agriculture-and-plantations/3867-cocoa-plantations-including-selected-cocoa-for" TargetMode="External"/><Relationship Id="rId289" Type="http://schemas.openxmlformats.org/officeDocument/2006/relationships/hyperlink" Target="https://globallivingwage.org/resource-library/?fwp_country=ethiopia" TargetMode="External"/><Relationship Id="rId454" Type="http://schemas.openxmlformats.org/officeDocument/2006/relationships/hyperlink" Target="https://ourworldindata.org/grapher/median-daily-expenditure-per-capita-vs-national-poverty-line?tab=table" TargetMode="External"/><Relationship Id="rId496" Type="http://schemas.openxmlformats.org/officeDocument/2006/relationships/hyperlink" Target="https://ourworldindata.org/grapher/median-daily-expenditure-per-capita-vs-national-poverty-line?tab=table" TargetMode="External"/><Relationship Id="rId11" Type="http://schemas.openxmlformats.org/officeDocument/2006/relationships/hyperlink" Target="https://www.globallivingwage.org/living-wage-benchmarks/urban-bangladesh-surrounding-dhaka/" TargetMode="External"/><Relationship Id="rId53" Type="http://schemas.openxmlformats.org/officeDocument/2006/relationships/hyperlink" Target="https://databank.worldbank.org/data/download/poverty/987B9C90-CB9F-4D93-AE8C-750588BF00QA/current/Global_POVEQ_CHN.pdf" TargetMode="External"/><Relationship Id="rId149" Type="http://schemas.openxmlformats.org/officeDocument/2006/relationships/hyperlink" Target="https://databank.worldbank.org/data/download/poverty/987B9C90-CB9F-4D93-AE8C-750588BF00QA/current/Global_POVEQ_IND.pdf" TargetMode="External"/><Relationship Id="rId314" Type="http://schemas.openxmlformats.org/officeDocument/2006/relationships/hyperlink" Target="https://databank.worldbank.org/data/download/poverty/987B9C90-CB9F-4D93-AE8C-750588BF00QA/current/Global_POVEQ_GAB.pdf" TargetMode="External"/><Relationship Id="rId356" Type="http://schemas.openxmlformats.org/officeDocument/2006/relationships/hyperlink" Target="https://databankfiles.worldbank.org/public/ddpext_download/poverty/987B9C90-CB9F-4D93-AE8C-750588BF00QA/current/Global_POVEQ_MEX.pdf" TargetMode="External"/><Relationship Id="rId398" Type="http://schemas.openxmlformats.org/officeDocument/2006/relationships/hyperlink" Target="https://www.globallivingwage.org/reference-value/living-wage-reference-value-urban-thailand/" TargetMode="External"/><Relationship Id="rId521" Type="http://schemas.openxmlformats.org/officeDocument/2006/relationships/hyperlink" Target="https://globallivingwage.org/resource-library/?fwp_country=peru" TargetMode="External"/><Relationship Id="rId563" Type="http://schemas.openxmlformats.org/officeDocument/2006/relationships/hyperlink" Target="https://databankfiles.worldbank.org/public/ddpext_download/poverty/987B9C90-CB9F-4D93-AE8C-750588BF00QA/current/Global_POVEQ_DOM.pdf" TargetMode="External"/><Relationship Id="rId95" Type="http://schemas.openxmlformats.org/officeDocument/2006/relationships/hyperlink" Target="https://databankfiles.worldbank.org/public/ddpext_download/poverty/987B9C90-CB9F-4D93-AE8C-750588BF00QA/current/Global_POVEQ_COD.pdf" TargetMode="External"/><Relationship Id="rId160" Type="http://schemas.openxmlformats.org/officeDocument/2006/relationships/hyperlink" Target="https://openknowledge.worldbank.org/bitstream/handle/10986/24148/Estimating0int00national0thresholds.pdf?sequence=1&amp;isAllowed=y" TargetMode="External"/><Relationship Id="rId216" Type="http://schemas.openxmlformats.org/officeDocument/2006/relationships/hyperlink" Target="https://wageindicator.org/salary/minimum-wage/pakistan/168-punjab/186-animal-feed-and-animal-farms" TargetMode="External"/><Relationship Id="rId423" Type="http://schemas.openxmlformats.org/officeDocument/2006/relationships/hyperlink" Target="https://wageindicator.org/salary/minimum-wage/brazil" TargetMode="External"/><Relationship Id="rId258" Type="http://schemas.openxmlformats.org/officeDocument/2006/relationships/hyperlink" Target="https://wageindicator.org/salary/minimum-wage/sri-lanka/39697-national-minimum-wage" TargetMode="External"/><Relationship Id="rId465" Type="http://schemas.openxmlformats.org/officeDocument/2006/relationships/hyperlink" Target="https://ourworldindata.org/grapher/median-daily-expenditure-per-capita-vs-national-poverty-line?tab=table" TargetMode="External"/><Relationship Id="rId22" Type="http://schemas.openxmlformats.org/officeDocument/2006/relationships/hyperlink" Target="https://www.globallivingwage.org/living-wage-benchmarks/living-wage-for-rural-belize/" TargetMode="External"/><Relationship Id="rId64" Type="http://schemas.openxmlformats.org/officeDocument/2006/relationships/hyperlink" Target="https://www.globallivingwage.org/living-wage-benchmarks/urban-shanghai-china/" TargetMode="External"/><Relationship Id="rId118" Type="http://schemas.openxmlformats.org/officeDocument/2006/relationships/hyperlink" Target="https://www.globallivingwage.org/living-wage-benchmarks/non-metropolitan-urban-ethiopia/" TargetMode="External"/><Relationship Id="rId325" Type="http://schemas.openxmlformats.org/officeDocument/2006/relationships/hyperlink" Target="https://databank.worldbank.org/data/download/poverty/987B9C90-CB9F-4D93-AE8C-750588BF00QA/current/Global_POVEQ_IND.pdf" TargetMode="External"/><Relationship Id="rId367" Type="http://schemas.openxmlformats.org/officeDocument/2006/relationships/hyperlink" Target="https://globallivingwage.org/resource-library/?fwp_country=peru" TargetMode="External"/><Relationship Id="rId532" Type="http://schemas.openxmlformats.org/officeDocument/2006/relationships/hyperlink" Target="https://www.globallivingwage.org/reference-value/living-wage-reference-value-for-urban-togo/" TargetMode="External"/><Relationship Id="rId574" Type="http://schemas.openxmlformats.org/officeDocument/2006/relationships/hyperlink" Target="https://ourworldindata.org/grapher/median-daily-expenditure-per-capita-vs-national-poverty-line?tab=table" TargetMode="External"/><Relationship Id="rId171" Type="http://schemas.openxmlformats.org/officeDocument/2006/relationships/hyperlink" Target="https://www.globallivingwage.org/living-wage-benchmarks/rural-malawi/" TargetMode="External"/><Relationship Id="rId227" Type="http://schemas.openxmlformats.org/officeDocument/2006/relationships/hyperlink" Target="https://globallivingwage.org/reference-value/living-wage-reference-value-rural-panama/" TargetMode="External"/><Relationship Id="rId269" Type="http://schemas.openxmlformats.org/officeDocument/2006/relationships/hyperlink" Target="https://www.globallivingwage.org/reference-value/living-wage-reference-value-rural-tunisia/" TargetMode="External"/><Relationship Id="rId434" Type="http://schemas.openxmlformats.org/officeDocument/2006/relationships/hyperlink" Target="https://ourworldindata.org/grapher/median-daily-expenditure-per-capita-vs-national-poverty-line?tab=table" TargetMode="External"/><Relationship Id="rId476" Type="http://schemas.openxmlformats.org/officeDocument/2006/relationships/hyperlink" Target="https://ourworldindata.org/grapher/median-daily-expenditure-per-capita-vs-national-poverty-line?tab=table" TargetMode="External"/><Relationship Id="rId33" Type="http://schemas.openxmlformats.org/officeDocument/2006/relationships/hyperlink" Target="https://www.globallivingwage.org/living-wage-benchmarks/living-wage-for-non-metropolitan-brazil/" TargetMode="External"/><Relationship Id="rId129" Type="http://schemas.openxmlformats.org/officeDocument/2006/relationships/hyperlink" Target="https://www.globallivingwage.org/living-wage-benchmarks/ghana/" TargetMode="External"/><Relationship Id="rId280" Type="http://schemas.openxmlformats.org/officeDocument/2006/relationships/hyperlink" Target="https://globallivingwage.org/reference-value/living-wage-reference-value-rural-cameroon/" TargetMode="External"/><Relationship Id="rId336" Type="http://schemas.openxmlformats.org/officeDocument/2006/relationships/hyperlink" Target="https://globallivingwage.org/living-wage-benchmarks/rural-madhya-pradesh-india-chhindwara-district/" TargetMode="External"/><Relationship Id="rId501" Type="http://schemas.openxmlformats.org/officeDocument/2006/relationships/hyperlink" Target="https://ourworldindata.org/grapher/median-daily-expenditure-per-capita-vs-national-poverty-line?tab=table" TargetMode="External"/><Relationship Id="rId543" Type="http://schemas.openxmlformats.org/officeDocument/2006/relationships/hyperlink" Target="https://www.globallivingwage.org/living-wage-benchmarks/living-wage-for-minimum-wage-region-3-vietnam/" TargetMode="External"/><Relationship Id="rId75" Type="http://schemas.openxmlformats.org/officeDocument/2006/relationships/hyperlink" Target="https://www.globallivingwage.org/living-wage-benchmarks/living-wage-for-caribbean-coast-of-colombia/" TargetMode="External"/><Relationship Id="rId140" Type="http://schemas.openxmlformats.org/officeDocument/2006/relationships/hyperlink" Target="https://www.globallivingwage.org/living-wage-benchmarks/rural-guatemala/" TargetMode="External"/><Relationship Id="rId182" Type="http://schemas.openxmlformats.org/officeDocument/2006/relationships/hyperlink" Target="https://www.globallivingwage.org/living-wage-benchmarks/living-wage-for-baja-california-mexico-san-quintin/" TargetMode="External"/><Relationship Id="rId378" Type="http://schemas.openxmlformats.org/officeDocument/2006/relationships/hyperlink" Target="https://wageindicator.org/salary/minimum-wage/peru" TargetMode="External"/><Relationship Id="rId403" Type="http://schemas.openxmlformats.org/officeDocument/2006/relationships/hyperlink" Target="https://www.globallivingwage.org/reference-value/living-wage-reference-value%e2%81%a0-rural-republic-of-congo/" TargetMode="External"/><Relationship Id="rId585" Type="http://schemas.openxmlformats.org/officeDocument/2006/relationships/hyperlink" Target="https://www.globallivingwage.org/living-wage-benchmarks/living-wage-for-rural-areas-small-towns-colombia/" TargetMode="External"/><Relationship Id="rId6" Type="http://schemas.openxmlformats.org/officeDocument/2006/relationships/hyperlink" Target="https://wageindicator.org/salary/minimum-wage/argentina" TargetMode="External"/><Relationship Id="rId238" Type="http://schemas.openxmlformats.org/officeDocument/2006/relationships/hyperlink" Target="https://wageindicator.org/salary/minimum-wage/peru" TargetMode="External"/><Relationship Id="rId445" Type="http://schemas.openxmlformats.org/officeDocument/2006/relationships/hyperlink" Target="https://ourworldindata.org/grapher/median-daily-expenditure-per-capita-vs-national-poverty-line?tab=table" TargetMode="External"/><Relationship Id="rId487" Type="http://schemas.openxmlformats.org/officeDocument/2006/relationships/hyperlink" Target="https://ourworldindata.org/grapher/median-daily-expenditure-per-capita-vs-national-poverty-line?tab=table" TargetMode="External"/><Relationship Id="rId610" Type="http://schemas.openxmlformats.org/officeDocument/2006/relationships/hyperlink" Target="https://www.globallivingwage.org/living-wage-benchmarks/mauritius/" TargetMode="External"/><Relationship Id="rId291" Type="http://schemas.openxmlformats.org/officeDocument/2006/relationships/hyperlink" Target="https://www.globallivingwage.org/living-wage-benchmarks/living-wage-for-rural-areas-small-towns-colombia/" TargetMode="External"/><Relationship Id="rId305" Type="http://schemas.openxmlformats.org/officeDocument/2006/relationships/hyperlink" Target="https://databankfiles.worldbank.org/public/ddpext_download/poverty/987B9C90-CB9F-4D93-AE8C-750588BF00QA/current/Global_POVEQ_COL.pdf" TargetMode="External"/><Relationship Id="rId347" Type="http://schemas.openxmlformats.org/officeDocument/2006/relationships/hyperlink" Target="https://databankfiles.worldbank.org/public/ddpext_download/poverty/987B9C90-CB9F-4D93-AE8C-750588BF00QA/current/Global_POVEQ_KEN.pdf" TargetMode="External"/><Relationship Id="rId512" Type="http://schemas.openxmlformats.org/officeDocument/2006/relationships/hyperlink" Target="https://globallivingwage.org/reference-value/living-wage-reference-value%e2%81%a0-rural-gabon/" TargetMode="External"/><Relationship Id="rId44" Type="http://schemas.openxmlformats.org/officeDocument/2006/relationships/hyperlink" Target="https://databank.worldbank.org/data/download/poverty/987B9C90-CB9F-4D93-AE8C-750588BF00QA/current/Global_POVEQ_BFA.pdf" TargetMode="External"/><Relationship Id="rId86" Type="http://schemas.openxmlformats.org/officeDocument/2006/relationships/hyperlink" Target="https://databank.worldbank.org/data/download/poverty/987B9C90-CB9F-4D93-AE8C-750588BF00QA/current/Global_POVEQ_CIV.pdf" TargetMode="External"/><Relationship Id="rId151" Type="http://schemas.openxmlformats.org/officeDocument/2006/relationships/hyperlink" Target="https://www.globallivingwage.org/living-wage-benchmarks/urban-india/" TargetMode="External"/><Relationship Id="rId389" Type="http://schemas.openxmlformats.org/officeDocument/2006/relationships/hyperlink" Target="https://wageindicator.org/salary/minimum-wage/philippines/2601-i-ilocos" TargetMode="External"/><Relationship Id="rId554" Type="http://schemas.openxmlformats.org/officeDocument/2006/relationships/hyperlink" Target="https://wageindicator.org/salary/minimum-wage/togo" TargetMode="External"/><Relationship Id="rId596" Type="http://schemas.openxmlformats.org/officeDocument/2006/relationships/hyperlink" Target="https://www.globallivingwage.org/living-wage-benchmarks/living-wage-report-for-urban-banten-indonesia/" TargetMode="External"/><Relationship Id="rId193" Type="http://schemas.openxmlformats.org/officeDocument/2006/relationships/hyperlink" Target="https://databank.worldbank.org/data/download/poverty/987B9C90-CB9F-4D93-AE8C-750588BF00QA/current/Global_POVEQ_MAR.pdf" TargetMode="External"/><Relationship Id="rId207" Type="http://schemas.openxmlformats.org/officeDocument/2006/relationships/hyperlink" Target="https://www.globallivingwage.org/living-wage-benchmarks/northwest-nicaragua/" TargetMode="External"/><Relationship Id="rId249" Type="http://schemas.openxmlformats.org/officeDocument/2006/relationships/hyperlink" Target="https://www.globallivingwage.org/living-wage-benchmarks/living-wage-estimate-for-sri-lanka/" TargetMode="External"/><Relationship Id="rId414" Type="http://schemas.openxmlformats.org/officeDocument/2006/relationships/hyperlink" Target="https://globallivingwage.org/resource-library/?fwp_country=brazil" TargetMode="External"/><Relationship Id="rId456" Type="http://schemas.openxmlformats.org/officeDocument/2006/relationships/hyperlink" Target="https://ourworldindata.org/grapher/median-daily-expenditure-per-capita-vs-national-poverty-line?tab=table" TargetMode="External"/><Relationship Id="rId498" Type="http://schemas.openxmlformats.org/officeDocument/2006/relationships/hyperlink" Target="https://ourworldindata.org/grapher/median-daily-expenditure-per-capita-vs-national-poverty-line?tab=table" TargetMode="External"/><Relationship Id="rId13" Type="http://schemas.openxmlformats.org/officeDocument/2006/relationships/hyperlink" Target="https://databankfiles.worldbank.org/public/ddpext_download/poverty/987B9C90-CB9F-4D93-AE8C-750588BF00QA/current/Global_POVEQ_BGD.pdf" TargetMode="External"/><Relationship Id="rId109" Type="http://schemas.openxmlformats.org/officeDocument/2006/relationships/hyperlink" Target="https://www.globallivingwage.org/reference-value/living-wage-reference-value-rural-egypt/" TargetMode="External"/><Relationship Id="rId260" Type="http://schemas.openxmlformats.org/officeDocument/2006/relationships/hyperlink" Target="https://www.globallivingwage.org/reference-value/living-income-reference-value-rural-tanzania/" TargetMode="External"/><Relationship Id="rId316" Type="http://schemas.openxmlformats.org/officeDocument/2006/relationships/hyperlink" Target="https://wageindicator.org/salary/minimum-wage/guatemala" TargetMode="External"/><Relationship Id="rId523" Type="http://schemas.openxmlformats.org/officeDocument/2006/relationships/hyperlink" Target="https://www.globallivingwage.org/reference-value/living-wage-reference-value-for-urban-cameroon/" TargetMode="External"/><Relationship Id="rId55" Type="http://schemas.openxmlformats.org/officeDocument/2006/relationships/hyperlink" Target="https://wageindicator.org/salary/minimum-wage/china-custom/6868-henan" TargetMode="External"/><Relationship Id="rId97" Type="http://schemas.openxmlformats.org/officeDocument/2006/relationships/hyperlink" Target="https://wageindicator.org/salary/minimum-wage/congo" TargetMode="External"/><Relationship Id="rId120" Type="http://schemas.openxmlformats.org/officeDocument/2006/relationships/hyperlink" Target="https://databank.worldbank.org/data/download/poverty/987B9C90-CB9F-4D93-AE8C-750588BF00QA/current/Global_POVEQ_ETH.pdf" TargetMode="External"/><Relationship Id="rId358" Type="http://schemas.openxmlformats.org/officeDocument/2006/relationships/hyperlink" Target="https://globallivingwage.org/living-wage-benchmarks/living-wage-for-rural-areas-yucatan-mexico/" TargetMode="External"/><Relationship Id="rId565" Type="http://schemas.openxmlformats.org/officeDocument/2006/relationships/hyperlink" Target="https://databank.worldbank.org/data/download/poverty/987B9C90-CB9F-4D93-AE8C-750588BF00QA/current/Global_POVEQ_RWA.pdf" TargetMode="External"/><Relationship Id="rId162" Type="http://schemas.openxmlformats.org/officeDocument/2006/relationships/hyperlink" Target="https://www.globallivingwage.org/living-wage-benchmarks/non-metropolitan-urban-kenya/" TargetMode="External"/><Relationship Id="rId218" Type="http://schemas.openxmlformats.org/officeDocument/2006/relationships/hyperlink" Target="https://www.globallivingwage.org/living-wage-benchmarks/urban-pakistan/" TargetMode="External"/><Relationship Id="rId425" Type="http://schemas.openxmlformats.org/officeDocument/2006/relationships/hyperlink" Target="https://wageindicator.org/salary/minimum-wage/brazil" TargetMode="External"/><Relationship Id="rId467" Type="http://schemas.openxmlformats.org/officeDocument/2006/relationships/hyperlink" Target="https://ourworldindata.org/grapher/median-daily-expenditure-per-capita-vs-national-poverty-line?tab=table" TargetMode="External"/><Relationship Id="rId271" Type="http://schemas.openxmlformats.org/officeDocument/2006/relationships/hyperlink" Target="https://www.globallivingwage.org/reference-value/living-wage-reference-value-rural-tunisia/" TargetMode="External"/><Relationship Id="rId24" Type="http://schemas.openxmlformats.org/officeDocument/2006/relationships/hyperlink" Target="https://wageindicator.org/salary/minimum-wage/belize" TargetMode="External"/><Relationship Id="rId66" Type="http://schemas.openxmlformats.org/officeDocument/2006/relationships/hyperlink" Target="https://wageindicator.org/salary/minimum-wage/china-custom/6930-shanghai" TargetMode="External"/><Relationship Id="rId131" Type="http://schemas.openxmlformats.org/officeDocument/2006/relationships/hyperlink" Target="https://globallivingwage.org/living-wage-benchmarks/ghana/" TargetMode="External"/><Relationship Id="rId327" Type="http://schemas.openxmlformats.org/officeDocument/2006/relationships/hyperlink" Target="https://globallivingwage.org/living-wage-benchmarks/living-wage-for-rural-andhra-pradesh-india/" TargetMode="External"/><Relationship Id="rId369" Type="http://schemas.openxmlformats.org/officeDocument/2006/relationships/hyperlink" Target="https://globallivingwage.org/resource-library/?fwp_country=peru" TargetMode="External"/><Relationship Id="rId534" Type="http://schemas.openxmlformats.org/officeDocument/2006/relationships/hyperlink" Target="https://www.globallivingwage.org/reference-value/living-wage-reference-value-rural-tunisia/" TargetMode="External"/><Relationship Id="rId576" Type="http://schemas.openxmlformats.org/officeDocument/2006/relationships/hyperlink" Target="https://ourworldindata.org/grapher/median-daily-expenditure-per-capita-vs-national-poverty-line?tab=table" TargetMode="External"/><Relationship Id="rId173" Type="http://schemas.openxmlformats.org/officeDocument/2006/relationships/hyperlink" Target="https://databank.worldbank.org/data/download/poverty/987B9C90-CB9F-4D93-AE8C-750588BF00QA/current/Global_POVEQ_MWI.pdf" TargetMode="External"/><Relationship Id="rId229" Type="http://schemas.openxmlformats.org/officeDocument/2006/relationships/hyperlink" Target="https://globallivingwage.org/reference-value/living-wage-reference-value-rural-panama/" TargetMode="External"/><Relationship Id="rId380" Type="http://schemas.openxmlformats.org/officeDocument/2006/relationships/hyperlink" Target="https://wageindicator.org/salary/minimum-wage/peru" TargetMode="External"/><Relationship Id="rId436" Type="http://schemas.openxmlformats.org/officeDocument/2006/relationships/hyperlink" Target="https://ourworldindata.org/grapher/median-daily-expenditure-per-capita-vs-national-poverty-line?tab=table" TargetMode="External"/><Relationship Id="rId601" Type="http://schemas.openxmlformats.org/officeDocument/2006/relationships/hyperlink" Target="https://www.globallivingwage.org/living-wage-benchmarks/living-income-report-for-rural-lampung-province-indonesia/" TargetMode="External"/><Relationship Id="rId240" Type="http://schemas.openxmlformats.org/officeDocument/2006/relationships/hyperlink" Target="https://www.globallivingwage.org/reference-value/living-income-reference-value-rural-rwanda/" TargetMode="External"/><Relationship Id="rId478" Type="http://schemas.openxmlformats.org/officeDocument/2006/relationships/hyperlink" Target="https://ourworldindata.org/grapher/median-daily-expenditure-per-capita-vs-national-poverty-line?tab=table" TargetMode="External"/><Relationship Id="rId35" Type="http://schemas.openxmlformats.org/officeDocument/2006/relationships/hyperlink" Target="https://globallivingwage.org/resource-library/?fwp_country=brazil" TargetMode="External"/><Relationship Id="rId77" Type="http://schemas.openxmlformats.org/officeDocument/2006/relationships/hyperlink" Target="https://globallivingwage.org/living-wage-benchmarks/living-wage-for-caribbean-coast-of-colombia/" TargetMode="External"/><Relationship Id="rId100" Type="http://schemas.openxmlformats.org/officeDocument/2006/relationships/hyperlink" Target="https://databankfiles.worldbank.org/public/ddpext_download/poverty/987B9C90-CB9F-4D93-AE8C-750588BF00QA/current/Global_POVEQ_DOM.pdf" TargetMode="External"/><Relationship Id="rId282" Type="http://schemas.openxmlformats.org/officeDocument/2006/relationships/hyperlink" Target="https://www.globallivingwage.org/living-wage-reference-value-urban-cambodia/" TargetMode="External"/><Relationship Id="rId338" Type="http://schemas.openxmlformats.org/officeDocument/2006/relationships/hyperlink" Target="https://globallivingwage.org/living-wage-benchmarks/rural-madhya-pradesh-india-ratlam-district/" TargetMode="External"/><Relationship Id="rId503" Type="http://schemas.openxmlformats.org/officeDocument/2006/relationships/hyperlink" Target="https://ourworldindata.org/grapher/median-daily-expenditure-per-capita-vs-national-poverty-line?tab=table" TargetMode="External"/><Relationship Id="rId545" Type="http://schemas.openxmlformats.org/officeDocument/2006/relationships/hyperlink" Target="https://www.globallivingwage.org/living-wage-benchmarks/living-wage-for-minimum-wage-region-3-vietnam/" TargetMode="External"/><Relationship Id="rId587" Type="http://schemas.openxmlformats.org/officeDocument/2006/relationships/hyperlink" Target="https://www.globallivingwage.org/reference-value/living-wage-and-living-income-reference-value-for-rural-nepal/" TargetMode="External"/><Relationship Id="rId8" Type="http://schemas.openxmlformats.org/officeDocument/2006/relationships/hyperlink" Target="https://www.globallivingwage.org/reference-value/living-income-reference-value-rural-argentina/" TargetMode="External"/><Relationship Id="rId142" Type="http://schemas.openxmlformats.org/officeDocument/2006/relationships/hyperlink" Target="https://globallivingwage.org/reference-value/living-wage-reference-value-for-rural-honduras/" TargetMode="External"/><Relationship Id="rId184" Type="http://schemas.openxmlformats.org/officeDocument/2006/relationships/hyperlink" Target="https://www.globallivingwage.org/living-wage-benchmarks/living-wage-for-baja-california-mexico-san-quintin/" TargetMode="External"/><Relationship Id="rId391" Type="http://schemas.openxmlformats.org/officeDocument/2006/relationships/hyperlink" Target="https://globallivingwage.org/reference-value/living-wage-reference-value%e2%81%a0-rural-zimbabwe/" TargetMode="External"/><Relationship Id="rId405" Type="http://schemas.openxmlformats.org/officeDocument/2006/relationships/hyperlink" Target="https://globallivingwage.org/resource-library/?fwp_country=brazil" TargetMode="External"/><Relationship Id="rId447" Type="http://schemas.openxmlformats.org/officeDocument/2006/relationships/hyperlink" Target="https://ourworldindata.org/grapher/median-daily-expenditure-per-capita-vs-national-poverty-line?tab=table" TargetMode="External"/><Relationship Id="rId612" Type="http://schemas.openxmlformats.org/officeDocument/2006/relationships/drawing" Target="../drawings/drawing2.xml"/><Relationship Id="rId251" Type="http://schemas.openxmlformats.org/officeDocument/2006/relationships/hyperlink" Target="https://databank.worldbank.org/data/download/poverty/987B9C90-CB9F-4D93-AE8C-750588BF00QA/current/Global_POVEQ_LKA.pdf" TargetMode="External"/><Relationship Id="rId489" Type="http://schemas.openxmlformats.org/officeDocument/2006/relationships/hyperlink" Target="https://ourworldindata.org/grapher/median-daily-expenditure-per-capita-vs-national-poverty-line?tab=table" TargetMode="External"/><Relationship Id="rId46" Type="http://schemas.openxmlformats.org/officeDocument/2006/relationships/hyperlink" Target="https://www.globallivingwage.org/reference-value/living-wage-reference-value-non-metropolitan-urban-chile/" TargetMode="External"/><Relationship Id="rId293" Type="http://schemas.openxmlformats.org/officeDocument/2006/relationships/hyperlink" Target="https://www.globallivingwage.org/reference-value/living-wage-reference-value%e2%81%a0-rural-republic-of-congo/" TargetMode="External"/><Relationship Id="rId307" Type="http://schemas.openxmlformats.org/officeDocument/2006/relationships/hyperlink" Target="https://globallivingwage.org/reference-value/living-wage-reference-value-urban-el-salvador/" TargetMode="External"/><Relationship Id="rId349" Type="http://schemas.openxmlformats.org/officeDocument/2006/relationships/hyperlink" Target="https://globallivingwage.org/living-wage-benchmarks/living-wage-for-rural-kericho-kenya/" TargetMode="External"/><Relationship Id="rId514" Type="http://schemas.openxmlformats.org/officeDocument/2006/relationships/hyperlink" Target="https://globallivingwage.org/living-wage-benchmarks/living-wage-for-rural-areas-of-san-martin-peru/" TargetMode="External"/><Relationship Id="rId556" Type="http://schemas.openxmlformats.org/officeDocument/2006/relationships/hyperlink" Target="https://wageindicator.org/salary/minimum-wage/vietnam" TargetMode="External"/><Relationship Id="rId88" Type="http://schemas.openxmlformats.org/officeDocument/2006/relationships/hyperlink" Target="https://wageindicator.org/salary/minimum-wage/ivory-coast" TargetMode="External"/><Relationship Id="rId111" Type="http://schemas.openxmlformats.org/officeDocument/2006/relationships/hyperlink" Target="https://www.globallivingwage.org/reference-value/living-wage-reference-value-rural-egypt/" TargetMode="External"/><Relationship Id="rId153" Type="http://schemas.openxmlformats.org/officeDocument/2006/relationships/hyperlink" Target="https://www.globallivingwage.org/living-wage-benchmarks/rural-india/" TargetMode="External"/><Relationship Id="rId195" Type="http://schemas.openxmlformats.org/officeDocument/2006/relationships/hyperlink" Target="https://wageindicator.org/salary/minimum-wage/morocco" TargetMode="External"/><Relationship Id="rId209" Type="http://schemas.openxmlformats.org/officeDocument/2006/relationships/hyperlink" Target="https://www.globallivingwage.org/reference-value/living-income-reference-value%e2%81%a0-rural-nigeria/" TargetMode="External"/><Relationship Id="rId360" Type="http://schemas.openxmlformats.org/officeDocument/2006/relationships/hyperlink" Target="https://wageindicator.org/salary/minimum-wage/mexico/6377-minimum-wage-in-the-country-except-the-free-trade" TargetMode="External"/><Relationship Id="rId416" Type="http://schemas.openxmlformats.org/officeDocument/2006/relationships/hyperlink" Target="https://globallivingwage.org/resource-library/?fwp_country=brazil" TargetMode="External"/><Relationship Id="rId598" Type="http://schemas.openxmlformats.org/officeDocument/2006/relationships/hyperlink" Target="https://www.globallivingwage.org/living-wage-benchmarks/living-wage-report-for-urban-west-java-indonesia/" TargetMode="External"/><Relationship Id="rId220" Type="http://schemas.openxmlformats.org/officeDocument/2006/relationships/hyperlink" Target="https://www.globallivingwage.org/living-wage-benchmarks/urban-pakistan/" TargetMode="External"/><Relationship Id="rId458" Type="http://schemas.openxmlformats.org/officeDocument/2006/relationships/hyperlink" Target="https://ourworldindata.org/grapher/median-daily-expenditure-per-capita-vs-national-poverty-line?tab=table" TargetMode="External"/><Relationship Id="rId15" Type="http://schemas.openxmlformats.org/officeDocument/2006/relationships/hyperlink" Target="https://wageindicator.org/salary/minimum-wage/bangladesh/38276-bangladesh" TargetMode="External"/><Relationship Id="rId57" Type="http://schemas.openxmlformats.org/officeDocument/2006/relationships/hyperlink" Target="https://www.globallivingwage.org/living-wage-benchmarks/urban-chengdu-china/" TargetMode="External"/><Relationship Id="rId262" Type="http://schemas.openxmlformats.org/officeDocument/2006/relationships/hyperlink" Target="https://www.globallivingwage.org/reference-value/living-wage-reference-value-rural-tanzania/" TargetMode="External"/><Relationship Id="rId318" Type="http://schemas.openxmlformats.org/officeDocument/2006/relationships/hyperlink" Target="https://globallivingwage.org/reference-value/living-wage-reference-value-urban-guatemala/" TargetMode="External"/><Relationship Id="rId525" Type="http://schemas.openxmlformats.org/officeDocument/2006/relationships/hyperlink" Target="https://www.globallivingwage.org/reference-value/living-wage-reference-value-for-urban-cameroon/" TargetMode="External"/><Relationship Id="rId567" Type="http://schemas.openxmlformats.org/officeDocument/2006/relationships/hyperlink" Target="https://datacatalogapi.worldbank.org/ddhxext/ResourceDownload?resource_unique_id=DR0092472" TargetMode="External"/><Relationship Id="rId99" Type="http://schemas.openxmlformats.org/officeDocument/2006/relationships/hyperlink" Target="https://www.globallivingwage.org/living-wage-benchmarks/rural-dominican-republic/" TargetMode="External"/><Relationship Id="rId122" Type="http://schemas.openxmlformats.org/officeDocument/2006/relationships/hyperlink" Target="https://globallivingwage.org/reference-value/living-wage-reference-value%e2%81%a0-urban-gabon/" TargetMode="External"/><Relationship Id="rId164" Type="http://schemas.openxmlformats.org/officeDocument/2006/relationships/hyperlink" Target="https://www.globallivingwage.org/living-wage-benchmarks/non-metropolitan-urban-kenya/" TargetMode="External"/><Relationship Id="rId371" Type="http://schemas.openxmlformats.org/officeDocument/2006/relationships/hyperlink" Target="https://databank.worldbank.org/data/download/poverty/987B9C90-CB9F-4D93-AE8C-750588BF00QA/current/Global_POVEQ_PER.pdf" TargetMode="External"/><Relationship Id="rId427" Type="http://schemas.openxmlformats.org/officeDocument/2006/relationships/hyperlink" Target="https://globallivingwage.org/reference-value/living-wage-reference-value%e2%81%a0-rural-zambia/" TargetMode="External"/><Relationship Id="rId469" Type="http://schemas.openxmlformats.org/officeDocument/2006/relationships/hyperlink" Target="https://ourworldindata.org/grapher/median-daily-expenditure-per-capita-vs-national-poverty-line?tab=table" TargetMode="External"/><Relationship Id="rId26" Type="http://schemas.openxmlformats.org/officeDocument/2006/relationships/hyperlink" Target="https://www.globallivingwage.org/living-wage-benchmarks/urban-brazil/" TargetMode="External"/><Relationship Id="rId231" Type="http://schemas.openxmlformats.org/officeDocument/2006/relationships/hyperlink" Target="https://www.globallivingwage.org/reference-value/living-income-reference-value-rural-papua-new-guinea/" TargetMode="External"/><Relationship Id="rId273" Type="http://schemas.openxmlformats.org/officeDocument/2006/relationships/hyperlink" Target="https://www.globallivingwage.org/living-wage-benchmarks/living-wage-for-lake-victoria-basin-uganda/" TargetMode="External"/><Relationship Id="rId329" Type="http://schemas.openxmlformats.org/officeDocument/2006/relationships/hyperlink" Target="https://databank.worldbank.org/data/download/poverty/987B9C90-CB9F-4D93-AE8C-750588BF00QA/current/Global_POVEQ_IND.pdf" TargetMode="External"/><Relationship Id="rId480" Type="http://schemas.openxmlformats.org/officeDocument/2006/relationships/hyperlink" Target="https://ourworldindata.org/grapher/median-daily-expenditure-per-capita-vs-national-poverty-line?tab=table" TargetMode="External"/><Relationship Id="rId536" Type="http://schemas.openxmlformats.org/officeDocument/2006/relationships/hyperlink" Target="https://www.globallivingwage.org/living-wage-benchmarks/living-wage-for-minimum-wage-region-1-vietnam/" TargetMode="External"/><Relationship Id="rId68" Type="http://schemas.openxmlformats.org/officeDocument/2006/relationships/hyperlink" Target="https://www.globallivingwage.org/living-wage-benchmarks/urban-shenzhen-china/" TargetMode="External"/><Relationship Id="rId133" Type="http://schemas.openxmlformats.org/officeDocument/2006/relationships/hyperlink" Target="https://www.living-income.com/fileadmin/living_income/Publications/Actual_Income_and_Gap_Measurement/2024_Update_Report_Ghana_Living_Income_2024.pdf" TargetMode="External"/><Relationship Id="rId175" Type="http://schemas.openxmlformats.org/officeDocument/2006/relationships/hyperlink" Target="https://wageindicator.org/salary/minimum-wage/malawi" TargetMode="External"/><Relationship Id="rId340" Type="http://schemas.openxmlformats.org/officeDocument/2006/relationships/hyperlink" Target="https://wageindicator.org/salary/minimum-wage/india/13970-andhra-pradesh/34953-agriculture-adult-farm-servants" TargetMode="External"/><Relationship Id="rId578" Type="http://schemas.openxmlformats.org/officeDocument/2006/relationships/hyperlink" Target="https://ourworldindata.org/grapher/median-daily-expenditure-per-capita-vs-national-poverty-line?tab=table" TargetMode="External"/><Relationship Id="rId200" Type="http://schemas.openxmlformats.org/officeDocument/2006/relationships/hyperlink" Target="https://www.globallivingwage.org/living-wage-benchmarks/managua-nicaragua/" TargetMode="External"/><Relationship Id="rId382" Type="http://schemas.openxmlformats.org/officeDocument/2006/relationships/hyperlink" Target="https://www.globallivingwage.org/reference-value/living-wage-reference-value-urban-thailand/" TargetMode="External"/><Relationship Id="rId438" Type="http://schemas.openxmlformats.org/officeDocument/2006/relationships/hyperlink" Target="https://ourworldindata.org/grapher/median-daily-expenditure-per-capita-vs-national-poverty-line?tab=table" TargetMode="External"/><Relationship Id="rId603" Type="http://schemas.openxmlformats.org/officeDocument/2006/relationships/hyperlink" Target="https://www.globallivingwage.org/living-wage-benchmarks/living-income-for-rural-central-sulawesi-indonesia/" TargetMode="External"/><Relationship Id="rId242" Type="http://schemas.openxmlformats.org/officeDocument/2006/relationships/hyperlink" Target="https://www.globallivingwage.org/reference-value/living-wage-reference-value-rural-rwanda/" TargetMode="External"/><Relationship Id="rId284" Type="http://schemas.openxmlformats.org/officeDocument/2006/relationships/hyperlink" Target="https://wageindicator.org/salary/minimum-wage/cambodia-1" TargetMode="External"/><Relationship Id="rId491" Type="http://schemas.openxmlformats.org/officeDocument/2006/relationships/hyperlink" Target="https://ourworldindata.org/grapher/median-daily-expenditure-per-capita-vs-national-poverty-line?tab=table" TargetMode="External"/><Relationship Id="rId505" Type="http://schemas.openxmlformats.org/officeDocument/2006/relationships/hyperlink" Target="https://ourworldindata.org/grapher/median-daily-expenditure-per-capita-vs-national-poverty-line?tab=table" TargetMode="External"/><Relationship Id="rId37" Type="http://schemas.openxmlformats.org/officeDocument/2006/relationships/hyperlink" Target="https://databank.worldbank.org/data/download/poverty/987B9C90-CB9F-4D93-AE8C-750588BF00QA/current/Global_POVEQ_BRA.pdf" TargetMode="External"/><Relationship Id="rId79" Type="http://schemas.openxmlformats.org/officeDocument/2006/relationships/hyperlink" Target="https://www.globallivingwage.org/living-wage-benchmarks/rural-costa-rica-limon-and-heredia-provinces/" TargetMode="External"/><Relationship Id="rId102" Type="http://schemas.openxmlformats.org/officeDocument/2006/relationships/hyperlink" Target="https://wageindicator.org/salary/minimum-wage/dominican-republic" TargetMode="External"/><Relationship Id="rId144" Type="http://schemas.openxmlformats.org/officeDocument/2006/relationships/hyperlink" Target="https://databank.worldbank.org/data/download/poverty/987B9C90-CB9F-4D93-AE8C-750588BF00QA/current/Global_POVEQ_HND.pdf" TargetMode="External"/><Relationship Id="rId547" Type="http://schemas.openxmlformats.org/officeDocument/2006/relationships/hyperlink" Target="https://www.globallivingwage.org/living-wage-benchmarks/living-wage-report-for-minimum-wage-region-4-vietnam/" TargetMode="External"/><Relationship Id="rId589" Type="http://schemas.openxmlformats.org/officeDocument/2006/relationships/hyperlink" Target="https://www.globallivingwage.org/reference-value/living-income-and-living-wage-reference-value-for-rural-east-timor/" TargetMode="External"/><Relationship Id="rId90" Type="http://schemas.openxmlformats.org/officeDocument/2006/relationships/hyperlink" Target="https://www.living-income.com/fileadmin/living_income/Publications/Actual_Income_and_Gap_Measurement/2024_Update_Report_Cote_dIvoire_Living_Income_2024.pdf" TargetMode="External"/><Relationship Id="rId186" Type="http://schemas.openxmlformats.org/officeDocument/2006/relationships/hyperlink" Target="https://www.globallivingwage.org/living-wage-benchmarks/living-wage-for-baja-california-mexico/" TargetMode="External"/><Relationship Id="rId351" Type="http://schemas.openxmlformats.org/officeDocument/2006/relationships/hyperlink" Target="https://globallivingwage.org/living-wage-benchmarks/living-wage-for-rural-areas-nayarit-mexico/" TargetMode="External"/><Relationship Id="rId393" Type="http://schemas.openxmlformats.org/officeDocument/2006/relationships/hyperlink" Target="https://globallivingwage.org/reference-value/living-wage-reference-value%e2%81%a0-rural-zambia/" TargetMode="External"/><Relationship Id="rId407" Type="http://schemas.openxmlformats.org/officeDocument/2006/relationships/hyperlink" Target="https://globallivingwage.org/resource-library/?fwp_country=brazil" TargetMode="External"/><Relationship Id="rId449" Type="http://schemas.openxmlformats.org/officeDocument/2006/relationships/hyperlink" Target="https://ourworldindata.org/grapher/median-daily-expenditure-per-capita-vs-national-poverty-line?tab=table" TargetMode="External"/><Relationship Id="rId614" Type="http://schemas.openxmlformats.org/officeDocument/2006/relationships/comments" Target="../comments1.xml"/><Relationship Id="rId211" Type="http://schemas.openxmlformats.org/officeDocument/2006/relationships/hyperlink" Target="https://wageindicator.org/salary/minimum-wage/nigeria" TargetMode="External"/><Relationship Id="rId253" Type="http://schemas.openxmlformats.org/officeDocument/2006/relationships/hyperlink" Target="https://wageindicator.org/salary/minimum-wage/sri-lanka/39697-national-minimum-wage" TargetMode="External"/><Relationship Id="rId295" Type="http://schemas.openxmlformats.org/officeDocument/2006/relationships/hyperlink" Target="https://databankfiles.worldbank.org/public/ddpext_download/poverty/987B9C90-CB9F-4D93-AE8C-750588BF00QA/current/Global_POVEQ_COG.pdf" TargetMode="External"/><Relationship Id="rId309" Type="http://schemas.openxmlformats.org/officeDocument/2006/relationships/hyperlink" Target="https://databank.worldbank.org/data/download/poverty/987B9C90-CB9F-4D93-AE8C-750588BF00QA/current/Global_POVEQ_SLV.pdf" TargetMode="External"/><Relationship Id="rId460" Type="http://schemas.openxmlformats.org/officeDocument/2006/relationships/hyperlink" Target="https://ourworldindata.org/grapher/median-daily-expenditure-per-capita-vs-national-poverty-line?tab=table" TargetMode="External"/><Relationship Id="rId516" Type="http://schemas.openxmlformats.org/officeDocument/2006/relationships/hyperlink" Target="https://globallivingwage.org/resource-library/?fwp_country=peru" TargetMode="External"/><Relationship Id="rId48" Type="http://schemas.openxmlformats.org/officeDocument/2006/relationships/hyperlink" Target="https://databank.worldbank.org/data/download/poverty/987B9C90-CB9F-4D93-AE8C-750588BF00QA/current/Global_POVEQ_CHL.pdf" TargetMode="External"/><Relationship Id="rId113" Type="http://schemas.openxmlformats.org/officeDocument/2006/relationships/hyperlink" Target="https://www.globallivingwage.org/reference-value/living-wage-reference-value-rural-el-salvador/" TargetMode="External"/><Relationship Id="rId320" Type="http://schemas.openxmlformats.org/officeDocument/2006/relationships/hyperlink" Target="https://globallivingwage.org/reference-value/living-wage-reference-value-urban-honduras/" TargetMode="External"/><Relationship Id="rId558" Type="http://schemas.openxmlformats.org/officeDocument/2006/relationships/hyperlink" Target="https://wageindicator.org/salary/minimum-wage/vietnam" TargetMode="External"/><Relationship Id="rId155" Type="http://schemas.openxmlformats.org/officeDocument/2006/relationships/hyperlink" Target="https://openknowledge.worldbank.org/bitstream/handle/10986/24148/Estimating0int00national0thresholds.pdf?sequence=1&amp;isAllowed=y" TargetMode="External"/><Relationship Id="rId197" Type="http://schemas.openxmlformats.org/officeDocument/2006/relationships/hyperlink" Target="https://www.globallivingwage.org/reference-value/living-income-reference-value-rural-mozambique/" TargetMode="External"/><Relationship Id="rId362" Type="http://schemas.openxmlformats.org/officeDocument/2006/relationships/hyperlink" Target="https://globallivingwage.org/living-wage-benchmarks/managua-nicaragua/" TargetMode="External"/><Relationship Id="rId418" Type="http://schemas.openxmlformats.org/officeDocument/2006/relationships/hyperlink" Target="https://databank.worldbank.org/data/download/poverty/987B9C90-CB9F-4D93-AE8C-750588BF00QA/current/Global_POVEQ_BRA.pdf" TargetMode="External"/><Relationship Id="rId222" Type="http://schemas.openxmlformats.org/officeDocument/2006/relationships/hyperlink" Target="https://www.globallivingwage.org/living-wage-benchmarks/living-income-for-rural-kp-pakistan/" TargetMode="External"/><Relationship Id="rId264" Type="http://schemas.openxmlformats.org/officeDocument/2006/relationships/hyperlink" Target="https://globallivingwage.org/reference-value/living-wage-reference-value-urban-tanzania/" TargetMode="External"/><Relationship Id="rId471" Type="http://schemas.openxmlformats.org/officeDocument/2006/relationships/hyperlink" Target="https://ourworldindata.org/grapher/median-daily-expenditure-per-capita-vs-national-poverty-line?tab=table" TargetMode="External"/><Relationship Id="rId17" Type="http://schemas.openxmlformats.org/officeDocument/2006/relationships/hyperlink" Target="https://www.globallivingwage.org/living-wage-benchmarks/urban-bangladesh-surrounding-dhaka/" TargetMode="External"/><Relationship Id="rId59" Type="http://schemas.openxmlformats.org/officeDocument/2006/relationships/hyperlink" Target="https://wageindicator.org/salary/minimum-wage/china-custom/6926-sichuan" TargetMode="External"/><Relationship Id="rId124" Type="http://schemas.openxmlformats.org/officeDocument/2006/relationships/hyperlink" Target="https://globallivingwage.org/reference-value/living-wage-reference-value%e2%81%a0-urban-gabon/" TargetMode="External"/><Relationship Id="rId527" Type="http://schemas.openxmlformats.org/officeDocument/2006/relationships/hyperlink" Target="https://www.globallivingwage.org/living-wage-benchmarks/living-wage-for-santo-domingo-dominican-republic/" TargetMode="External"/><Relationship Id="rId569" Type="http://schemas.openxmlformats.org/officeDocument/2006/relationships/hyperlink" Target="https://databank.worldbank.org/data/download/poverty/987B9C90-CB9F-4D93-AE8C-750588BF00QA/current/Global_POVEQ_VNM.pdf" TargetMode="External"/><Relationship Id="rId70" Type="http://schemas.openxmlformats.org/officeDocument/2006/relationships/hyperlink" Target="https://wageindicator.org/salary/minimum-wage/china-custom/6839-guangdong" TargetMode="External"/><Relationship Id="rId166" Type="http://schemas.openxmlformats.org/officeDocument/2006/relationships/hyperlink" Target="https://www.globallivingwage.org/reference-value/living-income-reference-value-rural-madagascar/" TargetMode="External"/><Relationship Id="rId331" Type="http://schemas.openxmlformats.org/officeDocument/2006/relationships/hyperlink" Target="https://openknowledge.worldbank.org/bitstream/handle/10986/24148/Estimating0int00national0thresholds.pdf?sequence=1&amp;isAllowed=y" TargetMode="External"/><Relationship Id="rId373" Type="http://schemas.openxmlformats.org/officeDocument/2006/relationships/hyperlink" Target="https://databank.worldbank.org/data/download/poverty/987B9C90-CB9F-4D93-AE8C-750588BF00QA/current/Global_POVEQ_PER.pdf" TargetMode="External"/><Relationship Id="rId429" Type="http://schemas.openxmlformats.org/officeDocument/2006/relationships/hyperlink" Target="https://ourworldindata.org/grapher/median-daily-expenditure-per-capita-vs-national-poverty-line?tab=table" TargetMode="External"/><Relationship Id="rId580" Type="http://schemas.openxmlformats.org/officeDocument/2006/relationships/hyperlink" Target="https://ourworldindata.org/grapher/median-daily-expenditure-per-capita-vs-national-poverty-line?tab=table" TargetMode="External"/><Relationship Id="rId1" Type="http://schemas.openxmlformats.org/officeDocument/2006/relationships/hyperlink" Target="https://align-tool.com/" TargetMode="External"/><Relationship Id="rId233" Type="http://schemas.openxmlformats.org/officeDocument/2006/relationships/hyperlink" Target="https://openknowledge.worldbank.org/server/api/core/bitstreams/bacfdf50-a937-5db2-816d-7c7d2e024048/content" TargetMode="External"/><Relationship Id="rId440" Type="http://schemas.openxmlformats.org/officeDocument/2006/relationships/hyperlink" Target="https://ourworldindata.org/grapher/median-daily-expenditure-per-capita-vs-national-poverty-line?tab=table" TargetMode="External"/><Relationship Id="rId28" Type="http://schemas.openxmlformats.org/officeDocument/2006/relationships/hyperlink" Target="https://www.globallivingwage.org/living-wage-benchmarks/urban-brazil/" TargetMode="External"/><Relationship Id="rId275" Type="http://schemas.openxmlformats.org/officeDocument/2006/relationships/hyperlink" Target="https://databank.worldbank.org/data/download/poverty/987B9C90-CB9F-4D93-AE8C-750588BF00QA/current/Global_POVEQ_UGA.pdf" TargetMode="External"/><Relationship Id="rId300" Type="http://schemas.openxmlformats.org/officeDocument/2006/relationships/hyperlink" Target="https://databank.worldbank.org/data/download/poverty/987B9C90-CB9F-4D93-AE8C-750588BF00QA/current/Global_POVEQ_CHN.pdf" TargetMode="External"/><Relationship Id="rId482" Type="http://schemas.openxmlformats.org/officeDocument/2006/relationships/hyperlink" Target="https://ourworldindata.org/grapher/median-daily-expenditure-per-capita-vs-national-poverty-line?tab=table" TargetMode="External"/><Relationship Id="rId538" Type="http://schemas.openxmlformats.org/officeDocument/2006/relationships/hyperlink" Target="https://www.globallivingwage.org/living-wage-benchmarks/living-wage-for-minimum-wage-region-1-vietnam/" TargetMode="External"/><Relationship Id="rId81" Type="http://schemas.openxmlformats.org/officeDocument/2006/relationships/hyperlink" Target="https://databankfiles.worldbank.org/public/ddpext_download/poverty/987B9C90-CB9F-4D93-AE8C-750588BF00QA/current/Global_POVEQ_CRI.pdf" TargetMode="External"/><Relationship Id="rId135" Type="http://schemas.openxmlformats.org/officeDocument/2006/relationships/hyperlink" Target="https://databank.worldbank.org/data/download/poverty/987B9C90-CB9F-4D93-AE8C-750588BF00QA/current/Global_POVEQ_GHA.pdf" TargetMode="External"/><Relationship Id="rId177" Type="http://schemas.openxmlformats.org/officeDocument/2006/relationships/hyperlink" Target="https://www.globallivingwage.org/living-wage-benchmarks/living-wage-for-michoacan-mexico/" TargetMode="External"/><Relationship Id="rId342" Type="http://schemas.openxmlformats.org/officeDocument/2006/relationships/hyperlink" Target="https://globallivingwage.org/reference-value/living-wage-reference-value-urban-jordan/" TargetMode="External"/><Relationship Id="rId384" Type="http://schemas.openxmlformats.org/officeDocument/2006/relationships/hyperlink" Target="https://databankfiles.worldbank.org/public/ddpext_download/poverty/987B9C90-CB9F-4D93-AE8C-750588BF00QA/current/Global_POVEQ_THA.pdf" TargetMode="External"/><Relationship Id="rId591" Type="http://schemas.openxmlformats.org/officeDocument/2006/relationships/hyperlink" Target="https://www.globallivingwage.org/living-wage-benchmarks/living-income-for-rural-aceh-indonesia/" TargetMode="External"/><Relationship Id="rId605" Type="http://schemas.openxmlformats.org/officeDocument/2006/relationships/hyperlink" Target="https://www.globallivingwage.org/living-wage-benchmarks/living-income-for-rural-central-sulawesi-indonesia/" TargetMode="External"/><Relationship Id="rId202" Type="http://schemas.openxmlformats.org/officeDocument/2006/relationships/hyperlink" Target="https://globallivingwage.org/living-wage-benchmarks/managua-nicaragua/" TargetMode="External"/><Relationship Id="rId244" Type="http://schemas.openxmlformats.org/officeDocument/2006/relationships/hyperlink" Target="https://www.globallivingwage.org/living-wage-benchmarks/rural-south-africa/" TargetMode="External"/><Relationship Id="rId39" Type="http://schemas.openxmlformats.org/officeDocument/2006/relationships/hyperlink" Target="https://databank.worldbank.org/data/download/poverty/987B9C90-CB9F-4D93-AE8C-750588BF00QA/current/Global_POVEQ_BRA.pdf" TargetMode="External"/><Relationship Id="rId286" Type="http://schemas.openxmlformats.org/officeDocument/2006/relationships/hyperlink" Target="https://www.globallivingwage.org/living-wage-reference-value-urban-cambodia/" TargetMode="External"/><Relationship Id="rId451" Type="http://schemas.openxmlformats.org/officeDocument/2006/relationships/hyperlink" Target="https://ourworldindata.org/grapher/median-daily-expenditure-per-capita-vs-national-poverty-line?tab=table" TargetMode="External"/><Relationship Id="rId493" Type="http://schemas.openxmlformats.org/officeDocument/2006/relationships/hyperlink" Target="https://ourworldindata.org/grapher/median-daily-expenditure-per-capita-vs-national-poverty-line?tab=table" TargetMode="External"/><Relationship Id="rId507" Type="http://schemas.openxmlformats.org/officeDocument/2006/relationships/hyperlink" Target="https://wageindicator.org/salary/minimum-wage/colombia" TargetMode="External"/><Relationship Id="rId549" Type="http://schemas.openxmlformats.org/officeDocument/2006/relationships/hyperlink" Target="https://wageindicator.org/salary/minimum-wage/cameroon" TargetMode="External"/><Relationship Id="rId50" Type="http://schemas.openxmlformats.org/officeDocument/2006/relationships/hyperlink" Target="https://wageindicator.org/salary/minimum-wage/chile" TargetMode="External"/><Relationship Id="rId104" Type="http://schemas.openxmlformats.org/officeDocument/2006/relationships/hyperlink" Target="https://www.globallivingwage.org/living-wage-benchmarks/living-wage-for-rural-ecuador/" TargetMode="External"/><Relationship Id="rId146" Type="http://schemas.openxmlformats.org/officeDocument/2006/relationships/hyperlink" Target="https://wageindicator.org/salary/minimum-wage/honduras" TargetMode="External"/><Relationship Id="rId188" Type="http://schemas.openxmlformats.org/officeDocument/2006/relationships/hyperlink" Target="https://databank.worldbank.org/data/download/poverty/987B9C90-CB9F-4D93-AE8C-750588BF00QA/current/Global_POVEQ_MEX.pdf" TargetMode="External"/><Relationship Id="rId311" Type="http://schemas.openxmlformats.org/officeDocument/2006/relationships/hyperlink" Target="https://databank.worldbank.org/data/download/poverty/987B9C90-CB9F-4D93-AE8C-750588BF00QA/current/Global_POVEQ_ETH.pdf" TargetMode="External"/><Relationship Id="rId353" Type="http://schemas.openxmlformats.org/officeDocument/2006/relationships/hyperlink" Target="https://globallivingwage.org/living-wage-benchmarks/living-wage-for-rural-areas-yucatan-mexico/" TargetMode="External"/><Relationship Id="rId395" Type="http://schemas.openxmlformats.org/officeDocument/2006/relationships/hyperlink" Target="https://databankfiles.worldbank.org/public/ddpext_download/poverty/987B9C90-CB9F-4D93-AE8C-750588BF00QA/current/Global_POVEQ_ZMB.pdf" TargetMode="External"/><Relationship Id="rId409" Type="http://schemas.openxmlformats.org/officeDocument/2006/relationships/hyperlink" Target="https://globallivingwage.org/resource-library/?fwp_country=brazil" TargetMode="External"/><Relationship Id="rId560" Type="http://schemas.openxmlformats.org/officeDocument/2006/relationships/hyperlink" Target="https://ourworldindata.org/grapher/median-daily-expenditure-per-capita-vs-national-poverty-line?tab=table" TargetMode="External"/><Relationship Id="rId92" Type="http://schemas.openxmlformats.org/officeDocument/2006/relationships/hyperlink" Target="https://wageindicator.org/salary/minimum-wage/ivory-coast" TargetMode="External"/><Relationship Id="rId213" Type="http://schemas.openxmlformats.org/officeDocument/2006/relationships/hyperlink" Target="https://www.globallivingwage.org/living-wage-benchmarks/rural-pakistan/" TargetMode="External"/><Relationship Id="rId420" Type="http://schemas.openxmlformats.org/officeDocument/2006/relationships/hyperlink" Target="https://databank.worldbank.org/data/download/poverty/987B9C90-CB9F-4D93-AE8C-750588BF00QA/current/Global_POVEQ_BRA.pdf" TargetMode="External"/><Relationship Id="rId255" Type="http://schemas.openxmlformats.org/officeDocument/2006/relationships/hyperlink" Target="https://globallivingwage.org/reference-value/living-wage-reference-value-urban-sri-lanka/" TargetMode="External"/><Relationship Id="rId297" Type="http://schemas.openxmlformats.org/officeDocument/2006/relationships/hyperlink" Target="https://databank.worldbank.org/data/download/poverty/987B9C90-CB9F-4D93-AE8C-750588BF00QA/current/Global_POVEQ_CMR.pdf" TargetMode="External"/><Relationship Id="rId462" Type="http://schemas.openxmlformats.org/officeDocument/2006/relationships/hyperlink" Target="https://ourworldindata.org/grapher/median-daily-expenditure-per-capita-vs-national-poverty-line?tab=table" TargetMode="External"/><Relationship Id="rId518" Type="http://schemas.openxmlformats.org/officeDocument/2006/relationships/hyperlink" Target="https://globallivingwage.org/resource-library/?fwp_country=peru" TargetMode="External"/><Relationship Id="rId115" Type="http://schemas.openxmlformats.org/officeDocument/2006/relationships/hyperlink" Target="https://databank.worldbank.org/data/download/poverty/987B9C90-CB9F-4D93-AE8C-750588BF00QA/current/Global_POVEQ_SLV.pdf" TargetMode="External"/><Relationship Id="rId157" Type="http://schemas.openxmlformats.org/officeDocument/2006/relationships/hyperlink" Target="https://wageindicator.org/salary/minimum-wage/india/21888-uttar-pradesh/22077-rice-mills-flour-mills-or-dal-mills" TargetMode="External"/><Relationship Id="rId322" Type="http://schemas.openxmlformats.org/officeDocument/2006/relationships/hyperlink" Target="https://globallivingwage.org/reference-value/living-wage-reference-value-urban-honduras/" TargetMode="External"/><Relationship Id="rId364" Type="http://schemas.openxmlformats.org/officeDocument/2006/relationships/hyperlink" Target="https://globallivingwage.org/reference-value/living-income-reference-value-rural-peru/" TargetMode="External"/><Relationship Id="rId61" Type="http://schemas.openxmlformats.org/officeDocument/2006/relationships/hyperlink" Target="https://www.globallivingwage.org/living-wage-benchmarks/urban-hangzhou-china/" TargetMode="External"/><Relationship Id="rId199" Type="http://schemas.openxmlformats.org/officeDocument/2006/relationships/hyperlink" Target="https://wageindicator.org/salary/minimum-wage/mozambique" TargetMode="External"/><Relationship Id="rId571" Type="http://schemas.openxmlformats.org/officeDocument/2006/relationships/hyperlink" Target="https://databank.worldbank.org/data/download/poverty/987B9C90-CB9F-4D93-AE8C-750588BF00QA/current/Global_POVEQ_VNM.pdf" TargetMode="External"/><Relationship Id="rId19" Type="http://schemas.openxmlformats.org/officeDocument/2006/relationships/hyperlink" Target="https://globallivingwage.org/living-wage-benchmarks/urban-bangladesh/" TargetMode="External"/><Relationship Id="rId224" Type="http://schemas.openxmlformats.org/officeDocument/2006/relationships/hyperlink" Target="https://databank.worldbank.org/data/download/poverty/987B9C90-CB9F-4D93-AE8C-750588BF00QA/current/Global_POVEQ_PAK.pdf" TargetMode="External"/><Relationship Id="rId266" Type="http://schemas.openxmlformats.org/officeDocument/2006/relationships/hyperlink" Target="https://databank.worldbank.org/data/download/poverty/987B9C90-CB9F-4D93-AE8C-750588BF00QA/current/Global_POVEQ_TZA.pdf" TargetMode="External"/><Relationship Id="rId431" Type="http://schemas.openxmlformats.org/officeDocument/2006/relationships/hyperlink" Target="https://ourworldindata.org/grapher/median-daily-expenditure-per-capita-vs-national-poverty-line?tab=table" TargetMode="External"/><Relationship Id="rId473" Type="http://schemas.openxmlformats.org/officeDocument/2006/relationships/hyperlink" Target="https://ourworldindata.org/grapher/median-daily-expenditure-per-capita-vs-national-poverty-line?tab=table" TargetMode="External"/><Relationship Id="rId529" Type="http://schemas.openxmlformats.org/officeDocument/2006/relationships/hyperlink" Target="https://www.globallivingwage.org/reference-value/living-income-reference-value-for-rural-togo/" TargetMode="External"/><Relationship Id="rId30" Type="http://schemas.openxmlformats.org/officeDocument/2006/relationships/hyperlink" Target="https://www.globallivingwage.org/living-wage-benchmarks/living-wage-for-non-metropolitan-brazil/" TargetMode="External"/><Relationship Id="rId126" Type="http://schemas.openxmlformats.org/officeDocument/2006/relationships/hyperlink" Target="https://globallivingwage.org/reference-value/living-wage-reference-value%e2%81%a0-rural-gabon/" TargetMode="External"/><Relationship Id="rId168" Type="http://schemas.openxmlformats.org/officeDocument/2006/relationships/hyperlink" Target="https://databank.worldbank.org/data/download/poverty/987B9C90-CB9F-4D93-AE8C-750588BF00QA/current/Global_POVEQ_MDG.pdf" TargetMode="External"/><Relationship Id="rId333" Type="http://schemas.openxmlformats.org/officeDocument/2006/relationships/hyperlink" Target="https://openknowledge.worldbank.org/bitstream/handle/10986/24148/Estimating0int00national0thresholds.pdf?sequence=1&amp;isAllowed=y" TargetMode="External"/><Relationship Id="rId540" Type="http://schemas.openxmlformats.org/officeDocument/2006/relationships/hyperlink" Target="https://www.globallivingwage.org/living-wage-benchmarks/living-wage-for-minimum-wage-region-2-vietnam/" TargetMode="External"/><Relationship Id="rId72" Type="http://schemas.openxmlformats.org/officeDocument/2006/relationships/hyperlink" Target="https://www.globallivingwage.org/living-wage-benchmarks/urban-suzhou-china/" TargetMode="External"/><Relationship Id="rId375" Type="http://schemas.openxmlformats.org/officeDocument/2006/relationships/hyperlink" Target="https://databank.worldbank.org/data/download/poverty/987B9C90-CB9F-4D93-AE8C-750588BF00QA/current/Global_POVEQ_PER.pdf" TargetMode="External"/><Relationship Id="rId582" Type="http://schemas.openxmlformats.org/officeDocument/2006/relationships/hyperlink" Target="https://ourworldindata.org/grapher/median-daily-expenditure-per-capita-vs-national-poverty-line?tab=table" TargetMode="External"/><Relationship Id="rId3" Type="http://schemas.openxmlformats.org/officeDocument/2006/relationships/hyperlink" Target="https://www.globallivingwage.org/reference-value/living-wage-reference-value-non-metropolitan-urban-argentina/" TargetMode="External"/><Relationship Id="rId235" Type="http://schemas.openxmlformats.org/officeDocument/2006/relationships/hyperlink" Target="https://globallivingwage.org/reference-value/living-income-reference-value-rural-peru/" TargetMode="External"/><Relationship Id="rId277" Type="http://schemas.openxmlformats.org/officeDocument/2006/relationships/hyperlink" Target="https://wageindicator.org/salary/minimum-wage/uganda" TargetMode="External"/><Relationship Id="rId400" Type="http://schemas.openxmlformats.org/officeDocument/2006/relationships/hyperlink" Target="https://globallivingwage.org/reference-value/living-wage-reference-value-urban-guatemala/" TargetMode="External"/><Relationship Id="rId442" Type="http://schemas.openxmlformats.org/officeDocument/2006/relationships/hyperlink" Target="https://ourworldindata.org/grapher/median-daily-expenditure-per-capita-vs-national-poverty-line?tab=table" TargetMode="External"/><Relationship Id="rId484" Type="http://schemas.openxmlformats.org/officeDocument/2006/relationships/hyperlink" Target="https://ourworldindata.org/grapher/median-daily-expenditure-per-capita-vs-national-poverty-line?tab=table" TargetMode="External"/><Relationship Id="rId137" Type="http://schemas.openxmlformats.org/officeDocument/2006/relationships/hyperlink" Target="https://www.globallivingwage.org/living-wage-benchmarks/rural-guatemala/" TargetMode="External"/><Relationship Id="rId302" Type="http://schemas.openxmlformats.org/officeDocument/2006/relationships/hyperlink" Target="https://databank.worldbank.org/data/download/poverty/987B9C90-CB9F-4D93-AE8C-750588BF00QA/current/Global_POVEQ_CHN.pdf" TargetMode="External"/><Relationship Id="rId344" Type="http://schemas.openxmlformats.org/officeDocument/2006/relationships/hyperlink" Target="https://wageindicator.org/salary/minimum-wage/jordan" TargetMode="External"/><Relationship Id="rId41" Type="http://schemas.openxmlformats.org/officeDocument/2006/relationships/hyperlink" Target="https://databank.worldbank.org/data/download/poverty/987B9C90-CB9F-4D93-AE8C-750588BF00QA/current/Global_POVEQ_BRA.pdf" TargetMode="External"/><Relationship Id="rId83" Type="http://schemas.openxmlformats.org/officeDocument/2006/relationships/hyperlink" Target="https://wageindicator.org/salary/minimum-wage/costa-rica" TargetMode="External"/><Relationship Id="rId179" Type="http://schemas.openxmlformats.org/officeDocument/2006/relationships/hyperlink" Target="https://www.globallivingwage.org/living-wage-benchmarks/living-wage-for-michoacan-mexico/" TargetMode="External"/><Relationship Id="rId386" Type="http://schemas.openxmlformats.org/officeDocument/2006/relationships/hyperlink" Target="https://globallivingwage.org/living-wage-benchmarks/living-wage-for-rural-ilocos-philippines/" TargetMode="External"/><Relationship Id="rId551" Type="http://schemas.openxmlformats.org/officeDocument/2006/relationships/hyperlink" Target="https://wageindicator.org/salary/minimum-wage/honduras" TargetMode="External"/><Relationship Id="rId593" Type="http://schemas.openxmlformats.org/officeDocument/2006/relationships/hyperlink" Target="https://www.globallivingwage.org/living-wage-benchmarks/living-income-report-for-rural-rembang-central-java-indonesia/" TargetMode="External"/><Relationship Id="rId607" Type="http://schemas.openxmlformats.org/officeDocument/2006/relationships/hyperlink" Target="https://www.globallivingwage.org/reference-value/living-income-and-living-wage-reference-value-for-rural-lao-pdr/" TargetMode="External"/><Relationship Id="rId190" Type="http://schemas.openxmlformats.org/officeDocument/2006/relationships/hyperlink" Target="https://wageindicator.org/salary/minimum-wage/mexico/6377-minimum-wage-in-the-country-except-the-free-trade" TargetMode="External"/><Relationship Id="rId204" Type="http://schemas.openxmlformats.org/officeDocument/2006/relationships/hyperlink" Target="https://www.globallivingwage.org/living-wage-benchmarks/northwest-nicaragua/" TargetMode="External"/><Relationship Id="rId246" Type="http://schemas.openxmlformats.org/officeDocument/2006/relationships/hyperlink" Target="https://databank.worldbank.org/data/download/poverty/987B9C90-CB9F-4D93-AE8C-750588BF00QA/current/Global_POVEQ_ZAF.pdf" TargetMode="External"/><Relationship Id="rId288" Type="http://schemas.openxmlformats.org/officeDocument/2006/relationships/hyperlink" Target="https://globallivingwage.org/reference-value/living-wage-reference-value-rural-chad/" TargetMode="External"/><Relationship Id="rId411" Type="http://schemas.openxmlformats.org/officeDocument/2006/relationships/hyperlink" Target="https://globallivingwage.org/resource-library/?fwp_country=brazil" TargetMode="External"/><Relationship Id="rId453" Type="http://schemas.openxmlformats.org/officeDocument/2006/relationships/hyperlink" Target="https://ourworldindata.org/grapher/median-daily-expenditure-per-capita-vs-national-poverty-line?tab=table" TargetMode="External"/><Relationship Id="rId509" Type="http://schemas.openxmlformats.org/officeDocument/2006/relationships/hyperlink" Target="https://wageindicator.org/salary/minimum-wage/india/18468-madhya-pradesh/18469-agriculture" TargetMode="External"/><Relationship Id="rId106" Type="http://schemas.openxmlformats.org/officeDocument/2006/relationships/hyperlink" Target="https://www.globallivingwage.org/living-wage-benchmarks/living-wage-for-rural-ecuador/" TargetMode="External"/><Relationship Id="rId313" Type="http://schemas.openxmlformats.org/officeDocument/2006/relationships/hyperlink" Target="https://wageindicator.org/salary/minimum-wage/ethiopia/23466-public-sector-professionals" TargetMode="External"/><Relationship Id="rId495" Type="http://schemas.openxmlformats.org/officeDocument/2006/relationships/hyperlink" Target="https://ourworldindata.org/grapher/median-daily-expenditure-per-capita-vs-national-poverty-line?tab=table" TargetMode="External"/><Relationship Id="rId10" Type="http://schemas.openxmlformats.org/officeDocument/2006/relationships/hyperlink" Target="https://wageindicator.org/salary/minimum-wage/argentina" TargetMode="External"/><Relationship Id="rId52" Type="http://schemas.openxmlformats.org/officeDocument/2006/relationships/hyperlink" Target="https://www.globallivingwage.org/living-wage-benchmarks/living-wage-for-zhengzhou-china/" TargetMode="External"/><Relationship Id="rId94" Type="http://schemas.openxmlformats.org/officeDocument/2006/relationships/hyperlink" Target="https://www.globallivingwage.org/reference-value/living-income-reference-value-rural-democratic-republic-of-congo/" TargetMode="External"/><Relationship Id="rId148" Type="http://schemas.openxmlformats.org/officeDocument/2006/relationships/hyperlink" Target="https://www.globallivingwage.org/living-wage-benchmarks/urban-india/" TargetMode="External"/><Relationship Id="rId355" Type="http://schemas.openxmlformats.org/officeDocument/2006/relationships/hyperlink" Target="https://databankfiles.worldbank.org/public/ddpext_download/poverty/987B9C90-CB9F-4D93-AE8C-750588BF00QA/current/Global_POVEQ_MEX.pdf" TargetMode="External"/><Relationship Id="rId397" Type="http://schemas.openxmlformats.org/officeDocument/2006/relationships/hyperlink" Target="https://globallivingwage.org/reference-value/living-wage-reference-value%e2%81%a0-rural-zimbabwe/" TargetMode="External"/><Relationship Id="rId520" Type="http://schemas.openxmlformats.org/officeDocument/2006/relationships/hyperlink" Target="https://globallivingwage.org/resource-library/?fwp_country=peru" TargetMode="External"/><Relationship Id="rId562" Type="http://schemas.openxmlformats.org/officeDocument/2006/relationships/hyperlink" Target="https://databank.worldbank.org/data/download/poverty/987B9C90-CB9F-4D93-AE8C-750588BF00QA/current/Global_POVEQ_CMR.pdf" TargetMode="External"/><Relationship Id="rId215" Type="http://schemas.openxmlformats.org/officeDocument/2006/relationships/hyperlink" Target="https://www.globallivingwage.org/living-wage-benchmarks/rural-pakistan/" TargetMode="External"/><Relationship Id="rId257" Type="http://schemas.openxmlformats.org/officeDocument/2006/relationships/hyperlink" Target="https://globallivingwage.org/reference-value/living-wage-reference-value-urban-sri-lanka/" TargetMode="External"/><Relationship Id="rId422" Type="http://schemas.openxmlformats.org/officeDocument/2006/relationships/hyperlink" Target="https://wageindicator.org/salary/minimum-wage/brazil" TargetMode="External"/><Relationship Id="rId464" Type="http://schemas.openxmlformats.org/officeDocument/2006/relationships/hyperlink" Target="https://ourworldindata.org/grapher/median-daily-expenditure-per-capita-vs-national-poverty-line?tab=table" TargetMode="External"/><Relationship Id="rId299" Type="http://schemas.openxmlformats.org/officeDocument/2006/relationships/hyperlink" Target="https://wageindicator.org/salary/minimum-wage/chad" TargetMode="External"/><Relationship Id="rId63" Type="http://schemas.openxmlformats.org/officeDocument/2006/relationships/hyperlink" Target="https://www.globallivingwage.org/living-wage-benchmarks/urban-shanghai-china/" TargetMode="External"/><Relationship Id="rId159" Type="http://schemas.openxmlformats.org/officeDocument/2006/relationships/hyperlink" Target="https://www.globallivingwage.org/living-wage-benchmarks/rural-nilgiris-tamil-nadu-india/" TargetMode="External"/><Relationship Id="rId366" Type="http://schemas.openxmlformats.org/officeDocument/2006/relationships/hyperlink" Target="https://globallivingwage.org/resource-library/?fwp_country=peru" TargetMode="External"/><Relationship Id="rId573" Type="http://schemas.openxmlformats.org/officeDocument/2006/relationships/hyperlink" Target="https://ourworldindata.org/grapher/median-daily-expenditure-per-capita-vs-national-poverty-line?tab=table" TargetMode="External"/><Relationship Id="rId226" Type="http://schemas.openxmlformats.org/officeDocument/2006/relationships/hyperlink" Target="https://wageindicator.org/salary/minimum-wage/pakistan/168-punjab/186-animal-feed-and-animal-farms" TargetMode="External"/><Relationship Id="rId433" Type="http://schemas.openxmlformats.org/officeDocument/2006/relationships/hyperlink" Target="https://ourworldindata.org/grapher/median-daily-expenditure-per-capita-vs-national-poverty-line?tab=table" TargetMode="External"/><Relationship Id="rId74" Type="http://schemas.openxmlformats.org/officeDocument/2006/relationships/hyperlink" Target="https://wageindicator.org/salary/minimum-wage/china-custom/6886-jiangsu" TargetMode="External"/><Relationship Id="rId377" Type="http://schemas.openxmlformats.org/officeDocument/2006/relationships/hyperlink" Target="https://wageindicator.org/salary/minimum-wage/peru" TargetMode="External"/><Relationship Id="rId500" Type="http://schemas.openxmlformats.org/officeDocument/2006/relationships/hyperlink" Target="https://ourworldindata.org/grapher/median-daily-expenditure-per-capita-vs-national-poverty-line?tab=table" TargetMode="External"/><Relationship Id="rId584" Type="http://schemas.openxmlformats.org/officeDocument/2006/relationships/hyperlink" Target="https://databank.worldbank.org/data/download/poverty/987B9C90-CB9F-4D93-AE8C-750588BF00QA/current/Global_POVEQ_PAN.pdf" TargetMode="External"/><Relationship Id="rId5" Type="http://schemas.openxmlformats.org/officeDocument/2006/relationships/hyperlink" Target="https://www.globallivingwage.org/reference-value/living-wage-reference-value-non-metropolitan-urban-argentina/" TargetMode="External"/><Relationship Id="rId237" Type="http://schemas.openxmlformats.org/officeDocument/2006/relationships/hyperlink" Target="https://globallivingwage.org/reference-value/living-wage-reference-value-rural-peru/" TargetMode="External"/><Relationship Id="rId444" Type="http://schemas.openxmlformats.org/officeDocument/2006/relationships/hyperlink" Target="https://ourworldindata.org/grapher/median-daily-expenditure-per-capita-vs-national-poverty-line?tab=table" TargetMode="External"/><Relationship Id="rId290" Type="http://schemas.openxmlformats.org/officeDocument/2006/relationships/hyperlink" Target="https://globallivingwage.org/resource-library/?fwp_country=ethiopia" TargetMode="External"/><Relationship Id="rId304" Type="http://schemas.openxmlformats.org/officeDocument/2006/relationships/hyperlink" Target="https://databank.worldbank.org/data/download/poverty/987B9C90-CB9F-4D93-AE8C-750588BF00QA/current/Global_POVEQ_CHN.pdf" TargetMode="External"/><Relationship Id="rId388" Type="http://schemas.openxmlformats.org/officeDocument/2006/relationships/hyperlink" Target="https://globallivingwage.org/living-wage-benchmarks/living-wage-for-rural-ilocos-philippines/" TargetMode="External"/><Relationship Id="rId511" Type="http://schemas.openxmlformats.org/officeDocument/2006/relationships/hyperlink" Target="https://www.globallivingwage.org/reference-value/living-wage-reference-value-urban-el-salvador/" TargetMode="External"/><Relationship Id="rId609" Type="http://schemas.openxmlformats.org/officeDocument/2006/relationships/hyperlink" Target="https://www.globallivingwage.org/living-wage-benchmarks/mauritius/" TargetMode="External"/><Relationship Id="rId85" Type="http://schemas.openxmlformats.org/officeDocument/2006/relationships/hyperlink" Target="https://www.globallivingwage.org/living-wage-reference-value-rural-cote-divoire/" TargetMode="External"/><Relationship Id="rId150" Type="http://schemas.openxmlformats.org/officeDocument/2006/relationships/hyperlink" Target="https://openknowledge.worldbank.org/bitstream/handle/10986/24148/Estimating0int00national0thresholds.pdf?sequence=1&amp;isAllowed=y" TargetMode="External"/><Relationship Id="rId595" Type="http://schemas.openxmlformats.org/officeDocument/2006/relationships/hyperlink" Target="https://www.globallivingwage.org/living-wage-benchmarks/living-income-report-for-rural-rembang-central-java-indonesia/" TargetMode="External"/><Relationship Id="rId248" Type="http://schemas.openxmlformats.org/officeDocument/2006/relationships/hyperlink" Target="https://wageindicator.org/salary/minimum-wage/south-africa/6226-national-minimum-wage" TargetMode="External"/><Relationship Id="rId455" Type="http://schemas.openxmlformats.org/officeDocument/2006/relationships/hyperlink" Target="https://ourworldindata.org/grapher/median-daily-expenditure-per-capita-vs-national-poverty-line?tab=table" TargetMode="External"/><Relationship Id="rId12" Type="http://schemas.openxmlformats.org/officeDocument/2006/relationships/hyperlink" Target="https://www.globallivingwage.org/living-wage-benchmarks/urban-bangladesh-surrounding-dhaka/" TargetMode="External"/><Relationship Id="rId108" Type="http://schemas.openxmlformats.org/officeDocument/2006/relationships/hyperlink" Target="https://www.globallivingwage.org/reference-value/living-wage-reference-value-rural-egypt/" TargetMode="External"/><Relationship Id="rId315" Type="http://schemas.openxmlformats.org/officeDocument/2006/relationships/hyperlink" Target="https://globallivingwage.org/reference-value/living-wage-reference-value-urban-guatemala/" TargetMode="External"/><Relationship Id="rId522" Type="http://schemas.openxmlformats.org/officeDocument/2006/relationships/hyperlink" Target="https://globallivingwage.org/resource-library/?fwp_country=peru" TargetMode="External"/><Relationship Id="rId96" Type="http://schemas.openxmlformats.org/officeDocument/2006/relationships/hyperlink" Target="https://openknowledge.worldbank.org/server/api/core/bitstreams/bacfdf50-a937-5db2-816d-7c7d2e024048/content" TargetMode="External"/><Relationship Id="rId161" Type="http://schemas.openxmlformats.org/officeDocument/2006/relationships/hyperlink" Target="https://www.globallivingwage.org/living-wage-benchmarks/rural-nilgiris-tamil-nadu-india/" TargetMode="External"/><Relationship Id="rId399" Type="http://schemas.openxmlformats.org/officeDocument/2006/relationships/hyperlink" Target="https://globallivingwage.org/reference-value/living-wage-reference-value-urban-jordan/" TargetMode="External"/><Relationship Id="rId259" Type="http://schemas.openxmlformats.org/officeDocument/2006/relationships/hyperlink" Target="https://www.globallivingwage.org/reference-value/living-income-reference-value-rural-tanzania/" TargetMode="External"/><Relationship Id="rId466" Type="http://schemas.openxmlformats.org/officeDocument/2006/relationships/hyperlink" Target="https://ourworldindata.org/grapher/median-daily-expenditure-per-capita-vs-national-poverty-line?tab=table" TargetMode="External"/><Relationship Id="rId23" Type="http://schemas.openxmlformats.org/officeDocument/2006/relationships/hyperlink" Target="https://globallivingwage.org/living-wage-benchmarks/living-wage-for-rural-belize/" TargetMode="External"/><Relationship Id="rId119" Type="http://schemas.openxmlformats.org/officeDocument/2006/relationships/hyperlink" Target="https://www.globallivingwage.org/living-wage-benchmarks/non-metropolitan-urban-ethiopia/" TargetMode="External"/><Relationship Id="rId326" Type="http://schemas.openxmlformats.org/officeDocument/2006/relationships/hyperlink" Target="https://globallivingwage.org/living-wage-benchmarks/living-wage-for-rural-andhra-pradesh-india/" TargetMode="External"/><Relationship Id="rId533" Type="http://schemas.openxmlformats.org/officeDocument/2006/relationships/hyperlink" Target="https://www.globallivingwage.org/reference-value/living-wage-reference-value-for-urban-togo/" TargetMode="External"/><Relationship Id="rId172" Type="http://schemas.openxmlformats.org/officeDocument/2006/relationships/hyperlink" Target="https://www.globallivingwage.org/living-wage-benchmarks/rural-malawi/" TargetMode="External"/><Relationship Id="rId477" Type="http://schemas.openxmlformats.org/officeDocument/2006/relationships/hyperlink" Target="https://ourworldindata.org/grapher/median-daily-expenditure-per-capita-vs-national-poverty-line?tab=table" TargetMode="External"/><Relationship Id="rId600" Type="http://schemas.openxmlformats.org/officeDocument/2006/relationships/hyperlink" Target="https://www.globallivingwage.org/living-wage-benchmarks/living-income-report-for-rural-lampung-province-indonesia/" TargetMode="External"/><Relationship Id="rId337" Type="http://schemas.openxmlformats.org/officeDocument/2006/relationships/hyperlink" Target="https://globallivingwage.org/living-wage-benchmarks/rural-madhya-pradesh-india-chhindwara-district/" TargetMode="External"/><Relationship Id="rId34" Type="http://schemas.openxmlformats.org/officeDocument/2006/relationships/hyperlink" Target="https://wageindicator.org/salary/minimum-wage/brazil" TargetMode="External"/><Relationship Id="rId544" Type="http://schemas.openxmlformats.org/officeDocument/2006/relationships/hyperlink" Target="https://www.globallivingwage.org/living-wage-benchmarks/living-wage-for-minimum-wage-region-3-vietnam/" TargetMode="External"/><Relationship Id="rId183" Type="http://schemas.openxmlformats.org/officeDocument/2006/relationships/hyperlink" Target="https://databank.worldbank.org/data/download/poverty/987B9C90-CB9F-4D93-AE8C-750588BF00QA/current/Global_POVEQ_MEX.pdf" TargetMode="External"/><Relationship Id="rId390" Type="http://schemas.openxmlformats.org/officeDocument/2006/relationships/hyperlink" Target="https://globallivingwage.org/reference-value/living-wage-reference-value%e2%81%a0-rural-zimbabwe/" TargetMode="External"/><Relationship Id="rId404" Type="http://schemas.openxmlformats.org/officeDocument/2006/relationships/hyperlink" Target="https://www.globallivingwage.org/reference-value/living-wage-reference-value-rural-chad/" TargetMode="External"/><Relationship Id="rId611" Type="http://schemas.openxmlformats.org/officeDocument/2006/relationships/hyperlink" Target="https://www.globallivingwage.org/living-wage-benchmarks/mauritius/" TargetMode="External"/><Relationship Id="rId250" Type="http://schemas.openxmlformats.org/officeDocument/2006/relationships/hyperlink" Target="https://www.globallivingwage.org/living-wage-benchmarks/living-wage-estimate-for-sri-lanka/" TargetMode="External"/><Relationship Id="rId488" Type="http://schemas.openxmlformats.org/officeDocument/2006/relationships/hyperlink" Target="https://ourworldindata.org/grapher/median-daily-expenditure-per-capita-vs-national-poverty-line?tab=table" TargetMode="External"/><Relationship Id="rId45" Type="http://schemas.openxmlformats.org/officeDocument/2006/relationships/hyperlink" Target="https://wageindicator.org/salary/minimum-wage/burkina-faso" TargetMode="External"/><Relationship Id="rId110" Type="http://schemas.openxmlformats.org/officeDocument/2006/relationships/hyperlink" Target="https://databankfiles.worldbank.org/public/ddpext_download/poverty/987B9C90-CB9F-4D93-AE8C-750588BF00QA/current/Global_POVEQ_EGY.pdf" TargetMode="External"/><Relationship Id="rId348" Type="http://schemas.openxmlformats.org/officeDocument/2006/relationships/hyperlink" Target="https://databankfiles.worldbank.org/public/ddpext_download/poverty/987B9C90-CB9F-4D93-AE8C-750588BF00QA/current/Global_POVEQ_KEN.pdf" TargetMode="External"/><Relationship Id="rId555" Type="http://schemas.openxmlformats.org/officeDocument/2006/relationships/hyperlink" Target="https://wageindicator.org/salary/minimum-wage/togo" TargetMode="External"/><Relationship Id="rId194" Type="http://schemas.openxmlformats.org/officeDocument/2006/relationships/hyperlink" Target="https://www.globallivingwage.org/reference-value/living-wage-reference-value-rural-morocco/" TargetMode="External"/><Relationship Id="rId208" Type="http://schemas.openxmlformats.org/officeDocument/2006/relationships/hyperlink" Target="https://wageindicator.org/salary/minimum-wage/nicaragua" TargetMode="External"/><Relationship Id="rId415" Type="http://schemas.openxmlformats.org/officeDocument/2006/relationships/hyperlink" Target="https://globallivingwage.org/resource-library/?fwp_country=brazil" TargetMode="External"/><Relationship Id="rId261" Type="http://schemas.openxmlformats.org/officeDocument/2006/relationships/hyperlink" Target="https://databank.worldbank.org/data/download/poverty/987B9C90-CB9F-4D93-AE8C-750588BF00QA/current/Global_POVEQ_TZA.pdf" TargetMode="External"/><Relationship Id="rId499" Type="http://schemas.openxmlformats.org/officeDocument/2006/relationships/hyperlink" Target="https://ourworldindata.org/grapher/median-daily-expenditure-per-capita-vs-national-poverty-line?tab=table" TargetMode="External"/><Relationship Id="rId56" Type="http://schemas.openxmlformats.org/officeDocument/2006/relationships/hyperlink" Target="https://www.globallivingwage.org/living-wage-benchmarks/urban-chengdu-china/" TargetMode="External"/><Relationship Id="rId359" Type="http://schemas.openxmlformats.org/officeDocument/2006/relationships/hyperlink" Target="https://wageindicator.org/salary/minimum-wage/mexico/6377-minimum-wage-in-the-country-except-the-free-trade" TargetMode="External"/><Relationship Id="rId566" Type="http://schemas.openxmlformats.org/officeDocument/2006/relationships/hyperlink" Target="https://datacatalogapi.worldbank.org/ddhxext/ResourceDownload?resource_unique_id=DR0092472" TargetMode="External"/><Relationship Id="rId121" Type="http://schemas.openxmlformats.org/officeDocument/2006/relationships/hyperlink" Target="https://www.globallivingwage.org/living-wage-benchmarks/non-metropolitan-urban-ethiopia/" TargetMode="External"/><Relationship Id="rId219" Type="http://schemas.openxmlformats.org/officeDocument/2006/relationships/hyperlink" Target="https://databank.worldbank.org/data/download/poverty/987B9C90-CB9F-4D93-AE8C-750588BF00QA/current/Global_POVEQ_PAK.pdf" TargetMode="External"/><Relationship Id="rId426" Type="http://schemas.openxmlformats.org/officeDocument/2006/relationships/hyperlink" Target="https://wageindicator.org/salary/minimum-wage/congo-brazzaville" TargetMode="External"/></Relationships>
</file>

<file path=xl/worksheets/_rels/sheet5.xml.rels><?xml version="1.0" encoding="UTF-8" standalone="yes"?>
<Relationships xmlns="http://schemas.openxmlformats.org/package/2006/relationships"><Relationship Id="rId3" Type="http://schemas.openxmlformats.org/officeDocument/2006/relationships/hyperlink" Target="https://data.worldbank.org/indicator/PA.NUS.PRVT.PP" TargetMode="External"/><Relationship Id="rId2" Type="http://schemas.openxmlformats.org/officeDocument/2006/relationships/hyperlink" Target="https://data.imf.org/?sk=4FFB52B2-3653-409A-B471-D47B46D904B5&amp;sId=1485878855236" TargetMode="External"/><Relationship Id="rId1" Type="http://schemas.openxmlformats.org/officeDocument/2006/relationships/hyperlink" Target="https://data.worldbank.org/indicator/PA.NUS.FCRF" TargetMode="External"/><Relationship Id="rId4"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1" Type="http://schemas.openxmlformats.org/officeDocument/2006/relationships/hyperlink" Target="https://data.worldbank.org/indicator/PA.NUS.FCRF"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https://data.worldbank.org/indicator/PA.NUS.PRVT.PP" TargetMode="External"/></Relationships>
</file>

<file path=xl/worksheets/_rels/sheet8.xml.rels><?xml version="1.0" encoding="UTF-8" standalone="yes"?>
<Relationships xmlns="http://schemas.openxmlformats.org/package/2006/relationships"><Relationship Id="rId2" Type="http://schemas.openxmlformats.org/officeDocument/2006/relationships/hyperlink" Target="https://tradingeconomics.com/" TargetMode="External"/><Relationship Id="rId1" Type="http://schemas.openxmlformats.org/officeDocument/2006/relationships/hyperlink" Target="https://data.imf.org/?sk=4FFB52B2-3653-409A-B471-D47B46D904B5&amp;sId=1485878855236"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outlinePr summaryBelow="0" summaryRight="0"/>
  </sheetPr>
  <dimension ref="A1:Z1089"/>
  <sheetViews>
    <sheetView showGridLines="0" topLeftCell="A7" workbookViewId="0">
      <selection activeCell="B7" sqref="B7:C7"/>
    </sheetView>
  </sheetViews>
  <sheetFormatPr baseColWidth="10" defaultColWidth="12.6640625" defaultRowHeight="15" customHeight="1" x14ac:dyDescent="0.15"/>
  <cols>
    <col min="1" max="1" width="11" customWidth="1"/>
    <col min="2" max="2" width="13.6640625" customWidth="1"/>
    <col min="3" max="3" width="91.1640625" customWidth="1"/>
    <col min="4" max="4" width="5.6640625" customWidth="1"/>
  </cols>
  <sheetData>
    <row r="1" spans="1:26" ht="219.75" customHeight="1" x14ac:dyDescent="0.2">
      <c r="A1" s="798"/>
      <c r="B1" s="799"/>
      <c r="C1" s="799"/>
      <c r="D1" s="800"/>
    </row>
    <row r="2" spans="1:26" ht="39.75" customHeight="1" x14ac:dyDescent="0.15">
      <c r="A2" s="801" t="s">
        <v>0</v>
      </c>
      <c r="B2" s="802"/>
      <c r="C2" s="802"/>
      <c r="D2" s="803"/>
    </row>
    <row r="3" spans="1:26" ht="16" x14ac:dyDescent="0.2">
      <c r="A3" s="1"/>
      <c r="B3" s="2"/>
      <c r="C3" s="2"/>
      <c r="D3" s="3"/>
    </row>
    <row r="4" spans="1:26" ht="15.75" customHeight="1" x14ac:dyDescent="0.2">
      <c r="A4" s="4"/>
      <c r="B4" s="804"/>
      <c r="C4" s="800"/>
      <c r="D4" s="5"/>
    </row>
    <row r="5" spans="1:26" ht="42.75" customHeight="1" x14ac:dyDescent="0.2">
      <c r="A5" s="6"/>
      <c r="B5" s="805" t="s">
        <v>1</v>
      </c>
      <c r="C5" s="800"/>
      <c r="D5" s="7"/>
      <c r="G5" s="8"/>
      <c r="H5" s="8"/>
      <c r="I5" s="8"/>
      <c r="J5" s="8"/>
      <c r="K5" s="8"/>
      <c r="L5" s="8"/>
      <c r="M5" s="8"/>
      <c r="N5" s="8"/>
      <c r="O5" s="8"/>
      <c r="P5" s="8"/>
      <c r="Q5" s="8"/>
      <c r="R5" s="8"/>
      <c r="S5" s="8"/>
      <c r="T5" s="8"/>
      <c r="U5" s="8"/>
      <c r="V5" s="8"/>
      <c r="W5" s="8"/>
      <c r="X5" s="8"/>
      <c r="Y5" s="8"/>
      <c r="Z5" s="8"/>
    </row>
    <row r="6" spans="1:26" ht="21" x14ac:dyDescent="0.2">
      <c r="A6" s="6"/>
      <c r="B6" s="9"/>
      <c r="C6" s="9"/>
      <c r="D6" s="7"/>
      <c r="G6" s="8"/>
      <c r="H6" s="8"/>
      <c r="I6" s="8"/>
      <c r="J6" s="8"/>
      <c r="K6" s="8"/>
      <c r="L6" s="8"/>
      <c r="M6" s="8"/>
      <c r="N6" s="8"/>
      <c r="O6" s="8"/>
      <c r="P6" s="8"/>
      <c r="Q6" s="8"/>
      <c r="R6" s="8"/>
      <c r="S6" s="8"/>
      <c r="T6" s="8"/>
      <c r="U6" s="8"/>
      <c r="V6" s="8"/>
      <c r="W6" s="8"/>
      <c r="X6" s="8"/>
      <c r="Y6" s="8"/>
      <c r="Z6" s="8"/>
    </row>
    <row r="7" spans="1:26" ht="66.75" customHeight="1" x14ac:dyDescent="0.2">
      <c r="A7" s="6"/>
      <c r="B7" s="806" t="s">
        <v>2</v>
      </c>
      <c r="C7" s="807"/>
      <c r="D7" s="7"/>
      <c r="G7" s="8"/>
      <c r="H7" s="8"/>
      <c r="I7" s="8"/>
      <c r="J7" s="8"/>
      <c r="K7" s="8"/>
      <c r="L7" s="8"/>
      <c r="M7" s="8"/>
      <c r="N7" s="8"/>
      <c r="O7" s="8"/>
      <c r="P7" s="8"/>
      <c r="Q7" s="8"/>
      <c r="R7" s="8"/>
      <c r="S7" s="8"/>
      <c r="T7" s="8"/>
      <c r="U7" s="8"/>
      <c r="V7" s="8"/>
      <c r="W7" s="8"/>
      <c r="X7" s="8"/>
      <c r="Y7" s="8"/>
      <c r="Z7" s="8"/>
    </row>
    <row r="8" spans="1:26" ht="57.75" customHeight="1" x14ac:dyDescent="0.2">
      <c r="A8" s="4"/>
      <c r="B8" s="808"/>
      <c r="C8" s="800"/>
      <c r="D8" s="5"/>
    </row>
    <row r="9" spans="1:26" ht="23" x14ac:dyDescent="0.2">
      <c r="A9" s="4"/>
      <c r="B9" s="809" t="s">
        <v>3</v>
      </c>
      <c r="C9" s="800"/>
      <c r="D9" s="5"/>
    </row>
    <row r="10" spans="1:26" ht="84" customHeight="1" x14ac:dyDescent="0.2">
      <c r="A10" s="6"/>
      <c r="B10" s="813" t="s">
        <v>4</v>
      </c>
      <c r="C10" s="800"/>
      <c r="D10" s="7"/>
      <c r="J10" s="8"/>
      <c r="K10" s="8"/>
      <c r="L10" s="8"/>
      <c r="M10" s="8"/>
      <c r="N10" s="8"/>
      <c r="O10" s="8"/>
      <c r="P10" s="8"/>
      <c r="Q10" s="8"/>
      <c r="R10" s="8"/>
      <c r="S10" s="8"/>
      <c r="T10" s="8"/>
      <c r="U10" s="8"/>
      <c r="V10" s="8"/>
      <c r="W10" s="8"/>
      <c r="X10" s="8"/>
      <c r="Y10" s="8"/>
      <c r="Z10" s="8"/>
    </row>
    <row r="11" spans="1:26" ht="16" x14ac:dyDescent="0.2">
      <c r="A11" s="4"/>
      <c r="B11" s="814"/>
      <c r="C11" s="800"/>
      <c r="D11" s="5"/>
    </row>
    <row r="12" spans="1:26" ht="23" x14ac:dyDescent="0.2">
      <c r="A12" s="4"/>
      <c r="B12" s="809" t="s">
        <v>5</v>
      </c>
      <c r="C12" s="800"/>
      <c r="D12" s="5"/>
    </row>
    <row r="13" spans="1:26" ht="84.75" customHeight="1" x14ac:dyDescent="0.15">
      <c r="A13" s="10" t="s">
        <v>6</v>
      </c>
      <c r="B13" s="815" t="s">
        <v>7</v>
      </c>
      <c r="C13" s="800"/>
      <c r="D13" s="5"/>
    </row>
    <row r="14" spans="1:26" ht="34" x14ac:dyDescent="0.2">
      <c r="A14" s="11"/>
      <c r="B14" s="12">
        <v>1</v>
      </c>
      <c r="C14" s="13" t="s">
        <v>8</v>
      </c>
      <c r="D14" s="5"/>
    </row>
    <row r="15" spans="1:26" ht="34" x14ac:dyDescent="0.2">
      <c r="A15" s="11"/>
      <c r="B15" s="12">
        <v>2</v>
      </c>
      <c r="C15" s="13" t="s">
        <v>9</v>
      </c>
      <c r="D15" s="5"/>
    </row>
    <row r="16" spans="1:26" ht="51" x14ac:dyDescent="0.2">
      <c r="A16" s="11"/>
      <c r="B16" s="12">
        <v>3</v>
      </c>
      <c r="C16" s="13" t="s">
        <v>10</v>
      </c>
      <c r="D16" s="5"/>
    </row>
    <row r="17" spans="1:4" ht="16" x14ac:dyDescent="0.2">
      <c r="A17" s="4"/>
      <c r="B17" s="14"/>
      <c r="C17" s="13"/>
      <c r="D17" s="5"/>
    </row>
    <row r="18" spans="1:4" ht="27" x14ac:dyDescent="0.15">
      <c r="A18" s="15" t="s">
        <v>11</v>
      </c>
      <c r="B18" s="815" t="s">
        <v>12</v>
      </c>
      <c r="C18" s="800"/>
      <c r="D18" s="5"/>
    </row>
    <row r="19" spans="1:4" ht="17" x14ac:dyDescent="0.2">
      <c r="A19" s="4"/>
      <c r="B19" s="12" t="s">
        <v>13</v>
      </c>
      <c r="C19" s="13" t="s">
        <v>14</v>
      </c>
      <c r="D19" s="5"/>
    </row>
    <row r="20" spans="1:4" ht="34" x14ac:dyDescent="0.2">
      <c r="A20" s="4"/>
      <c r="B20" s="12" t="s">
        <v>15</v>
      </c>
      <c r="C20" s="13" t="s">
        <v>16</v>
      </c>
      <c r="D20" s="5"/>
    </row>
    <row r="21" spans="1:4" ht="17" x14ac:dyDescent="0.2">
      <c r="A21" s="4"/>
      <c r="B21" s="14"/>
      <c r="C21" s="16" t="s">
        <v>17</v>
      </c>
      <c r="D21" s="5"/>
    </row>
    <row r="22" spans="1:4" ht="34" x14ac:dyDescent="0.2">
      <c r="A22" s="4"/>
      <c r="B22" s="12" t="s">
        <v>18</v>
      </c>
      <c r="C22" s="17" t="s">
        <v>19</v>
      </c>
      <c r="D22" s="5"/>
    </row>
    <row r="23" spans="1:4" ht="51" x14ac:dyDescent="0.2">
      <c r="A23" s="4"/>
      <c r="B23" s="14"/>
      <c r="C23" s="18" t="s">
        <v>20</v>
      </c>
      <c r="D23" s="5"/>
    </row>
    <row r="24" spans="1:4" ht="34" x14ac:dyDescent="0.2">
      <c r="A24" s="4"/>
      <c r="B24" s="12" t="s">
        <v>21</v>
      </c>
      <c r="C24" s="13" t="s">
        <v>22</v>
      </c>
      <c r="D24" s="5"/>
    </row>
    <row r="25" spans="1:4" ht="16" x14ac:dyDescent="0.2">
      <c r="A25" s="4"/>
      <c r="B25" s="14"/>
      <c r="C25" s="19"/>
      <c r="D25" s="5"/>
    </row>
    <row r="26" spans="1:4" ht="34" x14ac:dyDescent="0.2">
      <c r="A26" s="4"/>
      <c r="B26" s="14"/>
      <c r="C26" s="20" t="s">
        <v>23</v>
      </c>
      <c r="D26" s="5"/>
    </row>
    <row r="27" spans="1:4" ht="16" x14ac:dyDescent="0.2">
      <c r="A27" s="4"/>
      <c r="B27" s="14"/>
      <c r="C27" s="20"/>
      <c r="D27" s="5"/>
    </row>
    <row r="28" spans="1:4" ht="34" x14ac:dyDescent="0.2">
      <c r="A28" s="4"/>
      <c r="B28" s="14"/>
      <c r="C28" s="13" t="s">
        <v>24</v>
      </c>
      <c r="D28" s="5"/>
    </row>
    <row r="29" spans="1:4" ht="16" x14ac:dyDescent="0.2">
      <c r="A29" s="4"/>
      <c r="B29" s="21"/>
      <c r="C29" s="13"/>
      <c r="D29" s="5"/>
    </row>
    <row r="30" spans="1:4" ht="22.5" customHeight="1" x14ac:dyDescent="0.2">
      <c r="A30" s="4"/>
      <c r="B30" s="812" t="s">
        <v>25</v>
      </c>
      <c r="C30" s="800"/>
      <c r="D30" s="5"/>
    </row>
    <row r="31" spans="1:4" ht="23" x14ac:dyDescent="0.2">
      <c r="A31" s="4"/>
      <c r="B31" s="22"/>
      <c r="C31" s="22"/>
      <c r="D31" s="5"/>
    </row>
    <row r="32" spans="1:4" ht="17" x14ac:dyDescent="0.2">
      <c r="A32" s="4"/>
      <c r="B32" s="12" t="s">
        <v>26</v>
      </c>
      <c r="C32" s="23" t="s">
        <v>27</v>
      </c>
      <c r="D32" s="5"/>
    </row>
    <row r="33" spans="1:4" ht="34" x14ac:dyDescent="0.2">
      <c r="A33" s="4"/>
      <c r="B33" s="14"/>
      <c r="C33" s="13" t="s">
        <v>28</v>
      </c>
      <c r="D33" s="5"/>
    </row>
    <row r="34" spans="1:4" ht="34" x14ac:dyDescent="0.2">
      <c r="A34" s="4"/>
      <c r="B34" s="14"/>
      <c r="C34" s="13" t="s">
        <v>29</v>
      </c>
      <c r="D34" s="5"/>
    </row>
    <row r="35" spans="1:4" ht="16" x14ac:dyDescent="0.2">
      <c r="A35" s="4"/>
      <c r="B35" s="14"/>
      <c r="C35" s="19"/>
      <c r="D35" s="5"/>
    </row>
    <row r="36" spans="1:4" ht="17" x14ac:dyDescent="0.2">
      <c r="A36" s="4"/>
      <c r="B36" s="12" t="s">
        <v>30</v>
      </c>
      <c r="C36" s="23" t="s">
        <v>31</v>
      </c>
      <c r="D36" s="5"/>
    </row>
    <row r="37" spans="1:4" ht="34" x14ac:dyDescent="0.2">
      <c r="A37" s="4"/>
      <c r="B37" s="12"/>
      <c r="C37" s="17" t="s">
        <v>32</v>
      </c>
      <c r="D37" s="5"/>
    </row>
    <row r="38" spans="1:4" ht="34" x14ac:dyDescent="0.2">
      <c r="A38" s="4"/>
      <c r="B38" s="24" t="s">
        <v>33</v>
      </c>
      <c r="C38" s="18" t="s">
        <v>34</v>
      </c>
      <c r="D38" s="5"/>
    </row>
    <row r="39" spans="1:4" ht="34" x14ac:dyDescent="0.2">
      <c r="A39" s="4"/>
      <c r="B39" s="24" t="s">
        <v>33</v>
      </c>
      <c r="C39" s="18" t="s">
        <v>35</v>
      </c>
      <c r="D39" s="5"/>
    </row>
    <row r="40" spans="1:4" ht="16" x14ac:dyDescent="0.2">
      <c r="A40" s="4"/>
      <c r="B40" s="13"/>
      <c r="C40" s="17"/>
      <c r="D40" s="5"/>
    </row>
    <row r="41" spans="1:4" ht="16" x14ac:dyDescent="0.2">
      <c r="A41" s="4"/>
      <c r="B41" s="13"/>
      <c r="C41" s="17"/>
      <c r="D41" s="5"/>
    </row>
    <row r="42" spans="1:4" ht="17" x14ac:dyDescent="0.2">
      <c r="A42" s="4"/>
      <c r="B42" s="12" t="s">
        <v>36</v>
      </c>
      <c r="C42" s="23" t="s">
        <v>37</v>
      </c>
      <c r="D42" s="5"/>
    </row>
    <row r="43" spans="1:4" ht="34" x14ac:dyDescent="0.2">
      <c r="A43" s="4"/>
      <c r="B43" s="13"/>
      <c r="C43" s="13" t="s">
        <v>38</v>
      </c>
      <c r="D43" s="5"/>
    </row>
    <row r="44" spans="1:4" ht="34" x14ac:dyDescent="0.2">
      <c r="A44" s="4"/>
      <c r="B44" s="13"/>
      <c r="C44" s="13" t="s">
        <v>39</v>
      </c>
      <c r="D44" s="5"/>
    </row>
    <row r="45" spans="1:4" ht="34" x14ac:dyDescent="0.2">
      <c r="A45" s="4"/>
      <c r="B45" s="13"/>
      <c r="C45" s="13" t="s">
        <v>40</v>
      </c>
      <c r="D45" s="5"/>
    </row>
    <row r="46" spans="1:4" ht="16" x14ac:dyDescent="0.2">
      <c r="A46" s="4"/>
      <c r="B46" s="13"/>
      <c r="C46" s="13"/>
      <c r="D46" s="5"/>
    </row>
    <row r="47" spans="1:4" ht="17" x14ac:dyDescent="0.2">
      <c r="A47" s="4"/>
      <c r="B47" s="12" t="s">
        <v>41</v>
      </c>
      <c r="C47" s="23" t="s">
        <v>42</v>
      </c>
      <c r="D47" s="5"/>
    </row>
    <row r="48" spans="1:4" ht="30" customHeight="1" x14ac:dyDescent="0.2">
      <c r="A48" s="4"/>
      <c r="B48" s="13"/>
      <c r="C48" s="13" t="s">
        <v>43</v>
      </c>
      <c r="D48" s="5"/>
    </row>
    <row r="49" spans="1:4" ht="34" x14ac:dyDescent="0.2">
      <c r="A49" s="4"/>
      <c r="B49" s="13"/>
      <c r="C49" s="20" t="s">
        <v>44</v>
      </c>
      <c r="D49" s="5"/>
    </row>
    <row r="50" spans="1:4" ht="16" x14ac:dyDescent="0.2">
      <c r="A50" s="4"/>
      <c r="B50" s="13"/>
      <c r="C50" s="19"/>
      <c r="D50" s="5"/>
    </row>
    <row r="51" spans="1:4" ht="85" x14ac:dyDescent="0.15">
      <c r="A51" s="811"/>
      <c r="B51" s="800"/>
      <c r="C51" s="13" t="s">
        <v>45</v>
      </c>
      <c r="D51" s="5"/>
    </row>
    <row r="52" spans="1:4" ht="16" x14ac:dyDescent="0.2">
      <c r="A52" s="810"/>
      <c r="B52" s="800"/>
      <c r="C52" s="25"/>
      <c r="D52" s="5"/>
    </row>
    <row r="53" spans="1:4" ht="51" x14ac:dyDescent="0.15">
      <c r="A53" s="811"/>
      <c r="B53" s="800"/>
      <c r="C53" s="13" t="s">
        <v>46</v>
      </c>
      <c r="D53" s="5"/>
    </row>
    <row r="54" spans="1:4" ht="16" x14ac:dyDescent="0.2">
      <c r="A54" s="4"/>
      <c r="B54" s="19"/>
      <c r="C54" s="13"/>
      <c r="D54" s="5"/>
    </row>
    <row r="55" spans="1:4" ht="22.5" customHeight="1" x14ac:dyDescent="0.2">
      <c r="A55" s="4"/>
      <c r="B55" s="812" t="s">
        <v>47</v>
      </c>
      <c r="C55" s="800"/>
      <c r="D55" s="5"/>
    </row>
    <row r="56" spans="1:4" ht="14" x14ac:dyDescent="0.15">
      <c r="A56" s="26"/>
      <c r="B56" s="27"/>
      <c r="C56" s="27"/>
      <c r="D56" s="5"/>
    </row>
    <row r="57" spans="1:4" ht="93" customHeight="1" x14ac:dyDescent="0.2">
      <c r="A57" s="4"/>
      <c r="B57" s="25"/>
      <c r="C57" s="18" t="s">
        <v>48</v>
      </c>
      <c r="D57" s="5"/>
    </row>
    <row r="58" spans="1:4" ht="12" customHeight="1" x14ac:dyDescent="0.2">
      <c r="A58" s="4"/>
      <c r="B58" s="25"/>
      <c r="C58" s="13"/>
      <c r="D58" s="5"/>
    </row>
    <row r="59" spans="1:4" ht="15.75" customHeight="1" x14ac:dyDescent="0.2">
      <c r="A59" s="4"/>
      <c r="B59" s="25"/>
      <c r="C59" s="13" t="s">
        <v>49</v>
      </c>
      <c r="D59" s="5"/>
    </row>
    <row r="60" spans="1:4" ht="12" customHeight="1" x14ac:dyDescent="0.2">
      <c r="A60" s="4"/>
      <c r="B60" s="25"/>
      <c r="C60" s="19"/>
      <c r="D60" s="5"/>
    </row>
    <row r="61" spans="1:4" ht="15.75" customHeight="1" x14ac:dyDescent="0.2">
      <c r="A61" s="4"/>
      <c r="B61" s="25"/>
      <c r="C61" s="19" t="s">
        <v>50</v>
      </c>
      <c r="D61" s="5"/>
    </row>
    <row r="62" spans="1:4" ht="15.75" customHeight="1" x14ac:dyDescent="0.2">
      <c r="A62" s="4"/>
      <c r="B62" s="25"/>
      <c r="C62" s="13" t="s">
        <v>51</v>
      </c>
      <c r="D62" s="5"/>
    </row>
    <row r="63" spans="1:4" ht="15.75" customHeight="1" x14ac:dyDescent="0.2">
      <c r="A63" s="4"/>
      <c r="B63" s="25"/>
      <c r="C63" s="13" t="s">
        <v>52</v>
      </c>
      <c r="D63" s="5"/>
    </row>
    <row r="64" spans="1:4" ht="15.75" customHeight="1" x14ac:dyDescent="0.2">
      <c r="A64" s="4"/>
      <c r="B64" s="25"/>
      <c r="C64" s="13" t="s">
        <v>53</v>
      </c>
      <c r="D64" s="5"/>
    </row>
    <row r="65" spans="1:4" ht="14" x14ac:dyDescent="0.15">
      <c r="A65" s="28"/>
      <c r="B65" s="29"/>
      <c r="C65" s="29"/>
      <c r="D65" s="30"/>
    </row>
    <row r="66" spans="1:4" ht="14.25" customHeight="1" x14ac:dyDescent="0.15"/>
    <row r="67" spans="1:4" ht="14.25" customHeight="1" x14ac:dyDescent="0.15"/>
    <row r="68" spans="1:4" ht="69" customHeight="1" x14ac:dyDescent="0.15"/>
    <row r="69" spans="1:4" ht="18" customHeight="1" x14ac:dyDescent="0.15"/>
    <row r="70" spans="1:4" ht="16" x14ac:dyDescent="0.2">
      <c r="A70" s="31"/>
      <c r="B70" s="32"/>
      <c r="C70" s="32"/>
    </row>
    <row r="71" spans="1:4" ht="16" x14ac:dyDescent="0.2">
      <c r="A71" s="31"/>
      <c r="B71" s="32"/>
      <c r="C71" s="32"/>
    </row>
    <row r="72" spans="1:4" ht="16" x14ac:dyDescent="0.2">
      <c r="A72" s="31"/>
      <c r="B72" s="32"/>
      <c r="C72" s="32"/>
    </row>
    <row r="73" spans="1:4" ht="18" customHeight="1" x14ac:dyDescent="0.2">
      <c r="A73" s="31"/>
      <c r="B73" s="32"/>
      <c r="C73" s="32"/>
    </row>
    <row r="74" spans="1:4" ht="16" x14ac:dyDescent="0.2">
      <c r="A74" s="31"/>
      <c r="B74" s="32"/>
      <c r="C74" s="32"/>
    </row>
    <row r="75" spans="1:4" ht="16" x14ac:dyDescent="0.2">
      <c r="A75" s="31"/>
      <c r="B75" s="32"/>
      <c r="C75" s="32"/>
    </row>
    <row r="76" spans="1:4" ht="15" customHeight="1" x14ac:dyDescent="0.2">
      <c r="A76" s="31"/>
      <c r="B76" s="32"/>
      <c r="C76" s="32"/>
    </row>
    <row r="77" spans="1:4" ht="15" customHeight="1" x14ac:dyDescent="0.2">
      <c r="A77" s="31"/>
      <c r="B77" s="32"/>
      <c r="C77" s="32"/>
    </row>
    <row r="78" spans="1:4" ht="15" customHeight="1" x14ac:dyDescent="0.2">
      <c r="A78" s="31"/>
      <c r="B78" s="32"/>
      <c r="C78" s="32"/>
    </row>
    <row r="79" spans="1:4" ht="15" customHeight="1" x14ac:dyDescent="0.2">
      <c r="A79" s="31"/>
      <c r="B79" s="32"/>
      <c r="C79" s="32"/>
    </row>
    <row r="80" spans="1:4" ht="15" customHeight="1" x14ac:dyDescent="0.2">
      <c r="A80" s="31"/>
      <c r="B80" s="32"/>
      <c r="C80" s="32"/>
    </row>
    <row r="81" spans="1:3" ht="15" customHeight="1" x14ac:dyDescent="0.2">
      <c r="A81" s="31"/>
      <c r="B81" s="32"/>
      <c r="C81" s="32"/>
    </row>
    <row r="82" spans="1:3" ht="15" customHeight="1" x14ac:dyDescent="0.2">
      <c r="A82" s="31"/>
      <c r="B82" s="32"/>
      <c r="C82" s="32"/>
    </row>
    <row r="83" spans="1:3" ht="15" customHeight="1" x14ac:dyDescent="0.2">
      <c r="A83" s="31"/>
      <c r="B83" s="32"/>
      <c r="C83" s="32"/>
    </row>
    <row r="84" spans="1:3" ht="15" customHeight="1" x14ac:dyDescent="0.2">
      <c r="A84" s="31"/>
      <c r="B84" s="32"/>
      <c r="C84" s="32"/>
    </row>
    <row r="85" spans="1:3" ht="15" customHeight="1" x14ac:dyDescent="0.2">
      <c r="A85" s="31"/>
      <c r="B85" s="32"/>
      <c r="C85" s="32"/>
    </row>
    <row r="86" spans="1:3" ht="16" x14ac:dyDescent="0.2">
      <c r="A86" s="31"/>
      <c r="B86" s="32"/>
      <c r="C86" s="32"/>
    </row>
    <row r="87" spans="1:3" ht="16" x14ac:dyDescent="0.2">
      <c r="A87" s="31"/>
      <c r="B87" s="32"/>
      <c r="C87" s="32"/>
    </row>
    <row r="88" spans="1:3" ht="18" customHeight="1" x14ac:dyDescent="0.2">
      <c r="A88" s="31"/>
      <c r="B88" s="32"/>
      <c r="C88" s="32"/>
    </row>
    <row r="89" spans="1:3" ht="16" x14ac:dyDescent="0.2">
      <c r="A89" s="31"/>
      <c r="B89" s="32"/>
      <c r="C89" s="32"/>
    </row>
    <row r="90" spans="1:3" ht="16" x14ac:dyDescent="0.2">
      <c r="A90" s="31"/>
      <c r="B90" s="32"/>
      <c r="C90" s="32"/>
    </row>
    <row r="91" spans="1:3" ht="18" customHeight="1" x14ac:dyDescent="0.2">
      <c r="A91" s="31"/>
      <c r="B91" s="32"/>
      <c r="C91" s="32"/>
    </row>
    <row r="92" spans="1:3" ht="16" x14ac:dyDescent="0.2">
      <c r="A92" s="31"/>
      <c r="B92" s="32"/>
      <c r="C92" s="32"/>
    </row>
    <row r="93" spans="1:3" ht="16" x14ac:dyDescent="0.2">
      <c r="A93" s="31"/>
      <c r="B93" s="32"/>
      <c r="C93" s="32"/>
    </row>
    <row r="94" spans="1:3" ht="16" x14ac:dyDescent="0.2">
      <c r="A94" s="31"/>
      <c r="B94" s="32"/>
      <c r="C94" s="32"/>
    </row>
    <row r="95" spans="1:3" ht="18" customHeight="1" x14ac:dyDescent="0.2">
      <c r="A95" s="31"/>
      <c r="B95" s="32"/>
      <c r="C95" s="32"/>
    </row>
    <row r="96" spans="1:3" ht="15" customHeight="1" x14ac:dyDescent="0.2">
      <c r="A96" s="31"/>
      <c r="B96" s="32"/>
      <c r="C96" s="32"/>
    </row>
    <row r="97" spans="1:3" ht="16" x14ac:dyDescent="0.2">
      <c r="A97" s="31"/>
      <c r="B97" s="32"/>
      <c r="C97" s="32"/>
    </row>
    <row r="98" spans="1:3" ht="16" x14ac:dyDescent="0.2">
      <c r="A98" s="31"/>
      <c r="B98" s="32"/>
      <c r="C98" s="32"/>
    </row>
    <row r="99" spans="1:3" ht="15" customHeight="1" x14ac:dyDescent="0.2">
      <c r="A99" s="31"/>
      <c r="B99" s="32"/>
      <c r="C99" s="32"/>
    </row>
    <row r="100" spans="1:3" ht="15" customHeight="1" x14ac:dyDescent="0.2">
      <c r="A100" s="31"/>
      <c r="B100" s="32"/>
      <c r="C100" s="32"/>
    </row>
    <row r="101" spans="1:3" ht="15" customHeight="1" x14ac:dyDescent="0.2">
      <c r="A101" s="31"/>
      <c r="B101" s="32"/>
      <c r="C101" s="32"/>
    </row>
    <row r="102" spans="1:3" ht="15" customHeight="1" x14ac:dyDescent="0.2">
      <c r="A102" s="31"/>
      <c r="B102" s="32"/>
      <c r="C102" s="32"/>
    </row>
    <row r="103" spans="1:3" ht="15" customHeight="1" x14ac:dyDescent="0.2">
      <c r="A103" s="31"/>
      <c r="B103" s="32"/>
      <c r="C103" s="32"/>
    </row>
    <row r="104" spans="1:3" ht="15" customHeight="1" x14ac:dyDescent="0.2">
      <c r="A104" s="31"/>
      <c r="B104" s="32"/>
      <c r="C104" s="32"/>
    </row>
    <row r="105" spans="1:3" ht="15" customHeight="1" x14ac:dyDescent="0.2">
      <c r="A105" s="31"/>
      <c r="B105" s="32"/>
      <c r="C105" s="32"/>
    </row>
    <row r="106" spans="1:3" ht="15" customHeight="1" x14ac:dyDescent="0.2">
      <c r="A106" s="31"/>
      <c r="B106" s="32"/>
      <c r="C106" s="32"/>
    </row>
    <row r="107" spans="1:3" ht="15" customHeight="1" x14ac:dyDescent="0.2">
      <c r="A107" s="31"/>
      <c r="B107" s="32"/>
      <c r="C107" s="32"/>
    </row>
    <row r="108" spans="1:3" ht="15" customHeight="1" x14ac:dyDescent="0.2">
      <c r="A108" s="31"/>
      <c r="B108" s="32"/>
      <c r="C108" s="32"/>
    </row>
    <row r="109" spans="1:3" ht="15" customHeight="1" x14ac:dyDescent="0.2">
      <c r="A109" s="31"/>
      <c r="B109" s="32"/>
      <c r="C109" s="32"/>
    </row>
    <row r="110" spans="1:3" ht="15" customHeight="1" x14ac:dyDescent="0.2">
      <c r="A110" s="31"/>
      <c r="B110" s="32"/>
      <c r="C110" s="32"/>
    </row>
    <row r="111" spans="1:3" ht="15" customHeight="1" x14ac:dyDescent="0.2">
      <c r="A111" s="31"/>
      <c r="B111" s="32"/>
      <c r="C111" s="32"/>
    </row>
    <row r="112" spans="1:3" ht="15" customHeight="1" x14ac:dyDescent="0.2">
      <c r="A112" s="31"/>
      <c r="B112" s="32"/>
      <c r="C112" s="32"/>
    </row>
    <row r="113" spans="1:3" ht="15" customHeight="1" x14ac:dyDescent="0.2">
      <c r="A113" s="31"/>
      <c r="B113" s="32"/>
      <c r="C113" s="32"/>
    </row>
    <row r="114" spans="1:3" ht="15" customHeight="1" x14ac:dyDescent="0.2">
      <c r="A114" s="31"/>
      <c r="B114" s="32"/>
      <c r="C114" s="32"/>
    </row>
    <row r="115" spans="1:3" ht="15" customHeight="1" x14ac:dyDescent="0.2">
      <c r="A115" s="31"/>
      <c r="B115" s="32"/>
      <c r="C115" s="32"/>
    </row>
    <row r="116" spans="1:3" ht="15" customHeight="1" x14ac:dyDescent="0.2">
      <c r="A116" s="31"/>
      <c r="B116" s="32"/>
      <c r="C116" s="32"/>
    </row>
    <row r="117" spans="1:3" ht="15" customHeight="1" x14ac:dyDescent="0.2">
      <c r="A117" s="31"/>
      <c r="B117" s="32"/>
      <c r="C117" s="32"/>
    </row>
    <row r="118" spans="1:3" ht="15" customHeight="1" x14ac:dyDescent="0.2">
      <c r="A118" s="31"/>
      <c r="B118" s="32"/>
      <c r="C118" s="32"/>
    </row>
    <row r="119" spans="1:3" ht="15" customHeight="1" x14ac:dyDescent="0.2">
      <c r="A119" s="31"/>
      <c r="B119" s="32"/>
      <c r="C119" s="32"/>
    </row>
    <row r="120" spans="1:3" ht="15" customHeight="1" x14ac:dyDescent="0.2">
      <c r="A120" s="31"/>
      <c r="B120" s="32"/>
      <c r="C120" s="32"/>
    </row>
    <row r="121" spans="1:3" ht="15" customHeight="1" x14ac:dyDescent="0.2">
      <c r="A121" s="31"/>
      <c r="B121" s="32"/>
      <c r="C121" s="32"/>
    </row>
    <row r="122" spans="1:3" ht="15" customHeight="1" x14ac:dyDescent="0.2">
      <c r="A122" s="31"/>
      <c r="B122" s="32"/>
      <c r="C122" s="32"/>
    </row>
    <row r="123" spans="1:3" ht="15" customHeight="1" x14ac:dyDescent="0.2">
      <c r="A123" s="31"/>
      <c r="B123" s="32"/>
      <c r="C123" s="32"/>
    </row>
    <row r="124" spans="1:3" ht="15" customHeight="1" x14ac:dyDescent="0.2">
      <c r="A124" s="31"/>
      <c r="B124" s="32"/>
      <c r="C124" s="32"/>
    </row>
    <row r="125" spans="1:3" ht="15" customHeight="1" x14ac:dyDescent="0.2">
      <c r="A125" s="31"/>
      <c r="B125" s="32"/>
      <c r="C125" s="32"/>
    </row>
    <row r="126" spans="1:3" ht="15" customHeight="1" x14ac:dyDescent="0.2">
      <c r="A126" s="31"/>
      <c r="B126" s="32"/>
      <c r="C126" s="32"/>
    </row>
    <row r="127" spans="1:3" ht="15" customHeight="1" x14ac:dyDescent="0.2">
      <c r="A127" s="31"/>
      <c r="B127" s="32"/>
      <c r="C127" s="32"/>
    </row>
    <row r="128" spans="1:3" ht="15" customHeight="1" x14ac:dyDescent="0.2">
      <c r="A128" s="31"/>
      <c r="B128" s="32"/>
      <c r="C128" s="32"/>
    </row>
    <row r="129" spans="1:3" ht="15" customHeight="1" x14ac:dyDescent="0.2">
      <c r="A129" s="31"/>
      <c r="B129" s="32"/>
      <c r="C129" s="32"/>
    </row>
    <row r="130" spans="1:3" ht="15" customHeight="1" x14ac:dyDescent="0.2">
      <c r="A130" s="31"/>
      <c r="B130" s="32"/>
      <c r="C130" s="32"/>
    </row>
    <row r="131" spans="1:3" ht="15" customHeight="1" x14ac:dyDescent="0.2">
      <c r="A131" s="31"/>
      <c r="B131" s="32"/>
      <c r="C131" s="32"/>
    </row>
    <row r="132" spans="1:3" ht="15" customHeight="1" x14ac:dyDescent="0.2">
      <c r="A132" s="31"/>
      <c r="B132" s="32"/>
      <c r="C132" s="32"/>
    </row>
    <row r="133" spans="1:3" ht="15" customHeight="1" x14ac:dyDescent="0.2">
      <c r="A133" s="31"/>
      <c r="B133" s="32"/>
      <c r="C133" s="32"/>
    </row>
    <row r="134" spans="1:3" ht="15" customHeight="1" x14ac:dyDescent="0.2">
      <c r="A134" s="31"/>
      <c r="B134" s="32"/>
      <c r="C134" s="32"/>
    </row>
    <row r="135" spans="1:3" ht="15" customHeight="1" x14ac:dyDescent="0.2">
      <c r="A135" s="31"/>
      <c r="B135" s="32"/>
      <c r="C135" s="32"/>
    </row>
    <row r="136" spans="1:3" ht="15" customHeight="1" x14ac:dyDescent="0.2">
      <c r="A136" s="31"/>
      <c r="B136" s="32"/>
      <c r="C136" s="32"/>
    </row>
    <row r="137" spans="1:3" ht="15" customHeight="1" x14ac:dyDescent="0.2">
      <c r="A137" s="31"/>
      <c r="B137" s="32"/>
      <c r="C137" s="32"/>
    </row>
    <row r="138" spans="1:3" ht="15" customHeight="1" x14ac:dyDescent="0.2">
      <c r="A138" s="31"/>
      <c r="B138" s="32"/>
      <c r="C138" s="32"/>
    </row>
    <row r="139" spans="1:3" ht="15" customHeight="1" x14ac:dyDescent="0.2">
      <c r="A139" s="31"/>
      <c r="B139" s="32"/>
      <c r="C139" s="32"/>
    </row>
    <row r="140" spans="1:3" ht="15" customHeight="1" x14ac:dyDescent="0.2">
      <c r="A140" s="31"/>
      <c r="B140" s="32"/>
      <c r="C140" s="32"/>
    </row>
    <row r="141" spans="1:3" ht="15" customHeight="1" x14ac:dyDescent="0.2">
      <c r="A141" s="31"/>
      <c r="B141" s="32"/>
      <c r="C141" s="32"/>
    </row>
    <row r="142" spans="1:3" ht="15" customHeight="1" x14ac:dyDescent="0.2">
      <c r="A142" s="31"/>
      <c r="B142" s="32"/>
      <c r="C142" s="32"/>
    </row>
    <row r="143" spans="1:3" ht="15" customHeight="1" x14ac:dyDescent="0.2">
      <c r="A143" s="31"/>
      <c r="B143" s="32"/>
      <c r="C143" s="32"/>
    </row>
    <row r="144" spans="1:3" ht="15" customHeight="1" x14ac:dyDescent="0.2">
      <c r="A144" s="31"/>
      <c r="B144" s="32"/>
      <c r="C144" s="32"/>
    </row>
    <row r="145" spans="1:3" ht="15" customHeight="1" x14ac:dyDescent="0.2">
      <c r="A145" s="31"/>
      <c r="B145" s="32"/>
      <c r="C145" s="32"/>
    </row>
    <row r="146" spans="1:3" ht="15" customHeight="1" x14ac:dyDescent="0.2">
      <c r="A146" s="31"/>
      <c r="B146" s="32"/>
      <c r="C146" s="32"/>
    </row>
    <row r="147" spans="1:3" ht="15" customHeight="1" x14ac:dyDescent="0.2">
      <c r="A147" s="31"/>
      <c r="B147" s="32"/>
      <c r="C147" s="32"/>
    </row>
    <row r="148" spans="1:3" ht="15" customHeight="1" x14ac:dyDescent="0.2">
      <c r="A148" s="31"/>
      <c r="B148" s="32"/>
      <c r="C148" s="32"/>
    </row>
    <row r="149" spans="1:3" ht="15" customHeight="1" x14ac:dyDescent="0.2">
      <c r="A149" s="31"/>
      <c r="B149" s="32"/>
      <c r="C149" s="32"/>
    </row>
    <row r="150" spans="1:3" ht="15" customHeight="1" x14ac:dyDescent="0.2">
      <c r="A150" s="31"/>
      <c r="B150" s="32"/>
      <c r="C150" s="32"/>
    </row>
    <row r="151" spans="1:3" ht="15" customHeight="1" x14ac:dyDescent="0.2">
      <c r="A151" s="31"/>
      <c r="B151" s="32"/>
      <c r="C151" s="32"/>
    </row>
    <row r="152" spans="1:3" ht="15" customHeight="1" x14ac:dyDescent="0.2">
      <c r="A152" s="31"/>
      <c r="B152" s="32"/>
      <c r="C152" s="32"/>
    </row>
    <row r="153" spans="1:3" ht="15" customHeight="1" x14ac:dyDescent="0.2">
      <c r="A153" s="31"/>
      <c r="B153" s="32"/>
      <c r="C153" s="32"/>
    </row>
    <row r="154" spans="1:3" ht="15" customHeight="1" x14ac:dyDescent="0.2">
      <c r="A154" s="31"/>
      <c r="B154" s="32"/>
      <c r="C154" s="32"/>
    </row>
    <row r="155" spans="1:3" ht="15" customHeight="1" x14ac:dyDescent="0.2">
      <c r="A155" s="31"/>
      <c r="B155" s="32"/>
      <c r="C155" s="32"/>
    </row>
    <row r="156" spans="1:3" ht="15" customHeight="1" x14ac:dyDescent="0.2">
      <c r="A156" s="31"/>
      <c r="B156" s="32"/>
      <c r="C156" s="32"/>
    </row>
    <row r="157" spans="1:3" ht="15" customHeight="1" x14ac:dyDescent="0.2">
      <c r="A157" s="31"/>
      <c r="B157" s="32"/>
      <c r="C157" s="32"/>
    </row>
    <row r="158" spans="1:3" ht="15" customHeight="1" x14ac:dyDescent="0.2">
      <c r="A158" s="31"/>
      <c r="B158" s="32"/>
      <c r="C158" s="32"/>
    </row>
    <row r="159" spans="1:3" ht="15" customHeight="1" x14ac:dyDescent="0.2">
      <c r="A159" s="31"/>
      <c r="B159" s="32"/>
      <c r="C159" s="32"/>
    </row>
    <row r="160" spans="1:3" ht="15" customHeight="1" x14ac:dyDescent="0.2">
      <c r="A160" s="31"/>
      <c r="B160" s="32"/>
      <c r="C160" s="32"/>
    </row>
    <row r="161" spans="1:3" ht="15" customHeight="1" x14ac:dyDescent="0.2">
      <c r="A161" s="31"/>
      <c r="B161" s="32"/>
      <c r="C161" s="32"/>
    </row>
    <row r="162" spans="1:3" ht="15" customHeight="1" x14ac:dyDescent="0.2">
      <c r="A162" s="31"/>
      <c r="B162" s="32"/>
      <c r="C162" s="32"/>
    </row>
    <row r="163" spans="1:3" ht="15" customHeight="1" x14ac:dyDescent="0.2">
      <c r="A163" s="31"/>
      <c r="B163" s="32"/>
      <c r="C163" s="32"/>
    </row>
    <row r="164" spans="1:3" ht="15" customHeight="1" x14ac:dyDescent="0.2">
      <c r="A164" s="31"/>
      <c r="B164" s="32"/>
      <c r="C164" s="32"/>
    </row>
    <row r="165" spans="1:3" ht="15" customHeight="1" x14ac:dyDescent="0.2">
      <c r="A165" s="31"/>
      <c r="B165" s="32"/>
      <c r="C165" s="32"/>
    </row>
    <row r="166" spans="1:3" ht="15" customHeight="1" x14ac:dyDescent="0.2">
      <c r="A166" s="31"/>
      <c r="B166" s="32"/>
      <c r="C166" s="32"/>
    </row>
    <row r="167" spans="1:3" ht="15" customHeight="1" x14ac:dyDescent="0.2">
      <c r="A167" s="31"/>
      <c r="B167" s="32"/>
      <c r="C167" s="32"/>
    </row>
    <row r="168" spans="1:3" ht="15" customHeight="1" x14ac:dyDescent="0.2">
      <c r="A168" s="31"/>
      <c r="B168" s="32"/>
      <c r="C168" s="32"/>
    </row>
    <row r="169" spans="1:3" ht="15" customHeight="1" x14ac:dyDescent="0.2">
      <c r="A169" s="31"/>
      <c r="B169" s="32"/>
      <c r="C169" s="32"/>
    </row>
    <row r="170" spans="1:3" ht="15" customHeight="1" x14ac:dyDescent="0.2">
      <c r="A170" s="31"/>
      <c r="B170" s="32"/>
      <c r="C170" s="32"/>
    </row>
    <row r="171" spans="1:3" ht="15" customHeight="1" x14ac:dyDescent="0.2">
      <c r="A171" s="31"/>
      <c r="B171" s="32"/>
      <c r="C171" s="32"/>
    </row>
    <row r="172" spans="1:3" ht="15" customHeight="1" x14ac:dyDescent="0.2">
      <c r="A172" s="31"/>
      <c r="B172" s="32"/>
      <c r="C172" s="32"/>
    </row>
    <row r="173" spans="1:3" ht="15" customHeight="1" x14ac:dyDescent="0.2">
      <c r="A173" s="31"/>
      <c r="B173" s="32"/>
      <c r="C173" s="32"/>
    </row>
    <row r="174" spans="1:3" ht="15" customHeight="1" x14ac:dyDescent="0.2">
      <c r="A174" s="31"/>
      <c r="B174" s="32"/>
      <c r="C174" s="32"/>
    </row>
    <row r="175" spans="1:3" ht="15" customHeight="1" x14ac:dyDescent="0.2">
      <c r="A175" s="31"/>
      <c r="B175" s="32"/>
      <c r="C175" s="32"/>
    </row>
    <row r="176" spans="1:3" ht="15" customHeight="1" x14ac:dyDescent="0.2">
      <c r="A176" s="31"/>
      <c r="B176" s="32"/>
      <c r="C176" s="32"/>
    </row>
    <row r="177" spans="1:3" ht="15" customHeight="1" x14ac:dyDescent="0.2">
      <c r="A177" s="31"/>
      <c r="B177" s="32"/>
      <c r="C177" s="32"/>
    </row>
    <row r="178" spans="1:3" ht="15" customHeight="1" x14ac:dyDescent="0.2">
      <c r="A178" s="31"/>
      <c r="B178" s="32"/>
      <c r="C178" s="32"/>
    </row>
    <row r="179" spans="1:3" ht="15" customHeight="1" x14ac:dyDescent="0.2">
      <c r="A179" s="31"/>
      <c r="B179" s="32"/>
      <c r="C179" s="32"/>
    </row>
    <row r="180" spans="1:3" ht="15" customHeight="1" x14ac:dyDescent="0.2">
      <c r="A180" s="31"/>
      <c r="B180" s="32"/>
      <c r="C180" s="32"/>
    </row>
    <row r="181" spans="1:3" ht="15" customHeight="1" x14ac:dyDescent="0.2">
      <c r="A181" s="31"/>
      <c r="B181" s="32"/>
      <c r="C181" s="32"/>
    </row>
    <row r="182" spans="1:3" ht="15" customHeight="1" x14ac:dyDescent="0.2">
      <c r="A182" s="31"/>
      <c r="B182" s="32"/>
      <c r="C182" s="32"/>
    </row>
    <row r="183" spans="1:3" ht="15" customHeight="1" x14ac:dyDescent="0.2">
      <c r="A183" s="31"/>
      <c r="B183" s="32"/>
      <c r="C183" s="32"/>
    </row>
    <row r="184" spans="1:3" ht="15" customHeight="1" x14ac:dyDescent="0.2">
      <c r="A184" s="31"/>
      <c r="B184" s="32"/>
      <c r="C184" s="32"/>
    </row>
    <row r="185" spans="1:3" ht="15" customHeight="1" x14ac:dyDescent="0.2">
      <c r="A185" s="31"/>
      <c r="B185" s="32"/>
      <c r="C185" s="32"/>
    </row>
    <row r="186" spans="1:3" ht="15" customHeight="1" x14ac:dyDescent="0.2">
      <c r="A186" s="31"/>
      <c r="B186" s="32"/>
      <c r="C186" s="32"/>
    </row>
    <row r="187" spans="1:3" ht="15" customHeight="1" x14ac:dyDescent="0.2">
      <c r="A187" s="31"/>
      <c r="B187" s="32"/>
      <c r="C187" s="32"/>
    </row>
    <row r="188" spans="1:3" ht="15" customHeight="1" x14ac:dyDescent="0.2">
      <c r="A188" s="31"/>
      <c r="B188" s="32"/>
      <c r="C188" s="32"/>
    </row>
    <row r="189" spans="1:3" ht="15" customHeight="1" x14ac:dyDescent="0.2">
      <c r="A189" s="31"/>
      <c r="B189" s="32"/>
      <c r="C189" s="32"/>
    </row>
    <row r="190" spans="1:3" ht="15" customHeight="1" x14ac:dyDescent="0.2">
      <c r="A190" s="31"/>
      <c r="B190" s="32"/>
      <c r="C190" s="32"/>
    </row>
    <row r="191" spans="1:3" ht="15" customHeight="1" x14ac:dyDescent="0.2">
      <c r="A191" s="31"/>
      <c r="B191" s="32"/>
      <c r="C191" s="32"/>
    </row>
    <row r="192" spans="1:3" ht="15" customHeight="1" x14ac:dyDescent="0.2">
      <c r="A192" s="31"/>
      <c r="B192" s="32"/>
      <c r="C192" s="32"/>
    </row>
    <row r="193" spans="1:3" ht="15" customHeight="1" x14ac:dyDescent="0.2">
      <c r="A193" s="31"/>
      <c r="B193" s="32"/>
      <c r="C193" s="32"/>
    </row>
    <row r="194" spans="1:3" ht="15" customHeight="1" x14ac:dyDescent="0.2">
      <c r="A194" s="31"/>
      <c r="B194" s="32"/>
      <c r="C194" s="32"/>
    </row>
    <row r="195" spans="1:3" ht="15" customHeight="1" x14ac:dyDescent="0.2">
      <c r="A195" s="31"/>
      <c r="B195" s="32"/>
      <c r="C195" s="32"/>
    </row>
    <row r="196" spans="1:3" ht="15" customHeight="1" x14ac:dyDescent="0.2">
      <c r="A196" s="31"/>
      <c r="B196" s="32"/>
      <c r="C196" s="32"/>
    </row>
    <row r="197" spans="1:3" ht="15" customHeight="1" x14ac:dyDescent="0.2">
      <c r="A197" s="31"/>
      <c r="B197" s="32"/>
      <c r="C197" s="32"/>
    </row>
    <row r="198" spans="1:3" ht="15" customHeight="1" x14ac:dyDescent="0.2">
      <c r="A198" s="31"/>
      <c r="B198" s="32"/>
      <c r="C198" s="32"/>
    </row>
    <row r="199" spans="1:3" ht="15" customHeight="1" x14ac:dyDescent="0.2">
      <c r="A199" s="31"/>
      <c r="B199" s="32"/>
      <c r="C199" s="32"/>
    </row>
    <row r="200" spans="1:3" ht="15" customHeight="1" x14ac:dyDescent="0.2">
      <c r="A200" s="31"/>
      <c r="B200" s="32"/>
      <c r="C200" s="32"/>
    </row>
    <row r="201" spans="1:3" ht="15" customHeight="1" x14ac:dyDescent="0.2">
      <c r="A201" s="31"/>
      <c r="B201" s="32"/>
      <c r="C201" s="32"/>
    </row>
    <row r="202" spans="1:3" ht="15" customHeight="1" x14ac:dyDescent="0.2">
      <c r="A202" s="31"/>
      <c r="B202" s="32"/>
      <c r="C202" s="32"/>
    </row>
    <row r="203" spans="1:3" ht="15" customHeight="1" x14ac:dyDescent="0.2">
      <c r="A203" s="31"/>
      <c r="B203" s="32"/>
      <c r="C203" s="32"/>
    </row>
    <row r="204" spans="1:3" ht="15" customHeight="1" x14ac:dyDescent="0.2">
      <c r="A204" s="31"/>
      <c r="B204" s="32"/>
      <c r="C204" s="32"/>
    </row>
    <row r="205" spans="1:3" ht="15" customHeight="1" x14ac:dyDescent="0.2">
      <c r="A205" s="31"/>
      <c r="B205" s="32"/>
      <c r="C205" s="32"/>
    </row>
    <row r="206" spans="1:3" ht="15" customHeight="1" x14ac:dyDescent="0.2">
      <c r="A206" s="31"/>
      <c r="B206" s="32"/>
      <c r="C206" s="32"/>
    </row>
    <row r="207" spans="1:3" ht="15" customHeight="1" x14ac:dyDescent="0.2">
      <c r="A207" s="31"/>
      <c r="B207" s="32"/>
      <c r="C207" s="32"/>
    </row>
    <row r="208" spans="1:3" ht="15" customHeight="1" x14ac:dyDescent="0.2">
      <c r="A208" s="31"/>
      <c r="B208" s="32"/>
      <c r="C208" s="32"/>
    </row>
    <row r="209" spans="1:3" ht="15" customHeight="1" x14ac:dyDescent="0.2">
      <c r="A209" s="31"/>
      <c r="B209" s="32"/>
      <c r="C209" s="32"/>
    </row>
    <row r="210" spans="1:3" ht="15" customHeight="1" x14ac:dyDescent="0.2">
      <c r="A210" s="31"/>
      <c r="B210" s="32"/>
      <c r="C210" s="32"/>
    </row>
    <row r="211" spans="1:3" ht="15" customHeight="1" x14ac:dyDescent="0.2">
      <c r="A211" s="31"/>
      <c r="B211" s="32"/>
      <c r="C211" s="32"/>
    </row>
    <row r="212" spans="1:3" ht="15" customHeight="1" x14ac:dyDescent="0.2">
      <c r="A212" s="31"/>
      <c r="B212" s="32"/>
      <c r="C212" s="32"/>
    </row>
    <row r="213" spans="1:3" ht="15" customHeight="1" x14ac:dyDescent="0.2">
      <c r="A213" s="31"/>
      <c r="B213" s="32"/>
      <c r="C213" s="32"/>
    </row>
    <row r="214" spans="1:3" ht="15" customHeight="1" x14ac:dyDescent="0.2">
      <c r="A214" s="31"/>
      <c r="B214" s="32"/>
      <c r="C214" s="32"/>
    </row>
    <row r="215" spans="1:3" ht="15" customHeight="1" x14ac:dyDescent="0.2">
      <c r="A215" s="31"/>
      <c r="B215" s="32"/>
      <c r="C215" s="32"/>
    </row>
    <row r="216" spans="1:3" ht="15" customHeight="1" x14ac:dyDescent="0.2">
      <c r="A216" s="31"/>
      <c r="B216" s="32"/>
      <c r="C216" s="32"/>
    </row>
    <row r="217" spans="1:3" ht="15" customHeight="1" x14ac:dyDescent="0.2">
      <c r="A217" s="31"/>
      <c r="B217" s="32"/>
      <c r="C217" s="32"/>
    </row>
    <row r="218" spans="1:3" ht="16" x14ac:dyDescent="0.2">
      <c r="A218" s="31"/>
      <c r="B218" s="32"/>
      <c r="C218" s="32"/>
    </row>
    <row r="219" spans="1:3" ht="16" x14ac:dyDescent="0.2">
      <c r="A219" s="31"/>
      <c r="B219" s="32"/>
      <c r="C219" s="32"/>
    </row>
    <row r="220" spans="1:3" ht="16" x14ac:dyDescent="0.2">
      <c r="A220" s="31"/>
      <c r="B220" s="32"/>
      <c r="C220" s="32"/>
    </row>
    <row r="221" spans="1:3" ht="16" x14ac:dyDescent="0.2">
      <c r="A221" s="31"/>
      <c r="B221" s="32"/>
      <c r="C221" s="32"/>
    </row>
    <row r="222" spans="1:3" ht="16" x14ac:dyDescent="0.2">
      <c r="A222" s="31"/>
      <c r="B222" s="32"/>
      <c r="C222" s="32"/>
    </row>
    <row r="223" spans="1:3" ht="16" x14ac:dyDescent="0.2">
      <c r="A223" s="31"/>
      <c r="B223" s="32"/>
      <c r="C223" s="32"/>
    </row>
    <row r="224" spans="1:3" ht="16" x14ac:dyDescent="0.2">
      <c r="A224" s="31"/>
      <c r="B224" s="32"/>
      <c r="C224" s="32"/>
    </row>
    <row r="225" spans="1:3" ht="16" x14ac:dyDescent="0.2">
      <c r="A225" s="31"/>
      <c r="B225" s="32"/>
      <c r="C225" s="32"/>
    </row>
    <row r="226" spans="1:3" ht="16" x14ac:dyDescent="0.2">
      <c r="A226" s="31"/>
      <c r="B226" s="32"/>
      <c r="C226" s="32"/>
    </row>
    <row r="227" spans="1:3" ht="16" x14ac:dyDescent="0.2">
      <c r="A227" s="31"/>
      <c r="B227" s="32"/>
      <c r="C227" s="32"/>
    </row>
    <row r="228" spans="1:3" ht="16" x14ac:dyDescent="0.2">
      <c r="A228" s="31"/>
      <c r="B228" s="32"/>
      <c r="C228" s="32"/>
    </row>
    <row r="229" spans="1:3" ht="16" x14ac:dyDescent="0.2">
      <c r="A229" s="31"/>
      <c r="B229" s="32"/>
      <c r="C229" s="32"/>
    </row>
    <row r="230" spans="1:3" ht="16" x14ac:dyDescent="0.2">
      <c r="A230" s="31"/>
      <c r="B230" s="32"/>
      <c r="C230" s="32"/>
    </row>
    <row r="231" spans="1:3" ht="16" x14ac:dyDescent="0.2">
      <c r="A231" s="31"/>
      <c r="B231" s="32"/>
      <c r="C231" s="32"/>
    </row>
    <row r="232" spans="1:3" ht="16" x14ac:dyDescent="0.2">
      <c r="A232" s="31"/>
      <c r="B232" s="32"/>
      <c r="C232" s="32"/>
    </row>
    <row r="233" spans="1:3" ht="16" x14ac:dyDescent="0.2">
      <c r="A233" s="31"/>
      <c r="B233" s="32"/>
      <c r="C233" s="32"/>
    </row>
    <row r="234" spans="1:3" ht="16" x14ac:dyDescent="0.2">
      <c r="A234" s="31"/>
      <c r="B234" s="32"/>
      <c r="C234" s="32"/>
    </row>
    <row r="235" spans="1:3" ht="16" x14ac:dyDescent="0.2">
      <c r="A235" s="31"/>
      <c r="B235" s="32"/>
      <c r="C235" s="32"/>
    </row>
    <row r="236" spans="1:3" ht="16" x14ac:dyDescent="0.2">
      <c r="A236" s="31"/>
      <c r="B236" s="32"/>
      <c r="C236" s="32"/>
    </row>
    <row r="237" spans="1:3" ht="16" x14ac:dyDescent="0.2">
      <c r="A237" s="31"/>
      <c r="B237" s="32"/>
      <c r="C237" s="32"/>
    </row>
    <row r="238" spans="1:3" ht="16" x14ac:dyDescent="0.2">
      <c r="A238" s="31"/>
      <c r="B238" s="32"/>
      <c r="C238" s="32"/>
    </row>
    <row r="239" spans="1:3" ht="16" x14ac:dyDescent="0.2">
      <c r="A239" s="31"/>
      <c r="B239" s="32"/>
      <c r="C239" s="32"/>
    </row>
    <row r="240" spans="1:3" ht="16" x14ac:dyDescent="0.2">
      <c r="A240" s="31"/>
      <c r="B240" s="32"/>
      <c r="C240" s="32"/>
    </row>
    <row r="241" spans="1:3" ht="16" x14ac:dyDescent="0.2">
      <c r="A241" s="31"/>
      <c r="B241" s="32"/>
      <c r="C241" s="32"/>
    </row>
    <row r="242" spans="1:3" ht="16" x14ac:dyDescent="0.2">
      <c r="A242" s="31"/>
      <c r="B242" s="32"/>
      <c r="C242" s="32"/>
    </row>
    <row r="243" spans="1:3" ht="16" x14ac:dyDescent="0.2">
      <c r="A243" s="31"/>
      <c r="B243" s="32"/>
      <c r="C243" s="32"/>
    </row>
    <row r="244" spans="1:3" ht="16" x14ac:dyDescent="0.2">
      <c r="A244" s="31"/>
      <c r="B244" s="32"/>
      <c r="C244" s="32"/>
    </row>
    <row r="245" spans="1:3" ht="16" x14ac:dyDescent="0.2">
      <c r="A245" s="31"/>
      <c r="B245" s="32"/>
      <c r="C245" s="32"/>
    </row>
    <row r="246" spans="1:3" ht="16" x14ac:dyDescent="0.2">
      <c r="A246" s="31"/>
      <c r="B246" s="32"/>
      <c r="C246" s="32"/>
    </row>
    <row r="247" spans="1:3" ht="16" x14ac:dyDescent="0.2">
      <c r="A247" s="31"/>
      <c r="B247" s="32"/>
      <c r="C247" s="32"/>
    </row>
    <row r="248" spans="1:3" ht="16" x14ac:dyDescent="0.2">
      <c r="A248" s="31"/>
      <c r="B248" s="32"/>
      <c r="C248" s="32"/>
    </row>
    <row r="249" spans="1:3" ht="16" x14ac:dyDescent="0.2">
      <c r="A249" s="31"/>
      <c r="B249" s="32"/>
      <c r="C249" s="32"/>
    </row>
    <row r="250" spans="1:3" ht="16" x14ac:dyDescent="0.2">
      <c r="A250" s="31"/>
      <c r="B250" s="32"/>
      <c r="C250" s="32"/>
    </row>
    <row r="251" spans="1:3" ht="16" x14ac:dyDescent="0.2">
      <c r="A251" s="31"/>
      <c r="B251" s="32"/>
      <c r="C251" s="32"/>
    </row>
    <row r="252" spans="1:3" ht="16" x14ac:dyDescent="0.2">
      <c r="A252" s="31"/>
      <c r="B252" s="32"/>
      <c r="C252" s="32"/>
    </row>
    <row r="253" spans="1:3" ht="16" x14ac:dyDescent="0.2">
      <c r="A253" s="31"/>
      <c r="B253" s="32"/>
      <c r="C253" s="32"/>
    </row>
    <row r="254" spans="1:3" ht="16" x14ac:dyDescent="0.2">
      <c r="A254" s="31"/>
      <c r="B254" s="32"/>
      <c r="C254" s="32"/>
    </row>
    <row r="255" spans="1:3" ht="16" x14ac:dyDescent="0.2">
      <c r="A255" s="31"/>
      <c r="B255" s="32"/>
      <c r="C255" s="32"/>
    </row>
    <row r="256" spans="1:3" ht="16" x14ac:dyDescent="0.2">
      <c r="A256" s="31"/>
      <c r="B256" s="32"/>
      <c r="C256" s="32"/>
    </row>
    <row r="257" spans="1:3" ht="16" x14ac:dyDescent="0.2">
      <c r="A257" s="31"/>
      <c r="B257" s="32"/>
      <c r="C257" s="32"/>
    </row>
    <row r="258" spans="1:3" ht="16" x14ac:dyDescent="0.2">
      <c r="A258" s="31"/>
      <c r="B258" s="32"/>
      <c r="C258" s="32"/>
    </row>
    <row r="259" spans="1:3" ht="16" x14ac:dyDescent="0.2">
      <c r="A259" s="31"/>
      <c r="B259" s="32"/>
      <c r="C259" s="32"/>
    </row>
    <row r="260" spans="1:3" ht="16" x14ac:dyDescent="0.2">
      <c r="A260" s="31"/>
      <c r="B260" s="32"/>
      <c r="C260" s="32"/>
    </row>
    <row r="261" spans="1:3" ht="16" x14ac:dyDescent="0.2">
      <c r="A261" s="31"/>
      <c r="B261" s="32"/>
      <c r="C261" s="32"/>
    </row>
    <row r="262" spans="1:3" ht="16" x14ac:dyDescent="0.2">
      <c r="A262" s="31"/>
      <c r="B262" s="32"/>
      <c r="C262" s="32"/>
    </row>
    <row r="263" spans="1:3" ht="16" x14ac:dyDescent="0.2">
      <c r="A263" s="31"/>
      <c r="B263" s="32"/>
      <c r="C263" s="32"/>
    </row>
    <row r="264" spans="1:3" ht="16" x14ac:dyDescent="0.2">
      <c r="A264" s="31"/>
      <c r="B264" s="32"/>
      <c r="C264" s="32"/>
    </row>
    <row r="265" spans="1:3" ht="16" x14ac:dyDescent="0.2">
      <c r="A265" s="31"/>
      <c r="B265" s="32"/>
      <c r="C265" s="32"/>
    </row>
    <row r="266" spans="1:3" ht="16" x14ac:dyDescent="0.2">
      <c r="A266" s="31"/>
      <c r="B266" s="32"/>
      <c r="C266" s="32"/>
    </row>
    <row r="267" spans="1:3" ht="16" x14ac:dyDescent="0.2">
      <c r="A267" s="31"/>
      <c r="B267" s="32"/>
      <c r="C267" s="32"/>
    </row>
    <row r="268" spans="1:3" ht="16" x14ac:dyDescent="0.2">
      <c r="A268" s="31"/>
      <c r="B268" s="32"/>
      <c r="C268" s="32"/>
    </row>
    <row r="269" spans="1:3" ht="16" x14ac:dyDescent="0.2">
      <c r="A269" s="31"/>
      <c r="B269" s="32"/>
      <c r="C269" s="32"/>
    </row>
    <row r="270" spans="1:3" ht="16" x14ac:dyDescent="0.2">
      <c r="A270" s="31"/>
      <c r="B270" s="32"/>
      <c r="C270" s="32"/>
    </row>
    <row r="271" spans="1:3" ht="16" x14ac:dyDescent="0.2">
      <c r="A271" s="31"/>
      <c r="B271" s="32"/>
      <c r="C271" s="32"/>
    </row>
    <row r="272" spans="1:3" ht="16" x14ac:dyDescent="0.2">
      <c r="A272" s="31"/>
      <c r="B272" s="32"/>
      <c r="C272" s="32"/>
    </row>
    <row r="273" spans="1:3" ht="16" x14ac:dyDescent="0.2">
      <c r="A273" s="31"/>
      <c r="B273" s="32"/>
      <c r="C273" s="32"/>
    </row>
    <row r="274" spans="1:3" ht="16" x14ac:dyDescent="0.2">
      <c r="A274" s="31"/>
      <c r="B274" s="32"/>
      <c r="C274" s="32"/>
    </row>
    <row r="275" spans="1:3" ht="16" x14ac:dyDescent="0.2">
      <c r="A275" s="31"/>
      <c r="B275" s="32"/>
      <c r="C275" s="32"/>
    </row>
    <row r="276" spans="1:3" ht="16" x14ac:dyDescent="0.2">
      <c r="A276" s="31"/>
      <c r="B276" s="32"/>
      <c r="C276" s="32"/>
    </row>
    <row r="277" spans="1:3" ht="16" x14ac:dyDescent="0.2">
      <c r="A277" s="31"/>
      <c r="B277" s="32"/>
      <c r="C277" s="32"/>
    </row>
    <row r="278" spans="1:3" ht="16" x14ac:dyDescent="0.2">
      <c r="A278" s="31"/>
      <c r="B278" s="32"/>
      <c r="C278" s="32"/>
    </row>
    <row r="279" spans="1:3" ht="16" x14ac:dyDescent="0.2">
      <c r="A279" s="31"/>
      <c r="B279" s="32"/>
      <c r="C279" s="32"/>
    </row>
    <row r="280" spans="1:3" ht="16" x14ac:dyDescent="0.2">
      <c r="A280" s="31"/>
      <c r="B280" s="32"/>
      <c r="C280" s="32"/>
    </row>
    <row r="281" spans="1:3" ht="16" x14ac:dyDescent="0.2">
      <c r="A281" s="31"/>
      <c r="B281" s="32"/>
      <c r="C281" s="32"/>
    </row>
    <row r="282" spans="1:3" ht="16" x14ac:dyDescent="0.2">
      <c r="A282" s="31"/>
      <c r="B282" s="32"/>
      <c r="C282" s="32"/>
    </row>
    <row r="283" spans="1:3" ht="16" x14ac:dyDescent="0.2">
      <c r="A283" s="31"/>
      <c r="B283" s="32"/>
      <c r="C283" s="32"/>
    </row>
    <row r="284" spans="1:3" ht="16" x14ac:dyDescent="0.2">
      <c r="A284" s="31"/>
      <c r="B284" s="32"/>
      <c r="C284" s="32"/>
    </row>
    <row r="285" spans="1:3" ht="16" x14ac:dyDescent="0.2">
      <c r="A285" s="31"/>
      <c r="B285" s="32"/>
      <c r="C285" s="32"/>
    </row>
    <row r="286" spans="1:3" ht="16" x14ac:dyDescent="0.2">
      <c r="A286" s="31"/>
      <c r="B286" s="32"/>
      <c r="C286" s="32"/>
    </row>
    <row r="287" spans="1:3" ht="16" x14ac:dyDescent="0.2">
      <c r="A287" s="31"/>
      <c r="B287" s="32"/>
      <c r="C287" s="32"/>
    </row>
    <row r="288" spans="1:3" ht="16" x14ac:dyDescent="0.2">
      <c r="A288" s="31"/>
      <c r="B288" s="32"/>
      <c r="C288" s="32"/>
    </row>
    <row r="289" spans="1:3" ht="16" x14ac:dyDescent="0.2">
      <c r="A289" s="31"/>
      <c r="B289" s="32"/>
      <c r="C289" s="32"/>
    </row>
    <row r="290" spans="1:3" ht="16" x14ac:dyDescent="0.2">
      <c r="A290" s="31"/>
      <c r="B290" s="32"/>
      <c r="C290" s="32"/>
    </row>
    <row r="291" spans="1:3" ht="16" x14ac:dyDescent="0.2">
      <c r="A291" s="31"/>
      <c r="B291" s="32"/>
      <c r="C291" s="32"/>
    </row>
    <row r="292" spans="1:3" ht="16" x14ac:dyDescent="0.2">
      <c r="A292" s="31"/>
      <c r="B292" s="32"/>
      <c r="C292" s="32"/>
    </row>
    <row r="293" spans="1:3" ht="16" x14ac:dyDescent="0.2">
      <c r="A293" s="31"/>
      <c r="B293" s="32"/>
      <c r="C293" s="32"/>
    </row>
    <row r="294" spans="1:3" ht="16" x14ac:dyDescent="0.2">
      <c r="A294" s="31"/>
      <c r="B294" s="32"/>
      <c r="C294" s="32"/>
    </row>
    <row r="295" spans="1:3" ht="16" x14ac:dyDescent="0.2">
      <c r="A295" s="31"/>
      <c r="B295" s="32"/>
      <c r="C295" s="32"/>
    </row>
    <row r="296" spans="1:3" ht="16" x14ac:dyDescent="0.2">
      <c r="A296" s="31"/>
      <c r="B296" s="32"/>
      <c r="C296" s="32"/>
    </row>
    <row r="297" spans="1:3" ht="16" x14ac:dyDescent="0.2">
      <c r="A297" s="31"/>
      <c r="B297" s="32"/>
      <c r="C297" s="32"/>
    </row>
    <row r="298" spans="1:3" ht="16" x14ac:dyDescent="0.2">
      <c r="A298" s="31"/>
      <c r="B298" s="32"/>
      <c r="C298" s="32"/>
    </row>
    <row r="299" spans="1:3" ht="16" x14ac:dyDescent="0.2">
      <c r="A299" s="31"/>
      <c r="B299" s="32"/>
      <c r="C299" s="32"/>
    </row>
    <row r="300" spans="1:3" ht="16" x14ac:dyDescent="0.2">
      <c r="A300" s="31"/>
      <c r="B300" s="32"/>
      <c r="C300" s="32"/>
    </row>
    <row r="301" spans="1:3" ht="16" x14ac:dyDescent="0.2">
      <c r="A301" s="31"/>
      <c r="B301" s="32"/>
      <c r="C301" s="32"/>
    </row>
    <row r="302" spans="1:3" ht="16" x14ac:dyDescent="0.2">
      <c r="A302" s="31"/>
      <c r="B302" s="32"/>
      <c r="C302" s="32"/>
    </row>
    <row r="303" spans="1:3" ht="16" x14ac:dyDescent="0.2">
      <c r="A303" s="31"/>
      <c r="B303" s="32"/>
      <c r="C303" s="32"/>
    </row>
    <row r="304" spans="1:3" ht="16" x14ac:dyDescent="0.2">
      <c r="A304" s="31"/>
      <c r="B304" s="32"/>
      <c r="C304" s="32"/>
    </row>
    <row r="305" spans="1:3" ht="16" x14ac:dyDescent="0.2">
      <c r="A305" s="31"/>
      <c r="B305" s="32"/>
      <c r="C305" s="32"/>
    </row>
    <row r="306" spans="1:3" ht="16" x14ac:dyDescent="0.2">
      <c r="A306" s="31"/>
      <c r="B306" s="32"/>
      <c r="C306" s="32"/>
    </row>
    <row r="307" spans="1:3" ht="16" x14ac:dyDescent="0.2">
      <c r="A307" s="31"/>
      <c r="B307" s="32"/>
      <c r="C307" s="32"/>
    </row>
    <row r="308" spans="1:3" ht="16" x14ac:dyDescent="0.2">
      <c r="A308" s="31"/>
      <c r="B308" s="32"/>
      <c r="C308" s="32"/>
    </row>
    <row r="309" spans="1:3" ht="16" x14ac:dyDescent="0.2">
      <c r="A309" s="31"/>
      <c r="B309" s="32"/>
      <c r="C309" s="32"/>
    </row>
    <row r="310" spans="1:3" ht="16" x14ac:dyDescent="0.2">
      <c r="A310" s="31"/>
      <c r="B310" s="32"/>
      <c r="C310" s="32"/>
    </row>
    <row r="311" spans="1:3" ht="16" x14ac:dyDescent="0.2">
      <c r="A311" s="31"/>
      <c r="B311" s="32"/>
      <c r="C311" s="32"/>
    </row>
    <row r="312" spans="1:3" ht="16" x14ac:dyDescent="0.2">
      <c r="A312" s="31"/>
      <c r="B312" s="32"/>
      <c r="C312" s="32"/>
    </row>
    <row r="313" spans="1:3" ht="16" x14ac:dyDescent="0.2">
      <c r="A313" s="31"/>
      <c r="B313" s="32"/>
      <c r="C313" s="32"/>
    </row>
    <row r="314" spans="1:3" ht="16" x14ac:dyDescent="0.2">
      <c r="A314" s="31"/>
      <c r="B314" s="32"/>
      <c r="C314" s="32"/>
    </row>
    <row r="315" spans="1:3" ht="16" x14ac:dyDescent="0.2">
      <c r="A315" s="31"/>
      <c r="B315" s="32"/>
      <c r="C315" s="32"/>
    </row>
    <row r="316" spans="1:3" ht="16" x14ac:dyDescent="0.2">
      <c r="A316" s="31"/>
      <c r="B316" s="32"/>
      <c r="C316" s="32"/>
    </row>
    <row r="317" spans="1:3" ht="16" x14ac:dyDescent="0.2">
      <c r="A317" s="31"/>
      <c r="B317" s="32"/>
      <c r="C317" s="32"/>
    </row>
    <row r="318" spans="1:3" ht="16" x14ac:dyDescent="0.2">
      <c r="A318" s="31"/>
      <c r="B318" s="32"/>
      <c r="C318" s="32"/>
    </row>
    <row r="319" spans="1:3" ht="16" x14ac:dyDescent="0.2">
      <c r="A319" s="31"/>
      <c r="B319" s="32"/>
      <c r="C319" s="32"/>
    </row>
    <row r="320" spans="1:3" ht="16" x14ac:dyDescent="0.2">
      <c r="A320" s="31"/>
      <c r="B320" s="32"/>
      <c r="C320" s="32"/>
    </row>
    <row r="321" spans="1:3" ht="16" x14ac:dyDescent="0.2">
      <c r="A321" s="31"/>
      <c r="B321" s="32"/>
      <c r="C321" s="32"/>
    </row>
    <row r="322" spans="1:3" ht="16" x14ac:dyDescent="0.2">
      <c r="A322" s="31"/>
      <c r="B322" s="32"/>
      <c r="C322" s="32"/>
    </row>
    <row r="323" spans="1:3" ht="16" x14ac:dyDescent="0.2">
      <c r="A323" s="31"/>
      <c r="B323" s="32"/>
      <c r="C323" s="32"/>
    </row>
    <row r="324" spans="1:3" ht="16" x14ac:dyDescent="0.2">
      <c r="A324" s="31"/>
      <c r="B324" s="32"/>
      <c r="C324" s="32"/>
    </row>
    <row r="325" spans="1:3" ht="16" x14ac:dyDescent="0.2">
      <c r="A325" s="31"/>
      <c r="B325" s="32"/>
      <c r="C325" s="32"/>
    </row>
    <row r="326" spans="1:3" ht="16" x14ac:dyDescent="0.2">
      <c r="A326" s="31"/>
      <c r="B326" s="32"/>
      <c r="C326" s="32"/>
    </row>
    <row r="327" spans="1:3" ht="16" x14ac:dyDescent="0.2">
      <c r="A327" s="31"/>
      <c r="B327" s="32"/>
      <c r="C327" s="32"/>
    </row>
    <row r="328" spans="1:3" ht="16" x14ac:dyDescent="0.2">
      <c r="A328" s="31"/>
      <c r="B328" s="32"/>
      <c r="C328" s="32"/>
    </row>
    <row r="329" spans="1:3" ht="16" x14ac:dyDescent="0.2">
      <c r="A329" s="31"/>
      <c r="B329" s="32"/>
      <c r="C329" s="32"/>
    </row>
    <row r="330" spans="1:3" ht="16" x14ac:dyDescent="0.2">
      <c r="A330" s="31"/>
      <c r="B330" s="32"/>
      <c r="C330" s="32"/>
    </row>
    <row r="331" spans="1:3" ht="16" x14ac:dyDescent="0.2">
      <c r="A331" s="31"/>
      <c r="B331" s="32"/>
      <c r="C331" s="32"/>
    </row>
    <row r="332" spans="1:3" ht="16" x14ac:dyDescent="0.2">
      <c r="A332" s="31"/>
      <c r="B332" s="32"/>
      <c r="C332" s="32"/>
    </row>
    <row r="333" spans="1:3" ht="16" x14ac:dyDescent="0.2">
      <c r="A333" s="31"/>
      <c r="B333" s="32"/>
      <c r="C333" s="32"/>
    </row>
    <row r="334" spans="1:3" ht="16" x14ac:dyDescent="0.2">
      <c r="A334" s="31"/>
      <c r="B334" s="32"/>
      <c r="C334" s="32"/>
    </row>
    <row r="335" spans="1:3" ht="16" x14ac:dyDescent="0.2">
      <c r="A335" s="31"/>
      <c r="B335" s="32"/>
      <c r="C335" s="32"/>
    </row>
    <row r="336" spans="1:3" ht="16" x14ac:dyDescent="0.2">
      <c r="A336" s="31"/>
      <c r="B336" s="32"/>
      <c r="C336" s="32"/>
    </row>
    <row r="337" spans="1:3" ht="16" x14ac:dyDescent="0.2">
      <c r="A337" s="31"/>
      <c r="B337" s="32"/>
      <c r="C337" s="32"/>
    </row>
    <row r="338" spans="1:3" ht="16" x14ac:dyDescent="0.2">
      <c r="A338" s="31"/>
      <c r="B338" s="32"/>
      <c r="C338" s="32"/>
    </row>
    <row r="339" spans="1:3" ht="16" x14ac:dyDescent="0.2">
      <c r="A339" s="31"/>
      <c r="B339" s="32"/>
      <c r="C339" s="32"/>
    </row>
    <row r="340" spans="1:3" ht="16" x14ac:dyDescent="0.2">
      <c r="A340" s="31"/>
      <c r="B340" s="32"/>
      <c r="C340" s="32"/>
    </row>
    <row r="341" spans="1:3" ht="16" x14ac:dyDescent="0.2">
      <c r="A341" s="31"/>
      <c r="B341" s="32"/>
      <c r="C341" s="32"/>
    </row>
    <row r="342" spans="1:3" ht="16" x14ac:dyDescent="0.2">
      <c r="A342" s="31"/>
      <c r="B342" s="32"/>
      <c r="C342" s="32"/>
    </row>
    <row r="343" spans="1:3" ht="16" x14ac:dyDescent="0.2">
      <c r="A343" s="31"/>
      <c r="B343" s="32"/>
      <c r="C343" s="32"/>
    </row>
    <row r="344" spans="1:3" ht="16" x14ac:dyDescent="0.2">
      <c r="A344" s="31"/>
      <c r="B344" s="32"/>
      <c r="C344" s="32"/>
    </row>
    <row r="345" spans="1:3" ht="16" x14ac:dyDescent="0.2">
      <c r="A345" s="31"/>
      <c r="B345" s="32"/>
      <c r="C345" s="32"/>
    </row>
    <row r="346" spans="1:3" ht="16" x14ac:dyDescent="0.2">
      <c r="A346" s="31"/>
      <c r="B346" s="32"/>
      <c r="C346" s="32"/>
    </row>
    <row r="347" spans="1:3" ht="16" x14ac:dyDescent="0.2">
      <c r="A347" s="31"/>
      <c r="B347" s="32"/>
      <c r="C347" s="32"/>
    </row>
    <row r="348" spans="1:3" ht="16" x14ac:dyDescent="0.2">
      <c r="A348" s="31"/>
      <c r="B348" s="32"/>
      <c r="C348" s="32"/>
    </row>
    <row r="349" spans="1:3" ht="16" x14ac:dyDescent="0.2">
      <c r="A349" s="31"/>
      <c r="B349" s="32"/>
      <c r="C349" s="32"/>
    </row>
    <row r="350" spans="1:3" ht="16" x14ac:dyDescent="0.2">
      <c r="A350" s="31"/>
      <c r="B350" s="32"/>
      <c r="C350" s="32"/>
    </row>
    <row r="351" spans="1:3" ht="16" x14ac:dyDescent="0.2">
      <c r="A351" s="31"/>
      <c r="B351" s="32"/>
      <c r="C351" s="32"/>
    </row>
    <row r="352" spans="1:3" ht="16" x14ac:dyDescent="0.2">
      <c r="A352" s="31"/>
      <c r="B352" s="32"/>
      <c r="C352" s="32"/>
    </row>
    <row r="353" spans="1:3" ht="16" x14ac:dyDescent="0.2">
      <c r="A353" s="31"/>
      <c r="B353" s="32"/>
      <c r="C353" s="32"/>
    </row>
    <row r="354" spans="1:3" ht="16" x14ac:dyDescent="0.2">
      <c r="A354" s="31"/>
      <c r="B354" s="32"/>
      <c r="C354" s="32"/>
    </row>
    <row r="355" spans="1:3" ht="16" x14ac:dyDescent="0.2">
      <c r="A355" s="31"/>
      <c r="B355" s="32"/>
      <c r="C355" s="32"/>
    </row>
    <row r="356" spans="1:3" ht="16" x14ac:dyDescent="0.2">
      <c r="A356" s="31"/>
      <c r="B356" s="32"/>
      <c r="C356" s="32"/>
    </row>
    <row r="357" spans="1:3" ht="16" x14ac:dyDescent="0.2">
      <c r="A357" s="31"/>
      <c r="B357" s="32"/>
      <c r="C357" s="32"/>
    </row>
    <row r="358" spans="1:3" ht="16" x14ac:dyDescent="0.2">
      <c r="A358" s="31"/>
      <c r="B358" s="32"/>
      <c r="C358" s="32"/>
    </row>
    <row r="359" spans="1:3" ht="16" x14ac:dyDescent="0.2">
      <c r="A359" s="31"/>
      <c r="B359" s="32"/>
      <c r="C359" s="32"/>
    </row>
    <row r="360" spans="1:3" ht="16" x14ac:dyDescent="0.2">
      <c r="A360" s="31"/>
      <c r="B360" s="32"/>
      <c r="C360" s="32"/>
    </row>
    <row r="361" spans="1:3" ht="16" x14ac:dyDescent="0.2">
      <c r="A361" s="31"/>
      <c r="B361" s="32"/>
      <c r="C361" s="32"/>
    </row>
    <row r="362" spans="1:3" ht="16" x14ac:dyDescent="0.2">
      <c r="A362" s="31"/>
      <c r="B362" s="32"/>
      <c r="C362" s="32"/>
    </row>
    <row r="363" spans="1:3" ht="16" x14ac:dyDescent="0.2">
      <c r="A363" s="31"/>
      <c r="B363" s="32"/>
      <c r="C363" s="32"/>
    </row>
    <row r="364" spans="1:3" ht="16" x14ac:dyDescent="0.2">
      <c r="A364" s="31"/>
      <c r="B364" s="32"/>
      <c r="C364" s="32"/>
    </row>
    <row r="365" spans="1:3" ht="16" x14ac:dyDescent="0.2">
      <c r="A365" s="31"/>
      <c r="B365" s="32"/>
      <c r="C365" s="32"/>
    </row>
    <row r="366" spans="1:3" ht="16" x14ac:dyDescent="0.2">
      <c r="A366" s="31"/>
      <c r="B366" s="32"/>
      <c r="C366" s="32"/>
    </row>
    <row r="367" spans="1:3" ht="16" x14ac:dyDescent="0.2">
      <c r="A367" s="31"/>
      <c r="B367" s="32"/>
      <c r="C367" s="32"/>
    </row>
    <row r="368" spans="1:3" ht="16" x14ac:dyDescent="0.2">
      <c r="A368" s="31"/>
      <c r="B368" s="32"/>
      <c r="C368" s="32"/>
    </row>
    <row r="369" spans="1:3" ht="16" x14ac:dyDescent="0.2">
      <c r="A369" s="31"/>
      <c r="B369" s="32"/>
      <c r="C369" s="32"/>
    </row>
    <row r="370" spans="1:3" ht="16" x14ac:dyDescent="0.2">
      <c r="A370" s="31"/>
      <c r="B370" s="32"/>
      <c r="C370" s="32"/>
    </row>
    <row r="371" spans="1:3" ht="16" x14ac:dyDescent="0.2">
      <c r="A371" s="31"/>
      <c r="B371" s="32"/>
      <c r="C371" s="32"/>
    </row>
    <row r="372" spans="1:3" ht="16" x14ac:dyDescent="0.2">
      <c r="A372" s="31"/>
      <c r="B372" s="32"/>
      <c r="C372" s="32"/>
    </row>
    <row r="373" spans="1:3" ht="16" x14ac:dyDescent="0.2">
      <c r="A373" s="31"/>
      <c r="B373" s="32"/>
      <c r="C373" s="32"/>
    </row>
    <row r="374" spans="1:3" ht="16" x14ac:dyDescent="0.2">
      <c r="A374" s="31"/>
      <c r="B374" s="32"/>
      <c r="C374" s="32"/>
    </row>
    <row r="375" spans="1:3" ht="16" x14ac:dyDescent="0.2">
      <c r="A375" s="31"/>
      <c r="B375" s="32"/>
      <c r="C375" s="32"/>
    </row>
    <row r="376" spans="1:3" ht="16" x14ac:dyDescent="0.2">
      <c r="A376" s="31"/>
      <c r="B376" s="32"/>
      <c r="C376" s="32"/>
    </row>
    <row r="377" spans="1:3" ht="16" x14ac:dyDescent="0.2">
      <c r="A377" s="31"/>
      <c r="B377" s="32"/>
      <c r="C377" s="32"/>
    </row>
    <row r="378" spans="1:3" ht="16" x14ac:dyDescent="0.2">
      <c r="A378" s="31"/>
      <c r="B378" s="32"/>
      <c r="C378" s="32"/>
    </row>
    <row r="379" spans="1:3" ht="16" x14ac:dyDescent="0.2">
      <c r="A379" s="31"/>
      <c r="B379" s="32"/>
      <c r="C379" s="32"/>
    </row>
    <row r="380" spans="1:3" ht="16" x14ac:dyDescent="0.2">
      <c r="A380" s="31"/>
      <c r="B380" s="32"/>
      <c r="C380" s="32"/>
    </row>
    <row r="381" spans="1:3" ht="16" x14ac:dyDescent="0.2">
      <c r="A381" s="31"/>
      <c r="B381" s="32"/>
      <c r="C381" s="32"/>
    </row>
    <row r="382" spans="1:3" ht="16" x14ac:dyDescent="0.2">
      <c r="A382" s="31"/>
      <c r="B382" s="32"/>
      <c r="C382" s="32"/>
    </row>
    <row r="383" spans="1:3" ht="16" x14ac:dyDescent="0.2">
      <c r="A383" s="31"/>
      <c r="B383" s="32"/>
      <c r="C383" s="32"/>
    </row>
    <row r="384" spans="1:3" ht="16" x14ac:dyDescent="0.2">
      <c r="A384" s="31"/>
      <c r="B384" s="32"/>
      <c r="C384" s="32"/>
    </row>
    <row r="385" spans="1:3" ht="16" x14ac:dyDescent="0.2">
      <c r="A385" s="31"/>
      <c r="B385" s="32"/>
      <c r="C385" s="32"/>
    </row>
    <row r="386" spans="1:3" ht="16" x14ac:dyDescent="0.2">
      <c r="A386" s="31"/>
      <c r="B386" s="32"/>
      <c r="C386" s="32"/>
    </row>
    <row r="387" spans="1:3" ht="16" x14ac:dyDescent="0.2">
      <c r="A387" s="31"/>
      <c r="B387" s="32"/>
      <c r="C387" s="32"/>
    </row>
    <row r="388" spans="1:3" ht="16" x14ac:dyDescent="0.2">
      <c r="A388" s="31"/>
      <c r="B388" s="32"/>
      <c r="C388" s="32"/>
    </row>
    <row r="389" spans="1:3" ht="16" x14ac:dyDescent="0.2">
      <c r="A389" s="31"/>
      <c r="B389" s="32"/>
      <c r="C389" s="32"/>
    </row>
    <row r="390" spans="1:3" ht="16" x14ac:dyDescent="0.2">
      <c r="A390" s="31"/>
      <c r="B390" s="32"/>
      <c r="C390" s="32"/>
    </row>
    <row r="391" spans="1:3" ht="16" x14ac:dyDescent="0.2">
      <c r="A391" s="31"/>
      <c r="B391" s="32"/>
      <c r="C391" s="32"/>
    </row>
    <row r="392" spans="1:3" ht="16" x14ac:dyDescent="0.2">
      <c r="A392" s="31"/>
      <c r="B392" s="32"/>
      <c r="C392" s="32"/>
    </row>
    <row r="393" spans="1:3" ht="16" x14ac:dyDescent="0.2">
      <c r="A393" s="31"/>
      <c r="B393" s="32"/>
      <c r="C393" s="32"/>
    </row>
    <row r="394" spans="1:3" ht="16" x14ac:dyDescent="0.2">
      <c r="A394" s="31"/>
      <c r="B394" s="32"/>
      <c r="C394" s="32"/>
    </row>
    <row r="395" spans="1:3" ht="16" x14ac:dyDescent="0.2">
      <c r="A395" s="31"/>
      <c r="B395" s="32"/>
      <c r="C395" s="32"/>
    </row>
    <row r="396" spans="1:3" ht="16" x14ac:dyDescent="0.2">
      <c r="A396" s="31"/>
      <c r="B396" s="32"/>
      <c r="C396" s="32"/>
    </row>
    <row r="397" spans="1:3" ht="16" x14ac:dyDescent="0.2">
      <c r="A397" s="31"/>
      <c r="B397" s="32"/>
      <c r="C397" s="32"/>
    </row>
    <row r="398" spans="1:3" ht="16" x14ac:dyDescent="0.2">
      <c r="A398" s="31"/>
      <c r="B398" s="32"/>
      <c r="C398" s="32"/>
    </row>
    <row r="399" spans="1:3" ht="16" x14ac:dyDescent="0.2">
      <c r="A399" s="31"/>
      <c r="B399" s="32"/>
      <c r="C399" s="32"/>
    </row>
    <row r="400" spans="1:3" ht="16" x14ac:dyDescent="0.2">
      <c r="A400" s="31"/>
      <c r="B400" s="32"/>
      <c r="C400" s="32"/>
    </row>
    <row r="401" spans="1:3" ht="16" x14ac:dyDescent="0.2">
      <c r="A401" s="31"/>
      <c r="B401" s="32"/>
      <c r="C401" s="32"/>
    </row>
    <row r="402" spans="1:3" ht="16" x14ac:dyDescent="0.2">
      <c r="A402" s="31"/>
      <c r="B402" s="32"/>
      <c r="C402" s="32"/>
    </row>
    <row r="403" spans="1:3" ht="16" x14ac:dyDescent="0.2">
      <c r="A403" s="31"/>
      <c r="B403" s="32"/>
      <c r="C403" s="32"/>
    </row>
    <row r="404" spans="1:3" ht="16" x14ac:dyDescent="0.2">
      <c r="A404" s="31"/>
      <c r="B404" s="32"/>
      <c r="C404" s="32"/>
    </row>
    <row r="405" spans="1:3" ht="16" x14ac:dyDescent="0.2">
      <c r="A405" s="31"/>
      <c r="B405" s="32"/>
      <c r="C405" s="32"/>
    </row>
    <row r="406" spans="1:3" ht="16" x14ac:dyDescent="0.2">
      <c r="A406" s="31"/>
      <c r="B406" s="32"/>
      <c r="C406" s="32"/>
    </row>
    <row r="407" spans="1:3" ht="16" x14ac:dyDescent="0.2">
      <c r="A407" s="31"/>
      <c r="B407" s="32"/>
      <c r="C407" s="32"/>
    </row>
    <row r="408" spans="1:3" ht="16" x14ac:dyDescent="0.2">
      <c r="A408" s="31"/>
      <c r="B408" s="32"/>
      <c r="C408" s="32"/>
    </row>
    <row r="409" spans="1:3" ht="16" x14ac:dyDescent="0.2">
      <c r="A409" s="31"/>
      <c r="B409" s="32"/>
      <c r="C409" s="32"/>
    </row>
    <row r="410" spans="1:3" ht="16" x14ac:dyDescent="0.2">
      <c r="A410" s="31"/>
      <c r="B410" s="32"/>
      <c r="C410" s="32"/>
    </row>
    <row r="411" spans="1:3" ht="16" x14ac:dyDescent="0.2">
      <c r="A411" s="31"/>
      <c r="B411" s="32"/>
      <c r="C411" s="32"/>
    </row>
    <row r="412" spans="1:3" ht="16" x14ac:dyDescent="0.2">
      <c r="A412" s="31"/>
      <c r="B412" s="32"/>
      <c r="C412" s="32"/>
    </row>
    <row r="413" spans="1:3" ht="16" x14ac:dyDescent="0.2">
      <c r="A413" s="31"/>
      <c r="B413" s="32"/>
      <c r="C413" s="32"/>
    </row>
    <row r="414" spans="1:3" ht="16" x14ac:dyDescent="0.2">
      <c r="A414" s="31"/>
      <c r="B414" s="32"/>
      <c r="C414" s="32"/>
    </row>
    <row r="415" spans="1:3" ht="16" x14ac:dyDescent="0.2">
      <c r="A415" s="31"/>
      <c r="B415" s="32"/>
      <c r="C415" s="32"/>
    </row>
    <row r="416" spans="1:3" ht="16" x14ac:dyDescent="0.2">
      <c r="A416" s="31"/>
      <c r="B416" s="32"/>
      <c r="C416" s="32"/>
    </row>
    <row r="417" spans="1:3" ht="16" x14ac:dyDescent="0.2">
      <c r="A417" s="31"/>
      <c r="B417" s="32"/>
      <c r="C417" s="32"/>
    </row>
    <row r="418" spans="1:3" ht="16" x14ac:dyDescent="0.2">
      <c r="A418" s="31"/>
      <c r="B418" s="32"/>
      <c r="C418" s="32"/>
    </row>
    <row r="419" spans="1:3" ht="16" x14ac:dyDescent="0.2">
      <c r="A419" s="31"/>
      <c r="B419" s="32"/>
      <c r="C419" s="32"/>
    </row>
    <row r="420" spans="1:3" ht="16" x14ac:dyDescent="0.2">
      <c r="A420" s="31"/>
      <c r="B420" s="32"/>
      <c r="C420" s="32"/>
    </row>
    <row r="421" spans="1:3" ht="16" x14ac:dyDescent="0.2">
      <c r="A421" s="31"/>
      <c r="B421" s="32"/>
      <c r="C421" s="32"/>
    </row>
    <row r="422" spans="1:3" ht="16" x14ac:dyDescent="0.2">
      <c r="A422" s="31"/>
      <c r="B422" s="32"/>
      <c r="C422" s="32"/>
    </row>
    <row r="423" spans="1:3" ht="16" x14ac:dyDescent="0.2">
      <c r="A423" s="31"/>
      <c r="B423" s="32"/>
      <c r="C423" s="32"/>
    </row>
    <row r="424" spans="1:3" ht="16" x14ac:dyDescent="0.2">
      <c r="A424" s="31"/>
      <c r="B424" s="32"/>
      <c r="C424" s="32"/>
    </row>
    <row r="425" spans="1:3" ht="16" x14ac:dyDescent="0.2">
      <c r="A425" s="31"/>
      <c r="B425" s="32"/>
      <c r="C425" s="32"/>
    </row>
    <row r="426" spans="1:3" ht="16" x14ac:dyDescent="0.2">
      <c r="A426" s="31"/>
      <c r="B426" s="32"/>
      <c r="C426" s="32"/>
    </row>
    <row r="427" spans="1:3" ht="16" x14ac:dyDescent="0.2">
      <c r="A427" s="31"/>
      <c r="B427" s="32"/>
      <c r="C427" s="32"/>
    </row>
    <row r="428" spans="1:3" ht="16" x14ac:dyDescent="0.2">
      <c r="A428" s="31"/>
      <c r="B428" s="32"/>
      <c r="C428" s="32"/>
    </row>
    <row r="429" spans="1:3" ht="16" x14ac:dyDescent="0.2">
      <c r="A429" s="31"/>
      <c r="B429" s="32"/>
      <c r="C429" s="32"/>
    </row>
    <row r="430" spans="1:3" ht="16" x14ac:dyDescent="0.2">
      <c r="A430" s="31"/>
      <c r="B430" s="32"/>
      <c r="C430" s="32"/>
    </row>
    <row r="431" spans="1:3" ht="16" x14ac:dyDescent="0.2">
      <c r="A431" s="31"/>
      <c r="B431" s="32"/>
      <c r="C431" s="32"/>
    </row>
    <row r="432" spans="1:3" ht="16" x14ac:dyDescent="0.2">
      <c r="A432" s="31"/>
      <c r="B432" s="32"/>
      <c r="C432" s="32"/>
    </row>
    <row r="433" spans="1:3" ht="16" x14ac:dyDescent="0.2">
      <c r="A433" s="31"/>
      <c r="B433" s="32"/>
      <c r="C433" s="32"/>
    </row>
    <row r="434" spans="1:3" ht="16" x14ac:dyDescent="0.2">
      <c r="A434" s="31"/>
      <c r="B434" s="32"/>
      <c r="C434" s="32"/>
    </row>
    <row r="435" spans="1:3" ht="16" x14ac:dyDescent="0.2">
      <c r="A435" s="31"/>
      <c r="B435" s="32"/>
      <c r="C435" s="32"/>
    </row>
    <row r="436" spans="1:3" ht="16" x14ac:dyDescent="0.2">
      <c r="A436" s="31"/>
      <c r="B436" s="32"/>
      <c r="C436" s="32"/>
    </row>
    <row r="437" spans="1:3" ht="16" x14ac:dyDescent="0.2">
      <c r="A437" s="31"/>
      <c r="B437" s="32"/>
      <c r="C437" s="32"/>
    </row>
    <row r="438" spans="1:3" ht="16" x14ac:dyDescent="0.2">
      <c r="A438" s="31"/>
      <c r="B438" s="32"/>
      <c r="C438" s="32"/>
    </row>
    <row r="439" spans="1:3" ht="16" x14ac:dyDescent="0.2">
      <c r="A439" s="31"/>
      <c r="B439" s="32"/>
      <c r="C439" s="32"/>
    </row>
    <row r="440" spans="1:3" ht="16" x14ac:dyDescent="0.2">
      <c r="A440" s="31"/>
      <c r="B440" s="32"/>
      <c r="C440" s="32"/>
    </row>
    <row r="441" spans="1:3" ht="16" x14ac:dyDescent="0.2">
      <c r="A441" s="31"/>
      <c r="B441" s="32"/>
      <c r="C441" s="32"/>
    </row>
    <row r="442" spans="1:3" ht="16" x14ac:dyDescent="0.2">
      <c r="A442" s="31"/>
      <c r="B442" s="32"/>
      <c r="C442" s="32"/>
    </row>
    <row r="443" spans="1:3" ht="16" x14ac:dyDescent="0.2">
      <c r="A443" s="31"/>
      <c r="B443" s="32"/>
      <c r="C443" s="32"/>
    </row>
    <row r="444" spans="1:3" ht="16" x14ac:dyDescent="0.2">
      <c r="A444" s="31"/>
      <c r="B444" s="32"/>
      <c r="C444" s="32"/>
    </row>
    <row r="445" spans="1:3" ht="16" x14ac:dyDescent="0.2">
      <c r="A445" s="31"/>
      <c r="B445" s="32"/>
      <c r="C445" s="32"/>
    </row>
    <row r="446" spans="1:3" ht="16" x14ac:dyDescent="0.2">
      <c r="A446" s="31"/>
      <c r="B446" s="32"/>
      <c r="C446" s="32"/>
    </row>
    <row r="447" spans="1:3" ht="16" x14ac:dyDescent="0.2">
      <c r="A447" s="31"/>
      <c r="B447" s="32"/>
      <c r="C447" s="32"/>
    </row>
    <row r="448" spans="1:3" ht="16" x14ac:dyDescent="0.2">
      <c r="A448" s="31"/>
      <c r="B448" s="32"/>
      <c r="C448" s="32"/>
    </row>
    <row r="449" spans="1:3" ht="16" x14ac:dyDescent="0.2">
      <c r="A449" s="31"/>
      <c r="B449" s="32"/>
      <c r="C449" s="32"/>
    </row>
    <row r="450" spans="1:3" ht="16" x14ac:dyDescent="0.2">
      <c r="A450" s="31"/>
      <c r="B450" s="32"/>
      <c r="C450" s="32"/>
    </row>
    <row r="451" spans="1:3" ht="16" x14ac:dyDescent="0.2">
      <c r="A451" s="31"/>
      <c r="B451" s="32"/>
      <c r="C451" s="32"/>
    </row>
    <row r="452" spans="1:3" ht="16" x14ac:dyDescent="0.2">
      <c r="A452" s="31"/>
      <c r="B452" s="32"/>
      <c r="C452" s="32"/>
    </row>
    <row r="453" spans="1:3" ht="16" x14ac:dyDescent="0.2">
      <c r="A453" s="31"/>
      <c r="B453" s="32"/>
      <c r="C453" s="32"/>
    </row>
    <row r="454" spans="1:3" ht="16" x14ac:dyDescent="0.2">
      <c r="A454" s="31"/>
      <c r="B454" s="32"/>
      <c r="C454" s="32"/>
    </row>
    <row r="455" spans="1:3" ht="16" x14ac:dyDescent="0.2">
      <c r="A455" s="31"/>
      <c r="B455" s="32"/>
      <c r="C455" s="32"/>
    </row>
    <row r="456" spans="1:3" ht="16" x14ac:dyDescent="0.2">
      <c r="A456" s="31"/>
      <c r="B456" s="32"/>
      <c r="C456" s="32"/>
    </row>
    <row r="457" spans="1:3" ht="16" x14ac:dyDescent="0.2">
      <c r="A457" s="31"/>
      <c r="B457" s="32"/>
      <c r="C457" s="32"/>
    </row>
    <row r="458" spans="1:3" ht="16" x14ac:dyDescent="0.2">
      <c r="A458" s="31"/>
      <c r="B458" s="32"/>
      <c r="C458" s="32"/>
    </row>
    <row r="459" spans="1:3" ht="16" x14ac:dyDescent="0.2">
      <c r="A459" s="31"/>
      <c r="B459" s="32"/>
      <c r="C459" s="32"/>
    </row>
    <row r="460" spans="1:3" ht="16" x14ac:dyDescent="0.2">
      <c r="A460" s="31"/>
      <c r="B460" s="32"/>
      <c r="C460" s="32"/>
    </row>
    <row r="461" spans="1:3" ht="16" x14ac:dyDescent="0.2">
      <c r="A461" s="31"/>
      <c r="B461" s="32"/>
      <c r="C461" s="32"/>
    </row>
    <row r="462" spans="1:3" ht="16" x14ac:dyDescent="0.2">
      <c r="A462" s="31"/>
      <c r="B462" s="32"/>
      <c r="C462" s="32"/>
    </row>
    <row r="463" spans="1:3" ht="16" x14ac:dyDescent="0.2">
      <c r="A463" s="31"/>
      <c r="B463" s="32"/>
      <c r="C463" s="32"/>
    </row>
    <row r="464" spans="1:3" ht="16" x14ac:dyDescent="0.2">
      <c r="A464" s="31"/>
      <c r="B464" s="32"/>
      <c r="C464" s="32"/>
    </row>
    <row r="465" spans="1:3" ht="16" x14ac:dyDescent="0.2">
      <c r="A465" s="31"/>
      <c r="B465" s="32"/>
      <c r="C465" s="32"/>
    </row>
    <row r="466" spans="1:3" ht="16" x14ac:dyDescent="0.2">
      <c r="A466" s="31"/>
      <c r="B466" s="32"/>
      <c r="C466" s="32"/>
    </row>
    <row r="467" spans="1:3" ht="16" x14ac:dyDescent="0.2">
      <c r="A467" s="31"/>
      <c r="B467" s="32"/>
      <c r="C467" s="32"/>
    </row>
    <row r="468" spans="1:3" ht="16" x14ac:dyDescent="0.2">
      <c r="A468" s="31"/>
      <c r="B468" s="32"/>
      <c r="C468" s="32"/>
    </row>
    <row r="469" spans="1:3" ht="16" x14ac:dyDescent="0.2">
      <c r="A469" s="31"/>
      <c r="B469" s="32"/>
      <c r="C469" s="32"/>
    </row>
    <row r="470" spans="1:3" ht="16" x14ac:dyDescent="0.2">
      <c r="A470" s="31"/>
      <c r="B470" s="32"/>
      <c r="C470" s="32"/>
    </row>
    <row r="471" spans="1:3" ht="16" x14ac:dyDescent="0.2">
      <c r="A471" s="31"/>
      <c r="B471" s="32"/>
      <c r="C471" s="32"/>
    </row>
    <row r="472" spans="1:3" ht="16" x14ac:dyDescent="0.2">
      <c r="A472" s="31"/>
      <c r="B472" s="32"/>
      <c r="C472" s="32"/>
    </row>
    <row r="473" spans="1:3" ht="16" x14ac:dyDescent="0.2">
      <c r="A473" s="31"/>
      <c r="B473" s="32"/>
      <c r="C473" s="32"/>
    </row>
    <row r="474" spans="1:3" ht="16" x14ac:dyDescent="0.2">
      <c r="A474" s="31"/>
      <c r="B474" s="32"/>
      <c r="C474" s="32"/>
    </row>
    <row r="475" spans="1:3" ht="16" x14ac:dyDescent="0.2">
      <c r="A475" s="31"/>
      <c r="B475" s="32"/>
      <c r="C475" s="32"/>
    </row>
    <row r="476" spans="1:3" ht="16" x14ac:dyDescent="0.2">
      <c r="A476" s="31"/>
      <c r="B476" s="32"/>
      <c r="C476" s="32"/>
    </row>
    <row r="477" spans="1:3" ht="16" x14ac:dyDescent="0.2">
      <c r="A477" s="31"/>
      <c r="B477" s="32"/>
      <c r="C477" s="32"/>
    </row>
    <row r="478" spans="1:3" ht="16" x14ac:dyDescent="0.2">
      <c r="A478" s="31"/>
      <c r="B478" s="32"/>
      <c r="C478" s="32"/>
    </row>
    <row r="479" spans="1:3" ht="16" x14ac:dyDescent="0.2">
      <c r="A479" s="31"/>
      <c r="B479" s="32"/>
      <c r="C479" s="32"/>
    </row>
    <row r="480" spans="1:3" ht="16" x14ac:dyDescent="0.2">
      <c r="A480" s="31"/>
      <c r="B480" s="32"/>
      <c r="C480" s="32"/>
    </row>
    <row r="481" spans="1:3" ht="16" x14ac:dyDescent="0.2">
      <c r="A481" s="31"/>
      <c r="B481" s="32"/>
      <c r="C481" s="32"/>
    </row>
    <row r="482" spans="1:3" ht="16" x14ac:dyDescent="0.2">
      <c r="A482" s="31"/>
      <c r="B482" s="32"/>
      <c r="C482" s="32"/>
    </row>
    <row r="483" spans="1:3" ht="16" x14ac:dyDescent="0.2">
      <c r="A483" s="31"/>
      <c r="B483" s="32"/>
      <c r="C483" s="32"/>
    </row>
    <row r="484" spans="1:3" ht="16" x14ac:dyDescent="0.2">
      <c r="A484" s="31"/>
      <c r="B484" s="32"/>
      <c r="C484" s="32"/>
    </row>
    <row r="485" spans="1:3" ht="16" x14ac:dyDescent="0.2">
      <c r="A485" s="31"/>
      <c r="B485" s="32"/>
      <c r="C485" s="32"/>
    </row>
    <row r="486" spans="1:3" ht="16" x14ac:dyDescent="0.2">
      <c r="A486" s="31"/>
      <c r="B486" s="32"/>
      <c r="C486" s="32"/>
    </row>
    <row r="487" spans="1:3" ht="16" x14ac:dyDescent="0.2">
      <c r="A487" s="31"/>
      <c r="B487" s="32"/>
      <c r="C487" s="32"/>
    </row>
    <row r="488" spans="1:3" ht="16" x14ac:dyDescent="0.2">
      <c r="A488" s="31"/>
      <c r="B488" s="32"/>
      <c r="C488" s="32"/>
    </row>
    <row r="489" spans="1:3" ht="16" x14ac:dyDescent="0.2">
      <c r="A489" s="31"/>
      <c r="B489" s="32"/>
      <c r="C489" s="32"/>
    </row>
    <row r="490" spans="1:3" ht="16" x14ac:dyDescent="0.2">
      <c r="A490" s="31"/>
      <c r="B490" s="32"/>
      <c r="C490" s="32"/>
    </row>
    <row r="491" spans="1:3" ht="16" x14ac:dyDescent="0.2">
      <c r="A491" s="31"/>
      <c r="B491" s="32"/>
      <c r="C491" s="32"/>
    </row>
    <row r="492" spans="1:3" ht="16" x14ac:dyDescent="0.2">
      <c r="A492" s="31"/>
      <c r="B492" s="32"/>
      <c r="C492" s="32"/>
    </row>
    <row r="493" spans="1:3" ht="16" x14ac:dyDescent="0.2">
      <c r="A493" s="31"/>
      <c r="B493" s="32"/>
      <c r="C493" s="32"/>
    </row>
    <row r="494" spans="1:3" ht="16" x14ac:dyDescent="0.2">
      <c r="A494" s="31"/>
      <c r="B494" s="32"/>
      <c r="C494" s="32"/>
    </row>
    <row r="495" spans="1:3" ht="16" x14ac:dyDescent="0.2">
      <c r="A495" s="31"/>
      <c r="B495" s="32"/>
      <c r="C495" s="32"/>
    </row>
    <row r="496" spans="1:3" ht="16" x14ac:dyDescent="0.2">
      <c r="A496" s="31"/>
      <c r="B496" s="32"/>
      <c r="C496" s="32"/>
    </row>
    <row r="497" spans="1:3" ht="16" x14ac:dyDescent="0.2">
      <c r="A497" s="31"/>
      <c r="B497" s="32"/>
      <c r="C497" s="32"/>
    </row>
    <row r="498" spans="1:3" ht="16" x14ac:dyDescent="0.2">
      <c r="A498" s="31"/>
      <c r="B498" s="32"/>
      <c r="C498" s="32"/>
    </row>
    <row r="499" spans="1:3" ht="16" x14ac:dyDescent="0.2">
      <c r="A499" s="31"/>
      <c r="B499" s="32"/>
      <c r="C499" s="32"/>
    </row>
    <row r="500" spans="1:3" ht="16" x14ac:dyDescent="0.2">
      <c r="A500" s="31"/>
      <c r="B500" s="32"/>
      <c r="C500" s="32"/>
    </row>
    <row r="501" spans="1:3" ht="16" x14ac:dyDescent="0.2">
      <c r="A501" s="31"/>
      <c r="B501" s="32"/>
      <c r="C501" s="32"/>
    </row>
    <row r="502" spans="1:3" ht="16" x14ac:dyDescent="0.2">
      <c r="A502" s="31"/>
      <c r="B502" s="32"/>
      <c r="C502" s="32"/>
    </row>
    <row r="503" spans="1:3" ht="16" x14ac:dyDescent="0.2">
      <c r="A503" s="31"/>
      <c r="B503" s="32"/>
      <c r="C503" s="32"/>
    </row>
    <row r="504" spans="1:3" ht="16" x14ac:dyDescent="0.2">
      <c r="A504" s="31"/>
      <c r="B504" s="32"/>
      <c r="C504" s="32"/>
    </row>
    <row r="505" spans="1:3" ht="16" x14ac:dyDescent="0.2">
      <c r="A505" s="31"/>
      <c r="B505" s="32"/>
      <c r="C505" s="32"/>
    </row>
    <row r="506" spans="1:3" ht="16" x14ac:dyDescent="0.2">
      <c r="A506" s="31"/>
      <c r="B506" s="32"/>
      <c r="C506" s="32"/>
    </row>
    <row r="507" spans="1:3" ht="16" x14ac:dyDescent="0.2">
      <c r="A507" s="31"/>
      <c r="B507" s="32"/>
      <c r="C507" s="32"/>
    </row>
    <row r="508" spans="1:3" ht="16" x14ac:dyDescent="0.2">
      <c r="A508" s="31"/>
      <c r="B508" s="32"/>
      <c r="C508" s="32"/>
    </row>
    <row r="509" spans="1:3" ht="16" x14ac:dyDescent="0.2">
      <c r="A509" s="31"/>
      <c r="B509" s="32"/>
      <c r="C509" s="32"/>
    </row>
    <row r="510" spans="1:3" ht="16" x14ac:dyDescent="0.2">
      <c r="A510" s="31"/>
      <c r="B510" s="32"/>
      <c r="C510" s="32"/>
    </row>
    <row r="511" spans="1:3" ht="16" x14ac:dyDescent="0.2">
      <c r="A511" s="31"/>
      <c r="B511" s="32"/>
      <c r="C511" s="32"/>
    </row>
    <row r="512" spans="1:3" ht="16" x14ac:dyDescent="0.2">
      <c r="A512" s="31"/>
      <c r="B512" s="32"/>
      <c r="C512" s="32"/>
    </row>
    <row r="513" spans="1:3" ht="16" x14ac:dyDescent="0.2">
      <c r="A513" s="31"/>
      <c r="B513" s="32"/>
      <c r="C513" s="32"/>
    </row>
    <row r="514" spans="1:3" ht="16" x14ac:dyDescent="0.2">
      <c r="A514" s="31"/>
      <c r="B514" s="32"/>
      <c r="C514" s="32"/>
    </row>
    <row r="515" spans="1:3" ht="16" x14ac:dyDescent="0.2">
      <c r="A515" s="31"/>
      <c r="B515" s="32"/>
      <c r="C515" s="32"/>
    </row>
    <row r="516" spans="1:3" ht="16" x14ac:dyDescent="0.2">
      <c r="A516" s="31"/>
      <c r="B516" s="32"/>
      <c r="C516" s="32"/>
    </row>
    <row r="517" spans="1:3" ht="16" x14ac:dyDescent="0.2">
      <c r="A517" s="31"/>
      <c r="B517" s="32"/>
      <c r="C517" s="32"/>
    </row>
    <row r="518" spans="1:3" ht="16" x14ac:dyDescent="0.2">
      <c r="A518" s="31"/>
      <c r="B518" s="32"/>
      <c r="C518" s="32"/>
    </row>
    <row r="519" spans="1:3" ht="16" x14ac:dyDescent="0.2">
      <c r="A519" s="31"/>
      <c r="B519" s="32"/>
      <c r="C519" s="32"/>
    </row>
    <row r="520" spans="1:3" ht="16" x14ac:dyDescent="0.2">
      <c r="A520" s="31"/>
      <c r="B520" s="32"/>
      <c r="C520" s="32"/>
    </row>
    <row r="521" spans="1:3" ht="16" x14ac:dyDescent="0.2">
      <c r="A521" s="31"/>
      <c r="B521" s="32"/>
      <c r="C521" s="32"/>
    </row>
    <row r="522" spans="1:3" ht="16" x14ac:dyDescent="0.2">
      <c r="A522" s="31"/>
      <c r="B522" s="32"/>
      <c r="C522" s="32"/>
    </row>
    <row r="523" spans="1:3" ht="16" x14ac:dyDescent="0.2">
      <c r="A523" s="31"/>
      <c r="B523" s="32"/>
      <c r="C523" s="32"/>
    </row>
    <row r="524" spans="1:3" ht="16" x14ac:dyDescent="0.2">
      <c r="A524" s="31"/>
      <c r="B524" s="32"/>
      <c r="C524" s="32"/>
    </row>
    <row r="525" spans="1:3" ht="16" x14ac:dyDescent="0.2">
      <c r="A525" s="31"/>
      <c r="B525" s="32"/>
      <c r="C525" s="32"/>
    </row>
    <row r="526" spans="1:3" ht="16" x14ac:dyDescent="0.2">
      <c r="A526" s="31"/>
      <c r="B526" s="32"/>
      <c r="C526" s="32"/>
    </row>
    <row r="527" spans="1:3" ht="16" x14ac:dyDescent="0.2">
      <c r="A527" s="31"/>
      <c r="B527" s="32"/>
      <c r="C527" s="32"/>
    </row>
    <row r="528" spans="1:3" ht="16" x14ac:dyDescent="0.2">
      <c r="A528" s="31"/>
      <c r="B528" s="32"/>
      <c r="C528" s="32"/>
    </row>
    <row r="529" spans="1:3" ht="16" x14ac:dyDescent="0.2">
      <c r="A529" s="31"/>
      <c r="B529" s="32"/>
      <c r="C529" s="32"/>
    </row>
    <row r="530" spans="1:3" ht="16" x14ac:dyDescent="0.2">
      <c r="A530" s="31"/>
      <c r="B530" s="32"/>
      <c r="C530" s="32"/>
    </row>
    <row r="531" spans="1:3" ht="16" x14ac:dyDescent="0.2">
      <c r="A531" s="31"/>
      <c r="B531" s="32"/>
      <c r="C531" s="32"/>
    </row>
    <row r="532" spans="1:3" ht="16" x14ac:dyDescent="0.2">
      <c r="A532" s="31"/>
      <c r="B532" s="32"/>
      <c r="C532" s="32"/>
    </row>
    <row r="533" spans="1:3" ht="16" x14ac:dyDescent="0.2">
      <c r="A533" s="31"/>
      <c r="B533" s="32"/>
      <c r="C533" s="32"/>
    </row>
    <row r="534" spans="1:3" ht="16" x14ac:dyDescent="0.2">
      <c r="A534" s="31"/>
      <c r="B534" s="32"/>
      <c r="C534" s="32"/>
    </row>
    <row r="535" spans="1:3" ht="16" x14ac:dyDescent="0.2">
      <c r="A535" s="31"/>
      <c r="B535" s="32"/>
      <c r="C535" s="32"/>
    </row>
    <row r="536" spans="1:3" ht="16" x14ac:dyDescent="0.2">
      <c r="A536" s="31"/>
      <c r="B536" s="32"/>
      <c r="C536" s="32"/>
    </row>
    <row r="537" spans="1:3" ht="16" x14ac:dyDescent="0.2">
      <c r="A537" s="31"/>
      <c r="B537" s="32"/>
      <c r="C537" s="32"/>
    </row>
    <row r="538" spans="1:3" ht="16" x14ac:dyDescent="0.2">
      <c r="A538" s="31"/>
      <c r="B538" s="32"/>
      <c r="C538" s="32"/>
    </row>
    <row r="539" spans="1:3" ht="16" x14ac:dyDescent="0.2">
      <c r="A539" s="31"/>
      <c r="B539" s="32"/>
      <c r="C539" s="32"/>
    </row>
    <row r="540" spans="1:3" ht="16" x14ac:dyDescent="0.2">
      <c r="A540" s="31"/>
      <c r="B540" s="32"/>
      <c r="C540" s="32"/>
    </row>
    <row r="541" spans="1:3" ht="16" x14ac:dyDescent="0.2">
      <c r="A541" s="31"/>
      <c r="B541" s="32"/>
      <c r="C541" s="32"/>
    </row>
    <row r="542" spans="1:3" ht="16" x14ac:dyDescent="0.2">
      <c r="A542" s="31"/>
      <c r="B542" s="32"/>
      <c r="C542" s="32"/>
    </row>
    <row r="543" spans="1:3" ht="16" x14ac:dyDescent="0.2">
      <c r="A543" s="31"/>
      <c r="B543" s="32"/>
      <c r="C543" s="32"/>
    </row>
    <row r="544" spans="1:3" ht="16" x14ac:dyDescent="0.2">
      <c r="A544" s="31"/>
      <c r="B544" s="32"/>
      <c r="C544" s="32"/>
    </row>
    <row r="545" spans="1:3" ht="16" x14ac:dyDescent="0.2">
      <c r="A545" s="31"/>
      <c r="B545" s="32"/>
      <c r="C545" s="32"/>
    </row>
    <row r="546" spans="1:3" ht="16" x14ac:dyDescent="0.2">
      <c r="A546" s="31"/>
      <c r="B546" s="32"/>
      <c r="C546" s="32"/>
    </row>
    <row r="547" spans="1:3" ht="16" x14ac:dyDescent="0.2">
      <c r="A547" s="31"/>
      <c r="B547" s="32"/>
      <c r="C547" s="32"/>
    </row>
    <row r="548" spans="1:3" ht="16" x14ac:dyDescent="0.2">
      <c r="A548" s="31"/>
      <c r="B548" s="32"/>
      <c r="C548" s="32"/>
    </row>
    <row r="549" spans="1:3" ht="16" x14ac:dyDescent="0.2">
      <c r="A549" s="31"/>
      <c r="B549" s="32"/>
      <c r="C549" s="32"/>
    </row>
    <row r="550" spans="1:3" ht="16" x14ac:dyDescent="0.2">
      <c r="A550" s="31"/>
      <c r="B550" s="32"/>
      <c r="C550" s="32"/>
    </row>
    <row r="551" spans="1:3" ht="16" x14ac:dyDescent="0.2">
      <c r="A551" s="31"/>
      <c r="B551" s="32"/>
      <c r="C551" s="32"/>
    </row>
    <row r="552" spans="1:3" ht="16" x14ac:dyDescent="0.2">
      <c r="A552" s="31"/>
      <c r="B552" s="32"/>
      <c r="C552" s="32"/>
    </row>
    <row r="553" spans="1:3" ht="16" x14ac:dyDescent="0.2">
      <c r="A553" s="31"/>
      <c r="B553" s="32"/>
      <c r="C553" s="32"/>
    </row>
    <row r="554" spans="1:3" ht="16" x14ac:dyDescent="0.2">
      <c r="A554" s="31"/>
      <c r="B554" s="32"/>
      <c r="C554" s="32"/>
    </row>
    <row r="555" spans="1:3" ht="16" x14ac:dyDescent="0.2">
      <c r="A555" s="31"/>
      <c r="B555" s="32"/>
      <c r="C555" s="32"/>
    </row>
    <row r="556" spans="1:3" ht="16" x14ac:dyDescent="0.2">
      <c r="A556" s="31"/>
      <c r="B556" s="32"/>
      <c r="C556" s="32"/>
    </row>
    <row r="557" spans="1:3" ht="16" x14ac:dyDescent="0.2">
      <c r="A557" s="31"/>
      <c r="B557" s="32"/>
      <c r="C557" s="32"/>
    </row>
    <row r="558" spans="1:3" ht="16" x14ac:dyDescent="0.2">
      <c r="A558" s="31"/>
      <c r="B558" s="32"/>
      <c r="C558" s="32"/>
    </row>
    <row r="559" spans="1:3" ht="16" x14ac:dyDescent="0.2">
      <c r="A559" s="31"/>
      <c r="B559" s="32"/>
      <c r="C559" s="32"/>
    </row>
    <row r="560" spans="1:3" ht="16" x14ac:dyDescent="0.2">
      <c r="A560" s="31"/>
      <c r="B560" s="32"/>
      <c r="C560" s="32"/>
    </row>
    <row r="561" spans="1:3" ht="16" x14ac:dyDescent="0.2">
      <c r="A561" s="31"/>
      <c r="B561" s="32"/>
      <c r="C561" s="32"/>
    </row>
    <row r="562" spans="1:3" ht="16" x14ac:dyDescent="0.2">
      <c r="A562" s="31"/>
      <c r="B562" s="32"/>
      <c r="C562" s="32"/>
    </row>
    <row r="563" spans="1:3" ht="16" x14ac:dyDescent="0.2">
      <c r="A563" s="31"/>
      <c r="B563" s="32"/>
      <c r="C563" s="32"/>
    </row>
    <row r="564" spans="1:3" ht="16" x14ac:dyDescent="0.2">
      <c r="A564" s="31"/>
      <c r="B564" s="32"/>
      <c r="C564" s="32"/>
    </row>
    <row r="565" spans="1:3" ht="16" x14ac:dyDescent="0.2">
      <c r="A565" s="31"/>
      <c r="B565" s="32"/>
      <c r="C565" s="32"/>
    </row>
    <row r="566" spans="1:3" ht="16" x14ac:dyDescent="0.2">
      <c r="A566" s="31"/>
      <c r="B566" s="32"/>
      <c r="C566" s="32"/>
    </row>
    <row r="567" spans="1:3" ht="16" x14ac:dyDescent="0.2">
      <c r="A567" s="31"/>
      <c r="B567" s="32"/>
      <c r="C567" s="32"/>
    </row>
    <row r="568" spans="1:3" ht="16" x14ac:dyDescent="0.2">
      <c r="A568" s="31"/>
      <c r="B568" s="32"/>
      <c r="C568" s="32"/>
    </row>
    <row r="569" spans="1:3" ht="16" x14ac:dyDescent="0.2">
      <c r="A569" s="31"/>
      <c r="B569" s="32"/>
      <c r="C569" s="32"/>
    </row>
    <row r="570" spans="1:3" ht="16" x14ac:dyDescent="0.2">
      <c r="A570" s="31"/>
      <c r="B570" s="32"/>
      <c r="C570" s="32"/>
    </row>
    <row r="571" spans="1:3" ht="16" x14ac:dyDescent="0.2">
      <c r="A571" s="31"/>
      <c r="B571" s="32"/>
      <c r="C571" s="32"/>
    </row>
    <row r="572" spans="1:3" ht="16" x14ac:dyDescent="0.2">
      <c r="A572" s="31"/>
      <c r="B572" s="32"/>
      <c r="C572" s="32"/>
    </row>
    <row r="573" spans="1:3" ht="16" x14ac:dyDescent="0.2">
      <c r="A573" s="31"/>
      <c r="B573" s="32"/>
      <c r="C573" s="32"/>
    </row>
    <row r="574" spans="1:3" ht="16" x14ac:dyDescent="0.2">
      <c r="A574" s="31"/>
      <c r="B574" s="32"/>
      <c r="C574" s="32"/>
    </row>
    <row r="575" spans="1:3" ht="16" x14ac:dyDescent="0.2">
      <c r="A575" s="31"/>
      <c r="B575" s="32"/>
      <c r="C575" s="32"/>
    </row>
    <row r="576" spans="1:3" ht="16" x14ac:dyDescent="0.2">
      <c r="A576" s="31"/>
      <c r="B576" s="32"/>
      <c r="C576" s="32"/>
    </row>
    <row r="577" spans="1:3" ht="16" x14ac:dyDescent="0.2">
      <c r="A577" s="31"/>
      <c r="B577" s="32"/>
      <c r="C577" s="32"/>
    </row>
    <row r="578" spans="1:3" ht="16" x14ac:dyDescent="0.2">
      <c r="A578" s="31"/>
      <c r="B578" s="32"/>
      <c r="C578" s="32"/>
    </row>
    <row r="579" spans="1:3" ht="16" x14ac:dyDescent="0.2">
      <c r="A579" s="31"/>
      <c r="B579" s="32"/>
      <c r="C579" s="32"/>
    </row>
    <row r="580" spans="1:3" ht="16" x14ac:dyDescent="0.2">
      <c r="A580" s="31"/>
      <c r="B580" s="32"/>
      <c r="C580" s="32"/>
    </row>
    <row r="581" spans="1:3" ht="16" x14ac:dyDescent="0.2">
      <c r="A581" s="31"/>
      <c r="B581" s="32"/>
      <c r="C581" s="32"/>
    </row>
    <row r="582" spans="1:3" ht="16" x14ac:dyDescent="0.2">
      <c r="A582" s="31"/>
      <c r="B582" s="32"/>
      <c r="C582" s="32"/>
    </row>
    <row r="583" spans="1:3" ht="16" x14ac:dyDescent="0.2">
      <c r="A583" s="31"/>
      <c r="B583" s="32"/>
      <c r="C583" s="32"/>
    </row>
    <row r="584" spans="1:3" ht="16" x14ac:dyDescent="0.2">
      <c r="A584" s="31"/>
      <c r="B584" s="32"/>
      <c r="C584" s="32"/>
    </row>
    <row r="585" spans="1:3" ht="16" x14ac:dyDescent="0.2">
      <c r="A585" s="31"/>
      <c r="B585" s="32"/>
      <c r="C585" s="32"/>
    </row>
    <row r="586" spans="1:3" ht="16" x14ac:dyDescent="0.2">
      <c r="A586" s="31"/>
      <c r="B586" s="32"/>
      <c r="C586" s="32"/>
    </row>
    <row r="587" spans="1:3" ht="16" x14ac:dyDescent="0.2">
      <c r="A587" s="31"/>
      <c r="B587" s="32"/>
      <c r="C587" s="32"/>
    </row>
    <row r="588" spans="1:3" ht="16" x14ac:dyDescent="0.2">
      <c r="A588" s="31"/>
      <c r="B588" s="32"/>
      <c r="C588" s="32"/>
    </row>
    <row r="589" spans="1:3" ht="16" x14ac:dyDescent="0.2">
      <c r="A589" s="31"/>
      <c r="B589" s="32"/>
      <c r="C589" s="32"/>
    </row>
    <row r="590" spans="1:3" ht="16" x14ac:dyDescent="0.2">
      <c r="A590" s="31"/>
      <c r="B590" s="32"/>
      <c r="C590" s="32"/>
    </row>
    <row r="591" spans="1:3" ht="16" x14ac:dyDescent="0.2">
      <c r="A591" s="31"/>
      <c r="B591" s="32"/>
      <c r="C591" s="32"/>
    </row>
    <row r="592" spans="1:3" ht="16" x14ac:dyDescent="0.2">
      <c r="A592" s="31"/>
      <c r="B592" s="32"/>
      <c r="C592" s="32"/>
    </row>
    <row r="593" spans="1:3" ht="16" x14ac:dyDescent="0.2">
      <c r="A593" s="31"/>
      <c r="B593" s="32"/>
      <c r="C593" s="32"/>
    </row>
    <row r="594" spans="1:3" ht="16" x14ac:dyDescent="0.2">
      <c r="A594" s="31"/>
      <c r="B594" s="32"/>
      <c r="C594" s="32"/>
    </row>
    <row r="595" spans="1:3" ht="16" x14ac:dyDescent="0.2">
      <c r="A595" s="31"/>
      <c r="B595" s="32"/>
      <c r="C595" s="32"/>
    </row>
    <row r="596" spans="1:3" ht="16" x14ac:dyDescent="0.2">
      <c r="A596" s="31"/>
      <c r="B596" s="32"/>
      <c r="C596" s="32"/>
    </row>
    <row r="597" spans="1:3" ht="16" x14ac:dyDescent="0.2">
      <c r="A597" s="31"/>
      <c r="B597" s="32"/>
      <c r="C597" s="32"/>
    </row>
    <row r="598" spans="1:3" ht="16" x14ac:dyDescent="0.2">
      <c r="A598" s="31"/>
      <c r="B598" s="32"/>
      <c r="C598" s="32"/>
    </row>
    <row r="599" spans="1:3" ht="16" x14ac:dyDescent="0.2">
      <c r="A599" s="31"/>
      <c r="B599" s="32"/>
      <c r="C599" s="32"/>
    </row>
    <row r="600" spans="1:3" ht="16" x14ac:dyDescent="0.2">
      <c r="A600" s="31"/>
      <c r="B600" s="32"/>
      <c r="C600" s="32"/>
    </row>
    <row r="601" spans="1:3" ht="16" x14ac:dyDescent="0.2">
      <c r="A601" s="31"/>
      <c r="B601" s="32"/>
      <c r="C601" s="32"/>
    </row>
    <row r="602" spans="1:3" ht="16" x14ac:dyDescent="0.2">
      <c r="A602" s="31"/>
      <c r="B602" s="32"/>
      <c r="C602" s="32"/>
    </row>
    <row r="603" spans="1:3" ht="16" x14ac:dyDescent="0.2">
      <c r="A603" s="31"/>
      <c r="B603" s="32"/>
      <c r="C603" s="32"/>
    </row>
    <row r="604" spans="1:3" ht="16" x14ac:dyDescent="0.2">
      <c r="A604" s="31"/>
      <c r="B604" s="32"/>
      <c r="C604" s="32"/>
    </row>
    <row r="605" spans="1:3" ht="16" x14ac:dyDescent="0.2">
      <c r="A605" s="31"/>
      <c r="B605" s="32"/>
      <c r="C605" s="32"/>
    </row>
    <row r="606" spans="1:3" ht="16" x14ac:dyDescent="0.2">
      <c r="A606" s="31"/>
      <c r="B606" s="32"/>
      <c r="C606" s="32"/>
    </row>
    <row r="607" spans="1:3" ht="16" x14ac:dyDescent="0.2">
      <c r="A607" s="31"/>
      <c r="B607" s="32"/>
      <c r="C607" s="32"/>
    </row>
    <row r="608" spans="1:3" ht="16" x14ac:dyDescent="0.2">
      <c r="A608" s="31"/>
      <c r="B608" s="32"/>
      <c r="C608" s="32"/>
    </row>
    <row r="609" spans="1:3" ht="16" x14ac:dyDescent="0.2">
      <c r="A609" s="31"/>
      <c r="B609" s="32"/>
      <c r="C609" s="32"/>
    </row>
    <row r="610" spans="1:3" ht="16" x14ac:dyDescent="0.2">
      <c r="A610" s="31"/>
      <c r="B610" s="32"/>
      <c r="C610" s="32"/>
    </row>
    <row r="611" spans="1:3" ht="16" x14ac:dyDescent="0.2">
      <c r="A611" s="31"/>
      <c r="B611" s="32"/>
      <c r="C611" s="32"/>
    </row>
    <row r="612" spans="1:3" ht="16" x14ac:dyDescent="0.2">
      <c r="A612" s="31"/>
      <c r="B612" s="32"/>
      <c r="C612" s="32"/>
    </row>
    <row r="613" spans="1:3" ht="16" x14ac:dyDescent="0.2">
      <c r="A613" s="31"/>
      <c r="B613" s="32"/>
      <c r="C613" s="32"/>
    </row>
    <row r="614" spans="1:3" ht="16" x14ac:dyDescent="0.2">
      <c r="A614" s="31"/>
      <c r="B614" s="32"/>
      <c r="C614" s="32"/>
    </row>
    <row r="615" spans="1:3" ht="16" x14ac:dyDescent="0.2">
      <c r="A615" s="31"/>
      <c r="B615" s="32"/>
      <c r="C615" s="32"/>
    </row>
    <row r="616" spans="1:3" ht="16" x14ac:dyDescent="0.2">
      <c r="A616" s="31"/>
      <c r="B616" s="32"/>
      <c r="C616" s="32"/>
    </row>
    <row r="617" spans="1:3" ht="16" x14ac:dyDescent="0.2">
      <c r="A617" s="31"/>
      <c r="B617" s="32"/>
      <c r="C617" s="32"/>
    </row>
    <row r="618" spans="1:3" ht="16" x14ac:dyDescent="0.2">
      <c r="A618" s="31"/>
      <c r="B618" s="32"/>
      <c r="C618" s="32"/>
    </row>
    <row r="619" spans="1:3" ht="16" x14ac:dyDescent="0.2">
      <c r="A619" s="31"/>
      <c r="B619" s="32"/>
      <c r="C619" s="32"/>
    </row>
    <row r="620" spans="1:3" ht="16" x14ac:dyDescent="0.2">
      <c r="A620" s="31"/>
      <c r="B620" s="32"/>
      <c r="C620" s="32"/>
    </row>
    <row r="621" spans="1:3" ht="16" x14ac:dyDescent="0.2">
      <c r="A621" s="31"/>
      <c r="B621" s="32"/>
      <c r="C621" s="32"/>
    </row>
    <row r="622" spans="1:3" ht="16" x14ac:dyDescent="0.2">
      <c r="A622" s="31"/>
      <c r="B622" s="32"/>
      <c r="C622" s="32"/>
    </row>
    <row r="623" spans="1:3" ht="16" x14ac:dyDescent="0.2">
      <c r="A623" s="31"/>
      <c r="B623" s="32"/>
      <c r="C623" s="32"/>
    </row>
    <row r="624" spans="1:3" ht="16" x14ac:dyDescent="0.2">
      <c r="A624" s="31"/>
      <c r="B624" s="32"/>
      <c r="C624" s="32"/>
    </row>
    <row r="625" spans="1:3" ht="16" x14ac:dyDescent="0.2">
      <c r="A625" s="31"/>
      <c r="B625" s="32"/>
      <c r="C625" s="32"/>
    </row>
    <row r="626" spans="1:3" ht="16" x14ac:dyDescent="0.2">
      <c r="A626" s="31"/>
      <c r="B626" s="32"/>
      <c r="C626" s="32"/>
    </row>
    <row r="627" spans="1:3" ht="16" x14ac:dyDescent="0.2">
      <c r="A627" s="31"/>
      <c r="B627" s="32"/>
      <c r="C627" s="32"/>
    </row>
    <row r="628" spans="1:3" ht="16" x14ac:dyDescent="0.2">
      <c r="A628" s="31"/>
      <c r="B628" s="32"/>
      <c r="C628" s="32"/>
    </row>
    <row r="629" spans="1:3" ht="16" x14ac:dyDescent="0.2">
      <c r="A629" s="31"/>
      <c r="B629" s="32"/>
      <c r="C629" s="32"/>
    </row>
    <row r="630" spans="1:3" ht="16" x14ac:dyDescent="0.2">
      <c r="A630" s="31"/>
      <c r="B630" s="32"/>
      <c r="C630" s="32"/>
    </row>
    <row r="631" spans="1:3" ht="16" x14ac:dyDescent="0.2">
      <c r="A631" s="31"/>
      <c r="B631" s="32"/>
      <c r="C631" s="32"/>
    </row>
    <row r="632" spans="1:3" ht="16" x14ac:dyDescent="0.2">
      <c r="A632" s="31"/>
      <c r="B632" s="32"/>
      <c r="C632" s="32"/>
    </row>
    <row r="633" spans="1:3" ht="16" x14ac:dyDescent="0.2">
      <c r="A633" s="31"/>
      <c r="B633" s="32"/>
      <c r="C633" s="32"/>
    </row>
    <row r="634" spans="1:3" ht="16" x14ac:dyDescent="0.2">
      <c r="A634" s="31"/>
      <c r="B634" s="32"/>
      <c r="C634" s="32"/>
    </row>
    <row r="635" spans="1:3" ht="16" x14ac:dyDescent="0.2">
      <c r="A635" s="31"/>
      <c r="B635" s="32"/>
      <c r="C635" s="32"/>
    </row>
    <row r="636" spans="1:3" ht="16" x14ac:dyDescent="0.2">
      <c r="A636" s="31"/>
      <c r="B636" s="32"/>
      <c r="C636" s="32"/>
    </row>
    <row r="637" spans="1:3" ht="16" x14ac:dyDescent="0.2">
      <c r="A637" s="31"/>
      <c r="B637" s="32"/>
      <c r="C637" s="32"/>
    </row>
    <row r="638" spans="1:3" ht="16" x14ac:dyDescent="0.2">
      <c r="A638" s="31"/>
      <c r="B638" s="32"/>
      <c r="C638" s="32"/>
    </row>
    <row r="639" spans="1:3" ht="16" x14ac:dyDescent="0.2">
      <c r="A639" s="31"/>
      <c r="B639" s="32"/>
      <c r="C639" s="32"/>
    </row>
    <row r="640" spans="1:3" ht="16" x14ac:dyDescent="0.2">
      <c r="A640" s="31"/>
      <c r="B640" s="32"/>
      <c r="C640" s="32"/>
    </row>
    <row r="641" spans="1:3" ht="16" x14ac:dyDescent="0.2">
      <c r="A641" s="31"/>
      <c r="B641" s="32"/>
      <c r="C641" s="32"/>
    </row>
    <row r="642" spans="1:3" ht="16" x14ac:dyDescent="0.2">
      <c r="A642" s="31"/>
      <c r="B642" s="32"/>
      <c r="C642" s="32"/>
    </row>
    <row r="643" spans="1:3" ht="16" x14ac:dyDescent="0.2">
      <c r="A643" s="31"/>
      <c r="B643" s="32"/>
      <c r="C643" s="32"/>
    </row>
    <row r="644" spans="1:3" ht="16" x14ac:dyDescent="0.2">
      <c r="A644" s="31"/>
      <c r="B644" s="32"/>
      <c r="C644" s="32"/>
    </row>
    <row r="645" spans="1:3" ht="16" x14ac:dyDescent="0.2">
      <c r="A645" s="31"/>
      <c r="B645" s="32"/>
      <c r="C645" s="32"/>
    </row>
    <row r="646" spans="1:3" ht="16" x14ac:dyDescent="0.2">
      <c r="A646" s="31"/>
      <c r="B646" s="32"/>
      <c r="C646" s="32"/>
    </row>
    <row r="647" spans="1:3" ht="16" x14ac:dyDescent="0.2">
      <c r="A647" s="31"/>
      <c r="B647" s="32"/>
      <c r="C647" s="32"/>
    </row>
    <row r="648" spans="1:3" ht="16" x14ac:dyDescent="0.2">
      <c r="A648" s="31"/>
      <c r="B648" s="32"/>
      <c r="C648" s="32"/>
    </row>
    <row r="649" spans="1:3" ht="16" x14ac:dyDescent="0.2">
      <c r="A649" s="31"/>
      <c r="B649" s="32"/>
      <c r="C649" s="32"/>
    </row>
    <row r="650" spans="1:3" ht="16" x14ac:dyDescent="0.2">
      <c r="A650" s="31"/>
      <c r="B650" s="32"/>
      <c r="C650" s="32"/>
    </row>
    <row r="651" spans="1:3" ht="16" x14ac:dyDescent="0.2">
      <c r="A651" s="31"/>
      <c r="B651" s="32"/>
      <c r="C651" s="32"/>
    </row>
    <row r="652" spans="1:3" ht="16" x14ac:dyDescent="0.2">
      <c r="A652" s="31"/>
      <c r="B652" s="32"/>
      <c r="C652" s="32"/>
    </row>
    <row r="653" spans="1:3" ht="16" x14ac:dyDescent="0.2">
      <c r="A653" s="31"/>
      <c r="B653" s="32"/>
      <c r="C653" s="32"/>
    </row>
    <row r="654" spans="1:3" ht="16" x14ac:dyDescent="0.2">
      <c r="A654" s="31"/>
      <c r="B654" s="32"/>
      <c r="C654" s="32"/>
    </row>
    <row r="655" spans="1:3" ht="16" x14ac:dyDescent="0.2">
      <c r="A655" s="31"/>
      <c r="B655" s="32"/>
      <c r="C655" s="32"/>
    </row>
    <row r="656" spans="1:3" ht="16" x14ac:dyDescent="0.2">
      <c r="A656" s="31"/>
      <c r="B656" s="32"/>
      <c r="C656" s="32"/>
    </row>
    <row r="657" spans="1:3" ht="16" x14ac:dyDescent="0.2">
      <c r="A657" s="31"/>
      <c r="B657" s="32"/>
      <c r="C657" s="32"/>
    </row>
    <row r="658" spans="1:3" ht="16" x14ac:dyDescent="0.2">
      <c r="A658" s="31"/>
      <c r="B658" s="32"/>
      <c r="C658" s="32"/>
    </row>
    <row r="659" spans="1:3" ht="16" x14ac:dyDescent="0.2">
      <c r="A659" s="31"/>
      <c r="B659" s="32"/>
      <c r="C659" s="32"/>
    </row>
    <row r="660" spans="1:3" ht="16" x14ac:dyDescent="0.2">
      <c r="A660" s="31"/>
      <c r="B660" s="32"/>
      <c r="C660" s="32"/>
    </row>
    <row r="661" spans="1:3" ht="16" x14ac:dyDescent="0.2">
      <c r="A661" s="31"/>
      <c r="B661" s="32"/>
      <c r="C661" s="32"/>
    </row>
    <row r="662" spans="1:3" ht="16" x14ac:dyDescent="0.2">
      <c r="A662" s="31"/>
      <c r="B662" s="32"/>
      <c r="C662" s="32"/>
    </row>
    <row r="663" spans="1:3" ht="16" x14ac:dyDescent="0.2">
      <c r="A663" s="31"/>
      <c r="B663" s="32"/>
      <c r="C663" s="32"/>
    </row>
    <row r="664" spans="1:3" ht="16" x14ac:dyDescent="0.2">
      <c r="A664" s="31"/>
      <c r="B664" s="32"/>
      <c r="C664" s="32"/>
    </row>
    <row r="665" spans="1:3" ht="16" x14ac:dyDescent="0.2">
      <c r="A665" s="31"/>
      <c r="B665" s="32"/>
      <c r="C665" s="32"/>
    </row>
    <row r="666" spans="1:3" ht="16" x14ac:dyDescent="0.2">
      <c r="A666" s="31"/>
      <c r="B666" s="32"/>
      <c r="C666" s="32"/>
    </row>
    <row r="667" spans="1:3" ht="16" x14ac:dyDescent="0.2">
      <c r="A667" s="31"/>
      <c r="B667" s="32"/>
      <c r="C667" s="32"/>
    </row>
    <row r="668" spans="1:3" ht="16" x14ac:dyDescent="0.2">
      <c r="A668" s="31"/>
      <c r="B668" s="32"/>
      <c r="C668" s="32"/>
    </row>
    <row r="669" spans="1:3" ht="16" x14ac:dyDescent="0.2">
      <c r="A669" s="31"/>
      <c r="B669" s="32"/>
      <c r="C669" s="32"/>
    </row>
    <row r="670" spans="1:3" ht="16" x14ac:dyDescent="0.2">
      <c r="A670" s="31"/>
      <c r="B670" s="32"/>
      <c r="C670" s="32"/>
    </row>
    <row r="671" spans="1:3" ht="16" x14ac:dyDescent="0.2">
      <c r="A671" s="31"/>
      <c r="B671" s="32"/>
      <c r="C671" s="32"/>
    </row>
    <row r="672" spans="1:3" ht="16" x14ac:dyDescent="0.2">
      <c r="A672" s="31"/>
      <c r="B672" s="32"/>
      <c r="C672" s="32"/>
    </row>
    <row r="673" spans="1:3" ht="16" x14ac:dyDescent="0.2">
      <c r="A673" s="31"/>
      <c r="B673" s="32"/>
      <c r="C673" s="32"/>
    </row>
    <row r="674" spans="1:3" ht="16" x14ac:dyDescent="0.2">
      <c r="A674" s="31"/>
      <c r="B674" s="32"/>
      <c r="C674" s="32"/>
    </row>
    <row r="675" spans="1:3" ht="16" x14ac:dyDescent="0.2">
      <c r="A675" s="31"/>
      <c r="B675" s="32"/>
      <c r="C675" s="32"/>
    </row>
    <row r="676" spans="1:3" ht="16" x14ac:dyDescent="0.2">
      <c r="A676" s="31"/>
      <c r="B676" s="32"/>
      <c r="C676" s="32"/>
    </row>
    <row r="677" spans="1:3" ht="16" x14ac:dyDescent="0.2">
      <c r="A677" s="31"/>
      <c r="B677" s="32"/>
      <c r="C677" s="32"/>
    </row>
    <row r="678" spans="1:3" ht="16" x14ac:dyDescent="0.2">
      <c r="A678" s="31"/>
      <c r="B678" s="32"/>
      <c r="C678" s="32"/>
    </row>
    <row r="679" spans="1:3" ht="16" x14ac:dyDescent="0.2">
      <c r="A679" s="31"/>
      <c r="B679" s="32"/>
      <c r="C679" s="32"/>
    </row>
    <row r="680" spans="1:3" ht="16" x14ac:dyDescent="0.2">
      <c r="A680" s="31"/>
      <c r="B680" s="32"/>
      <c r="C680" s="32"/>
    </row>
    <row r="681" spans="1:3" ht="16" x14ac:dyDescent="0.2">
      <c r="A681" s="31"/>
      <c r="B681" s="32"/>
      <c r="C681" s="32"/>
    </row>
    <row r="682" spans="1:3" ht="16" x14ac:dyDescent="0.2">
      <c r="A682" s="31"/>
      <c r="B682" s="32"/>
      <c r="C682" s="32"/>
    </row>
    <row r="683" spans="1:3" ht="16" x14ac:dyDescent="0.2">
      <c r="A683" s="31"/>
      <c r="B683" s="32"/>
      <c r="C683" s="32"/>
    </row>
    <row r="684" spans="1:3" ht="16" x14ac:dyDescent="0.2">
      <c r="A684" s="31"/>
      <c r="B684" s="32"/>
      <c r="C684" s="32"/>
    </row>
    <row r="685" spans="1:3" ht="16" x14ac:dyDescent="0.2">
      <c r="A685" s="31"/>
      <c r="B685" s="32"/>
      <c r="C685" s="32"/>
    </row>
    <row r="686" spans="1:3" ht="16" x14ac:dyDescent="0.2">
      <c r="A686" s="31"/>
      <c r="B686" s="32"/>
      <c r="C686" s="32"/>
    </row>
    <row r="687" spans="1:3" ht="16" x14ac:dyDescent="0.2">
      <c r="A687" s="31"/>
      <c r="B687" s="32"/>
      <c r="C687" s="32"/>
    </row>
    <row r="688" spans="1:3" ht="16" x14ac:dyDescent="0.2">
      <c r="A688" s="31"/>
      <c r="B688" s="32"/>
      <c r="C688" s="32"/>
    </row>
    <row r="689" spans="1:3" ht="16" x14ac:dyDescent="0.2">
      <c r="A689" s="31"/>
      <c r="B689" s="32"/>
      <c r="C689" s="32"/>
    </row>
    <row r="690" spans="1:3" ht="16" x14ac:dyDescent="0.2">
      <c r="A690" s="31"/>
      <c r="B690" s="32"/>
      <c r="C690" s="32"/>
    </row>
    <row r="691" spans="1:3" ht="16" x14ac:dyDescent="0.2">
      <c r="A691" s="31"/>
      <c r="B691" s="32"/>
      <c r="C691" s="32"/>
    </row>
    <row r="692" spans="1:3" ht="16" x14ac:dyDescent="0.2">
      <c r="A692" s="31"/>
      <c r="B692" s="32"/>
      <c r="C692" s="32"/>
    </row>
    <row r="693" spans="1:3" ht="16" x14ac:dyDescent="0.2">
      <c r="A693" s="31"/>
      <c r="B693" s="32"/>
      <c r="C693" s="32"/>
    </row>
    <row r="694" spans="1:3" ht="16" x14ac:dyDescent="0.2">
      <c r="A694" s="31"/>
      <c r="B694" s="32"/>
      <c r="C694" s="32"/>
    </row>
    <row r="695" spans="1:3" ht="16" x14ac:dyDescent="0.2">
      <c r="A695" s="31"/>
      <c r="B695" s="32"/>
      <c r="C695" s="32"/>
    </row>
    <row r="696" spans="1:3" ht="16" x14ac:dyDescent="0.2">
      <c r="A696" s="31"/>
      <c r="B696" s="32"/>
      <c r="C696" s="32"/>
    </row>
    <row r="697" spans="1:3" ht="16" x14ac:dyDescent="0.2">
      <c r="A697" s="31"/>
      <c r="B697" s="32"/>
      <c r="C697" s="32"/>
    </row>
    <row r="698" spans="1:3" ht="16" x14ac:dyDescent="0.2">
      <c r="A698" s="31"/>
      <c r="B698" s="32"/>
      <c r="C698" s="32"/>
    </row>
    <row r="699" spans="1:3" ht="16" x14ac:dyDescent="0.2">
      <c r="A699" s="31"/>
      <c r="B699" s="32"/>
      <c r="C699" s="32"/>
    </row>
    <row r="700" spans="1:3" ht="16" x14ac:dyDescent="0.2">
      <c r="A700" s="31"/>
      <c r="B700" s="32"/>
      <c r="C700" s="32"/>
    </row>
    <row r="701" spans="1:3" ht="16" x14ac:dyDescent="0.2">
      <c r="A701" s="31"/>
      <c r="B701" s="32"/>
      <c r="C701" s="32"/>
    </row>
    <row r="702" spans="1:3" ht="16" x14ac:dyDescent="0.2">
      <c r="A702" s="31"/>
      <c r="B702" s="32"/>
      <c r="C702" s="32"/>
    </row>
    <row r="703" spans="1:3" ht="16" x14ac:dyDescent="0.2">
      <c r="A703" s="31"/>
      <c r="B703" s="32"/>
      <c r="C703" s="32"/>
    </row>
    <row r="704" spans="1:3" ht="16" x14ac:dyDescent="0.2">
      <c r="A704" s="31"/>
      <c r="B704" s="32"/>
      <c r="C704" s="32"/>
    </row>
    <row r="705" spans="1:3" ht="16" x14ac:dyDescent="0.2">
      <c r="A705" s="31"/>
      <c r="B705" s="32"/>
      <c r="C705" s="32"/>
    </row>
    <row r="706" spans="1:3" ht="16" x14ac:dyDescent="0.2">
      <c r="A706" s="31"/>
      <c r="B706" s="32"/>
      <c r="C706" s="32"/>
    </row>
    <row r="707" spans="1:3" ht="16" x14ac:dyDescent="0.2">
      <c r="A707" s="31"/>
      <c r="B707" s="32"/>
      <c r="C707" s="32"/>
    </row>
    <row r="708" spans="1:3" ht="16" x14ac:dyDescent="0.2">
      <c r="A708" s="31"/>
      <c r="B708" s="32"/>
      <c r="C708" s="32"/>
    </row>
    <row r="709" spans="1:3" ht="16" x14ac:dyDescent="0.2">
      <c r="A709" s="31"/>
      <c r="B709" s="32"/>
      <c r="C709" s="32"/>
    </row>
    <row r="710" spans="1:3" ht="16" x14ac:dyDescent="0.2">
      <c r="A710" s="31"/>
      <c r="B710" s="32"/>
      <c r="C710" s="32"/>
    </row>
    <row r="711" spans="1:3" ht="16" x14ac:dyDescent="0.2">
      <c r="A711" s="31"/>
      <c r="B711" s="32"/>
      <c r="C711" s="32"/>
    </row>
    <row r="712" spans="1:3" ht="16" x14ac:dyDescent="0.2">
      <c r="A712" s="31"/>
      <c r="B712" s="32"/>
      <c r="C712" s="32"/>
    </row>
    <row r="713" spans="1:3" ht="16" x14ac:dyDescent="0.2">
      <c r="A713" s="31"/>
      <c r="B713" s="32"/>
      <c r="C713" s="32"/>
    </row>
    <row r="714" spans="1:3" ht="16" x14ac:dyDescent="0.2">
      <c r="A714" s="31"/>
      <c r="B714" s="32"/>
      <c r="C714" s="32"/>
    </row>
    <row r="715" spans="1:3" ht="16" x14ac:dyDescent="0.2">
      <c r="A715" s="31"/>
      <c r="B715" s="32"/>
      <c r="C715" s="32"/>
    </row>
    <row r="716" spans="1:3" ht="16" x14ac:dyDescent="0.2">
      <c r="A716" s="31"/>
      <c r="B716" s="32"/>
      <c r="C716" s="32"/>
    </row>
    <row r="717" spans="1:3" ht="16" x14ac:dyDescent="0.2">
      <c r="A717" s="31"/>
      <c r="B717" s="32"/>
      <c r="C717" s="32"/>
    </row>
    <row r="718" spans="1:3" ht="16" x14ac:dyDescent="0.2">
      <c r="A718" s="31"/>
      <c r="B718" s="32"/>
      <c r="C718" s="32"/>
    </row>
    <row r="719" spans="1:3" ht="16" x14ac:dyDescent="0.2">
      <c r="A719" s="31"/>
      <c r="B719" s="32"/>
      <c r="C719" s="32"/>
    </row>
    <row r="720" spans="1:3" ht="16" x14ac:dyDescent="0.2">
      <c r="A720" s="31"/>
      <c r="B720" s="32"/>
      <c r="C720" s="32"/>
    </row>
    <row r="721" spans="1:3" ht="16" x14ac:dyDescent="0.2">
      <c r="A721" s="31"/>
      <c r="B721" s="32"/>
      <c r="C721" s="32"/>
    </row>
    <row r="722" spans="1:3" ht="16" x14ac:dyDescent="0.2">
      <c r="A722" s="31"/>
      <c r="B722" s="32"/>
      <c r="C722" s="32"/>
    </row>
    <row r="723" spans="1:3" ht="16" x14ac:dyDescent="0.2">
      <c r="A723" s="31"/>
      <c r="B723" s="32"/>
      <c r="C723" s="32"/>
    </row>
    <row r="724" spans="1:3" ht="16" x14ac:dyDescent="0.2">
      <c r="A724" s="31"/>
      <c r="B724" s="32"/>
      <c r="C724" s="32"/>
    </row>
    <row r="725" spans="1:3" ht="16" x14ac:dyDescent="0.2">
      <c r="A725" s="31"/>
      <c r="B725" s="32"/>
      <c r="C725" s="32"/>
    </row>
    <row r="726" spans="1:3" ht="16" x14ac:dyDescent="0.2">
      <c r="A726" s="31"/>
      <c r="B726" s="32"/>
      <c r="C726" s="32"/>
    </row>
    <row r="727" spans="1:3" ht="16" x14ac:dyDescent="0.2">
      <c r="A727" s="31"/>
      <c r="B727" s="32"/>
      <c r="C727" s="32"/>
    </row>
    <row r="728" spans="1:3" ht="16" x14ac:dyDescent="0.2">
      <c r="A728" s="31"/>
      <c r="B728" s="32"/>
      <c r="C728" s="32"/>
    </row>
    <row r="729" spans="1:3" ht="16" x14ac:dyDescent="0.2">
      <c r="A729" s="31"/>
      <c r="B729" s="32"/>
      <c r="C729" s="32"/>
    </row>
    <row r="730" spans="1:3" ht="16" x14ac:dyDescent="0.2">
      <c r="A730" s="31"/>
      <c r="B730" s="32"/>
      <c r="C730" s="32"/>
    </row>
    <row r="731" spans="1:3" ht="16" x14ac:dyDescent="0.2">
      <c r="A731" s="31"/>
      <c r="B731" s="32"/>
      <c r="C731" s="32"/>
    </row>
    <row r="732" spans="1:3" ht="16" x14ac:dyDescent="0.2">
      <c r="A732" s="31"/>
      <c r="B732" s="32"/>
      <c r="C732" s="32"/>
    </row>
    <row r="733" spans="1:3" ht="16" x14ac:dyDescent="0.2">
      <c r="A733" s="31"/>
      <c r="B733" s="32"/>
      <c r="C733" s="32"/>
    </row>
    <row r="734" spans="1:3" ht="16" x14ac:dyDescent="0.2">
      <c r="A734" s="31"/>
      <c r="B734" s="32"/>
      <c r="C734" s="32"/>
    </row>
    <row r="735" spans="1:3" ht="16" x14ac:dyDescent="0.2">
      <c r="A735" s="31"/>
      <c r="B735" s="32"/>
      <c r="C735" s="32"/>
    </row>
    <row r="736" spans="1:3" ht="16" x14ac:dyDescent="0.2">
      <c r="A736" s="31"/>
      <c r="B736" s="32"/>
      <c r="C736" s="32"/>
    </row>
    <row r="737" spans="1:3" ht="16" x14ac:dyDescent="0.2">
      <c r="A737" s="31"/>
      <c r="B737" s="32"/>
      <c r="C737" s="32"/>
    </row>
    <row r="738" spans="1:3" ht="16" x14ac:dyDescent="0.2">
      <c r="A738" s="31"/>
      <c r="B738" s="32"/>
      <c r="C738" s="32"/>
    </row>
    <row r="739" spans="1:3" ht="16" x14ac:dyDescent="0.2">
      <c r="A739" s="31"/>
      <c r="B739" s="32"/>
      <c r="C739" s="32"/>
    </row>
    <row r="740" spans="1:3" ht="16" x14ac:dyDescent="0.2">
      <c r="A740" s="31"/>
      <c r="B740" s="32"/>
      <c r="C740" s="32"/>
    </row>
    <row r="741" spans="1:3" ht="16" x14ac:dyDescent="0.2">
      <c r="A741" s="31"/>
      <c r="B741" s="32"/>
      <c r="C741" s="32"/>
    </row>
    <row r="742" spans="1:3" ht="16" x14ac:dyDescent="0.2">
      <c r="A742" s="31"/>
      <c r="B742" s="32"/>
      <c r="C742" s="32"/>
    </row>
    <row r="743" spans="1:3" ht="16" x14ac:dyDescent="0.2">
      <c r="A743" s="31"/>
      <c r="B743" s="32"/>
      <c r="C743" s="32"/>
    </row>
    <row r="744" spans="1:3" ht="16" x14ac:dyDescent="0.2">
      <c r="A744" s="31"/>
      <c r="B744" s="32"/>
      <c r="C744" s="32"/>
    </row>
    <row r="745" spans="1:3" ht="16" x14ac:dyDescent="0.2">
      <c r="A745" s="31"/>
      <c r="B745" s="32"/>
      <c r="C745" s="32"/>
    </row>
    <row r="746" spans="1:3" ht="16" x14ac:dyDescent="0.2">
      <c r="A746" s="31"/>
      <c r="B746" s="32"/>
      <c r="C746" s="32"/>
    </row>
    <row r="747" spans="1:3" ht="16" x14ac:dyDescent="0.2">
      <c r="A747" s="31"/>
      <c r="B747" s="32"/>
      <c r="C747" s="32"/>
    </row>
    <row r="748" spans="1:3" ht="16" x14ac:dyDescent="0.2">
      <c r="A748" s="31"/>
      <c r="B748" s="32"/>
      <c r="C748" s="32"/>
    </row>
    <row r="749" spans="1:3" ht="16" x14ac:dyDescent="0.2">
      <c r="A749" s="31"/>
      <c r="B749" s="32"/>
      <c r="C749" s="32"/>
    </row>
    <row r="750" spans="1:3" ht="16" x14ac:dyDescent="0.2">
      <c r="A750" s="31"/>
      <c r="B750" s="32"/>
      <c r="C750" s="32"/>
    </row>
    <row r="751" spans="1:3" ht="16" x14ac:dyDescent="0.2">
      <c r="A751" s="31"/>
      <c r="B751" s="32"/>
      <c r="C751" s="32"/>
    </row>
    <row r="752" spans="1:3" ht="16" x14ac:dyDescent="0.2">
      <c r="A752" s="31"/>
      <c r="B752" s="32"/>
      <c r="C752" s="32"/>
    </row>
    <row r="753" spans="1:3" ht="16" x14ac:dyDescent="0.2">
      <c r="A753" s="31"/>
      <c r="B753" s="32"/>
      <c r="C753" s="32"/>
    </row>
    <row r="754" spans="1:3" ht="16" x14ac:dyDescent="0.2">
      <c r="A754" s="31"/>
      <c r="B754" s="32"/>
      <c r="C754" s="32"/>
    </row>
    <row r="755" spans="1:3" ht="16" x14ac:dyDescent="0.2">
      <c r="A755" s="31"/>
      <c r="B755" s="32"/>
      <c r="C755" s="32"/>
    </row>
    <row r="756" spans="1:3" ht="16" x14ac:dyDescent="0.2">
      <c r="A756" s="31"/>
      <c r="B756" s="32"/>
      <c r="C756" s="32"/>
    </row>
    <row r="757" spans="1:3" ht="16" x14ac:dyDescent="0.2">
      <c r="A757" s="31"/>
      <c r="B757" s="32"/>
      <c r="C757" s="32"/>
    </row>
    <row r="758" spans="1:3" ht="16" x14ac:dyDescent="0.2">
      <c r="A758" s="31"/>
      <c r="B758" s="32"/>
      <c r="C758" s="32"/>
    </row>
    <row r="759" spans="1:3" ht="16" x14ac:dyDescent="0.2">
      <c r="A759" s="31"/>
      <c r="B759" s="32"/>
      <c r="C759" s="32"/>
    </row>
    <row r="760" spans="1:3" ht="16" x14ac:dyDescent="0.2">
      <c r="A760" s="31"/>
      <c r="B760" s="32"/>
      <c r="C760" s="32"/>
    </row>
    <row r="761" spans="1:3" ht="16" x14ac:dyDescent="0.2">
      <c r="A761" s="31"/>
      <c r="B761" s="32"/>
      <c r="C761" s="32"/>
    </row>
    <row r="762" spans="1:3" ht="16" x14ac:dyDescent="0.2">
      <c r="A762" s="31"/>
      <c r="B762" s="32"/>
      <c r="C762" s="32"/>
    </row>
    <row r="763" spans="1:3" ht="16" x14ac:dyDescent="0.2">
      <c r="A763" s="31"/>
      <c r="B763" s="32"/>
      <c r="C763" s="32"/>
    </row>
    <row r="764" spans="1:3" ht="16" x14ac:dyDescent="0.2">
      <c r="A764" s="31"/>
      <c r="B764" s="32"/>
      <c r="C764" s="32"/>
    </row>
    <row r="765" spans="1:3" ht="16" x14ac:dyDescent="0.2">
      <c r="A765" s="31"/>
      <c r="B765" s="32"/>
      <c r="C765" s="32"/>
    </row>
    <row r="766" spans="1:3" ht="16" x14ac:dyDescent="0.2">
      <c r="A766" s="31"/>
      <c r="B766" s="32"/>
      <c r="C766" s="32"/>
    </row>
    <row r="767" spans="1:3" ht="16" x14ac:dyDescent="0.2">
      <c r="A767" s="31"/>
      <c r="B767" s="32"/>
      <c r="C767" s="32"/>
    </row>
    <row r="768" spans="1:3" ht="16" x14ac:dyDescent="0.2">
      <c r="A768" s="31"/>
      <c r="B768" s="32"/>
      <c r="C768" s="32"/>
    </row>
    <row r="769" spans="1:3" ht="16" x14ac:dyDescent="0.2">
      <c r="A769" s="31"/>
      <c r="B769" s="32"/>
      <c r="C769" s="32"/>
    </row>
    <row r="770" spans="1:3" ht="16" x14ac:dyDescent="0.2">
      <c r="A770" s="31"/>
      <c r="B770" s="32"/>
      <c r="C770" s="32"/>
    </row>
    <row r="771" spans="1:3" ht="16" x14ac:dyDescent="0.2">
      <c r="A771" s="31"/>
      <c r="B771" s="32"/>
      <c r="C771" s="32"/>
    </row>
    <row r="772" spans="1:3" ht="16" x14ac:dyDescent="0.2">
      <c r="A772" s="31"/>
      <c r="B772" s="32"/>
      <c r="C772" s="32"/>
    </row>
    <row r="773" spans="1:3" ht="16" x14ac:dyDescent="0.2">
      <c r="A773" s="31"/>
      <c r="B773" s="32"/>
      <c r="C773" s="32"/>
    </row>
    <row r="774" spans="1:3" ht="16" x14ac:dyDescent="0.2">
      <c r="A774" s="31"/>
      <c r="B774" s="32"/>
      <c r="C774" s="32"/>
    </row>
    <row r="775" spans="1:3" ht="16" x14ac:dyDescent="0.2">
      <c r="A775" s="31"/>
      <c r="B775" s="32"/>
      <c r="C775" s="32"/>
    </row>
    <row r="776" spans="1:3" ht="16" x14ac:dyDescent="0.2">
      <c r="A776" s="31"/>
      <c r="B776" s="32"/>
      <c r="C776" s="32"/>
    </row>
    <row r="777" spans="1:3" ht="16" x14ac:dyDescent="0.2">
      <c r="A777" s="31"/>
      <c r="B777" s="32"/>
      <c r="C777" s="32"/>
    </row>
    <row r="778" spans="1:3" ht="16" x14ac:dyDescent="0.2">
      <c r="A778" s="31"/>
      <c r="B778" s="32"/>
      <c r="C778" s="32"/>
    </row>
    <row r="779" spans="1:3" ht="16" x14ac:dyDescent="0.2">
      <c r="A779" s="31"/>
      <c r="B779" s="32"/>
      <c r="C779" s="32"/>
    </row>
    <row r="780" spans="1:3" ht="16" x14ac:dyDescent="0.2">
      <c r="A780" s="31"/>
      <c r="B780" s="32"/>
      <c r="C780" s="32"/>
    </row>
    <row r="781" spans="1:3" ht="16" x14ac:dyDescent="0.2">
      <c r="A781" s="31"/>
      <c r="B781" s="32"/>
      <c r="C781" s="32"/>
    </row>
    <row r="782" spans="1:3" ht="16" x14ac:dyDescent="0.2">
      <c r="A782" s="31"/>
      <c r="B782" s="32"/>
      <c r="C782" s="32"/>
    </row>
    <row r="783" spans="1:3" ht="16" x14ac:dyDescent="0.2">
      <c r="A783" s="31"/>
      <c r="B783" s="32"/>
      <c r="C783" s="32"/>
    </row>
    <row r="784" spans="1:3" ht="16" x14ac:dyDescent="0.2">
      <c r="A784" s="31"/>
      <c r="B784" s="32"/>
      <c r="C784" s="32"/>
    </row>
    <row r="785" spans="1:3" ht="16" x14ac:dyDescent="0.2">
      <c r="A785" s="31"/>
      <c r="B785" s="32"/>
      <c r="C785" s="32"/>
    </row>
    <row r="786" spans="1:3" ht="16" x14ac:dyDescent="0.2">
      <c r="A786" s="31"/>
      <c r="B786" s="32"/>
      <c r="C786" s="32"/>
    </row>
    <row r="787" spans="1:3" ht="16" x14ac:dyDescent="0.2">
      <c r="A787" s="31"/>
      <c r="B787" s="32"/>
      <c r="C787" s="32"/>
    </row>
    <row r="788" spans="1:3" ht="16" x14ac:dyDescent="0.2">
      <c r="A788" s="31"/>
      <c r="B788" s="32"/>
      <c r="C788" s="32"/>
    </row>
    <row r="789" spans="1:3" ht="16" x14ac:dyDescent="0.2">
      <c r="A789" s="31"/>
      <c r="B789" s="32"/>
      <c r="C789" s="32"/>
    </row>
    <row r="790" spans="1:3" ht="16" x14ac:dyDescent="0.2">
      <c r="A790" s="31"/>
      <c r="B790" s="32"/>
      <c r="C790" s="32"/>
    </row>
    <row r="791" spans="1:3" ht="16" x14ac:dyDescent="0.2">
      <c r="A791" s="31"/>
      <c r="B791" s="32"/>
      <c r="C791" s="32"/>
    </row>
    <row r="792" spans="1:3" ht="16" x14ac:dyDescent="0.2">
      <c r="A792" s="31"/>
      <c r="B792" s="32"/>
      <c r="C792" s="32"/>
    </row>
    <row r="793" spans="1:3" ht="16" x14ac:dyDescent="0.2">
      <c r="A793" s="31"/>
      <c r="B793" s="32"/>
      <c r="C793" s="32"/>
    </row>
    <row r="794" spans="1:3" ht="16" x14ac:dyDescent="0.2">
      <c r="A794" s="31"/>
      <c r="B794" s="32"/>
      <c r="C794" s="32"/>
    </row>
    <row r="795" spans="1:3" ht="16" x14ac:dyDescent="0.2">
      <c r="A795" s="31"/>
      <c r="B795" s="32"/>
      <c r="C795" s="32"/>
    </row>
    <row r="796" spans="1:3" ht="16" x14ac:dyDescent="0.2">
      <c r="A796" s="31"/>
      <c r="B796" s="32"/>
      <c r="C796" s="32"/>
    </row>
    <row r="797" spans="1:3" ht="16" x14ac:dyDescent="0.2">
      <c r="A797" s="31"/>
      <c r="B797" s="32"/>
      <c r="C797" s="32"/>
    </row>
    <row r="798" spans="1:3" ht="16" x14ac:dyDescent="0.2">
      <c r="A798" s="31"/>
      <c r="B798" s="32"/>
      <c r="C798" s="32"/>
    </row>
    <row r="799" spans="1:3" ht="16" x14ac:dyDescent="0.2">
      <c r="A799" s="31"/>
      <c r="B799" s="32"/>
      <c r="C799" s="32"/>
    </row>
    <row r="800" spans="1:3" ht="16" x14ac:dyDescent="0.2">
      <c r="A800" s="31"/>
      <c r="B800" s="32"/>
      <c r="C800" s="32"/>
    </row>
    <row r="801" spans="1:3" ht="16" x14ac:dyDescent="0.2">
      <c r="A801" s="31"/>
      <c r="B801" s="32"/>
      <c r="C801" s="32"/>
    </row>
    <row r="802" spans="1:3" ht="16" x14ac:dyDescent="0.2">
      <c r="A802" s="31"/>
      <c r="B802" s="32"/>
      <c r="C802" s="32"/>
    </row>
    <row r="803" spans="1:3" ht="16" x14ac:dyDescent="0.2">
      <c r="A803" s="31"/>
      <c r="B803" s="32"/>
      <c r="C803" s="32"/>
    </row>
    <row r="804" spans="1:3" ht="16" x14ac:dyDescent="0.2">
      <c r="A804" s="31"/>
      <c r="B804" s="32"/>
      <c r="C804" s="32"/>
    </row>
    <row r="805" spans="1:3" ht="16" x14ac:dyDescent="0.2">
      <c r="A805" s="31"/>
      <c r="B805" s="32"/>
      <c r="C805" s="32"/>
    </row>
    <row r="806" spans="1:3" ht="16" x14ac:dyDescent="0.2">
      <c r="A806" s="31"/>
      <c r="B806" s="32"/>
      <c r="C806" s="32"/>
    </row>
    <row r="807" spans="1:3" ht="16" x14ac:dyDescent="0.2">
      <c r="A807" s="31"/>
      <c r="B807" s="32"/>
      <c r="C807" s="32"/>
    </row>
    <row r="808" spans="1:3" ht="16" x14ac:dyDescent="0.2">
      <c r="A808" s="31"/>
      <c r="B808" s="32"/>
      <c r="C808" s="32"/>
    </row>
    <row r="809" spans="1:3" ht="16" x14ac:dyDescent="0.2">
      <c r="A809" s="31"/>
      <c r="B809" s="32"/>
      <c r="C809" s="32"/>
    </row>
    <row r="810" spans="1:3" ht="16" x14ac:dyDescent="0.2">
      <c r="A810" s="31"/>
      <c r="B810" s="32"/>
      <c r="C810" s="32"/>
    </row>
    <row r="811" spans="1:3" ht="16" x14ac:dyDescent="0.2">
      <c r="A811" s="31"/>
      <c r="B811" s="32"/>
      <c r="C811" s="32"/>
    </row>
    <row r="812" spans="1:3" ht="16" x14ac:dyDescent="0.2">
      <c r="A812" s="31"/>
      <c r="B812" s="32"/>
      <c r="C812" s="32"/>
    </row>
    <row r="813" spans="1:3" ht="16" x14ac:dyDescent="0.2">
      <c r="A813" s="31"/>
      <c r="B813" s="32"/>
      <c r="C813" s="32"/>
    </row>
    <row r="814" spans="1:3" ht="16" x14ac:dyDescent="0.2">
      <c r="A814" s="31"/>
      <c r="B814" s="32"/>
      <c r="C814" s="32"/>
    </row>
    <row r="815" spans="1:3" ht="16" x14ac:dyDescent="0.2">
      <c r="A815" s="31"/>
      <c r="B815" s="32"/>
      <c r="C815" s="32"/>
    </row>
    <row r="816" spans="1:3" ht="16" x14ac:dyDescent="0.2">
      <c r="A816" s="31"/>
      <c r="B816" s="32"/>
      <c r="C816" s="32"/>
    </row>
    <row r="817" spans="1:3" ht="16" x14ac:dyDescent="0.2">
      <c r="A817" s="31"/>
      <c r="B817" s="32"/>
      <c r="C817" s="32"/>
    </row>
    <row r="818" spans="1:3" ht="16" x14ac:dyDescent="0.2">
      <c r="A818" s="31"/>
      <c r="B818" s="32"/>
      <c r="C818" s="32"/>
    </row>
    <row r="819" spans="1:3" ht="16" x14ac:dyDescent="0.2">
      <c r="A819" s="31"/>
      <c r="B819" s="32"/>
      <c r="C819" s="32"/>
    </row>
    <row r="820" spans="1:3" ht="16" x14ac:dyDescent="0.2">
      <c r="A820" s="31"/>
      <c r="B820" s="32"/>
      <c r="C820" s="32"/>
    </row>
    <row r="821" spans="1:3" ht="16" x14ac:dyDescent="0.2">
      <c r="A821" s="31"/>
      <c r="B821" s="32"/>
      <c r="C821" s="32"/>
    </row>
    <row r="822" spans="1:3" ht="16" x14ac:dyDescent="0.2">
      <c r="A822" s="31"/>
      <c r="B822" s="32"/>
      <c r="C822" s="32"/>
    </row>
    <row r="823" spans="1:3" ht="16" x14ac:dyDescent="0.2">
      <c r="A823" s="31"/>
      <c r="B823" s="32"/>
      <c r="C823" s="32"/>
    </row>
    <row r="824" spans="1:3" ht="16" x14ac:dyDescent="0.2">
      <c r="A824" s="31"/>
      <c r="B824" s="32"/>
      <c r="C824" s="32"/>
    </row>
    <row r="825" spans="1:3" ht="16" x14ac:dyDescent="0.2">
      <c r="A825" s="31"/>
      <c r="B825" s="32"/>
      <c r="C825" s="32"/>
    </row>
    <row r="826" spans="1:3" ht="16" x14ac:dyDescent="0.2">
      <c r="A826" s="31"/>
      <c r="B826" s="32"/>
      <c r="C826" s="32"/>
    </row>
    <row r="827" spans="1:3" ht="16" x14ac:dyDescent="0.2">
      <c r="A827" s="31"/>
      <c r="B827" s="32"/>
      <c r="C827" s="32"/>
    </row>
    <row r="828" spans="1:3" ht="16" x14ac:dyDescent="0.2">
      <c r="A828" s="31"/>
      <c r="B828" s="32"/>
      <c r="C828" s="32"/>
    </row>
    <row r="829" spans="1:3" ht="16" x14ac:dyDescent="0.2">
      <c r="A829" s="31"/>
      <c r="B829" s="32"/>
      <c r="C829" s="32"/>
    </row>
    <row r="830" spans="1:3" ht="16" x14ac:dyDescent="0.2">
      <c r="A830" s="31"/>
      <c r="B830" s="32"/>
      <c r="C830" s="32"/>
    </row>
    <row r="831" spans="1:3" ht="16" x14ac:dyDescent="0.2">
      <c r="A831" s="31"/>
      <c r="B831" s="32"/>
      <c r="C831" s="32"/>
    </row>
    <row r="832" spans="1:3" ht="16" x14ac:dyDescent="0.2">
      <c r="A832" s="31"/>
      <c r="B832" s="32"/>
      <c r="C832" s="32"/>
    </row>
    <row r="833" spans="1:3" ht="16" x14ac:dyDescent="0.2">
      <c r="A833" s="31"/>
      <c r="B833" s="32"/>
      <c r="C833" s="32"/>
    </row>
    <row r="834" spans="1:3" ht="16" x14ac:dyDescent="0.2">
      <c r="A834" s="31"/>
      <c r="B834" s="32"/>
      <c r="C834" s="32"/>
    </row>
    <row r="835" spans="1:3" ht="16" x14ac:dyDescent="0.2">
      <c r="A835" s="31"/>
      <c r="B835" s="32"/>
      <c r="C835" s="32"/>
    </row>
    <row r="836" spans="1:3" ht="16" x14ac:dyDescent="0.2">
      <c r="A836" s="31"/>
      <c r="B836" s="32"/>
      <c r="C836" s="32"/>
    </row>
    <row r="837" spans="1:3" ht="16" x14ac:dyDescent="0.2">
      <c r="A837" s="31"/>
      <c r="B837" s="32"/>
      <c r="C837" s="32"/>
    </row>
    <row r="838" spans="1:3" ht="16" x14ac:dyDescent="0.2">
      <c r="A838" s="31"/>
      <c r="B838" s="32"/>
      <c r="C838" s="32"/>
    </row>
    <row r="839" spans="1:3" ht="16" x14ac:dyDescent="0.2">
      <c r="A839" s="31"/>
      <c r="B839" s="32"/>
      <c r="C839" s="32"/>
    </row>
    <row r="840" spans="1:3" ht="16" x14ac:dyDescent="0.2">
      <c r="A840" s="31"/>
      <c r="B840" s="32"/>
      <c r="C840" s="32"/>
    </row>
    <row r="841" spans="1:3" ht="16" x14ac:dyDescent="0.2">
      <c r="A841" s="31"/>
      <c r="B841" s="32"/>
      <c r="C841" s="32"/>
    </row>
    <row r="842" spans="1:3" ht="16" x14ac:dyDescent="0.2">
      <c r="A842" s="31"/>
      <c r="B842" s="32"/>
      <c r="C842" s="32"/>
    </row>
    <row r="843" spans="1:3" ht="16" x14ac:dyDescent="0.2">
      <c r="A843" s="31"/>
      <c r="B843" s="32"/>
      <c r="C843" s="32"/>
    </row>
    <row r="844" spans="1:3" ht="16" x14ac:dyDescent="0.2">
      <c r="A844" s="31"/>
      <c r="B844" s="32"/>
      <c r="C844" s="32"/>
    </row>
    <row r="845" spans="1:3" ht="16" x14ac:dyDescent="0.2">
      <c r="A845" s="31"/>
      <c r="B845" s="32"/>
      <c r="C845" s="32"/>
    </row>
    <row r="846" spans="1:3" ht="16" x14ac:dyDescent="0.2">
      <c r="A846" s="31"/>
      <c r="B846" s="32"/>
      <c r="C846" s="32"/>
    </row>
    <row r="847" spans="1:3" ht="16" x14ac:dyDescent="0.2">
      <c r="A847" s="31"/>
      <c r="B847" s="32"/>
      <c r="C847" s="32"/>
    </row>
    <row r="848" spans="1:3" ht="16" x14ac:dyDescent="0.2">
      <c r="A848" s="31"/>
      <c r="B848" s="32"/>
      <c r="C848" s="32"/>
    </row>
    <row r="849" spans="1:3" ht="16" x14ac:dyDescent="0.2">
      <c r="A849" s="31"/>
      <c r="B849" s="32"/>
      <c r="C849" s="32"/>
    </row>
    <row r="850" spans="1:3" ht="16" x14ac:dyDescent="0.2">
      <c r="A850" s="31"/>
      <c r="B850" s="32"/>
      <c r="C850" s="32"/>
    </row>
    <row r="851" spans="1:3" ht="16" x14ac:dyDescent="0.2">
      <c r="A851" s="31"/>
      <c r="B851" s="32"/>
      <c r="C851" s="32"/>
    </row>
    <row r="852" spans="1:3" ht="16" x14ac:dyDescent="0.2">
      <c r="A852" s="31"/>
      <c r="B852" s="32"/>
      <c r="C852" s="32"/>
    </row>
    <row r="853" spans="1:3" ht="16" x14ac:dyDescent="0.2">
      <c r="A853" s="31"/>
      <c r="B853" s="32"/>
      <c r="C853" s="32"/>
    </row>
    <row r="854" spans="1:3" ht="16" x14ac:dyDescent="0.2">
      <c r="A854" s="31"/>
      <c r="B854" s="32"/>
      <c r="C854" s="32"/>
    </row>
    <row r="855" spans="1:3" ht="16" x14ac:dyDescent="0.2">
      <c r="A855" s="31"/>
      <c r="B855" s="32"/>
      <c r="C855" s="32"/>
    </row>
    <row r="856" spans="1:3" ht="16" x14ac:dyDescent="0.2">
      <c r="A856" s="31"/>
      <c r="B856" s="32"/>
      <c r="C856" s="32"/>
    </row>
    <row r="857" spans="1:3" ht="16" x14ac:dyDescent="0.2">
      <c r="A857" s="31"/>
      <c r="B857" s="32"/>
      <c r="C857" s="32"/>
    </row>
    <row r="858" spans="1:3" ht="16" x14ac:dyDescent="0.2">
      <c r="A858" s="31"/>
      <c r="B858" s="32"/>
      <c r="C858" s="32"/>
    </row>
    <row r="859" spans="1:3" ht="16" x14ac:dyDescent="0.2">
      <c r="A859" s="31"/>
      <c r="B859" s="32"/>
      <c r="C859" s="32"/>
    </row>
    <row r="860" spans="1:3" ht="16" x14ac:dyDescent="0.2">
      <c r="A860" s="31"/>
      <c r="B860" s="32"/>
      <c r="C860" s="32"/>
    </row>
    <row r="861" spans="1:3" ht="16" x14ac:dyDescent="0.2">
      <c r="A861" s="31"/>
      <c r="B861" s="32"/>
      <c r="C861" s="32"/>
    </row>
    <row r="862" spans="1:3" ht="16" x14ac:dyDescent="0.2">
      <c r="A862" s="31"/>
      <c r="B862" s="32"/>
      <c r="C862" s="32"/>
    </row>
    <row r="863" spans="1:3" ht="16" x14ac:dyDescent="0.2">
      <c r="A863" s="31"/>
      <c r="B863" s="32"/>
      <c r="C863" s="32"/>
    </row>
    <row r="864" spans="1:3" ht="16" x14ac:dyDescent="0.2">
      <c r="A864" s="31"/>
      <c r="B864" s="32"/>
      <c r="C864" s="32"/>
    </row>
    <row r="865" spans="1:3" ht="16" x14ac:dyDescent="0.2">
      <c r="A865" s="31"/>
      <c r="B865" s="32"/>
      <c r="C865" s="32"/>
    </row>
    <row r="866" spans="1:3" ht="16" x14ac:dyDescent="0.2">
      <c r="A866" s="31"/>
      <c r="B866" s="32"/>
      <c r="C866" s="32"/>
    </row>
    <row r="867" spans="1:3" ht="16" x14ac:dyDescent="0.2">
      <c r="A867" s="31"/>
      <c r="B867" s="32"/>
      <c r="C867" s="32"/>
    </row>
    <row r="868" spans="1:3" ht="16" x14ac:dyDescent="0.2">
      <c r="A868" s="31"/>
      <c r="B868" s="32"/>
      <c r="C868" s="32"/>
    </row>
    <row r="869" spans="1:3" ht="16" x14ac:dyDescent="0.2">
      <c r="A869" s="31"/>
      <c r="B869" s="32"/>
      <c r="C869" s="32"/>
    </row>
    <row r="870" spans="1:3" ht="16" x14ac:dyDescent="0.2">
      <c r="A870" s="31"/>
      <c r="B870" s="32"/>
      <c r="C870" s="32"/>
    </row>
    <row r="871" spans="1:3" ht="16" x14ac:dyDescent="0.2">
      <c r="A871" s="31"/>
      <c r="B871" s="32"/>
      <c r="C871" s="32"/>
    </row>
    <row r="872" spans="1:3" ht="16" x14ac:dyDescent="0.2">
      <c r="A872" s="31"/>
      <c r="B872" s="32"/>
      <c r="C872" s="32"/>
    </row>
    <row r="873" spans="1:3" ht="16" x14ac:dyDescent="0.2">
      <c r="A873" s="31"/>
      <c r="B873" s="32"/>
      <c r="C873" s="32"/>
    </row>
    <row r="874" spans="1:3" ht="16" x14ac:dyDescent="0.2">
      <c r="A874" s="31"/>
      <c r="B874" s="32"/>
      <c r="C874" s="32"/>
    </row>
    <row r="875" spans="1:3" ht="16" x14ac:dyDescent="0.2">
      <c r="A875" s="31"/>
      <c r="B875" s="32"/>
      <c r="C875" s="32"/>
    </row>
    <row r="876" spans="1:3" ht="16" x14ac:dyDescent="0.2">
      <c r="A876" s="31"/>
      <c r="B876" s="32"/>
      <c r="C876" s="32"/>
    </row>
    <row r="877" spans="1:3" ht="16" x14ac:dyDescent="0.2">
      <c r="A877" s="31"/>
      <c r="B877" s="32"/>
      <c r="C877" s="32"/>
    </row>
    <row r="878" spans="1:3" ht="16" x14ac:dyDescent="0.2">
      <c r="A878" s="31"/>
      <c r="B878" s="32"/>
      <c r="C878" s="32"/>
    </row>
    <row r="879" spans="1:3" ht="16" x14ac:dyDescent="0.2">
      <c r="A879" s="31"/>
      <c r="B879" s="32"/>
      <c r="C879" s="32"/>
    </row>
    <row r="880" spans="1:3" ht="16" x14ac:dyDescent="0.2">
      <c r="A880" s="31"/>
      <c r="B880" s="32"/>
      <c r="C880" s="32"/>
    </row>
    <row r="881" spans="1:3" ht="16" x14ac:dyDescent="0.2">
      <c r="A881" s="31"/>
      <c r="B881" s="32"/>
      <c r="C881" s="32"/>
    </row>
    <row r="882" spans="1:3" ht="16" x14ac:dyDescent="0.2">
      <c r="A882" s="31"/>
      <c r="B882" s="32"/>
      <c r="C882" s="32"/>
    </row>
    <row r="883" spans="1:3" ht="16" x14ac:dyDescent="0.2">
      <c r="A883" s="31"/>
      <c r="B883" s="32"/>
      <c r="C883" s="32"/>
    </row>
    <row r="884" spans="1:3" ht="16" x14ac:dyDescent="0.2">
      <c r="A884" s="31"/>
      <c r="B884" s="32"/>
      <c r="C884" s="32"/>
    </row>
    <row r="885" spans="1:3" ht="16" x14ac:dyDescent="0.2">
      <c r="A885" s="31"/>
      <c r="B885" s="32"/>
      <c r="C885" s="32"/>
    </row>
    <row r="886" spans="1:3" ht="16" x14ac:dyDescent="0.2">
      <c r="A886" s="31"/>
      <c r="B886" s="32"/>
      <c r="C886" s="32"/>
    </row>
    <row r="887" spans="1:3" ht="16" x14ac:dyDescent="0.2">
      <c r="A887" s="31"/>
      <c r="B887" s="32"/>
      <c r="C887" s="32"/>
    </row>
    <row r="888" spans="1:3" ht="16" x14ac:dyDescent="0.2">
      <c r="A888" s="31"/>
      <c r="B888" s="32"/>
      <c r="C888" s="32"/>
    </row>
    <row r="889" spans="1:3" ht="16" x14ac:dyDescent="0.2">
      <c r="A889" s="31"/>
      <c r="B889" s="32"/>
      <c r="C889" s="32"/>
    </row>
    <row r="890" spans="1:3" ht="16" x14ac:dyDescent="0.2">
      <c r="A890" s="31"/>
      <c r="B890" s="32"/>
      <c r="C890" s="32"/>
    </row>
    <row r="891" spans="1:3" ht="16" x14ac:dyDescent="0.2">
      <c r="A891" s="31"/>
      <c r="B891" s="32"/>
      <c r="C891" s="32"/>
    </row>
    <row r="892" spans="1:3" ht="16" x14ac:dyDescent="0.2">
      <c r="A892" s="31"/>
      <c r="B892" s="32"/>
      <c r="C892" s="32"/>
    </row>
    <row r="893" spans="1:3" ht="16" x14ac:dyDescent="0.2">
      <c r="A893" s="31"/>
      <c r="B893" s="32"/>
      <c r="C893" s="32"/>
    </row>
    <row r="894" spans="1:3" ht="16" x14ac:dyDescent="0.2">
      <c r="A894" s="31"/>
      <c r="B894" s="32"/>
      <c r="C894" s="32"/>
    </row>
    <row r="895" spans="1:3" ht="16" x14ac:dyDescent="0.2">
      <c r="A895" s="31"/>
      <c r="B895" s="32"/>
      <c r="C895" s="32"/>
    </row>
    <row r="896" spans="1:3" ht="16" x14ac:dyDescent="0.2">
      <c r="A896" s="31"/>
      <c r="B896" s="32"/>
      <c r="C896" s="32"/>
    </row>
    <row r="897" spans="1:3" ht="16" x14ac:dyDescent="0.2">
      <c r="A897" s="31"/>
      <c r="B897" s="32"/>
      <c r="C897" s="32"/>
    </row>
    <row r="898" spans="1:3" ht="16" x14ac:dyDescent="0.2">
      <c r="A898" s="31"/>
      <c r="B898" s="32"/>
      <c r="C898" s="32"/>
    </row>
    <row r="899" spans="1:3" ht="16" x14ac:dyDescent="0.2">
      <c r="A899" s="31"/>
      <c r="B899" s="32"/>
      <c r="C899" s="32"/>
    </row>
    <row r="900" spans="1:3" ht="16" x14ac:dyDescent="0.2">
      <c r="A900" s="31"/>
      <c r="B900" s="32"/>
      <c r="C900" s="32"/>
    </row>
    <row r="901" spans="1:3" ht="16" x14ac:dyDescent="0.2">
      <c r="A901" s="31"/>
      <c r="B901" s="32"/>
      <c r="C901" s="32"/>
    </row>
    <row r="902" spans="1:3" ht="16" x14ac:dyDescent="0.2">
      <c r="A902" s="31"/>
      <c r="B902" s="32"/>
      <c r="C902" s="32"/>
    </row>
    <row r="903" spans="1:3" ht="16" x14ac:dyDescent="0.2">
      <c r="A903" s="31"/>
      <c r="B903" s="32"/>
      <c r="C903" s="32"/>
    </row>
    <row r="904" spans="1:3" ht="16" x14ac:dyDescent="0.2">
      <c r="A904" s="31"/>
      <c r="B904" s="32"/>
      <c r="C904" s="32"/>
    </row>
    <row r="905" spans="1:3" ht="16" x14ac:dyDescent="0.2">
      <c r="A905" s="31"/>
      <c r="B905" s="32"/>
      <c r="C905" s="32"/>
    </row>
    <row r="906" spans="1:3" ht="16" x14ac:dyDescent="0.2">
      <c r="A906" s="31"/>
      <c r="B906" s="32"/>
      <c r="C906" s="32"/>
    </row>
    <row r="907" spans="1:3" ht="16" x14ac:dyDescent="0.2">
      <c r="A907" s="31"/>
      <c r="B907" s="32"/>
      <c r="C907" s="32"/>
    </row>
    <row r="908" spans="1:3" ht="16" x14ac:dyDescent="0.2">
      <c r="A908" s="31"/>
      <c r="B908" s="32"/>
      <c r="C908" s="32"/>
    </row>
    <row r="909" spans="1:3" ht="16" x14ac:dyDescent="0.2">
      <c r="A909" s="31"/>
      <c r="B909" s="32"/>
      <c r="C909" s="32"/>
    </row>
    <row r="910" spans="1:3" ht="16" x14ac:dyDescent="0.2">
      <c r="A910" s="31"/>
      <c r="B910" s="32"/>
      <c r="C910" s="32"/>
    </row>
    <row r="911" spans="1:3" ht="16" x14ac:dyDescent="0.2">
      <c r="A911" s="31"/>
      <c r="B911" s="32"/>
      <c r="C911" s="32"/>
    </row>
    <row r="912" spans="1:3" ht="16" x14ac:dyDescent="0.2">
      <c r="A912" s="31"/>
      <c r="B912" s="32"/>
      <c r="C912" s="32"/>
    </row>
    <row r="913" spans="1:3" ht="16" x14ac:dyDescent="0.2">
      <c r="A913" s="31"/>
      <c r="B913" s="32"/>
      <c r="C913" s="32"/>
    </row>
    <row r="914" spans="1:3" ht="16" x14ac:dyDescent="0.2">
      <c r="A914" s="31"/>
      <c r="B914" s="32"/>
      <c r="C914" s="32"/>
    </row>
    <row r="915" spans="1:3" ht="16" x14ac:dyDescent="0.2">
      <c r="A915" s="31"/>
      <c r="B915" s="32"/>
      <c r="C915" s="32"/>
    </row>
    <row r="916" spans="1:3" ht="16" x14ac:dyDescent="0.2">
      <c r="A916" s="31"/>
      <c r="B916" s="32"/>
      <c r="C916" s="32"/>
    </row>
    <row r="917" spans="1:3" ht="16" x14ac:dyDescent="0.2">
      <c r="A917" s="31"/>
      <c r="B917" s="32"/>
      <c r="C917" s="32"/>
    </row>
    <row r="918" spans="1:3" ht="16" x14ac:dyDescent="0.2">
      <c r="A918" s="31"/>
      <c r="B918" s="32"/>
      <c r="C918" s="32"/>
    </row>
    <row r="919" spans="1:3" ht="16" x14ac:dyDescent="0.2">
      <c r="A919" s="31"/>
      <c r="B919" s="32"/>
      <c r="C919" s="32"/>
    </row>
    <row r="920" spans="1:3" ht="16" x14ac:dyDescent="0.2">
      <c r="A920" s="31"/>
      <c r="B920" s="32"/>
      <c r="C920" s="32"/>
    </row>
    <row r="921" spans="1:3" ht="16" x14ac:dyDescent="0.2">
      <c r="A921" s="31"/>
      <c r="B921" s="32"/>
      <c r="C921" s="32"/>
    </row>
    <row r="922" spans="1:3" ht="16" x14ac:dyDescent="0.2">
      <c r="A922" s="31"/>
      <c r="B922" s="32"/>
      <c r="C922" s="32"/>
    </row>
    <row r="923" spans="1:3" ht="16" x14ac:dyDescent="0.2">
      <c r="A923" s="31"/>
      <c r="B923" s="32"/>
      <c r="C923" s="32"/>
    </row>
    <row r="924" spans="1:3" ht="16" x14ac:dyDescent="0.2">
      <c r="A924" s="31"/>
      <c r="B924" s="32"/>
      <c r="C924" s="32"/>
    </row>
    <row r="925" spans="1:3" ht="16" x14ac:dyDescent="0.2">
      <c r="A925" s="31"/>
      <c r="B925" s="32"/>
      <c r="C925" s="32"/>
    </row>
    <row r="926" spans="1:3" ht="16" x14ac:dyDescent="0.2">
      <c r="A926" s="31"/>
      <c r="B926" s="32"/>
      <c r="C926" s="32"/>
    </row>
    <row r="927" spans="1:3" ht="16" x14ac:dyDescent="0.2">
      <c r="A927" s="31"/>
      <c r="B927" s="32"/>
      <c r="C927" s="32"/>
    </row>
    <row r="928" spans="1:3" ht="16" x14ac:dyDescent="0.2">
      <c r="A928" s="31"/>
      <c r="B928" s="32"/>
      <c r="C928" s="32"/>
    </row>
    <row r="929" spans="1:3" ht="16" x14ac:dyDescent="0.2">
      <c r="A929" s="31"/>
      <c r="B929" s="32"/>
      <c r="C929" s="32"/>
    </row>
    <row r="930" spans="1:3" ht="16" x14ac:dyDescent="0.2">
      <c r="A930" s="31"/>
      <c r="B930" s="32"/>
      <c r="C930" s="32"/>
    </row>
    <row r="931" spans="1:3" ht="16" x14ac:dyDescent="0.2">
      <c r="A931" s="31"/>
      <c r="B931" s="32"/>
      <c r="C931" s="32"/>
    </row>
    <row r="932" spans="1:3" ht="16" x14ac:dyDescent="0.2">
      <c r="A932" s="31"/>
      <c r="B932" s="32"/>
      <c r="C932" s="32"/>
    </row>
    <row r="933" spans="1:3" ht="16" x14ac:dyDescent="0.2">
      <c r="A933" s="31"/>
      <c r="B933" s="32"/>
      <c r="C933" s="32"/>
    </row>
    <row r="934" spans="1:3" ht="16" x14ac:dyDescent="0.2">
      <c r="A934" s="31"/>
      <c r="B934" s="32"/>
      <c r="C934" s="32"/>
    </row>
    <row r="935" spans="1:3" ht="16" x14ac:dyDescent="0.2">
      <c r="A935" s="31"/>
      <c r="B935" s="32"/>
      <c r="C935" s="32"/>
    </row>
    <row r="936" spans="1:3" ht="16" x14ac:dyDescent="0.2">
      <c r="A936" s="31"/>
      <c r="B936" s="32"/>
      <c r="C936" s="32"/>
    </row>
    <row r="937" spans="1:3" ht="16" x14ac:dyDescent="0.2">
      <c r="A937" s="31"/>
      <c r="B937" s="32"/>
      <c r="C937" s="32"/>
    </row>
    <row r="938" spans="1:3" ht="16" x14ac:dyDescent="0.2">
      <c r="A938" s="31"/>
      <c r="B938" s="32"/>
      <c r="C938" s="32"/>
    </row>
    <row r="939" spans="1:3" ht="16" x14ac:dyDescent="0.2">
      <c r="A939" s="31"/>
      <c r="B939" s="32"/>
      <c r="C939" s="32"/>
    </row>
    <row r="940" spans="1:3" ht="16" x14ac:dyDescent="0.2">
      <c r="A940" s="31"/>
      <c r="B940" s="32"/>
      <c r="C940" s="32"/>
    </row>
    <row r="941" spans="1:3" ht="16" x14ac:dyDescent="0.2">
      <c r="A941" s="31"/>
      <c r="B941" s="32"/>
      <c r="C941" s="32"/>
    </row>
    <row r="942" spans="1:3" ht="16" x14ac:dyDescent="0.2">
      <c r="A942" s="31"/>
      <c r="B942" s="32"/>
      <c r="C942" s="32"/>
    </row>
    <row r="943" spans="1:3" ht="16" x14ac:dyDescent="0.2">
      <c r="A943" s="31"/>
      <c r="B943" s="32"/>
      <c r="C943" s="32"/>
    </row>
    <row r="944" spans="1:3" ht="16" x14ac:dyDescent="0.2">
      <c r="A944" s="31"/>
      <c r="B944" s="32"/>
      <c r="C944" s="32"/>
    </row>
    <row r="945" spans="1:3" ht="16" x14ac:dyDescent="0.2">
      <c r="A945" s="31"/>
      <c r="B945" s="32"/>
      <c r="C945" s="32"/>
    </row>
    <row r="946" spans="1:3" ht="16" x14ac:dyDescent="0.2">
      <c r="A946" s="31"/>
      <c r="B946" s="32"/>
      <c r="C946" s="32"/>
    </row>
    <row r="947" spans="1:3" ht="16" x14ac:dyDescent="0.2">
      <c r="A947" s="31"/>
      <c r="B947" s="32"/>
      <c r="C947" s="32"/>
    </row>
    <row r="948" spans="1:3" ht="16" x14ac:dyDescent="0.2">
      <c r="A948" s="31"/>
      <c r="B948" s="32"/>
      <c r="C948" s="32"/>
    </row>
    <row r="949" spans="1:3" ht="16" x14ac:dyDescent="0.2">
      <c r="A949" s="31"/>
      <c r="B949" s="32"/>
      <c r="C949" s="32"/>
    </row>
    <row r="950" spans="1:3" ht="16" x14ac:dyDescent="0.2">
      <c r="A950" s="31"/>
      <c r="B950" s="32"/>
      <c r="C950" s="32"/>
    </row>
    <row r="951" spans="1:3" ht="16" x14ac:dyDescent="0.2">
      <c r="A951" s="31"/>
      <c r="B951" s="32"/>
      <c r="C951" s="32"/>
    </row>
    <row r="952" spans="1:3" ht="16" x14ac:dyDescent="0.2">
      <c r="A952" s="31"/>
      <c r="B952" s="32"/>
      <c r="C952" s="32"/>
    </row>
    <row r="953" spans="1:3" ht="16" x14ac:dyDescent="0.2">
      <c r="A953" s="31"/>
      <c r="B953" s="32"/>
      <c r="C953" s="32"/>
    </row>
    <row r="954" spans="1:3" ht="16" x14ac:dyDescent="0.2">
      <c r="A954" s="31"/>
      <c r="B954" s="32"/>
      <c r="C954" s="32"/>
    </row>
    <row r="955" spans="1:3" ht="16" x14ac:dyDescent="0.2">
      <c r="A955" s="31"/>
      <c r="B955" s="32"/>
      <c r="C955" s="32"/>
    </row>
    <row r="956" spans="1:3" ht="16" x14ac:dyDescent="0.2">
      <c r="A956" s="31"/>
      <c r="B956" s="32"/>
      <c r="C956" s="32"/>
    </row>
    <row r="957" spans="1:3" ht="16" x14ac:dyDescent="0.2">
      <c r="A957" s="31"/>
      <c r="B957" s="32"/>
      <c r="C957" s="32"/>
    </row>
    <row r="958" spans="1:3" ht="16" x14ac:dyDescent="0.2">
      <c r="A958" s="31"/>
      <c r="B958" s="32"/>
      <c r="C958" s="32"/>
    </row>
    <row r="959" spans="1:3" ht="16" x14ac:dyDescent="0.2">
      <c r="A959" s="31"/>
      <c r="B959" s="32"/>
      <c r="C959" s="32"/>
    </row>
    <row r="960" spans="1:3" ht="16" x14ac:dyDescent="0.2">
      <c r="A960" s="31"/>
      <c r="B960" s="32"/>
      <c r="C960" s="32"/>
    </row>
    <row r="961" spans="1:3" ht="16" x14ac:dyDescent="0.2">
      <c r="A961" s="31"/>
      <c r="B961" s="32"/>
      <c r="C961" s="32"/>
    </row>
    <row r="962" spans="1:3" ht="16" x14ac:dyDescent="0.2">
      <c r="A962" s="31"/>
      <c r="B962" s="32"/>
      <c r="C962" s="32"/>
    </row>
    <row r="963" spans="1:3" ht="16" x14ac:dyDescent="0.2">
      <c r="A963" s="31"/>
      <c r="B963" s="32"/>
      <c r="C963" s="32"/>
    </row>
    <row r="964" spans="1:3" ht="16" x14ac:dyDescent="0.2">
      <c r="A964" s="31"/>
      <c r="B964" s="32"/>
      <c r="C964" s="32"/>
    </row>
    <row r="965" spans="1:3" ht="16" x14ac:dyDescent="0.2">
      <c r="A965" s="31"/>
      <c r="B965" s="32"/>
      <c r="C965" s="32"/>
    </row>
    <row r="966" spans="1:3" ht="16" x14ac:dyDescent="0.2">
      <c r="A966" s="31"/>
      <c r="B966" s="32"/>
      <c r="C966" s="32"/>
    </row>
    <row r="967" spans="1:3" ht="16" x14ac:dyDescent="0.2">
      <c r="A967" s="31"/>
      <c r="B967" s="32"/>
      <c r="C967" s="32"/>
    </row>
    <row r="968" spans="1:3" ht="16" x14ac:dyDescent="0.2">
      <c r="A968" s="31"/>
      <c r="B968" s="32"/>
      <c r="C968" s="32"/>
    </row>
    <row r="969" spans="1:3" ht="16" x14ac:dyDescent="0.2">
      <c r="A969" s="31"/>
      <c r="B969" s="32"/>
      <c r="C969" s="32"/>
    </row>
    <row r="970" spans="1:3" ht="16" x14ac:dyDescent="0.2">
      <c r="A970" s="31"/>
      <c r="B970" s="32"/>
      <c r="C970" s="32"/>
    </row>
    <row r="971" spans="1:3" ht="16" x14ac:dyDescent="0.2">
      <c r="A971" s="31"/>
      <c r="B971" s="32"/>
      <c r="C971" s="32"/>
    </row>
    <row r="972" spans="1:3" ht="16" x14ac:dyDescent="0.2">
      <c r="A972" s="31"/>
      <c r="B972" s="32"/>
      <c r="C972" s="32"/>
    </row>
    <row r="973" spans="1:3" ht="16" x14ac:dyDescent="0.2">
      <c r="A973" s="31"/>
      <c r="B973" s="32"/>
      <c r="C973" s="32"/>
    </row>
    <row r="974" spans="1:3" ht="16" x14ac:dyDescent="0.2">
      <c r="A974" s="31"/>
      <c r="B974" s="32"/>
      <c r="C974" s="32"/>
    </row>
    <row r="975" spans="1:3" ht="16" x14ac:dyDescent="0.2">
      <c r="A975" s="31"/>
      <c r="B975" s="32"/>
      <c r="C975" s="32"/>
    </row>
    <row r="976" spans="1:3" ht="16" x14ac:dyDescent="0.2">
      <c r="A976" s="31"/>
      <c r="B976" s="32"/>
      <c r="C976" s="32"/>
    </row>
    <row r="977" spans="1:3" ht="16" x14ac:dyDescent="0.2">
      <c r="A977" s="31"/>
      <c r="B977" s="32"/>
      <c r="C977" s="32"/>
    </row>
    <row r="978" spans="1:3" ht="16" x14ac:dyDescent="0.2">
      <c r="A978" s="31"/>
      <c r="B978" s="32"/>
      <c r="C978" s="32"/>
    </row>
    <row r="979" spans="1:3" ht="16" x14ac:dyDescent="0.2">
      <c r="A979" s="31"/>
      <c r="B979" s="32"/>
      <c r="C979" s="32"/>
    </row>
    <row r="980" spans="1:3" ht="16" x14ac:dyDescent="0.2">
      <c r="A980" s="31"/>
      <c r="B980" s="32"/>
      <c r="C980" s="32"/>
    </row>
    <row r="981" spans="1:3" ht="16" x14ac:dyDescent="0.2">
      <c r="A981" s="31"/>
      <c r="B981" s="32"/>
      <c r="C981" s="32"/>
    </row>
    <row r="982" spans="1:3" ht="16" x14ac:dyDescent="0.2">
      <c r="A982" s="31"/>
      <c r="B982" s="32"/>
      <c r="C982" s="32"/>
    </row>
    <row r="983" spans="1:3" ht="16" x14ac:dyDescent="0.2">
      <c r="A983" s="31"/>
      <c r="B983" s="32"/>
      <c r="C983" s="32"/>
    </row>
    <row r="984" spans="1:3" ht="16" x14ac:dyDescent="0.2">
      <c r="A984" s="31"/>
      <c r="B984" s="32"/>
      <c r="C984" s="32"/>
    </row>
    <row r="985" spans="1:3" ht="16" x14ac:dyDescent="0.2">
      <c r="A985" s="31"/>
      <c r="B985" s="32"/>
      <c r="C985" s="32"/>
    </row>
    <row r="986" spans="1:3" ht="16" x14ac:dyDescent="0.2">
      <c r="A986" s="31"/>
      <c r="B986" s="32"/>
      <c r="C986" s="32"/>
    </row>
    <row r="987" spans="1:3" ht="16" x14ac:dyDescent="0.2">
      <c r="A987" s="31"/>
      <c r="B987" s="32"/>
      <c r="C987" s="32"/>
    </row>
    <row r="988" spans="1:3" ht="16" x14ac:dyDescent="0.2">
      <c r="A988" s="31"/>
      <c r="B988" s="32"/>
      <c r="C988" s="32"/>
    </row>
    <row r="989" spans="1:3" ht="16" x14ac:dyDescent="0.2">
      <c r="A989" s="31"/>
      <c r="B989" s="32"/>
      <c r="C989" s="32"/>
    </row>
    <row r="990" spans="1:3" ht="16" x14ac:dyDescent="0.2">
      <c r="A990" s="31"/>
      <c r="B990" s="32"/>
      <c r="C990" s="32"/>
    </row>
    <row r="991" spans="1:3" ht="16" x14ac:dyDescent="0.2">
      <c r="A991" s="31"/>
      <c r="B991" s="32"/>
      <c r="C991" s="32"/>
    </row>
    <row r="992" spans="1:3" ht="16" x14ac:dyDescent="0.2">
      <c r="A992" s="31"/>
      <c r="B992" s="32"/>
      <c r="C992" s="32"/>
    </row>
    <row r="993" spans="1:3" ht="16" x14ac:dyDescent="0.2">
      <c r="A993" s="31"/>
      <c r="B993" s="32"/>
      <c r="C993" s="32"/>
    </row>
    <row r="994" spans="1:3" ht="16" x14ac:dyDescent="0.2">
      <c r="A994" s="31"/>
      <c r="B994" s="32"/>
      <c r="C994" s="32"/>
    </row>
    <row r="995" spans="1:3" ht="16" x14ac:dyDescent="0.2">
      <c r="A995" s="31"/>
      <c r="B995" s="32"/>
      <c r="C995" s="32"/>
    </row>
    <row r="996" spans="1:3" ht="16" x14ac:dyDescent="0.2">
      <c r="A996" s="31"/>
      <c r="B996" s="32"/>
      <c r="C996" s="32"/>
    </row>
    <row r="997" spans="1:3" ht="16" x14ac:dyDescent="0.2">
      <c r="A997" s="31"/>
      <c r="B997" s="32"/>
      <c r="C997" s="32"/>
    </row>
    <row r="998" spans="1:3" ht="16" x14ac:dyDescent="0.2">
      <c r="A998" s="31"/>
      <c r="B998" s="32"/>
      <c r="C998" s="32"/>
    </row>
    <row r="999" spans="1:3" ht="16" x14ac:dyDescent="0.2">
      <c r="A999" s="31"/>
      <c r="B999" s="32"/>
      <c r="C999" s="32"/>
    </row>
    <row r="1000" spans="1:3" ht="16" x14ac:dyDescent="0.2">
      <c r="A1000" s="31"/>
      <c r="B1000" s="32"/>
      <c r="C1000" s="32"/>
    </row>
    <row r="1001" spans="1:3" ht="16" x14ac:dyDescent="0.2">
      <c r="A1001" s="31"/>
      <c r="B1001" s="32"/>
      <c r="C1001" s="32"/>
    </row>
    <row r="1002" spans="1:3" ht="16" x14ac:dyDescent="0.2">
      <c r="A1002" s="31"/>
      <c r="B1002" s="32"/>
      <c r="C1002" s="32"/>
    </row>
    <row r="1003" spans="1:3" ht="16" x14ac:dyDescent="0.2">
      <c r="A1003" s="31"/>
      <c r="B1003" s="32"/>
      <c r="C1003" s="32"/>
    </row>
    <row r="1004" spans="1:3" ht="16" x14ac:dyDescent="0.2">
      <c r="A1004" s="31"/>
      <c r="B1004" s="32"/>
      <c r="C1004" s="32"/>
    </row>
    <row r="1005" spans="1:3" ht="16" x14ac:dyDescent="0.2">
      <c r="A1005" s="31"/>
      <c r="B1005" s="32"/>
      <c r="C1005" s="32"/>
    </row>
    <row r="1006" spans="1:3" ht="16" x14ac:dyDescent="0.2">
      <c r="A1006" s="31"/>
      <c r="B1006" s="32"/>
      <c r="C1006" s="32"/>
    </row>
    <row r="1007" spans="1:3" ht="16" x14ac:dyDescent="0.2">
      <c r="A1007" s="31"/>
      <c r="B1007" s="32"/>
      <c r="C1007" s="32"/>
    </row>
    <row r="1008" spans="1:3" ht="16" x14ac:dyDescent="0.2">
      <c r="A1008" s="31"/>
      <c r="B1008" s="32"/>
      <c r="C1008" s="32"/>
    </row>
    <row r="1009" spans="1:3" ht="16" x14ac:dyDescent="0.2">
      <c r="A1009" s="31"/>
      <c r="B1009" s="32"/>
      <c r="C1009" s="32"/>
    </row>
    <row r="1010" spans="1:3" ht="16" x14ac:dyDescent="0.2">
      <c r="A1010" s="31"/>
      <c r="B1010" s="32"/>
      <c r="C1010" s="32"/>
    </row>
    <row r="1011" spans="1:3" ht="16" x14ac:dyDescent="0.2">
      <c r="A1011" s="31"/>
      <c r="B1011" s="32"/>
      <c r="C1011" s="32"/>
    </row>
    <row r="1012" spans="1:3" ht="16" x14ac:dyDescent="0.2">
      <c r="A1012" s="31"/>
      <c r="B1012" s="32"/>
      <c r="C1012" s="32"/>
    </row>
    <row r="1013" spans="1:3" ht="16" x14ac:dyDescent="0.2">
      <c r="A1013" s="31"/>
      <c r="B1013" s="32"/>
      <c r="C1013" s="32"/>
    </row>
    <row r="1014" spans="1:3" ht="16" x14ac:dyDescent="0.2">
      <c r="A1014" s="31"/>
      <c r="B1014" s="32"/>
      <c r="C1014" s="32"/>
    </row>
    <row r="1015" spans="1:3" ht="16" x14ac:dyDescent="0.2">
      <c r="A1015" s="31"/>
      <c r="B1015" s="32"/>
      <c r="C1015" s="32"/>
    </row>
    <row r="1016" spans="1:3" ht="16" x14ac:dyDescent="0.2">
      <c r="A1016" s="31"/>
      <c r="B1016" s="32"/>
      <c r="C1016" s="32"/>
    </row>
    <row r="1017" spans="1:3" ht="16" x14ac:dyDescent="0.2">
      <c r="A1017" s="31"/>
      <c r="B1017" s="32"/>
      <c r="C1017" s="32"/>
    </row>
    <row r="1018" spans="1:3" ht="16" x14ac:dyDescent="0.2">
      <c r="A1018" s="31"/>
      <c r="B1018" s="32"/>
      <c r="C1018" s="32"/>
    </row>
    <row r="1019" spans="1:3" ht="16" x14ac:dyDescent="0.2">
      <c r="A1019" s="31"/>
      <c r="B1019" s="32"/>
      <c r="C1019" s="32"/>
    </row>
    <row r="1020" spans="1:3" ht="16" x14ac:dyDescent="0.2">
      <c r="A1020" s="31"/>
      <c r="B1020" s="32"/>
      <c r="C1020" s="32"/>
    </row>
    <row r="1021" spans="1:3" ht="16" x14ac:dyDescent="0.2">
      <c r="A1021" s="31"/>
      <c r="B1021" s="32"/>
      <c r="C1021" s="32"/>
    </row>
    <row r="1022" spans="1:3" ht="16" x14ac:dyDescent="0.2">
      <c r="A1022" s="31"/>
      <c r="B1022" s="32"/>
      <c r="C1022" s="32"/>
    </row>
    <row r="1023" spans="1:3" ht="16" x14ac:dyDescent="0.2">
      <c r="A1023" s="31"/>
      <c r="B1023" s="32"/>
      <c r="C1023" s="32"/>
    </row>
    <row r="1024" spans="1:3" ht="16" x14ac:dyDescent="0.2">
      <c r="A1024" s="31"/>
      <c r="B1024" s="32"/>
      <c r="C1024" s="32"/>
    </row>
    <row r="1025" spans="1:3" ht="16" x14ac:dyDescent="0.2">
      <c r="A1025" s="31"/>
      <c r="B1025" s="32"/>
      <c r="C1025" s="32"/>
    </row>
    <row r="1026" spans="1:3" ht="16" x14ac:dyDescent="0.2">
      <c r="A1026" s="31"/>
      <c r="B1026" s="32"/>
      <c r="C1026" s="32"/>
    </row>
    <row r="1027" spans="1:3" ht="16" x14ac:dyDescent="0.2">
      <c r="A1027" s="31"/>
      <c r="B1027" s="32"/>
      <c r="C1027" s="32"/>
    </row>
    <row r="1028" spans="1:3" ht="16" x14ac:dyDescent="0.2">
      <c r="A1028" s="31"/>
      <c r="B1028" s="32"/>
      <c r="C1028" s="32"/>
    </row>
    <row r="1029" spans="1:3" ht="16" x14ac:dyDescent="0.2">
      <c r="A1029" s="31"/>
      <c r="B1029" s="32"/>
      <c r="C1029" s="32"/>
    </row>
    <row r="1030" spans="1:3" ht="16" x14ac:dyDescent="0.2">
      <c r="A1030" s="31"/>
      <c r="B1030" s="32"/>
      <c r="C1030" s="32"/>
    </row>
    <row r="1031" spans="1:3" ht="16" x14ac:dyDescent="0.2">
      <c r="A1031" s="31"/>
      <c r="B1031" s="32"/>
      <c r="C1031" s="32"/>
    </row>
    <row r="1032" spans="1:3" ht="16" x14ac:dyDescent="0.2">
      <c r="A1032" s="31"/>
      <c r="B1032" s="32"/>
      <c r="C1032" s="32"/>
    </row>
    <row r="1033" spans="1:3" ht="16" x14ac:dyDescent="0.2">
      <c r="A1033" s="31"/>
      <c r="B1033" s="32"/>
      <c r="C1033" s="32"/>
    </row>
    <row r="1034" spans="1:3" ht="16" x14ac:dyDescent="0.2">
      <c r="A1034" s="31"/>
      <c r="B1034" s="32"/>
      <c r="C1034" s="32"/>
    </row>
    <row r="1035" spans="1:3" ht="16" x14ac:dyDescent="0.2">
      <c r="A1035" s="31"/>
      <c r="B1035" s="32"/>
      <c r="C1035" s="32"/>
    </row>
    <row r="1036" spans="1:3" ht="16" x14ac:dyDescent="0.2">
      <c r="A1036" s="31"/>
      <c r="B1036" s="32"/>
      <c r="C1036" s="32"/>
    </row>
    <row r="1037" spans="1:3" ht="16" x14ac:dyDescent="0.2">
      <c r="A1037" s="31"/>
      <c r="B1037" s="32"/>
      <c r="C1037" s="32"/>
    </row>
    <row r="1038" spans="1:3" ht="16" x14ac:dyDescent="0.2">
      <c r="A1038" s="31"/>
      <c r="B1038" s="32"/>
      <c r="C1038" s="32"/>
    </row>
    <row r="1039" spans="1:3" ht="16" x14ac:dyDescent="0.2">
      <c r="A1039" s="31"/>
      <c r="B1039" s="32"/>
      <c r="C1039" s="32"/>
    </row>
    <row r="1040" spans="1:3" ht="16" x14ac:dyDescent="0.2">
      <c r="A1040" s="31"/>
      <c r="B1040" s="32"/>
      <c r="C1040" s="32"/>
    </row>
    <row r="1041" spans="1:3" ht="16" x14ac:dyDescent="0.2">
      <c r="A1041" s="31"/>
      <c r="B1041" s="32"/>
      <c r="C1041" s="32"/>
    </row>
    <row r="1042" spans="1:3" ht="16" x14ac:dyDescent="0.2">
      <c r="A1042" s="31"/>
      <c r="B1042" s="32"/>
      <c r="C1042" s="32"/>
    </row>
    <row r="1043" spans="1:3" ht="16" x14ac:dyDescent="0.2">
      <c r="A1043" s="31"/>
      <c r="B1043" s="32"/>
      <c r="C1043" s="32"/>
    </row>
    <row r="1044" spans="1:3" ht="16" x14ac:dyDescent="0.2">
      <c r="A1044" s="31"/>
      <c r="B1044" s="32"/>
      <c r="C1044" s="32"/>
    </row>
    <row r="1045" spans="1:3" ht="16" x14ac:dyDescent="0.2">
      <c r="A1045" s="31"/>
      <c r="B1045" s="32"/>
      <c r="C1045" s="32"/>
    </row>
    <row r="1046" spans="1:3" ht="16" x14ac:dyDescent="0.2">
      <c r="A1046" s="31"/>
      <c r="B1046" s="32"/>
      <c r="C1046" s="32"/>
    </row>
    <row r="1047" spans="1:3" ht="16" x14ac:dyDescent="0.2">
      <c r="A1047" s="31"/>
      <c r="B1047" s="32"/>
      <c r="C1047" s="32"/>
    </row>
    <row r="1048" spans="1:3" ht="16" x14ac:dyDescent="0.2">
      <c r="A1048" s="31"/>
      <c r="B1048" s="32"/>
      <c r="C1048" s="32"/>
    </row>
    <row r="1049" spans="1:3" ht="16" x14ac:dyDescent="0.2">
      <c r="A1049" s="31"/>
      <c r="B1049" s="32"/>
      <c r="C1049" s="32"/>
    </row>
    <row r="1050" spans="1:3" ht="16" x14ac:dyDescent="0.2">
      <c r="A1050" s="31"/>
      <c r="B1050" s="32"/>
      <c r="C1050" s="32"/>
    </row>
    <row r="1051" spans="1:3" ht="16" x14ac:dyDescent="0.2">
      <c r="A1051" s="31"/>
      <c r="B1051" s="32"/>
      <c r="C1051" s="32"/>
    </row>
    <row r="1052" spans="1:3" ht="16" x14ac:dyDescent="0.2">
      <c r="A1052" s="31"/>
      <c r="B1052" s="32"/>
      <c r="C1052" s="32"/>
    </row>
    <row r="1053" spans="1:3" ht="16" x14ac:dyDescent="0.2">
      <c r="A1053" s="31"/>
      <c r="B1053" s="32"/>
      <c r="C1053" s="32"/>
    </row>
    <row r="1054" spans="1:3" ht="16" x14ac:dyDescent="0.2">
      <c r="A1054" s="31"/>
      <c r="B1054" s="32"/>
      <c r="C1054" s="32"/>
    </row>
    <row r="1055" spans="1:3" ht="16" x14ac:dyDescent="0.2">
      <c r="A1055" s="31"/>
      <c r="B1055" s="32"/>
      <c r="C1055" s="32"/>
    </row>
    <row r="1056" spans="1:3" ht="16" x14ac:dyDescent="0.2">
      <c r="A1056" s="31"/>
      <c r="B1056" s="32"/>
      <c r="C1056" s="32"/>
    </row>
    <row r="1057" spans="1:3" ht="16" x14ac:dyDescent="0.2">
      <c r="A1057" s="31"/>
      <c r="B1057" s="32"/>
      <c r="C1057" s="32"/>
    </row>
    <row r="1058" spans="1:3" ht="16" x14ac:dyDescent="0.2">
      <c r="A1058" s="31"/>
      <c r="B1058" s="32"/>
      <c r="C1058" s="32"/>
    </row>
    <row r="1059" spans="1:3" ht="16" x14ac:dyDescent="0.2">
      <c r="A1059" s="31"/>
      <c r="B1059" s="32"/>
      <c r="C1059" s="32"/>
    </row>
    <row r="1060" spans="1:3" ht="16" x14ac:dyDescent="0.2">
      <c r="A1060" s="31"/>
      <c r="B1060" s="32"/>
      <c r="C1060" s="32"/>
    </row>
    <row r="1061" spans="1:3" ht="16" x14ac:dyDescent="0.2">
      <c r="A1061" s="31"/>
      <c r="B1061" s="32"/>
      <c r="C1061" s="32"/>
    </row>
    <row r="1062" spans="1:3" ht="16" x14ac:dyDescent="0.2">
      <c r="A1062" s="31"/>
      <c r="B1062" s="32"/>
      <c r="C1062" s="32"/>
    </row>
    <row r="1063" spans="1:3" ht="16" x14ac:dyDescent="0.2">
      <c r="A1063" s="31"/>
      <c r="B1063" s="32"/>
      <c r="C1063" s="32"/>
    </row>
    <row r="1064" spans="1:3" ht="16" x14ac:dyDescent="0.2">
      <c r="A1064" s="31"/>
      <c r="B1064" s="32"/>
      <c r="C1064" s="32"/>
    </row>
    <row r="1065" spans="1:3" ht="16" x14ac:dyDescent="0.2">
      <c r="A1065" s="31"/>
      <c r="B1065" s="32"/>
      <c r="C1065" s="32"/>
    </row>
    <row r="1066" spans="1:3" ht="16" x14ac:dyDescent="0.2">
      <c r="A1066" s="31"/>
      <c r="B1066" s="32"/>
      <c r="C1066" s="32"/>
    </row>
    <row r="1067" spans="1:3" ht="16" x14ac:dyDescent="0.2">
      <c r="A1067" s="31"/>
      <c r="B1067" s="32"/>
      <c r="C1067" s="32"/>
    </row>
    <row r="1068" spans="1:3" ht="16" x14ac:dyDescent="0.2">
      <c r="A1068" s="31"/>
      <c r="B1068" s="32"/>
      <c r="C1068" s="32"/>
    </row>
    <row r="1069" spans="1:3" ht="16" x14ac:dyDescent="0.2">
      <c r="A1069" s="31"/>
      <c r="B1069" s="32"/>
      <c r="C1069" s="32"/>
    </row>
    <row r="1070" spans="1:3" ht="16" x14ac:dyDescent="0.2">
      <c r="A1070" s="31"/>
      <c r="B1070" s="32"/>
      <c r="C1070" s="32"/>
    </row>
    <row r="1071" spans="1:3" ht="16" x14ac:dyDescent="0.2">
      <c r="A1071" s="31"/>
      <c r="B1071" s="32"/>
      <c r="C1071" s="32"/>
    </row>
    <row r="1072" spans="1:3" ht="16" x14ac:dyDescent="0.2">
      <c r="A1072" s="31"/>
      <c r="B1072" s="32"/>
      <c r="C1072" s="32"/>
    </row>
    <row r="1073" spans="1:3" ht="16" x14ac:dyDescent="0.2">
      <c r="A1073" s="31"/>
      <c r="B1073" s="32"/>
      <c r="C1073" s="32"/>
    </row>
    <row r="1074" spans="1:3" ht="16" x14ac:dyDescent="0.2">
      <c r="A1074" s="31"/>
      <c r="B1074" s="32"/>
      <c r="C1074" s="32"/>
    </row>
    <row r="1075" spans="1:3" ht="16" x14ac:dyDescent="0.2">
      <c r="A1075" s="31"/>
      <c r="B1075" s="32"/>
      <c r="C1075" s="32"/>
    </row>
    <row r="1076" spans="1:3" ht="16" x14ac:dyDescent="0.2">
      <c r="A1076" s="31"/>
      <c r="B1076" s="32"/>
      <c r="C1076" s="32"/>
    </row>
    <row r="1077" spans="1:3" ht="16" x14ac:dyDescent="0.2">
      <c r="A1077" s="31"/>
      <c r="B1077" s="32"/>
      <c r="C1077" s="32"/>
    </row>
    <row r="1078" spans="1:3" ht="16" x14ac:dyDescent="0.2">
      <c r="A1078" s="31"/>
      <c r="B1078" s="32"/>
      <c r="C1078" s="32"/>
    </row>
    <row r="1079" spans="1:3" ht="16" x14ac:dyDescent="0.2">
      <c r="A1079" s="31"/>
      <c r="B1079" s="32"/>
      <c r="C1079" s="32"/>
    </row>
    <row r="1080" spans="1:3" ht="16" x14ac:dyDescent="0.2">
      <c r="A1080" s="31"/>
      <c r="B1080" s="32"/>
      <c r="C1080" s="32"/>
    </row>
    <row r="1081" spans="1:3" ht="16" x14ac:dyDescent="0.2">
      <c r="A1081" s="31"/>
      <c r="B1081" s="32"/>
      <c r="C1081" s="32"/>
    </row>
    <row r="1082" spans="1:3" ht="16" x14ac:dyDescent="0.2">
      <c r="A1082" s="31"/>
      <c r="B1082" s="32"/>
      <c r="C1082" s="32"/>
    </row>
    <row r="1083" spans="1:3" ht="16" x14ac:dyDescent="0.2">
      <c r="A1083" s="31"/>
      <c r="B1083" s="32"/>
      <c r="C1083" s="32"/>
    </row>
    <row r="1084" spans="1:3" ht="16" x14ac:dyDescent="0.2">
      <c r="A1084" s="31"/>
      <c r="B1084" s="32"/>
      <c r="C1084" s="32"/>
    </row>
    <row r="1085" spans="1:3" ht="16" x14ac:dyDescent="0.2">
      <c r="A1085" s="31"/>
      <c r="B1085" s="32"/>
      <c r="C1085" s="32"/>
    </row>
    <row r="1086" spans="1:3" ht="16" x14ac:dyDescent="0.2">
      <c r="A1086" s="31"/>
      <c r="B1086" s="32"/>
      <c r="C1086" s="32"/>
    </row>
    <row r="1087" spans="1:3" ht="16" x14ac:dyDescent="0.2">
      <c r="A1087" s="31"/>
      <c r="B1087" s="32"/>
      <c r="C1087" s="32"/>
    </row>
    <row r="1088" spans="1:3" ht="16" x14ac:dyDescent="0.2">
      <c r="A1088" s="31"/>
      <c r="B1088" s="32"/>
      <c r="C1088" s="32"/>
    </row>
    <row r="1089" spans="1:3" ht="16" x14ac:dyDescent="0.2">
      <c r="A1089" s="31"/>
      <c r="B1089" s="32"/>
      <c r="C1089" s="32"/>
    </row>
  </sheetData>
  <mergeCells count="17">
    <mergeCell ref="B8:C8"/>
    <mergeCell ref="B9:C9"/>
    <mergeCell ref="A52:B52"/>
    <mergeCell ref="A53:B53"/>
    <mergeCell ref="B55:C55"/>
    <mergeCell ref="B10:C10"/>
    <mergeCell ref="B11:C11"/>
    <mergeCell ref="B12:C12"/>
    <mergeCell ref="B13:C13"/>
    <mergeCell ref="B18:C18"/>
    <mergeCell ref="B30:C30"/>
    <mergeCell ref="A51:B51"/>
    <mergeCell ref="A1:D1"/>
    <mergeCell ref="A2:D2"/>
    <mergeCell ref="B4:C4"/>
    <mergeCell ref="B5:C5"/>
    <mergeCell ref="B7:C7"/>
  </mergeCells>
  <hyperlinks>
    <hyperlink ref="B5" r:id="rId1" xr:uid="{00000000-0004-0000-0000-000000000000}"/>
    <hyperlink ref="C23" location="Legend!A1" display="Each element contains a definition and technical information regarding the data. This information is also summarized in the legend. All data contain a reference, so that you can easily proceed to further research if you wish to find out more." xr:uid="{00000000-0004-0000-0000-000001000000}"/>
    <hyperlink ref="C26" r:id="rId2" xr:uid="{00000000-0004-0000-0000-000002000000}"/>
    <hyperlink ref="C38" r:id="rId3" xr:uid="{00000000-0004-0000-0000-000003000000}"/>
    <hyperlink ref="C39" r:id="rId4" xr:uid="{00000000-0004-0000-0000-000004000000}"/>
    <hyperlink ref="C49" r:id="rId5" xr:uid="{00000000-0004-0000-0000-000005000000}"/>
    <hyperlink ref="C57" location="'Additional guidance on formulas'!A1" display="Please check out the additional guidance on formulas if you are interested in additional information on how we calculated the different values in the dataset" xr:uid="{00000000-0004-0000-0000-000006000000}"/>
  </hyperlinks>
  <pageMargins left="0.70866141732283472" right="0.70866141732283472" top="0.74803149606299213" bottom="0.74803149606299213" header="0" footer="0"/>
  <pageSetup paperSize="9" orientation="landscape"/>
  <drawing r:id="rId6"/>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1:F995"/>
  <sheetViews>
    <sheetView showGridLines="0" topLeftCell="A49" workbookViewId="0"/>
  </sheetViews>
  <sheetFormatPr baseColWidth="10" defaultColWidth="12.6640625" defaultRowHeight="15" customHeight="1" x14ac:dyDescent="0.15"/>
  <cols>
    <col min="1" max="1" width="19.6640625" customWidth="1"/>
    <col min="2" max="2" width="27.5" customWidth="1"/>
    <col min="3" max="3" width="22.5" customWidth="1"/>
    <col min="4" max="4" width="11" customWidth="1"/>
    <col min="5" max="5" width="46.6640625" customWidth="1"/>
    <col min="6" max="6" width="26.6640625" customWidth="1"/>
    <col min="7" max="18" width="11" customWidth="1"/>
  </cols>
  <sheetData>
    <row r="1" spans="1:6" ht="42.75" customHeight="1" x14ac:dyDescent="0.3">
      <c r="A1" s="33" t="s">
        <v>54</v>
      </c>
      <c r="E1" s="34"/>
      <c r="F1" s="35"/>
    </row>
    <row r="2" spans="1:6" ht="32.25" customHeight="1" x14ac:dyDescent="0.15">
      <c r="A2" s="36"/>
      <c r="B2" s="37"/>
      <c r="C2" s="37"/>
      <c r="D2" s="37"/>
      <c r="E2" s="38" t="s">
        <v>55</v>
      </c>
      <c r="F2" s="39" t="s">
        <v>56</v>
      </c>
    </row>
    <row r="3" spans="1:6" ht="53.25" customHeight="1" x14ac:dyDescent="0.15">
      <c r="A3" s="820" t="s">
        <v>57</v>
      </c>
      <c r="B3" s="823" t="str">
        <f>'Living Wage &amp; Income Database'!A4</f>
        <v>The listed geographies are based on the LW/LI benchmark studies available. LW / LI are based on the cost of living in a specific geography, at country or sub-country level, and differ per rural, urban or peri-urban areas</v>
      </c>
      <c r="C3" s="40" t="s">
        <v>58</v>
      </c>
      <c r="D3" s="41"/>
      <c r="E3" s="42" t="s">
        <v>59</v>
      </c>
      <c r="F3" s="43" t="str">
        <f>'Living Wage &amp; Income Database'!A14</f>
        <v>Brazil</v>
      </c>
    </row>
    <row r="4" spans="1:6" ht="20" x14ac:dyDescent="0.15">
      <c r="A4" s="821"/>
      <c r="B4" s="819"/>
      <c r="C4" s="44" t="s">
        <v>60</v>
      </c>
      <c r="D4" s="45"/>
      <c r="E4" s="46" t="s">
        <v>61</v>
      </c>
      <c r="F4" s="47" t="str">
        <f>'Living Wage &amp; Income Database'!B14</f>
        <v>Urban</v>
      </c>
    </row>
    <row r="5" spans="1:6" ht="34" x14ac:dyDescent="0.15">
      <c r="A5" s="822"/>
      <c r="B5" s="824"/>
      <c r="C5" s="48" t="s">
        <v>62</v>
      </c>
      <c r="D5" s="49"/>
      <c r="E5" s="50" t="s">
        <v>63</v>
      </c>
      <c r="F5" s="51" t="str">
        <f>'Living Wage &amp; Income Database'!C14</f>
        <v>Minas Gerais South/Southwestern Region</v>
      </c>
    </row>
    <row r="6" spans="1:6" ht="20" x14ac:dyDescent="0.15">
      <c r="A6" s="820" t="s">
        <v>64</v>
      </c>
      <c r="B6" s="823" t="str">
        <f>'Living Wage &amp; Income Database'!D4</f>
        <v>The household composition parameters, such as household size, adults per household and labour force are taken from the LW/LI studies. The numbers are used to calculate the various benchmarks</v>
      </c>
      <c r="C6" s="816" t="s">
        <v>65</v>
      </c>
      <c r="D6" s="41"/>
      <c r="E6" s="42" t="s">
        <v>66</v>
      </c>
      <c r="F6" s="52" t="str">
        <f>'Living Wage &amp; Income Database'!D14</f>
        <v>Living Wage Benchmark</v>
      </c>
    </row>
    <row r="7" spans="1:6" ht="19" x14ac:dyDescent="0.15">
      <c r="A7" s="821"/>
      <c r="B7" s="819"/>
      <c r="C7" s="817"/>
      <c r="D7" s="45"/>
      <c r="E7" s="46"/>
      <c r="F7" s="53">
        <f>'Living Wage &amp; Income Database'!E14</f>
        <v>2023</v>
      </c>
    </row>
    <row r="8" spans="1:6" ht="40" x14ac:dyDescent="0.15">
      <c r="A8" s="821"/>
      <c r="B8" s="819"/>
      <c r="C8" s="44" t="s">
        <v>67</v>
      </c>
      <c r="D8" s="45" t="s">
        <v>68</v>
      </c>
      <c r="E8" s="46" t="s">
        <v>69</v>
      </c>
      <c r="F8" s="54">
        <f>'Living Wage &amp; Income Database'!F14</f>
        <v>4</v>
      </c>
    </row>
    <row r="9" spans="1:6" ht="40" x14ac:dyDescent="0.15">
      <c r="A9" s="821"/>
      <c r="B9" s="819"/>
      <c r="C9" s="44" t="s">
        <v>70</v>
      </c>
      <c r="D9" s="45" t="s">
        <v>71</v>
      </c>
      <c r="E9" s="46" t="s">
        <v>72</v>
      </c>
      <c r="F9" s="54">
        <f>'Living Wage &amp; Income Database'!G14</f>
        <v>2</v>
      </c>
    </row>
    <row r="10" spans="1:6" ht="60" x14ac:dyDescent="0.15">
      <c r="A10" s="822"/>
      <c r="B10" s="824"/>
      <c r="C10" s="48" t="s">
        <v>73</v>
      </c>
      <c r="D10" s="49" t="s">
        <v>74</v>
      </c>
      <c r="E10" s="50" t="s">
        <v>75</v>
      </c>
      <c r="F10" s="55">
        <f>'Living Wage &amp; Income Database'!H14</f>
        <v>1.71</v>
      </c>
    </row>
    <row r="11" spans="1:6" ht="20" x14ac:dyDescent="0.15">
      <c r="A11" s="820" t="s">
        <v>76</v>
      </c>
      <c r="B11" s="823" t="str">
        <f>'Living Wage &amp; Income Database'!J4</f>
        <v xml:space="preserve">Information from LW/LI studies that use the full Anker Methodology and Anker Reference Values. In the lack of a living income study, cost of living data was taken from living wage studies to provide living income estimates. The information on family size and labour force from the LW/LI studies was taken into account.									</v>
      </c>
      <c r="C11" s="816" t="s">
        <v>65</v>
      </c>
      <c r="D11" s="41" t="s">
        <v>77</v>
      </c>
      <c r="E11" s="42" t="s">
        <v>78</v>
      </c>
      <c r="F11" s="56" t="str">
        <f>'Living Wage &amp; Income Database'!J14</f>
        <v>Calculated from GLWC</v>
      </c>
    </row>
    <row r="12" spans="1:6" ht="20" x14ac:dyDescent="0.15">
      <c r="A12" s="821"/>
      <c r="B12" s="819"/>
      <c r="C12" s="817"/>
      <c r="D12" s="45" t="s">
        <v>79</v>
      </c>
      <c r="E12" s="46" t="s">
        <v>80</v>
      </c>
      <c r="F12" s="53">
        <f>'Living Wage &amp; Income Database'!K14</f>
        <v>2024</v>
      </c>
    </row>
    <row r="13" spans="1:6" ht="20" x14ac:dyDescent="0.15">
      <c r="A13" s="821"/>
      <c r="B13" s="819"/>
      <c r="C13" s="818" t="s">
        <v>81</v>
      </c>
      <c r="D13" s="45" t="s">
        <v>82</v>
      </c>
      <c r="E13" s="46" t="s">
        <v>83</v>
      </c>
      <c r="F13" s="57">
        <f>'Living Wage &amp; Income Database'!M14</f>
        <v>1010.75</v>
      </c>
    </row>
    <row r="14" spans="1:6" ht="20" x14ac:dyDescent="0.15">
      <c r="A14" s="821"/>
      <c r="B14" s="819"/>
      <c r="C14" s="819"/>
      <c r="D14" s="45" t="s">
        <v>84</v>
      </c>
      <c r="E14" s="46" t="s">
        <v>85</v>
      </c>
      <c r="F14" s="57">
        <f>'Living Wage &amp; Income Database'!N14</f>
        <v>202.37748188751547</v>
      </c>
    </row>
    <row r="15" spans="1:6" ht="20" x14ac:dyDescent="0.15">
      <c r="A15" s="821"/>
      <c r="B15" s="819"/>
      <c r="C15" s="819"/>
      <c r="D15" s="45" t="s">
        <v>86</v>
      </c>
      <c r="E15" s="58" t="s">
        <v>87</v>
      </c>
      <c r="F15" s="57">
        <f>'Living Wage &amp; Income Database'!O14</f>
        <v>187.16670099326149</v>
      </c>
    </row>
    <row r="16" spans="1:6" ht="68" x14ac:dyDescent="0.15">
      <c r="A16" s="821"/>
      <c r="B16" s="819"/>
      <c r="C16" s="817"/>
      <c r="D16" s="45" t="s">
        <v>88</v>
      </c>
      <c r="E16" s="59" t="s">
        <v>89</v>
      </c>
      <c r="F16" s="60" t="str">
        <f>'Living Wage &amp; Income Database'!P14</f>
        <v>NA</v>
      </c>
    </row>
    <row r="17" spans="1:6" ht="20" x14ac:dyDescent="0.15">
      <c r="A17" s="821"/>
      <c r="B17" s="819"/>
      <c r="C17" s="818" t="s">
        <v>90</v>
      </c>
      <c r="D17" s="45" t="s">
        <v>82</v>
      </c>
      <c r="E17" s="46" t="s">
        <v>83</v>
      </c>
      <c r="F17" s="57">
        <f>'Living Wage &amp; Income Database'!Q14</f>
        <v>4043</v>
      </c>
    </row>
    <row r="18" spans="1:6" ht="20" x14ac:dyDescent="0.15">
      <c r="A18" s="821"/>
      <c r="B18" s="819"/>
      <c r="C18" s="819"/>
      <c r="D18" s="45" t="s">
        <v>84</v>
      </c>
      <c r="E18" s="46" t="s">
        <v>85</v>
      </c>
      <c r="F18" s="60">
        <f>'Living Wage &amp; Income Database'!R14</f>
        <v>809.50992755006189</v>
      </c>
    </row>
    <row r="19" spans="1:6" ht="20" x14ac:dyDescent="0.15">
      <c r="A19" s="821"/>
      <c r="B19" s="819"/>
      <c r="C19" s="819"/>
      <c r="D19" s="45" t="s">
        <v>86</v>
      </c>
      <c r="E19" s="46" t="s">
        <v>87</v>
      </c>
      <c r="F19" s="60">
        <f>'Living Wage &amp; Income Database'!S14</f>
        <v>748.66680397304594</v>
      </c>
    </row>
    <row r="20" spans="1:6" ht="68" x14ac:dyDescent="0.15">
      <c r="A20" s="822"/>
      <c r="B20" s="824"/>
      <c r="C20" s="824"/>
      <c r="D20" s="49" t="s">
        <v>88</v>
      </c>
      <c r="E20" s="59" t="s">
        <v>89</v>
      </c>
      <c r="F20" s="61" t="str">
        <f>'Living Wage &amp; Income Database'!T14</f>
        <v>NA</v>
      </c>
    </row>
    <row r="21" spans="1:6" ht="20" x14ac:dyDescent="0.15">
      <c r="A21" s="830" t="s">
        <v>91</v>
      </c>
      <c r="B21" s="823" t="s">
        <v>92</v>
      </c>
      <c r="C21" s="816" t="s">
        <v>65</v>
      </c>
      <c r="D21" s="41"/>
      <c r="E21" s="42" t="s">
        <v>78</v>
      </c>
      <c r="F21" s="62" t="str">
        <f>'Living Wage &amp; Income Database'!V14</f>
        <v>WB Poverty &amp; Equity brief</v>
      </c>
    </row>
    <row r="22" spans="1:6" ht="19" x14ac:dyDescent="0.15">
      <c r="A22" s="821"/>
      <c r="B22" s="819"/>
      <c r="C22" s="817"/>
      <c r="D22" s="45"/>
      <c r="E22" s="46"/>
      <c r="F22" s="63">
        <f>'Living Wage &amp; Income Database'!W14</f>
        <v>2021</v>
      </c>
    </row>
    <row r="23" spans="1:6" ht="40" x14ac:dyDescent="0.15">
      <c r="A23" s="821"/>
      <c r="B23" s="819"/>
      <c r="C23" s="44" t="s">
        <v>93</v>
      </c>
      <c r="D23" s="45" t="s">
        <v>94</v>
      </c>
      <c r="E23" s="64" t="s">
        <v>95</v>
      </c>
      <c r="F23" s="54">
        <f>'Living Wage &amp; Income Database'!X14</f>
        <v>0.28399999999999997</v>
      </c>
    </row>
    <row r="24" spans="1:6" ht="20" x14ac:dyDescent="0.15">
      <c r="A24" s="821"/>
      <c r="B24" s="819"/>
      <c r="C24" s="818" t="s">
        <v>96</v>
      </c>
      <c r="D24" s="45" t="s">
        <v>84</v>
      </c>
      <c r="E24" s="46" t="s">
        <v>97</v>
      </c>
      <c r="F24" s="54">
        <f>'Living Wage &amp; Income Database'!Y14</f>
        <v>6.85</v>
      </c>
    </row>
    <row r="25" spans="1:6" ht="20" x14ac:dyDescent="0.15">
      <c r="A25" s="821"/>
      <c r="B25" s="819"/>
      <c r="C25" s="817"/>
      <c r="D25" s="45" t="s">
        <v>82</v>
      </c>
      <c r="E25" s="46"/>
      <c r="F25" s="54">
        <f>'Living Wage &amp; Income Database'!Z14</f>
        <v>19.2</v>
      </c>
    </row>
    <row r="26" spans="1:6" ht="20" x14ac:dyDescent="0.15">
      <c r="A26" s="821"/>
      <c r="B26" s="819"/>
      <c r="C26" s="818" t="s">
        <v>98</v>
      </c>
      <c r="D26" s="45" t="s">
        <v>84</v>
      </c>
      <c r="E26" s="46" t="s">
        <v>85</v>
      </c>
      <c r="F26" s="54">
        <f>'Living Wage &amp; Income Database'!AA14</f>
        <v>113.29655557528976</v>
      </c>
    </row>
    <row r="27" spans="1:6" ht="20" x14ac:dyDescent="0.15">
      <c r="A27" s="821"/>
      <c r="B27" s="819"/>
      <c r="C27" s="819"/>
      <c r="D27" s="45" t="s">
        <v>86</v>
      </c>
      <c r="E27" s="46" t="s">
        <v>87</v>
      </c>
      <c r="F27" s="60">
        <f>'Living Wage &amp; Income Database'!AB14</f>
        <v>99.191859162872419</v>
      </c>
    </row>
    <row r="28" spans="1:6" ht="20" x14ac:dyDescent="0.15">
      <c r="A28" s="821"/>
      <c r="B28" s="819"/>
      <c r="C28" s="819"/>
      <c r="D28" s="45" t="s">
        <v>82</v>
      </c>
      <c r="E28" s="46" t="s">
        <v>83</v>
      </c>
      <c r="F28" s="54">
        <f>'Living Wage &amp; Income Database'!AC14</f>
        <v>584.06399999999996</v>
      </c>
    </row>
    <row r="29" spans="1:6" ht="68" x14ac:dyDescent="0.15">
      <c r="A29" s="821"/>
      <c r="B29" s="819"/>
      <c r="C29" s="817"/>
      <c r="D29" s="45" t="s">
        <v>88</v>
      </c>
      <c r="E29" s="59" t="s">
        <v>89</v>
      </c>
      <c r="F29" s="54" t="str">
        <f>'Living Wage &amp; Income Database'!AD14</f>
        <v>NA</v>
      </c>
    </row>
    <row r="30" spans="1:6" ht="20" x14ac:dyDescent="0.15">
      <c r="A30" s="821"/>
      <c r="B30" s="819"/>
      <c r="C30" s="818" t="s">
        <v>99</v>
      </c>
      <c r="D30" s="45" t="s">
        <v>84</v>
      </c>
      <c r="E30" s="46" t="s">
        <v>85</v>
      </c>
      <c r="F30" s="57">
        <f>'Living Wage &amp; Income Database'!AE14</f>
        <v>453.18622230115903</v>
      </c>
    </row>
    <row r="31" spans="1:6" ht="20" x14ac:dyDescent="0.15">
      <c r="A31" s="821"/>
      <c r="B31" s="819"/>
      <c r="C31" s="819"/>
      <c r="D31" s="45" t="s">
        <v>86</v>
      </c>
      <c r="E31" s="46" t="s">
        <v>87</v>
      </c>
      <c r="F31" s="57">
        <f>'Living Wage &amp; Income Database'!AF14</f>
        <v>396.76743665148967</v>
      </c>
    </row>
    <row r="32" spans="1:6" ht="20" x14ac:dyDescent="0.15">
      <c r="A32" s="821"/>
      <c r="B32" s="819"/>
      <c r="C32" s="819"/>
      <c r="D32" s="45" t="s">
        <v>82</v>
      </c>
      <c r="E32" s="46" t="s">
        <v>83</v>
      </c>
      <c r="F32" s="57">
        <f>'Living Wage &amp; Income Database'!AG14</f>
        <v>2336.2559999999999</v>
      </c>
    </row>
    <row r="33" spans="1:6" ht="68" x14ac:dyDescent="0.15">
      <c r="A33" s="822"/>
      <c r="B33" s="824"/>
      <c r="C33" s="824"/>
      <c r="D33" s="49" t="s">
        <v>88</v>
      </c>
      <c r="E33" s="59" t="s">
        <v>89</v>
      </c>
      <c r="F33" s="61" t="str">
        <f>'Living Wage &amp; Income Database'!AH14</f>
        <v>NA</v>
      </c>
    </row>
    <row r="34" spans="1:6" ht="34" x14ac:dyDescent="0.15">
      <c r="A34" s="820" t="s">
        <v>100</v>
      </c>
      <c r="B34" s="823" t="s">
        <v>101</v>
      </c>
      <c r="C34" s="816" t="s">
        <v>65</v>
      </c>
      <c r="D34" s="41" t="s">
        <v>79</v>
      </c>
      <c r="E34" s="42" t="s">
        <v>80</v>
      </c>
      <c r="F34" s="56" t="str">
        <f>'Living Wage &amp; Income Database'!AJ14</f>
        <v>Our World in Data (from WB 2022)</v>
      </c>
    </row>
    <row r="35" spans="1:6" ht="20" x14ac:dyDescent="0.15">
      <c r="A35" s="821"/>
      <c r="B35" s="819"/>
      <c r="C35" s="817"/>
      <c r="D35" s="45" t="s">
        <v>77</v>
      </c>
      <c r="E35" s="46" t="s">
        <v>78</v>
      </c>
      <c r="F35" s="63">
        <f>'Living Wage &amp; Income Database'!AK14</f>
        <v>2013</v>
      </c>
    </row>
    <row r="36" spans="1:6" ht="40" x14ac:dyDescent="0.15">
      <c r="A36" s="821"/>
      <c r="B36" s="819"/>
      <c r="C36" s="44" t="s">
        <v>102</v>
      </c>
      <c r="D36" s="45" t="s">
        <v>82</v>
      </c>
      <c r="E36" s="46" t="s">
        <v>83</v>
      </c>
      <c r="F36" s="57">
        <f>'Living Wage &amp; Income Database'!AM14</f>
        <v>13.749603022319086</v>
      </c>
    </row>
    <row r="37" spans="1:6" ht="20" x14ac:dyDescent="0.15">
      <c r="A37" s="821"/>
      <c r="B37" s="819"/>
      <c r="C37" s="818" t="s">
        <v>103</v>
      </c>
      <c r="D37" s="45" t="s">
        <v>82</v>
      </c>
      <c r="E37" s="46" t="s">
        <v>83</v>
      </c>
      <c r="F37" s="57">
        <f>'Living Wage &amp; Income Database'!AN14</f>
        <v>418.26292393894659</v>
      </c>
    </row>
    <row r="38" spans="1:6" ht="20" x14ac:dyDescent="0.15">
      <c r="A38" s="821"/>
      <c r="B38" s="819"/>
      <c r="C38" s="819"/>
      <c r="D38" s="45" t="s">
        <v>84</v>
      </c>
      <c r="E38" s="46" t="s">
        <v>85</v>
      </c>
      <c r="F38" s="57">
        <f>'Living Wage &amp; Income Database'!AO14</f>
        <v>214.1568</v>
      </c>
    </row>
    <row r="39" spans="1:6" ht="20" x14ac:dyDescent="0.15">
      <c r="A39" s="821"/>
      <c r="B39" s="819"/>
      <c r="C39" s="819"/>
      <c r="D39" s="45" t="s">
        <v>86</v>
      </c>
      <c r="E39" s="46" t="s">
        <v>87</v>
      </c>
      <c r="F39" s="60">
        <f>'Living Wage &amp; Income Database'!AP14</f>
        <v>166.68640118647915</v>
      </c>
    </row>
    <row r="40" spans="1:6" ht="68" x14ac:dyDescent="0.15">
      <c r="A40" s="821"/>
      <c r="B40" s="819"/>
      <c r="C40" s="817"/>
      <c r="D40" s="45" t="s">
        <v>88</v>
      </c>
      <c r="E40" s="59" t="s">
        <v>89</v>
      </c>
      <c r="F40" s="57" t="str">
        <f>'Living Wage &amp; Income Database'!AQ14</f>
        <v>NA</v>
      </c>
    </row>
    <row r="41" spans="1:6" ht="20" x14ac:dyDescent="0.15">
      <c r="A41" s="821"/>
      <c r="B41" s="819"/>
      <c r="C41" s="818" t="s">
        <v>104</v>
      </c>
      <c r="D41" s="45" t="s">
        <v>82</v>
      </c>
      <c r="E41" s="46" t="s">
        <v>83</v>
      </c>
      <c r="F41" s="57">
        <f>'Living Wage &amp; Income Database'!AR14</f>
        <v>1673.0516957557863</v>
      </c>
    </row>
    <row r="42" spans="1:6" ht="20" x14ac:dyDescent="0.15">
      <c r="A42" s="821"/>
      <c r="B42" s="819"/>
      <c r="C42" s="819"/>
      <c r="D42" s="45" t="s">
        <v>84</v>
      </c>
      <c r="E42" s="46" t="s">
        <v>85</v>
      </c>
      <c r="F42" s="57">
        <f>'Living Wage &amp; Income Database'!AS14</f>
        <v>856.62720000000002</v>
      </c>
    </row>
    <row r="43" spans="1:6" ht="20" x14ac:dyDescent="0.15">
      <c r="A43" s="821"/>
      <c r="B43" s="819"/>
      <c r="C43" s="819"/>
      <c r="D43" s="45" t="s">
        <v>86</v>
      </c>
      <c r="E43" s="46" t="s">
        <v>87</v>
      </c>
      <c r="F43" s="57">
        <f>'Living Wage &amp; Income Database'!AT14</f>
        <v>666.74560474591658</v>
      </c>
    </row>
    <row r="44" spans="1:6" ht="100" x14ac:dyDescent="0.15">
      <c r="A44" s="822"/>
      <c r="B44" s="824"/>
      <c r="C44" s="824"/>
      <c r="D44" s="49" t="s">
        <v>88</v>
      </c>
      <c r="E44" s="65" t="s">
        <v>105</v>
      </c>
      <c r="F44" s="61" t="str">
        <f>'Living Wage &amp; Income Database'!AU14</f>
        <v>NA</v>
      </c>
    </row>
    <row r="45" spans="1:6" ht="20" x14ac:dyDescent="0.15">
      <c r="A45" s="820" t="s">
        <v>106</v>
      </c>
      <c r="B45" s="823" t="s">
        <v>107</v>
      </c>
      <c r="C45" s="816" t="s">
        <v>108</v>
      </c>
      <c r="D45" s="41" t="s">
        <v>77</v>
      </c>
      <c r="E45" s="42" t="s">
        <v>78</v>
      </c>
      <c r="F45" s="66">
        <f>'Living Wage &amp; Income Database'!AW14</f>
        <v>2024</v>
      </c>
    </row>
    <row r="46" spans="1:6" ht="20" x14ac:dyDescent="0.15">
      <c r="A46" s="821"/>
      <c r="B46" s="819"/>
      <c r="C46" s="817"/>
      <c r="D46" s="45" t="s">
        <v>79</v>
      </c>
      <c r="E46" s="46" t="s">
        <v>80</v>
      </c>
      <c r="F46" s="67" t="str">
        <f>'Living Wage &amp; Income Database'!AX14</f>
        <v>GLWC</v>
      </c>
    </row>
    <row r="47" spans="1:6" ht="20" x14ac:dyDescent="0.15">
      <c r="A47" s="821"/>
      <c r="B47" s="819"/>
      <c r="C47" s="818" t="s">
        <v>109</v>
      </c>
      <c r="D47" s="45" t="s">
        <v>82</v>
      </c>
      <c r="E47" s="46" t="s">
        <v>83</v>
      </c>
      <c r="F47" s="57">
        <f>'Living Wage &amp; Income Database'!AY14</f>
        <v>2718</v>
      </c>
    </row>
    <row r="48" spans="1:6" ht="20" x14ac:dyDescent="0.15">
      <c r="A48" s="821"/>
      <c r="B48" s="819"/>
      <c r="C48" s="819"/>
      <c r="D48" s="45" t="s">
        <v>84</v>
      </c>
      <c r="E48" s="46" t="s">
        <v>85</v>
      </c>
      <c r="F48" s="57">
        <f>'Living Wage &amp; Income Database'!AZ14</f>
        <v>544.21171978260406</v>
      </c>
    </row>
    <row r="49" spans="1:6" ht="20" x14ac:dyDescent="0.15">
      <c r="A49" s="821"/>
      <c r="B49" s="819"/>
      <c r="C49" s="819"/>
      <c r="D49" s="45" t="s">
        <v>86</v>
      </c>
      <c r="E49" s="46" t="s">
        <v>87</v>
      </c>
      <c r="F49" s="60">
        <f>'Living Wage &amp; Income Database'!BA14</f>
        <v>503.30852663832275</v>
      </c>
    </row>
    <row r="50" spans="1:6" ht="68" x14ac:dyDescent="0.15">
      <c r="A50" s="821"/>
      <c r="B50" s="819"/>
      <c r="C50" s="817"/>
      <c r="D50" s="45" t="s">
        <v>88</v>
      </c>
      <c r="E50" s="59" t="s">
        <v>89</v>
      </c>
      <c r="F50" s="57" t="str">
        <f>'Living Wage &amp; Income Database'!BB14</f>
        <v>NA</v>
      </c>
    </row>
    <row r="51" spans="1:6" ht="20" x14ac:dyDescent="0.15">
      <c r="A51" s="821"/>
      <c r="B51" s="819"/>
      <c r="C51" s="818" t="s">
        <v>110</v>
      </c>
      <c r="D51" s="45" t="s">
        <v>82</v>
      </c>
      <c r="E51" s="46" t="s">
        <v>83</v>
      </c>
      <c r="F51" s="57">
        <f>'Living Wage &amp; Income Database'!BC14</f>
        <v>4647.78</v>
      </c>
    </row>
    <row r="52" spans="1:6" ht="20" x14ac:dyDescent="0.15">
      <c r="A52" s="821"/>
      <c r="B52" s="819"/>
      <c r="C52" s="819"/>
      <c r="D52" s="45" t="s">
        <v>84</v>
      </c>
      <c r="E52" s="46" t="s">
        <v>85</v>
      </c>
      <c r="F52" s="57">
        <f>'Living Wage &amp; Income Database'!BD14</f>
        <v>930.60204082825294</v>
      </c>
    </row>
    <row r="53" spans="1:6" ht="20" x14ac:dyDescent="0.15">
      <c r="A53" s="821"/>
      <c r="B53" s="819"/>
      <c r="C53" s="819"/>
      <c r="D53" s="45" t="s">
        <v>86</v>
      </c>
      <c r="E53" s="46" t="s">
        <v>87</v>
      </c>
      <c r="F53" s="57">
        <f>'Living Wage &amp; Income Database'!BE14</f>
        <v>860.65758055153185</v>
      </c>
    </row>
    <row r="54" spans="1:6" ht="68" x14ac:dyDescent="0.15">
      <c r="A54" s="822"/>
      <c r="B54" s="824"/>
      <c r="C54" s="824"/>
      <c r="D54" s="49" t="s">
        <v>88</v>
      </c>
      <c r="E54" s="59" t="s">
        <v>89</v>
      </c>
      <c r="F54" s="61" t="str">
        <f>'Living Wage &amp; Income Database'!BF14</f>
        <v>NA</v>
      </c>
    </row>
    <row r="55" spans="1:6" ht="20" x14ac:dyDescent="0.15">
      <c r="A55" s="820" t="s">
        <v>111</v>
      </c>
      <c r="B55" s="823" t="s">
        <v>112</v>
      </c>
      <c r="C55" s="816" t="s">
        <v>65</v>
      </c>
      <c r="D55" s="41" t="s">
        <v>113</v>
      </c>
      <c r="E55" s="42" t="s">
        <v>114</v>
      </c>
      <c r="F55" s="66">
        <f>'Living Wage &amp; Income Database'!BH14</f>
        <v>2024</v>
      </c>
    </row>
    <row r="56" spans="1:6" ht="20" x14ac:dyDescent="0.15">
      <c r="A56" s="821"/>
      <c r="B56" s="819"/>
      <c r="C56" s="819"/>
      <c r="D56" s="45" t="s">
        <v>115</v>
      </c>
      <c r="E56" s="46" t="s">
        <v>116</v>
      </c>
      <c r="F56" s="47" t="str">
        <f>'Living Wage &amp; Income Database'!BI14</f>
        <v>44 weekly hours</v>
      </c>
    </row>
    <row r="57" spans="1:6" ht="20" x14ac:dyDescent="0.15">
      <c r="A57" s="821"/>
      <c r="B57" s="819"/>
      <c r="C57" s="817"/>
      <c r="D57" s="45" t="s">
        <v>79</v>
      </c>
      <c r="E57" s="46" t="s">
        <v>80</v>
      </c>
      <c r="F57" s="67" t="str">
        <f>'Living Wage &amp; Income Database'!BJ14</f>
        <v>Wage Indicator</v>
      </c>
    </row>
    <row r="58" spans="1:6" ht="20" x14ac:dyDescent="0.15">
      <c r="A58" s="821"/>
      <c r="B58" s="819"/>
      <c r="C58" s="818" t="s">
        <v>117</v>
      </c>
      <c r="D58" s="45" t="s">
        <v>82</v>
      </c>
      <c r="E58" s="46" t="s">
        <v>83</v>
      </c>
      <c r="F58" s="57">
        <f>'Living Wage &amp; Income Database'!BK14</f>
        <v>1212</v>
      </c>
    </row>
    <row r="59" spans="1:6" ht="20" x14ac:dyDescent="0.15">
      <c r="A59" s="821"/>
      <c r="B59" s="819"/>
      <c r="C59" s="819"/>
      <c r="D59" s="45" t="s">
        <v>84</v>
      </c>
      <c r="E59" s="46" t="s">
        <v>85</v>
      </c>
      <c r="F59" s="57">
        <f>'Living Wage &amp; Income Database'!BL14</f>
        <v>242.67277570879918</v>
      </c>
    </row>
    <row r="60" spans="1:6" ht="20" x14ac:dyDescent="0.15">
      <c r="A60" s="821"/>
      <c r="B60" s="819"/>
      <c r="C60" s="819"/>
      <c r="D60" s="45" t="s">
        <v>86</v>
      </c>
      <c r="E60" s="46" t="s">
        <v>87</v>
      </c>
      <c r="F60" s="60">
        <f>'Living Wage &amp; Income Database'!BM14</f>
        <v>224.43338273938457</v>
      </c>
    </row>
    <row r="61" spans="1:6" ht="68" x14ac:dyDescent="0.15">
      <c r="A61" s="821"/>
      <c r="B61" s="819"/>
      <c r="C61" s="817"/>
      <c r="D61" s="45" t="s">
        <v>88</v>
      </c>
      <c r="E61" s="59" t="s">
        <v>89</v>
      </c>
      <c r="F61" s="57" t="str">
        <f>'Living Wage &amp; Income Database'!BN14</f>
        <v>NA</v>
      </c>
    </row>
    <row r="62" spans="1:6" ht="20" x14ac:dyDescent="0.15">
      <c r="A62" s="821"/>
      <c r="B62" s="819"/>
      <c r="C62" s="818" t="s">
        <v>118</v>
      </c>
      <c r="D62" s="45" t="s">
        <v>82</v>
      </c>
      <c r="E62" s="46" t="s">
        <v>83</v>
      </c>
      <c r="F62" s="57">
        <f>'Living Wage &amp; Income Database'!BO14</f>
        <v>2072.52</v>
      </c>
    </row>
    <row r="63" spans="1:6" ht="20" x14ac:dyDescent="0.15">
      <c r="A63" s="821"/>
      <c r="B63" s="819"/>
      <c r="C63" s="819"/>
      <c r="D63" s="45" t="s">
        <v>84</v>
      </c>
      <c r="E63" s="46" t="s">
        <v>85</v>
      </c>
      <c r="F63" s="57">
        <f>'Living Wage &amp; Income Database'!BP14</f>
        <v>414.9704464620466</v>
      </c>
    </row>
    <row r="64" spans="1:6" ht="20" x14ac:dyDescent="0.15">
      <c r="A64" s="821"/>
      <c r="B64" s="819"/>
      <c r="C64" s="819"/>
      <c r="D64" s="45" t="s">
        <v>86</v>
      </c>
      <c r="E64" s="46" t="s">
        <v>87</v>
      </c>
      <c r="F64" s="57">
        <f>'Living Wage &amp; Income Database'!BQ14</f>
        <v>383.78108448434762</v>
      </c>
    </row>
    <row r="65" spans="1:6" ht="68" x14ac:dyDescent="0.15">
      <c r="A65" s="822"/>
      <c r="B65" s="824"/>
      <c r="C65" s="824"/>
      <c r="D65" s="49" t="s">
        <v>88</v>
      </c>
      <c r="E65" s="59" t="s">
        <v>89</v>
      </c>
      <c r="F65" s="61" t="str">
        <f>'Living Wage &amp; Income Database'!BR14</f>
        <v>NA</v>
      </c>
    </row>
    <row r="66" spans="1:6" ht="20" x14ac:dyDescent="0.15">
      <c r="A66" s="820" t="s">
        <v>119</v>
      </c>
      <c r="B66" s="829" t="s">
        <v>120</v>
      </c>
      <c r="C66" s="825" t="s">
        <v>121</v>
      </c>
      <c r="D66" s="826"/>
      <c r="E66" s="42" t="s">
        <v>83</v>
      </c>
      <c r="F66" s="66" t="str">
        <f>'Living Wage &amp; Income Database'!BS14</f>
        <v>Brazilian real</v>
      </c>
    </row>
    <row r="67" spans="1:6" ht="49.5" customHeight="1" x14ac:dyDescent="0.15">
      <c r="A67" s="822"/>
      <c r="B67" s="824"/>
      <c r="C67" s="827" t="s">
        <v>122</v>
      </c>
      <c r="D67" s="828"/>
      <c r="E67" s="50" t="s">
        <v>123</v>
      </c>
      <c r="F67" s="68" t="str">
        <f>'Living Wage &amp; Income Database'!BT14</f>
        <v>BRL</v>
      </c>
    </row>
    <row r="68" spans="1:6" ht="51.75" customHeight="1" x14ac:dyDescent="0.15">
      <c r="E68" s="34"/>
      <c r="F68" s="35"/>
    </row>
    <row r="69" spans="1:6" ht="43.5" customHeight="1" x14ac:dyDescent="0.15">
      <c r="E69" s="34"/>
      <c r="F69" s="35"/>
    </row>
    <row r="70" spans="1:6" ht="41.25" customHeight="1" x14ac:dyDescent="0.15">
      <c r="E70" s="34"/>
      <c r="F70" s="35"/>
    </row>
    <row r="71" spans="1:6" ht="16.5" customHeight="1" x14ac:dyDescent="0.15">
      <c r="E71" s="34"/>
      <c r="F71" s="35"/>
    </row>
    <row r="72" spans="1:6" ht="32.25" customHeight="1" x14ac:dyDescent="0.15">
      <c r="E72" s="34"/>
      <c r="F72" s="35"/>
    </row>
    <row r="73" spans="1:6" ht="51.75" customHeight="1" x14ac:dyDescent="0.15">
      <c r="E73" s="34"/>
      <c r="F73" s="35"/>
    </row>
    <row r="74" spans="1:6" ht="43.5" customHeight="1" x14ac:dyDescent="0.15">
      <c r="E74" s="34"/>
      <c r="F74" s="35"/>
    </row>
    <row r="75" spans="1:6" ht="41.25" customHeight="1" x14ac:dyDescent="0.15">
      <c r="E75" s="34"/>
      <c r="F75" s="35"/>
    </row>
    <row r="76" spans="1:6" ht="16.5" customHeight="1" x14ac:dyDescent="0.15">
      <c r="E76" s="34"/>
      <c r="F76" s="35"/>
    </row>
    <row r="77" spans="1:6" ht="32.25" customHeight="1" x14ac:dyDescent="0.15">
      <c r="E77" s="34"/>
      <c r="F77" s="35"/>
    </row>
    <row r="78" spans="1:6" ht="51.75" customHeight="1" x14ac:dyDescent="0.15">
      <c r="E78" s="34"/>
      <c r="F78" s="35"/>
    </row>
    <row r="79" spans="1:6" ht="43.5" customHeight="1" x14ac:dyDescent="0.15">
      <c r="E79" s="34"/>
      <c r="F79" s="35"/>
    </row>
    <row r="80" spans="1:6" ht="41.25" hidden="1" customHeight="1" x14ac:dyDescent="0.15">
      <c r="E80" s="34"/>
      <c r="F80" s="35"/>
    </row>
    <row r="81" spans="5:6" ht="16.5" customHeight="1" x14ac:dyDescent="0.15">
      <c r="E81" s="34"/>
      <c r="F81" s="35"/>
    </row>
    <row r="82" spans="5:6" ht="32.25" customHeight="1" x14ac:dyDescent="0.15">
      <c r="E82" s="34"/>
      <c r="F82" s="35"/>
    </row>
    <row r="83" spans="5:6" ht="51.75" customHeight="1" x14ac:dyDescent="0.15">
      <c r="E83" s="34"/>
      <c r="F83" s="35"/>
    </row>
    <row r="84" spans="5:6" ht="43.5" customHeight="1" x14ac:dyDescent="0.15">
      <c r="E84" s="34"/>
      <c r="F84" s="35"/>
    </row>
    <row r="85" spans="5:6" ht="41.25" hidden="1" customHeight="1" x14ac:dyDescent="0.15">
      <c r="E85" s="34"/>
      <c r="F85" s="35"/>
    </row>
    <row r="86" spans="5:6" ht="16.5" customHeight="1" x14ac:dyDescent="0.15">
      <c r="E86" s="34"/>
      <c r="F86" s="35"/>
    </row>
    <row r="87" spans="5:6" ht="32.25" customHeight="1" x14ac:dyDescent="0.15">
      <c r="E87" s="34"/>
      <c r="F87" s="35"/>
    </row>
    <row r="88" spans="5:6" ht="16.5" customHeight="1" x14ac:dyDescent="0.15">
      <c r="E88" s="34"/>
      <c r="F88" s="35"/>
    </row>
    <row r="89" spans="5:6" ht="16.5" customHeight="1" x14ac:dyDescent="0.15">
      <c r="E89" s="34"/>
      <c r="F89" s="35"/>
    </row>
    <row r="90" spans="5:6" ht="16.5" customHeight="1" x14ac:dyDescent="0.15">
      <c r="E90" s="34"/>
      <c r="F90" s="35"/>
    </row>
    <row r="91" spans="5:6" ht="16.5" customHeight="1" x14ac:dyDescent="0.15">
      <c r="E91" s="34"/>
      <c r="F91" s="35"/>
    </row>
    <row r="92" spans="5:6" ht="16.5" customHeight="1" x14ac:dyDescent="0.15">
      <c r="E92" s="34"/>
      <c r="F92" s="35"/>
    </row>
    <row r="93" spans="5:6" ht="16.5" customHeight="1" x14ac:dyDescent="0.15">
      <c r="E93" s="34"/>
      <c r="F93" s="35"/>
    </row>
    <row r="94" spans="5:6" ht="16.5" customHeight="1" x14ac:dyDescent="0.15">
      <c r="E94" s="34"/>
      <c r="F94" s="35"/>
    </row>
    <row r="95" spans="5:6" ht="16.5" customHeight="1" x14ac:dyDescent="0.15">
      <c r="E95" s="34"/>
      <c r="F95" s="35"/>
    </row>
    <row r="96" spans="5:6" ht="16.5" customHeight="1" x14ac:dyDescent="0.15">
      <c r="E96" s="34"/>
      <c r="F96" s="35"/>
    </row>
    <row r="97" spans="5:6" ht="16.5" customHeight="1" x14ac:dyDescent="0.15">
      <c r="E97" s="34"/>
      <c r="F97" s="35"/>
    </row>
    <row r="98" spans="5:6" ht="16.5" customHeight="1" x14ac:dyDescent="0.15">
      <c r="E98" s="34"/>
      <c r="F98" s="35"/>
    </row>
    <row r="99" spans="5:6" ht="16.5" customHeight="1" x14ac:dyDescent="0.15">
      <c r="E99" s="34"/>
      <c r="F99" s="35"/>
    </row>
    <row r="100" spans="5:6" ht="16.5" customHeight="1" x14ac:dyDescent="0.15">
      <c r="E100" s="34"/>
      <c r="F100" s="35"/>
    </row>
    <row r="101" spans="5:6" ht="16.5" customHeight="1" x14ac:dyDescent="0.15">
      <c r="E101" s="34"/>
      <c r="F101" s="35"/>
    </row>
    <row r="102" spans="5:6" ht="16.5" customHeight="1" x14ac:dyDescent="0.15">
      <c r="E102" s="34"/>
      <c r="F102" s="35"/>
    </row>
    <row r="103" spans="5:6" ht="16.5" customHeight="1" x14ac:dyDescent="0.15">
      <c r="E103" s="34"/>
      <c r="F103" s="35"/>
    </row>
    <row r="104" spans="5:6" ht="16.5" customHeight="1" x14ac:dyDescent="0.15">
      <c r="E104" s="34"/>
      <c r="F104" s="35"/>
    </row>
    <row r="105" spans="5:6" ht="16.5" customHeight="1" x14ac:dyDescent="0.15">
      <c r="E105" s="34"/>
      <c r="F105" s="35"/>
    </row>
    <row r="106" spans="5:6" ht="16.5" customHeight="1" x14ac:dyDescent="0.15">
      <c r="E106" s="34"/>
      <c r="F106" s="35"/>
    </row>
    <row r="107" spans="5:6" ht="16.5" customHeight="1" x14ac:dyDescent="0.15">
      <c r="E107" s="34"/>
      <c r="F107" s="35"/>
    </row>
    <row r="108" spans="5:6" ht="16.5" customHeight="1" x14ac:dyDescent="0.15">
      <c r="E108" s="34"/>
      <c r="F108" s="35"/>
    </row>
    <row r="109" spans="5:6" ht="16.5" customHeight="1" x14ac:dyDescent="0.15">
      <c r="E109" s="34"/>
      <c r="F109" s="35"/>
    </row>
    <row r="110" spans="5:6" ht="16.5" customHeight="1" x14ac:dyDescent="0.15">
      <c r="E110" s="34"/>
      <c r="F110" s="35"/>
    </row>
    <row r="111" spans="5:6" ht="16.5" customHeight="1" x14ac:dyDescent="0.15">
      <c r="E111" s="34"/>
      <c r="F111" s="35"/>
    </row>
    <row r="112" spans="5:6" ht="16.5" customHeight="1" x14ac:dyDescent="0.15">
      <c r="E112" s="34"/>
      <c r="F112" s="35"/>
    </row>
    <row r="113" spans="5:6" ht="16.5" customHeight="1" x14ac:dyDescent="0.15">
      <c r="E113" s="34"/>
      <c r="F113" s="35"/>
    </row>
    <row r="114" spans="5:6" ht="16.5" customHeight="1" x14ac:dyDescent="0.15">
      <c r="E114" s="34"/>
      <c r="F114" s="35"/>
    </row>
    <row r="115" spans="5:6" ht="16.5" customHeight="1" x14ac:dyDescent="0.15">
      <c r="E115" s="34"/>
      <c r="F115" s="35"/>
    </row>
    <row r="116" spans="5:6" ht="16.5" customHeight="1" x14ac:dyDescent="0.15">
      <c r="E116" s="34"/>
      <c r="F116" s="35"/>
    </row>
    <row r="117" spans="5:6" ht="16.5" customHeight="1" x14ac:dyDescent="0.15">
      <c r="E117" s="34"/>
      <c r="F117" s="35"/>
    </row>
    <row r="118" spans="5:6" ht="16.5" customHeight="1" x14ac:dyDescent="0.15">
      <c r="E118" s="34"/>
      <c r="F118" s="35"/>
    </row>
    <row r="119" spans="5:6" ht="16.5" customHeight="1" x14ac:dyDescent="0.15">
      <c r="E119" s="34"/>
      <c r="F119" s="35"/>
    </row>
    <row r="120" spans="5:6" ht="16.5" customHeight="1" x14ac:dyDescent="0.15">
      <c r="E120" s="34"/>
      <c r="F120" s="35"/>
    </row>
    <row r="121" spans="5:6" ht="16.5" customHeight="1" x14ac:dyDescent="0.15">
      <c r="E121" s="34"/>
      <c r="F121" s="35"/>
    </row>
    <row r="122" spans="5:6" ht="16.5" customHeight="1" x14ac:dyDescent="0.15">
      <c r="E122" s="34"/>
      <c r="F122" s="35"/>
    </row>
    <row r="123" spans="5:6" ht="16.5" customHeight="1" x14ac:dyDescent="0.15">
      <c r="E123" s="34"/>
      <c r="F123" s="35"/>
    </row>
    <row r="124" spans="5:6" ht="16.5" customHeight="1" x14ac:dyDescent="0.15">
      <c r="E124" s="34"/>
      <c r="F124" s="35"/>
    </row>
    <row r="125" spans="5:6" ht="16.5" customHeight="1" x14ac:dyDescent="0.15">
      <c r="E125" s="34"/>
      <c r="F125" s="35"/>
    </row>
    <row r="126" spans="5:6" ht="16.5" customHeight="1" x14ac:dyDescent="0.15">
      <c r="E126" s="34"/>
      <c r="F126" s="35"/>
    </row>
    <row r="127" spans="5:6" ht="16.5" customHeight="1" x14ac:dyDescent="0.15">
      <c r="E127" s="34"/>
      <c r="F127" s="35"/>
    </row>
    <row r="128" spans="5:6" ht="16.5" customHeight="1" x14ac:dyDescent="0.15">
      <c r="E128" s="34"/>
      <c r="F128" s="35"/>
    </row>
    <row r="129" spans="5:6" ht="16.5" customHeight="1" x14ac:dyDescent="0.15">
      <c r="E129" s="34"/>
      <c r="F129" s="35"/>
    </row>
    <row r="130" spans="5:6" ht="16.5" customHeight="1" x14ac:dyDescent="0.15">
      <c r="E130" s="34"/>
      <c r="F130" s="35"/>
    </row>
    <row r="131" spans="5:6" ht="16.5" customHeight="1" x14ac:dyDescent="0.15">
      <c r="E131" s="34"/>
      <c r="F131" s="35"/>
    </row>
    <row r="132" spans="5:6" ht="16.5" customHeight="1" x14ac:dyDescent="0.15">
      <c r="E132" s="34"/>
      <c r="F132" s="35"/>
    </row>
    <row r="133" spans="5:6" ht="16.5" customHeight="1" x14ac:dyDescent="0.15">
      <c r="E133" s="34"/>
      <c r="F133" s="35"/>
    </row>
    <row r="134" spans="5:6" ht="16.5" customHeight="1" x14ac:dyDescent="0.15">
      <c r="E134" s="34"/>
      <c r="F134" s="35"/>
    </row>
    <row r="135" spans="5:6" ht="16.5" customHeight="1" x14ac:dyDescent="0.15">
      <c r="E135" s="34"/>
      <c r="F135" s="35"/>
    </row>
    <row r="136" spans="5:6" ht="16.5" customHeight="1" x14ac:dyDescent="0.15">
      <c r="E136" s="34"/>
      <c r="F136" s="35"/>
    </row>
    <row r="137" spans="5:6" ht="16.5" customHeight="1" x14ac:dyDescent="0.15">
      <c r="E137" s="34"/>
      <c r="F137" s="35"/>
    </row>
    <row r="138" spans="5:6" ht="16.5" customHeight="1" x14ac:dyDescent="0.15">
      <c r="E138" s="34"/>
      <c r="F138" s="35"/>
    </row>
    <row r="139" spans="5:6" ht="16.5" customHeight="1" x14ac:dyDescent="0.15">
      <c r="E139" s="34"/>
      <c r="F139" s="35"/>
    </row>
    <row r="140" spans="5:6" ht="16.5" customHeight="1" x14ac:dyDescent="0.15">
      <c r="E140" s="34"/>
      <c r="F140" s="35"/>
    </row>
    <row r="141" spans="5:6" ht="16.5" customHeight="1" x14ac:dyDescent="0.15">
      <c r="E141" s="34"/>
      <c r="F141" s="35"/>
    </row>
    <row r="142" spans="5:6" ht="16.5" customHeight="1" x14ac:dyDescent="0.15">
      <c r="E142" s="34"/>
      <c r="F142" s="35"/>
    </row>
    <row r="143" spans="5:6" ht="16.5" customHeight="1" x14ac:dyDescent="0.15">
      <c r="E143" s="34"/>
      <c r="F143" s="35"/>
    </row>
    <row r="144" spans="5:6" ht="16.5" customHeight="1" x14ac:dyDescent="0.15">
      <c r="E144" s="34"/>
      <c r="F144" s="35"/>
    </row>
    <row r="145" spans="5:6" ht="16.5" customHeight="1" x14ac:dyDescent="0.15">
      <c r="E145" s="34"/>
      <c r="F145" s="35"/>
    </row>
    <row r="146" spans="5:6" ht="16.5" customHeight="1" x14ac:dyDescent="0.15">
      <c r="E146" s="34"/>
      <c r="F146" s="35"/>
    </row>
    <row r="147" spans="5:6" ht="16.5" customHeight="1" x14ac:dyDescent="0.15">
      <c r="E147" s="34"/>
      <c r="F147" s="35"/>
    </row>
    <row r="148" spans="5:6" ht="16.5" customHeight="1" x14ac:dyDescent="0.15">
      <c r="E148" s="34"/>
      <c r="F148" s="35"/>
    </row>
    <row r="149" spans="5:6" ht="16.5" customHeight="1" x14ac:dyDescent="0.15">
      <c r="E149" s="34"/>
      <c r="F149" s="35"/>
    </row>
    <row r="150" spans="5:6" ht="16.5" customHeight="1" x14ac:dyDescent="0.15">
      <c r="E150" s="34"/>
      <c r="F150" s="35"/>
    </row>
    <row r="151" spans="5:6" ht="16.5" customHeight="1" x14ac:dyDescent="0.15">
      <c r="E151" s="34"/>
      <c r="F151" s="35"/>
    </row>
    <row r="152" spans="5:6" ht="16.5" customHeight="1" x14ac:dyDescent="0.15">
      <c r="E152" s="34"/>
      <c r="F152" s="35"/>
    </row>
    <row r="153" spans="5:6" ht="16.5" customHeight="1" x14ac:dyDescent="0.15">
      <c r="E153" s="34"/>
      <c r="F153" s="35"/>
    </row>
    <row r="154" spans="5:6" ht="16.5" customHeight="1" x14ac:dyDescent="0.15">
      <c r="E154" s="34"/>
      <c r="F154" s="35"/>
    </row>
    <row r="155" spans="5:6" ht="16.5" customHeight="1" x14ac:dyDescent="0.15">
      <c r="E155" s="34"/>
      <c r="F155" s="35"/>
    </row>
    <row r="156" spans="5:6" ht="16.5" customHeight="1" x14ac:dyDescent="0.15">
      <c r="E156" s="34"/>
      <c r="F156" s="35"/>
    </row>
    <row r="157" spans="5:6" ht="16.5" customHeight="1" x14ac:dyDescent="0.15">
      <c r="E157" s="34"/>
      <c r="F157" s="35"/>
    </row>
    <row r="158" spans="5:6" ht="16.5" customHeight="1" x14ac:dyDescent="0.15">
      <c r="E158" s="34"/>
      <c r="F158" s="35"/>
    </row>
    <row r="159" spans="5:6" ht="16.5" customHeight="1" x14ac:dyDescent="0.15">
      <c r="E159" s="34"/>
      <c r="F159" s="35"/>
    </row>
    <row r="160" spans="5:6" ht="16.5" customHeight="1" x14ac:dyDescent="0.15">
      <c r="E160" s="34"/>
      <c r="F160" s="35"/>
    </row>
    <row r="161" spans="5:6" ht="16.5" customHeight="1" x14ac:dyDescent="0.15">
      <c r="E161" s="34"/>
      <c r="F161" s="35"/>
    </row>
    <row r="162" spans="5:6" ht="16.5" customHeight="1" x14ac:dyDescent="0.15">
      <c r="E162" s="34"/>
      <c r="F162" s="35"/>
    </row>
    <row r="163" spans="5:6" ht="16.5" customHeight="1" x14ac:dyDescent="0.15">
      <c r="E163" s="34"/>
      <c r="F163" s="35"/>
    </row>
    <row r="164" spans="5:6" ht="16.5" customHeight="1" x14ac:dyDescent="0.15">
      <c r="E164" s="34"/>
      <c r="F164" s="35"/>
    </row>
    <row r="165" spans="5:6" ht="16.5" customHeight="1" x14ac:dyDescent="0.15">
      <c r="E165" s="34"/>
      <c r="F165" s="35"/>
    </row>
    <row r="166" spans="5:6" ht="16.5" customHeight="1" x14ac:dyDescent="0.15">
      <c r="E166" s="34"/>
      <c r="F166" s="35"/>
    </row>
    <row r="167" spans="5:6" ht="16.5" customHeight="1" x14ac:dyDescent="0.15">
      <c r="E167" s="34"/>
      <c r="F167" s="35"/>
    </row>
    <row r="168" spans="5:6" ht="16.5" customHeight="1" x14ac:dyDescent="0.15">
      <c r="E168" s="34"/>
      <c r="F168" s="35"/>
    </row>
    <row r="169" spans="5:6" ht="16.5" customHeight="1" x14ac:dyDescent="0.15">
      <c r="E169" s="34"/>
      <c r="F169" s="35"/>
    </row>
    <row r="170" spans="5:6" ht="16.5" customHeight="1" x14ac:dyDescent="0.15">
      <c r="E170" s="34"/>
      <c r="F170" s="35"/>
    </row>
    <row r="171" spans="5:6" ht="16.5" customHeight="1" x14ac:dyDescent="0.15">
      <c r="E171" s="34"/>
      <c r="F171" s="35"/>
    </row>
    <row r="172" spans="5:6" ht="16.5" customHeight="1" x14ac:dyDescent="0.15">
      <c r="E172" s="34"/>
      <c r="F172" s="35"/>
    </row>
    <row r="173" spans="5:6" ht="16.5" customHeight="1" x14ac:dyDescent="0.15">
      <c r="E173" s="34"/>
      <c r="F173" s="35"/>
    </row>
    <row r="174" spans="5:6" ht="16.5" customHeight="1" x14ac:dyDescent="0.15">
      <c r="E174" s="34"/>
      <c r="F174" s="35"/>
    </row>
    <row r="175" spans="5:6" ht="16.5" customHeight="1" x14ac:dyDescent="0.15">
      <c r="E175" s="34"/>
      <c r="F175" s="35"/>
    </row>
    <row r="176" spans="5:6" ht="16.5" customHeight="1" x14ac:dyDescent="0.15">
      <c r="E176" s="34"/>
      <c r="F176" s="35"/>
    </row>
    <row r="177" spans="5:6" ht="16.5" customHeight="1" x14ac:dyDescent="0.15">
      <c r="E177" s="34"/>
      <c r="F177" s="35"/>
    </row>
    <row r="178" spans="5:6" ht="16.5" customHeight="1" x14ac:dyDescent="0.15">
      <c r="E178" s="34"/>
      <c r="F178" s="35"/>
    </row>
    <row r="179" spans="5:6" ht="16.5" customHeight="1" x14ac:dyDescent="0.15">
      <c r="E179" s="34"/>
      <c r="F179" s="35"/>
    </row>
    <row r="180" spans="5:6" ht="16.5" customHeight="1" x14ac:dyDescent="0.15">
      <c r="E180" s="34"/>
      <c r="F180" s="35"/>
    </row>
    <row r="181" spans="5:6" ht="16.5" customHeight="1" x14ac:dyDescent="0.15">
      <c r="E181" s="34"/>
      <c r="F181" s="35"/>
    </row>
    <row r="182" spans="5:6" ht="16.5" customHeight="1" x14ac:dyDescent="0.15">
      <c r="E182" s="34"/>
      <c r="F182" s="35"/>
    </row>
    <row r="183" spans="5:6" ht="16.5" customHeight="1" x14ac:dyDescent="0.15">
      <c r="E183" s="34"/>
      <c r="F183" s="35"/>
    </row>
    <row r="184" spans="5:6" ht="16.5" customHeight="1" x14ac:dyDescent="0.15">
      <c r="E184" s="34"/>
      <c r="F184" s="35"/>
    </row>
    <row r="185" spans="5:6" ht="16.5" customHeight="1" x14ac:dyDescent="0.15">
      <c r="E185" s="34"/>
      <c r="F185" s="35"/>
    </row>
    <row r="186" spans="5:6" ht="16.5" customHeight="1" x14ac:dyDescent="0.15">
      <c r="E186" s="34"/>
      <c r="F186" s="35"/>
    </row>
    <row r="187" spans="5:6" ht="16.5" customHeight="1" x14ac:dyDescent="0.15">
      <c r="E187" s="34"/>
      <c r="F187" s="35"/>
    </row>
    <row r="188" spans="5:6" ht="16.5" customHeight="1" x14ac:dyDescent="0.15">
      <c r="E188" s="34"/>
      <c r="F188" s="35"/>
    </row>
    <row r="189" spans="5:6" ht="16.5" customHeight="1" x14ac:dyDescent="0.15">
      <c r="E189" s="34"/>
      <c r="F189" s="35"/>
    </row>
    <row r="190" spans="5:6" ht="16.5" customHeight="1" x14ac:dyDescent="0.15">
      <c r="E190" s="34"/>
      <c r="F190" s="35"/>
    </row>
    <row r="191" spans="5:6" ht="16.5" customHeight="1" x14ac:dyDescent="0.15">
      <c r="E191" s="34"/>
      <c r="F191" s="35"/>
    </row>
    <row r="192" spans="5:6" ht="16.5" customHeight="1" x14ac:dyDescent="0.15">
      <c r="E192" s="34"/>
      <c r="F192" s="35"/>
    </row>
    <row r="193" spans="5:6" ht="16.5" customHeight="1" x14ac:dyDescent="0.15">
      <c r="E193" s="34"/>
      <c r="F193" s="35"/>
    </row>
    <row r="194" spans="5:6" ht="16.5" customHeight="1" x14ac:dyDescent="0.15">
      <c r="E194" s="34"/>
      <c r="F194" s="35"/>
    </row>
    <row r="195" spans="5:6" ht="16.5" customHeight="1" x14ac:dyDescent="0.15">
      <c r="E195" s="34"/>
      <c r="F195" s="35"/>
    </row>
    <row r="196" spans="5:6" ht="16.5" customHeight="1" x14ac:dyDescent="0.15">
      <c r="E196" s="34"/>
      <c r="F196" s="35"/>
    </row>
    <row r="197" spans="5:6" ht="16.5" customHeight="1" x14ac:dyDescent="0.15">
      <c r="E197" s="34"/>
      <c r="F197" s="35"/>
    </row>
    <row r="198" spans="5:6" ht="16.5" customHeight="1" x14ac:dyDescent="0.15">
      <c r="E198" s="34"/>
      <c r="F198" s="35"/>
    </row>
    <row r="199" spans="5:6" ht="16.5" customHeight="1" x14ac:dyDescent="0.15">
      <c r="E199" s="34"/>
      <c r="F199" s="35"/>
    </row>
    <row r="200" spans="5:6" ht="16.5" customHeight="1" x14ac:dyDescent="0.15">
      <c r="E200" s="34"/>
      <c r="F200" s="35"/>
    </row>
    <row r="201" spans="5:6" ht="16.5" customHeight="1" x14ac:dyDescent="0.15">
      <c r="E201" s="34"/>
      <c r="F201" s="35"/>
    </row>
    <row r="202" spans="5:6" ht="16.5" customHeight="1" x14ac:dyDescent="0.15">
      <c r="E202" s="34"/>
      <c r="F202" s="35"/>
    </row>
    <row r="203" spans="5:6" ht="16.5" customHeight="1" x14ac:dyDescent="0.15">
      <c r="E203" s="34"/>
      <c r="F203" s="35"/>
    </row>
    <row r="204" spans="5:6" ht="16.5" customHeight="1" x14ac:dyDescent="0.15">
      <c r="E204" s="34"/>
      <c r="F204" s="35"/>
    </row>
    <row r="205" spans="5:6" ht="16.5" customHeight="1" x14ac:dyDescent="0.15">
      <c r="E205" s="34"/>
      <c r="F205" s="35"/>
    </row>
    <row r="206" spans="5:6" ht="16.5" customHeight="1" x14ac:dyDescent="0.15">
      <c r="E206" s="34"/>
      <c r="F206" s="35"/>
    </row>
    <row r="207" spans="5:6" ht="16.5" customHeight="1" x14ac:dyDescent="0.15">
      <c r="E207" s="34"/>
      <c r="F207" s="35"/>
    </row>
    <row r="208" spans="5:6" ht="16.5" customHeight="1" x14ac:dyDescent="0.15">
      <c r="E208" s="34"/>
      <c r="F208" s="35"/>
    </row>
    <row r="209" spans="5:6" ht="16.5" customHeight="1" x14ac:dyDescent="0.15">
      <c r="E209" s="34"/>
      <c r="F209" s="35"/>
    </row>
    <row r="210" spans="5:6" ht="16.5" customHeight="1" x14ac:dyDescent="0.15">
      <c r="E210" s="34"/>
      <c r="F210" s="35"/>
    </row>
    <row r="211" spans="5:6" ht="16.5" customHeight="1" x14ac:dyDescent="0.15">
      <c r="E211" s="34"/>
      <c r="F211" s="35"/>
    </row>
    <row r="212" spans="5:6" ht="16.5" customHeight="1" x14ac:dyDescent="0.15">
      <c r="E212" s="34"/>
      <c r="F212" s="35"/>
    </row>
    <row r="213" spans="5:6" ht="16.5" customHeight="1" x14ac:dyDescent="0.15">
      <c r="E213" s="34"/>
      <c r="F213" s="35"/>
    </row>
    <row r="214" spans="5:6" ht="16.5" customHeight="1" x14ac:dyDescent="0.15">
      <c r="E214" s="34"/>
      <c r="F214" s="35"/>
    </row>
    <row r="215" spans="5:6" ht="16.5" customHeight="1" x14ac:dyDescent="0.15">
      <c r="E215" s="34"/>
      <c r="F215" s="35"/>
    </row>
    <row r="216" spans="5:6" ht="16.5" customHeight="1" x14ac:dyDescent="0.15">
      <c r="E216" s="34"/>
      <c r="F216" s="35"/>
    </row>
    <row r="217" spans="5:6" ht="16.5" customHeight="1" x14ac:dyDescent="0.15">
      <c r="E217" s="34"/>
      <c r="F217" s="35"/>
    </row>
    <row r="218" spans="5:6" ht="16.5" customHeight="1" x14ac:dyDescent="0.15">
      <c r="E218" s="34"/>
      <c r="F218" s="35"/>
    </row>
    <row r="219" spans="5:6" ht="16.5" customHeight="1" x14ac:dyDescent="0.15">
      <c r="E219" s="34"/>
      <c r="F219" s="35"/>
    </row>
    <row r="220" spans="5:6" ht="16.5" customHeight="1" x14ac:dyDescent="0.15">
      <c r="E220" s="34"/>
      <c r="F220" s="35"/>
    </row>
    <row r="221" spans="5:6" ht="16.5" customHeight="1" x14ac:dyDescent="0.15">
      <c r="E221" s="34"/>
      <c r="F221" s="35"/>
    </row>
    <row r="222" spans="5:6" ht="16.5" customHeight="1" x14ac:dyDescent="0.15">
      <c r="E222" s="34"/>
      <c r="F222" s="35"/>
    </row>
    <row r="223" spans="5:6" ht="16.5" customHeight="1" x14ac:dyDescent="0.15">
      <c r="E223" s="34"/>
      <c r="F223" s="35"/>
    </row>
    <row r="224" spans="5:6" ht="16.5" customHeight="1" x14ac:dyDescent="0.15">
      <c r="E224" s="34"/>
      <c r="F224" s="35"/>
    </row>
    <row r="225" spans="5:6" ht="16.5" customHeight="1" x14ac:dyDescent="0.15">
      <c r="E225" s="34"/>
      <c r="F225" s="35"/>
    </row>
    <row r="226" spans="5:6" ht="16.5" customHeight="1" x14ac:dyDescent="0.15">
      <c r="E226" s="34"/>
      <c r="F226" s="35"/>
    </row>
    <row r="227" spans="5:6" ht="16.5" customHeight="1" x14ac:dyDescent="0.15">
      <c r="E227" s="34"/>
      <c r="F227" s="35"/>
    </row>
    <row r="228" spans="5:6" ht="16.5" customHeight="1" x14ac:dyDescent="0.15">
      <c r="E228" s="34"/>
      <c r="F228" s="35"/>
    </row>
    <row r="229" spans="5:6" ht="16.5" customHeight="1" x14ac:dyDescent="0.15">
      <c r="E229" s="34"/>
      <c r="F229" s="35"/>
    </row>
    <row r="230" spans="5:6" ht="16.5" customHeight="1" x14ac:dyDescent="0.15">
      <c r="E230" s="34"/>
      <c r="F230" s="35"/>
    </row>
    <row r="231" spans="5:6" ht="16.5" customHeight="1" x14ac:dyDescent="0.15">
      <c r="E231" s="34"/>
      <c r="F231" s="35"/>
    </row>
    <row r="232" spans="5:6" ht="16.5" customHeight="1" x14ac:dyDescent="0.15">
      <c r="E232" s="34"/>
      <c r="F232" s="35"/>
    </row>
    <row r="233" spans="5:6" ht="16.5" customHeight="1" x14ac:dyDescent="0.15">
      <c r="E233" s="34"/>
      <c r="F233" s="35"/>
    </row>
    <row r="234" spans="5:6" ht="16.5" customHeight="1" x14ac:dyDescent="0.15">
      <c r="E234" s="34"/>
      <c r="F234" s="35"/>
    </row>
    <row r="235" spans="5:6" ht="16.5" customHeight="1" x14ac:dyDescent="0.15">
      <c r="E235" s="34"/>
      <c r="F235" s="35"/>
    </row>
    <row r="236" spans="5:6" ht="16.5" customHeight="1" x14ac:dyDescent="0.15">
      <c r="E236" s="34"/>
      <c r="F236" s="35"/>
    </row>
    <row r="237" spans="5:6" ht="16.5" customHeight="1" x14ac:dyDescent="0.15">
      <c r="E237" s="34"/>
      <c r="F237" s="35"/>
    </row>
    <row r="238" spans="5:6" ht="16.5" customHeight="1" x14ac:dyDescent="0.15">
      <c r="E238" s="34"/>
      <c r="F238" s="35"/>
    </row>
    <row r="239" spans="5:6" ht="16.5" customHeight="1" x14ac:dyDescent="0.15">
      <c r="E239" s="34"/>
      <c r="F239" s="35"/>
    </row>
    <row r="240" spans="5:6" ht="16.5" customHeight="1" x14ac:dyDescent="0.15">
      <c r="E240" s="34"/>
      <c r="F240" s="35"/>
    </row>
    <row r="241" spans="5:6" ht="16.5" customHeight="1" x14ac:dyDescent="0.15">
      <c r="E241" s="34"/>
      <c r="F241" s="35"/>
    </row>
    <row r="242" spans="5:6" ht="16.5" customHeight="1" x14ac:dyDescent="0.15">
      <c r="E242" s="34"/>
      <c r="F242" s="35"/>
    </row>
    <row r="243" spans="5:6" ht="16.5" customHeight="1" x14ac:dyDescent="0.15">
      <c r="E243" s="34"/>
      <c r="F243" s="35"/>
    </row>
    <row r="244" spans="5:6" ht="16.5" customHeight="1" x14ac:dyDescent="0.15">
      <c r="E244" s="34"/>
      <c r="F244" s="35"/>
    </row>
    <row r="245" spans="5:6" ht="16.5" customHeight="1" x14ac:dyDescent="0.15">
      <c r="E245" s="34"/>
      <c r="F245" s="35"/>
    </row>
    <row r="246" spans="5:6" ht="16.5" customHeight="1" x14ac:dyDescent="0.15">
      <c r="E246" s="34"/>
      <c r="F246" s="35"/>
    </row>
    <row r="247" spans="5:6" ht="16.5" customHeight="1" x14ac:dyDescent="0.15">
      <c r="E247" s="34"/>
      <c r="F247" s="35"/>
    </row>
    <row r="248" spans="5:6" ht="16.5" customHeight="1" x14ac:dyDescent="0.15">
      <c r="E248" s="34"/>
      <c r="F248" s="35"/>
    </row>
    <row r="249" spans="5:6" ht="16.5" customHeight="1" x14ac:dyDescent="0.15">
      <c r="E249" s="34"/>
      <c r="F249" s="35"/>
    </row>
    <row r="250" spans="5:6" ht="16.5" customHeight="1" x14ac:dyDescent="0.15">
      <c r="E250" s="34"/>
      <c r="F250" s="35"/>
    </row>
    <row r="251" spans="5:6" ht="16.5" customHeight="1" x14ac:dyDescent="0.15">
      <c r="E251" s="34"/>
      <c r="F251" s="35"/>
    </row>
    <row r="252" spans="5:6" ht="16.5" customHeight="1" x14ac:dyDescent="0.15">
      <c r="E252" s="34"/>
      <c r="F252" s="35"/>
    </row>
    <row r="253" spans="5:6" ht="16.5" customHeight="1" x14ac:dyDescent="0.15">
      <c r="E253" s="34"/>
      <c r="F253" s="35"/>
    </row>
    <row r="254" spans="5:6" ht="16.5" customHeight="1" x14ac:dyDescent="0.15">
      <c r="E254" s="34"/>
      <c r="F254" s="35"/>
    </row>
    <row r="255" spans="5:6" ht="16.5" customHeight="1" x14ac:dyDescent="0.15">
      <c r="E255" s="34"/>
      <c r="F255" s="35"/>
    </row>
    <row r="256" spans="5:6" ht="16.5" customHeight="1" x14ac:dyDescent="0.15">
      <c r="E256" s="34"/>
      <c r="F256" s="35"/>
    </row>
    <row r="257" spans="5:6" ht="16.5" customHeight="1" x14ac:dyDescent="0.15">
      <c r="E257" s="34"/>
      <c r="F257" s="35"/>
    </row>
    <row r="258" spans="5:6" ht="16.5" customHeight="1" x14ac:dyDescent="0.15">
      <c r="E258" s="34"/>
      <c r="F258" s="35"/>
    </row>
    <row r="259" spans="5:6" ht="16.5" customHeight="1" x14ac:dyDescent="0.15">
      <c r="E259" s="34"/>
      <c r="F259" s="35"/>
    </row>
    <row r="260" spans="5:6" ht="16.5" customHeight="1" x14ac:dyDescent="0.15">
      <c r="E260" s="34"/>
      <c r="F260" s="35"/>
    </row>
    <row r="261" spans="5:6" ht="16.5" customHeight="1" x14ac:dyDescent="0.15">
      <c r="E261" s="34"/>
      <c r="F261" s="35"/>
    </row>
    <row r="262" spans="5:6" ht="16.5" customHeight="1" x14ac:dyDescent="0.15">
      <c r="E262" s="34"/>
      <c r="F262" s="35"/>
    </row>
    <row r="263" spans="5:6" ht="16.5" customHeight="1" x14ac:dyDescent="0.15">
      <c r="E263" s="34"/>
      <c r="F263" s="35"/>
    </row>
    <row r="264" spans="5:6" ht="16.5" customHeight="1" x14ac:dyDescent="0.15">
      <c r="E264" s="34"/>
      <c r="F264" s="35"/>
    </row>
    <row r="265" spans="5:6" ht="16.5" customHeight="1" x14ac:dyDescent="0.15">
      <c r="E265" s="34"/>
      <c r="F265" s="35"/>
    </row>
    <row r="266" spans="5:6" ht="16.5" customHeight="1" x14ac:dyDescent="0.15">
      <c r="E266" s="34"/>
      <c r="F266" s="35"/>
    </row>
    <row r="267" spans="5:6" ht="16.5" customHeight="1" x14ac:dyDescent="0.15">
      <c r="E267" s="34"/>
      <c r="F267" s="35"/>
    </row>
    <row r="268" spans="5:6" ht="16.5" customHeight="1" x14ac:dyDescent="0.15">
      <c r="E268" s="34"/>
      <c r="F268" s="35"/>
    </row>
    <row r="269" spans="5:6" ht="16.5" customHeight="1" x14ac:dyDescent="0.15">
      <c r="E269" s="34"/>
      <c r="F269" s="35"/>
    </row>
    <row r="270" spans="5:6" ht="16.5" customHeight="1" x14ac:dyDescent="0.15">
      <c r="E270" s="34"/>
      <c r="F270" s="35"/>
    </row>
    <row r="271" spans="5:6" ht="16.5" customHeight="1" x14ac:dyDescent="0.15">
      <c r="E271" s="34"/>
      <c r="F271" s="35"/>
    </row>
    <row r="272" spans="5:6" ht="16.5" customHeight="1" x14ac:dyDescent="0.15">
      <c r="E272" s="34"/>
      <c r="F272" s="35"/>
    </row>
    <row r="273" spans="5:6" ht="16.5" customHeight="1" x14ac:dyDescent="0.15">
      <c r="E273" s="34"/>
      <c r="F273" s="35"/>
    </row>
    <row r="274" spans="5:6" ht="16.5" customHeight="1" x14ac:dyDescent="0.15">
      <c r="E274" s="34"/>
      <c r="F274" s="35"/>
    </row>
    <row r="275" spans="5:6" ht="16.5" customHeight="1" x14ac:dyDescent="0.15">
      <c r="E275" s="34"/>
      <c r="F275" s="35"/>
    </row>
    <row r="276" spans="5:6" ht="16.5" customHeight="1" x14ac:dyDescent="0.15">
      <c r="E276" s="34"/>
      <c r="F276" s="35"/>
    </row>
    <row r="277" spans="5:6" ht="16.5" customHeight="1" x14ac:dyDescent="0.15">
      <c r="E277" s="34"/>
      <c r="F277" s="35"/>
    </row>
    <row r="278" spans="5:6" ht="16.5" customHeight="1" x14ac:dyDescent="0.15">
      <c r="E278" s="34"/>
      <c r="F278" s="35"/>
    </row>
    <row r="279" spans="5:6" ht="16.5" customHeight="1" x14ac:dyDescent="0.15">
      <c r="E279" s="34"/>
      <c r="F279" s="35"/>
    </row>
    <row r="280" spans="5:6" ht="16.5" customHeight="1" x14ac:dyDescent="0.15">
      <c r="E280" s="34"/>
      <c r="F280" s="35"/>
    </row>
    <row r="281" spans="5:6" ht="16.5" customHeight="1" x14ac:dyDescent="0.15">
      <c r="E281" s="34"/>
      <c r="F281" s="35"/>
    </row>
    <row r="282" spans="5:6" ht="16.5" customHeight="1" x14ac:dyDescent="0.15">
      <c r="E282" s="34"/>
      <c r="F282" s="35"/>
    </row>
    <row r="283" spans="5:6" ht="16.5" customHeight="1" x14ac:dyDescent="0.15">
      <c r="E283" s="34"/>
      <c r="F283" s="35"/>
    </row>
    <row r="284" spans="5:6" ht="16.5" customHeight="1" x14ac:dyDescent="0.15">
      <c r="E284" s="34"/>
      <c r="F284" s="35"/>
    </row>
    <row r="285" spans="5:6" ht="16.5" customHeight="1" x14ac:dyDescent="0.15">
      <c r="E285" s="34"/>
      <c r="F285" s="35"/>
    </row>
    <row r="286" spans="5:6" ht="16.5" customHeight="1" x14ac:dyDescent="0.15">
      <c r="E286" s="34"/>
      <c r="F286" s="35"/>
    </row>
    <row r="287" spans="5:6" ht="16.5" customHeight="1" x14ac:dyDescent="0.15">
      <c r="E287" s="34"/>
      <c r="F287" s="35"/>
    </row>
    <row r="288" spans="5:6" ht="16.5" customHeight="1" x14ac:dyDescent="0.15">
      <c r="E288" s="34"/>
      <c r="F288" s="35"/>
    </row>
    <row r="289" spans="5:6" ht="16.5" customHeight="1" x14ac:dyDescent="0.15">
      <c r="E289" s="34"/>
      <c r="F289" s="35"/>
    </row>
    <row r="290" spans="5:6" ht="16.5" customHeight="1" x14ac:dyDescent="0.15">
      <c r="E290" s="34"/>
      <c r="F290" s="35"/>
    </row>
    <row r="291" spans="5:6" ht="16.5" customHeight="1" x14ac:dyDescent="0.15">
      <c r="E291" s="34"/>
      <c r="F291" s="35"/>
    </row>
    <row r="292" spans="5:6" ht="16.5" customHeight="1" x14ac:dyDescent="0.15">
      <c r="E292" s="34"/>
      <c r="F292" s="35"/>
    </row>
    <row r="293" spans="5:6" ht="16.5" customHeight="1" x14ac:dyDescent="0.15">
      <c r="E293" s="34"/>
      <c r="F293" s="35"/>
    </row>
    <row r="294" spans="5:6" ht="16.5" customHeight="1" x14ac:dyDescent="0.15">
      <c r="E294" s="34"/>
      <c r="F294" s="35"/>
    </row>
    <row r="295" spans="5:6" ht="16.5" customHeight="1" x14ac:dyDescent="0.15">
      <c r="E295" s="34"/>
      <c r="F295" s="35"/>
    </row>
    <row r="296" spans="5:6" ht="16.5" customHeight="1" x14ac:dyDescent="0.15">
      <c r="E296" s="34"/>
      <c r="F296" s="35"/>
    </row>
    <row r="297" spans="5:6" ht="16.5" customHeight="1" x14ac:dyDescent="0.15">
      <c r="E297" s="34"/>
      <c r="F297" s="35"/>
    </row>
    <row r="298" spans="5:6" ht="16.5" customHeight="1" x14ac:dyDescent="0.15">
      <c r="E298" s="34"/>
      <c r="F298" s="35"/>
    </row>
    <row r="299" spans="5:6" ht="16.5" customHeight="1" x14ac:dyDescent="0.15">
      <c r="E299" s="34"/>
      <c r="F299" s="35"/>
    </row>
    <row r="300" spans="5:6" ht="16.5" customHeight="1" x14ac:dyDescent="0.15">
      <c r="E300" s="34"/>
      <c r="F300" s="35"/>
    </row>
    <row r="301" spans="5:6" ht="16.5" customHeight="1" x14ac:dyDescent="0.15">
      <c r="E301" s="34"/>
      <c r="F301" s="35"/>
    </row>
    <row r="302" spans="5:6" ht="16.5" customHeight="1" x14ac:dyDescent="0.15">
      <c r="E302" s="34"/>
      <c r="F302" s="35"/>
    </row>
    <row r="303" spans="5:6" ht="16.5" customHeight="1" x14ac:dyDescent="0.15">
      <c r="E303" s="34"/>
      <c r="F303" s="35"/>
    </row>
    <row r="304" spans="5:6" ht="16.5" customHeight="1" x14ac:dyDescent="0.15">
      <c r="E304" s="34"/>
      <c r="F304" s="35"/>
    </row>
    <row r="305" spans="5:6" ht="16.5" customHeight="1" x14ac:dyDescent="0.15">
      <c r="E305" s="34"/>
      <c r="F305" s="35"/>
    </row>
    <row r="306" spans="5:6" ht="16.5" customHeight="1" x14ac:dyDescent="0.15">
      <c r="E306" s="34"/>
      <c r="F306" s="35"/>
    </row>
    <row r="307" spans="5:6" ht="16.5" customHeight="1" x14ac:dyDescent="0.15">
      <c r="E307" s="34"/>
      <c r="F307" s="35"/>
    </row>
    <row r="308" spans="5:6" ht="16.5" customHeight="1" x14ac:dyDescent="0.15">
      <c r="E308" s="34"/>
      <c r="F308" s="35"/>
    </row>
    <row r="309" spans="5:6" ht="16.5" customHeight="1" x14ac:dyDescent="0.15">
      <c r="E309" s="34"/>
      <c r="F309" s="35"/>
    </row>
    <row r="310" spans="5:6" ht="16.5" customHeight="1" x14ac:dyDescent="0.15">
      <c r="E310" s="34"/>
      <c r="F310" s="35"/>
    </row>
    <row r="311" spans="5:6" ht="16.5" customHeight="1" x14ac:dyDescent="0.15">
      <c r="E311" s="34"/>
      <c r="F311" s="35"/>
    </row>
    <row r="312" spans="5:6" ht="16.5" customHeight="1" x14ac:dyDescent="0.15">
      <c r="E312" s="34"/>
      <c r="F312" s="35"/>
    </row>
    <row r="313" spans="5:6" ht="16.5" customHeight="1" x14ac:dyDescent="0.15">
      <c r="E313" s="34"/>
      <c r="F313" s="35"/>
    </row>
    <row r="314" spans="5:6" ht="16.5" customHeight="1" x14ac:dyDescent="0.15">
      <c r="E314" s="34"/>
      <c r="F314" s="35"/>
    </row>
    <row r="315" spans="5:6" ht="16.5" customHeight="1" x14ac:dyDescent="0.15">
      <c r="E315" s="34"/>
      <c r="F315" s="35"/>
    </row>
    <row r="316" spans="5:6" ht="16.5" customHeight="1" x14ac:dyDescent="0.15">
      <c r="E316" s="34"/>
      <c r="F316" s="35"/>
    </row>
    <row r="317" spans="5:6" ht="16.5" customHeight="1" x14ac:dyDescent="0.15">
      <c r="E317" s="34"/>
      <c r="F317" s="35"/>
    </row>
    <row r="318" spans="5:6" ht="16.5" customHeight="1" x14ac:dyDescent="0.15">
      <c r="E318" s="34"/>
      <c r="F318" s="35"/>
    </row>
    <row r="319" spans="5:6" ht="16.5" customHeight="1" x14ac:dyDescent="0.15">
      <c r="E319" s="34"/>
      <c r="F319" s="35"/>
    </row>
    <row r="320" spans="5:6" ht="16.5" customHeight="1" x14ac:dyDescent="0.15">
      <c r="E320" s="34"/>
      <c r="F320" s="35"/>
    </row>
    <row r="321" spans="5:6" ht="16.5" customHeight="1" x14ac:dyDescent="0.15">
      <c r="E321" s="34"/>
      <c r="F321" s="35"/>
    </row>
    <row r="322" spans="5:6" ht="16.5" customHeight="1" x14ac:dyDescent="0.15">
      <c r="E322" s="34"/>
      <c r="F322" s="35"/>
    </row>
    <row r="323" spans="5:6" ht="16.5" customHeight="1" x14ac:dyDescent="0.15">
      <c r="E323" s="34"/>
      <c r="F323" s="35"/>
    </row>
    <row r="324" spans="5:6" ht="16.5" customHeight="1" x14ac:dyDescent="0.15">
      <c r="E324" s="34"/>
      <c r="F324" s="35"/>
    </row>
    <row r="325" spans="5:6" ht="16.5" customHeight="1" x14ac:dyDescent="0.15">
      <c r="E325" s="34"/>
      <c r="F325" s="35"/>
    </row>
    <row r="326" spans="5:6" ht="16.5" customHeight="1" x14ac:dyDescent="0.15">
      <c r="E326" s="34"/>
      <c r="F326" s="35"/>
    </row>
    <row r="327" spans="5:6" ht="16.5" customHeight="1" x14ac:dyDescent="0.15">
      <c r="E327" s="34"/>
      <c r="F327" s="35"/>
    </row>
    <row r="328" spans="5:6" ht="16.5" customHeight="1" x14ac:dyDescent="0.15">
      <c r="E328" s="34"/>
      <c r="F328" s="35"/>
    </row>
    <row r="329" spans="5:6" ht="16.5" customHeight="1" x14ac:dyDescent="0.15">
      <c r="E329" s="34"/>
      <c r="F329" s="35"/>
    </row>
    <row r="330" spans="5:6" ht="16.5" customHeight="1" x14ac:dyDescent="0.15">
      <c r="E330" s="34"/>
      <c r="F330" s="35"/>
    </row>
    <row r="331" spans="5:6" ht="16.5" customHeight="1" x14ac:dyDescent="0.15">
      <c r="E331" s="34"/>
      <c r="F331" s="35"/>
    </row>
    <row r="332" spans="5:6" ht="16.5" customHeight="1" x14ac:dyDescent="0.15">
      <c r="E332" s="34"/>
      <c r="F332" s="35"/>
    </row>
    <row r="333" spans="5:6" ht="16.5" customHeight="1" x14ac:dyDescent="0.15">
      <c r="E333" s="34"/>
      <c r="F333" s="35"/>
    </row>
    <row r="334" spans="5:6" ht="16.5" customHeight="1" x14ac:dyDescent="0.15">
      <c r="E334" s="34"/>
      <c r="F334" s="35"/>
    </row>
    <row r="335" spans="5:6" ht="16.5" customHeight="1" x14ac:dyDescent="0.15">
      <c r="E335" s="34"/>
      <c r="F335" s="35"/>
    </row>
    <row r="336" spans="5:6" ht="16.5" customHeight="1" x14ac:dyDescent="0.15">
      <c r="E336" s="34"/>
      <c r="F336" s="35"/>
    </row>
    <row r="337" spans="5:6" ht="16.5" customHeight="1" x14ac:dyDescent="0.15">
      <c r="E337" s="34"/>
      <c r="F337" s="35"/>
    </row>
    <row r="338" spans="5:6" ht="16.5" customHeight="1" x14ac:dyDescent="0.15">
      <c r="E338" s="34"/>
      <c r="F338" s="35"/>
    </row>
    <row r="339" spans="5:6" ht="16.5" customHeight="1" x14ac:dyDescent="0.15">
      <c r="E339" s="34"/>
      <c r="F339" s="35"/>
    </row>
    <row r="340" spans="5:6" ht="16.5" customHeight="1" x14ac:dyDescent="0.15">
      <c r="E340" s="34"/>
      <c r="F340" s="35"/>
    </row>
    <row r="341" spans="5:6" ht="16.5" customHeight="1" x14ac:dyDescent="0.15">
      <c r="E341" s="34"/>
      <c r="F341" s="35"/>
    </row>
    <row r="342" spans="5:6" ht="16.5" customHeight="1" x14ac:dyDescent="0.15">
      <c r="E342" s="34"/>
      <c r="F342" s="35"/>
    </row>
    <row r="343" spans="5:6" ht="16.5" customHeight="1" x14ac:dyDescent="0.15">
      <c r="E343" s="34"/>
      <c r="F343" s="35"/>
    </row>
    <row r="344" spans="5:6" ht="16.5" customHeight="1" x14ac:dyDescent="0.15">
      <c r="E344" s="34"/>
      <c r="F344" s="35"/>
    </row>
    <row r="345" spans="5:6" ht="16.5" customHeight="1" x14ac:dyDescent="0.15">
      <c r="E345" s="34"/>
      <c r="F345" s="35"/>
    </row>
    <row r="346" spans="5:6" ht="16.5" customHeight="1" x14ac:dyDescent="0.15">
      <c r="E346" s="34"/>
      <c r="F346" s="35"/>
    </row>
    <row r="347" spans="5:6" ht="16.5" customHeight="1" x14ac:dyDescent="0.15">
      <c r="E347" s="34"/>
      <c r="F347" s="35"/>
    </row>
    <row r="348" spans="5:6" ht="16.5" customHeight="1" x14ac:dyDescent="0.15">
      <c r="E348" s="34"/>
      <c r="F348" s="35"/>
    </row>
    <row r="349" spans="5:6" ht="16.5" customHeight="1" x14ac:dyDescent="0.15">
      <c r="E349" s="34"/>
      <c r="F349" s="35"/>
    </row>
    <row r="350" spans="5:6" ht="16.5" customHeight="1" x14ac:dyDescent="0.15">
      <c r="E350" s="34"/>
      <c r="F350" s="35"/>
    </row>
    <row r="351" spans="5:6" ht="16.5" customHeight="1" x14ac:dyDescent="0.15">
      <c r="E351" s="34"/>
      <c r="F351" s="35"/>
    </row>
    <row r="352" spans="5:6" ht="16.5" customHeight="1" x14ac:dyDescent="0.15">
      <c r="E352" s="34"/>
      <c r="F352" s="35"/>
    </row>
    <row r="353" spans="5:6" ht="16.5" customHeight="1" x14ac:dyDescent="0.15">
      <c r="E353" s="34"/>
      <c r="F353" s="35"/>
    </row>
    <row r="354" spans="5:6" ht="16.5" customHeight="1" x14ac:dyDescent="0.15">
      <c r="E354" s="34"/>
      <c r="F354" s="35"/>
    </row>
    <row r="355" spans="5:6" ht="16.5" customHeight="1" x14ac:dyDescent="0.15">
      <c r="E355" s="34"/>
      <c r="F355" s="35"/>
    </row>
    <row r="356" spans="5:6" ht="16.5" customHeight="1" x14ac:dyDescent="0.15">
      <c r="E356" s="34"/>
      <c r="F356" s="35"/>
    </row>
    <row r="357" spans="5:6" ht="16.5" customHeight="1" x14ac:dyDescent="0.15">
      <c r="E357" s="34"/>
      <c r="F357" s="35"/>
    </row>
    <row r="358" spans="5:6" ht="16.5" customHeight="1" x14ac:dyDescent="0.15">
      <c r="E358" s="34"/>
      <c r="F358" s="35"/>
    </row>
    <row r="359" spans="5:6" ht="16.5" customHeight="1" x14ac:dyDescent="0.15">
      <c r="E359" s="34"/>
      <c r="F359" s="35"/>
    </row>
    <row r="360" spans="5:6" ht="16.5" customHeight="1" x14ac:dyDescent="0.15">
      <c r="E360" s="34"/>
      <c r="F360" s="35"/>
    </row>
    <row r="361" spans="5:6" ht="16.5" customHeight="1" x14ac:dyDescent="0.15">
      <c r="E361" s="34"/>
      <c r="F361" s="35"/>
    </row>
    <row r="362" spans="5:6" ht="16.5" customHeight="1" x14ac:dyDescent="0.15">
      <c r="E362" s="34"/>
      <c r="F362" s="35"/>
    </row>
    <row r="363" spans="5:6" ht="16.5" customHeight="1" x14ac:dyDescent="0.15">
      <c r="E363" s="34"/>
      <c r="F363" s="35"/>
    </row>
    <row r="364" spans="5:6" ht="16.5" customHeight="1" x14ac:dyDescent="0.15">
      <c r="E364" s="34"/>
      <c r="F364" s="35"/>
    </row>
    <row r="365" spans="5:6" ht="16.5" customHeight="1" x14ac:dyDescent="0.15">
      <c r="E365" s="34"/>
      <c r="F365" s="35"/>
    </row>
    <row r="366" spans="5:6" ht="16.5" customHeight="1" x14ac:dyDescent="0.15">
      <c r="E366" s="34"/>
      <c r="F366" s="35"/>
    </row>
    <row r="367" spans="5:6" ht="16.5" customHeight="1" x14ac:dyDescent="0.15">
      <c r="E367" s="34"/>
      <c r="F367" s="35"/>
    </row>
    <row r="368" spans="5:6" ht="16.5" customHeight="1" x14ac:dyDescent="0.15">
      <c r="E368" s="34"/>
      <c r="F368" s="35"/>
    </row>
    <row r="369" spans="5:6" ht="16.5" customHeight="1" x14ac:dyDescent="0.15">
      <c r="E369" s="34"/>
      <c r="F369" s="35"/>
    </row>
    <row r="370" spans="5:6" ht="16.5" customHeight="1" x14ac:dyDescent="0.15">
      <c r="E370" s="34"/>
      <c r="F370" s="35"/>
    </row>
    <row r="371" spans="5:6" ht="16.5" customHeight="1" x14ac:dyDescent="0.15">
      <c r="E371" s="34"/>
      <c r="F371" s="35"/>
    </row>
    <row r="372" spans="5:6" ht="16.5" customHeight="1" x14ac:dyDescent="0.15">
      <c r="E372" s="34"/>
      <c r="F372" s="35"/>
    </row>
    <row r="373" spans="5:6" ht="16.5" customHeight="1" x14ac:dyDescent="0.15">
      <c r="E373" s="34"/>
      <c r="F373" s="35"/>
    </row>
    <row r="374" spans="5:6" ht="16.5" customHeight="1" x14ac:dyDescent="0.15">
      <c r="E374" s="34"/>
      <c r="F374" s="35"/>
    </row>
    <row r="375" spans="5:6" ht="16.5" customHeight="1" x14ac:dyDescent="0.15">
      <c r="E375" s="34"/>
      <c r="F375" s="35"/>
    </row>
    <row r="376" spans="5:6" ht="16.5" customHeight="1" x14ac:dyDescent="0.15">
      <c r="E376" s="34"/>
      <c r="F376" s="35"/>
    </row>
    <row r="377" spans="5:6" ht="16.5" customHeight="1" x14ac:dyDescent="0.15">
      <c r="E377" s="34"/>
      <c r="F377" s="35"/>
    </row>
    <row r="378" spans="5:6" ht="16.5" customHeight="1" x14ac:dyDescent="0.15">
      <c r="E378" s="34"/>
      <c r="F378" s="35"/>
    </row>
    <row r="379" spans="5:6" ht="16.5" customHeight="1" x14ac:dyDescent="0.15">
      <c r="E379" s="34"/>
      <c r="F379" s="35"/>
    </row>
    <row r="380" spans="5:6" ht="16.5" customHeight="1" x14ac:dyDescent="0.15">
      <c r="E380" s="34"/>
      <c r="F380" s="35"/>
    </row>
    <row r="381" spans="5:6" ht="16.5" customHeight="1" x14ac:dyDescent="0.15">
      <c r="E381" s="34"/>
      <c r="F381" s="35"/>
    </row>
    <row r="382" spans="5:6" ht="16.5" customHeight="1" x14ac:dyDescent="0.15">
      <c r="E382" s="34"/>
      <c r="F382" s="35"/>
    </row>
    <row r="383" spans="5:6" ht="16.5" customHeight="1" x14ac:dyDescent="0.15">
      <c r="E383" s="34"/>
      <c r="F383" s="35"/>
    </row>
    <row r="384" spans="5:6" ht="16.5" customHeight="1" x14ac:dyDescent="0.15">
      <c r="E384" s="34"/>
      <c r="F384" s="35"/>
    </row>
    <row r="385" spans="5:6" ht="16.5" customHeight="1" x14ac:dyDescent="0.15">
      <c r="E385" s="34"/>
      <c r="F385" s="35"/>
    </row>
    <row r="386" spans="5:6" ht="16.5" customHeight="1" x14ac:dyDescent="0.15">
      <c r="E386" s="34"/>
      <c r="F386" s="35"/>
    </row>
    <row r="387" spans="5:6" ht="16.5" customHeight="1" x14ac:dyDescent="0.15">
      <c r="E387" s="34"/>
      <c r="F387" s="35"/>
    </row>
    <row r="388" spans="5:6" ht="16.5" customHeight="1" x14ac:dyDescent="0.15">
      <c r="E388" s="34"/>
      <c r="F388" s="35"/>
    </row>
    <row r="389" spans="5:6" ht="16.5" customHeight="1" x14ac:dyDescent="0.15">
      <c r="E389" s="34"/>
      <c r="F389" s="35"/>
    </row>
    <row r="390" spans="5:6" ht="16.5" customHeight="1" x14ac:dyDescent="0.15">
      <c r="E390" s="34"/>
      <c r="F390" s="35"/>
    </row>
    <row r="391" spans="5:6" ht="16.5" customHeight="1" x14ac:dyDescent="0.15">
      <c r="E391" s="34"/>
      <c r="F391" s="35"/>
    </row>
    <row r="392" spans="5:6" ht="16.5" customHeight="1" x14ac:dyDescent="0.15">
      <c r="E392" s="34"/>
      <c r="F392" s="35"/>
    </row>
    <row r="393" spans="5:6" ht="16.5" customHeight="1" x14ac:dyDescent="0.15">
      <c r="E393" s="34"/>
      <c r="F393" s="35"/>
    </row>
    <row r="394" spans="5:6" ht="16.5" customHeight="1" x14ac:dyDescent="0.15">
      <c r="E394" s="34"/>
      <c r="F394" s="35"/>
    </row>
    <row r="395" spans="5:6" ht="16.5" customHeight="1" x14ac:dyDescent="0.15">
      <c r="E395" s="34"/>
      <c r="F395" s="35"/>
    </row>
    <row r="396" spans="5:6" ht="16.5" customHeight="1" x14ac:dyDescent="0.15">
      <c r="E396" s="34"/>
      <c r="F396" s="35"/>
    </row>
    <row r="397" spans="5:6" ht="16.5" customHeight="1" x14ac:dyDescent="0.15">
      <c r="E397" s="34"/>
      <c r="F397" s="35"/>
    </row>
    <row r="398" spans="5:6" ht="16.5" customHeight="1" x14ac:dyDescent="0.15">
      <c r="E398" s="34"/>
      <c r="F398" s="35"/>
    </row>
    <row r="399" spans="5:6" ht="16.5" customHeight="1" x14ac:dyDescent="0.15">
      <c r="E399" s="34"/>
      <c r="F399" s="35"/>
    </row>
    <row r="400" spans="5:6" ht="16.5" customHeight="1" x14ac:dyDescent="0.15">
      <c r="E400" s="34"/>
      <c r="F400" s="35"/>
    </row>
    <row r="401" spans="5:6" ht="16.5" customHeight="1" x14ac:dyDescent="0.15">
      <c r="E401" s="34"/>
      <c r="F401" s="35"/>
    </row>
    <row r="402" spans="5:6" ht="16.5" customHeight="1" x14ac:dyDescent="0.15">
      <c r="E402" s="34"/>
      <c r="F402" s="35"/>
    </row>
    <row r="403" spans="5:6" ht="16.5" customHeight="1" x14ac:dyDescent="0.15">
      <c r="E403" s="34"/>
      <c r="F403" s="35"/>
    </row>
    <row r="404" spans="5:6" ht="16.5" customHeight="1" x14ac:dyDescent="0.15">
      <c r="E404" s="34"/>
      <c r="F404" s="35"/>
    </row>
    <row r="405" spans="5:6" ht="16.5" customHeight="1" x14ac:dyDescent="0.15">
      <c r="E405" s="34"/>
      <c r="F405" s="35"/>
    </row>
    <row r="406" spans="5:6" ht="16.5" customHeight="1" x14ac:dyDescent="0.15">
      <c r="E406" s="34"/>
      <c r="F406" s="35"/>
    </row>
    <row r="407" spans="5:6" ht="16.5" customHeight="1" x14ac:dyDescent="0.15">
      <c r="E407" s="34"/>
      <c r="F407" s="35"/>
    </row>
    <row r="408" spans="5:6" ht="16.5" customHeight="1" x14ac:dyDescent="0.15">
      <c r="E408" s="34"/>
      <c r="F408" s="35"/>
    </row>
    <row r="409" spans="5:6" ht="16.5" customHeight="1" x14ac:dyDescent="0.15">
      <c r="E409" s="34"/>
      <c r="F409" s="35"/>
    </row>
    <row r="410" spans="5:6" ht="16.5" customHeight="1" x14ac:dyDescent="0.15">
      <c r="E410" s="34"/>
      <c r="F410" s="35"/>
    </row>
    <row r="411" spans="5:6" ht="16.5" customHeight="1" x14ac:dyDescent="0.15">
      <c r="E411" s="34"/>
      <c r="F411" s="35"/>
    </row>
    <row r="412" spans="5:6" ht="16.5" customHeight="1" x14ac:dyDescent="0.15">
      <c r="E412" s="34"/>
      <c r="F412" s="35"/>
    </row>
    <row r="413" spans="5:6" ht="16.5" customHeight="1" x14ac:dyDescent="0.15">
      <c r="E413" s="34"/>
      <c r="F413" s="35"/>
    </row>
    <row r="414" spans="5:6" ht="16.5" customHeight="1" x14ac:dyDescent="0.15">
      <c r="E414" s="34"/>
      <c r="F414" s="35"/>
    </row>
    <row r="415" spans="5:6" ht="16.5" customHeight="1" x14ac:dyDescent="0.15">
      <c r="E415" s="34"/>
      <c r="F415" s="35"/>
    </row>
    <row r="416" spans="5:6" ht="16.5" customHeight="1" x14ac:dyDescent="0.15">
      <c r="E416" s="34"/>
      <c r="F416" s="35"/>
    </row>
    <row r="417" spans="5:6" ht="16.5" customHeight="1" x14ac:dyDescent="0.15">
      <c r="E417" s="34"/>
      <c r="F417" s="35"/>
    </row>
    <row r="418" spans="5:6" ht="16.5" customHeight="1" x14ac:dyDescent="0.15">
      <c r="E418" s="34"/>
      <c r="F418" s="35"/>
    </row>
    <row r="419" spans="5:6" ht="16.5" customHeight="1" x14ac:dyDescent="0.15">
      <c r="E419" s="34"/>
      <c r="F419" s="35"/>
    </row>
    <row r="420" spans="5:6" ht="16.5" customHeight="1" x14ac:dyDescent="0.15">
      <c r="E420" s="34"/>
      <c r="F420" s="35"/>
    </row>
    <row r="421" spans="5:6" ht="16.5" customHeight="1" x14ac:dyDescent="0.15">
      <c r="E421" s="34"/>
      <c r="F421" s="35"/>
    </row>
    <row r="422" spans="5:6" ht="16.5" customHeight="1" x14ac:dyDescent="0.15">
      <c r="E422" s="34"/>
      <c r="F422" s="35"/>
    </row>
    <row r="423" spans="5:6" ht="16.5" customHeight="1" x14ac:dyDescent="0.15">
      <c r="E423" s="34"/>
      <c r="F423" s="35"/>
    </row>
    <row r="424" spans="5:6" ht="16.5" customHeight="1" x14ac:dyDescent="0.15">
      <c r="E424" s="34"/>
      <c r="F424" s="35"/>
    </row>
    <row r="425" spans="5:6" ht="16.5" customHeight="1" x14ac:dyDescent="0.15">
      <c r="E425" s="34"/>
      <c r="F425" s="35"/>
    </row>
    <row r="426" spans="5:6" ht="16.5" customHeight="1" x14ac:dyDescent="0.15">
      <c r="E426" s="34"/>
      <c r="F426" s="35"/>
    </row>
    <row r="427" spans="5:6" ht="16.5" customHeight="1" x14ac:dyDescent="0.15">
      <c r="E427" s="34"/>
      <c r="F427" s="35"/>
    </row>
    <row r="428" spans="5:6" ht="16.5" customHeight="1" x14ac:dyDescent="0.15">
      <c r="E428" s="34"/>
      <c r="F428" s="35"/>
    </row>
    <row r="429" spans="5:6" ht="16.5" customHeight="1" x14ac:dyDescent="0.15">
      <c r="E429" s="34"/>
      <c r="F429" s="35"/>
    </row>
    <row r="430" spans="5:6" ht="16.5" customHeight="1" x14ac:dyDescent="0.15">
      <c r="E430" s="34"/>
      <c r="F430" s="35"/>
    </row>
    <row r="431" spans="5:6" ht="16.5" customHeight="1" x14ac:dyDescent="0.15">
      <c r="E431" s="34"/>
      <c r="F431" s="35"/>
    </row>
    <row r="432" spans="5:6" ht="16.5" customHeight="1" x14ac:dyDescent="0.15">
      <c r="E432" s="34"/>
      <c r="F432" s="35"/>
    </row>
    <row r="433" spans="5:6" ht="16.5" customHeight="1" x14ac:dyDescent="0.15">
      <c r="E433" s="34"/>
      <c r="F433" s="35"/>
    </row>
    <row r="434" spans="5:6" ht="16.5" customHeight="1" x14ac:dyDescent="0.15">
      <c r="E434" s="34"/>
      <c r="F434" s="35"/>
    </row>
    <row r="435" spans="5:6" ht="16.5" customHeight="1" x14ac:dyDescent="0.15">
      <c r="E435" s="34"/>
      <c r="F435" s="35"/>
    </row>
    <row r="436" spans="5:6" ht="16.5" customHeight="1" x14ac:dyDescent="0.15">
      <c r="E436" s="34"/>
      <c r="F436" s="35"/>
    </row>
    <row r="437" spans="5:6" ht="16.5" customHeight="1" x14ac:dyDescent="0.15">
      <c r="E437" s="34"/>
      <c r="F437" s="35"/>
    </row>
    <row r="438" spans="5:6" ht="16.5" customHeight="1" x14ac:dyDescent="0.15">
      <c r="E438" s="34"/>
      <c r="F438" s="35"/>
    </row>
    <row r="439" spans="5:6" ht="16.5" customHeight="1" x14ac:dyDescent="0.15">
      <c r="E439" s="34"/>
      <c r="F439" s="35"/>
    </row>
    <row r="440" spans="5:6" ht="16.5" customHeight="1" x14ac:dyDescent="0.15">
      <c r="E440" s="34"/>
      <c r="F440" s="35"/>
    </row>
    <row r="441" spans="5:6" ht="16.5" customHeight="1" x14ac:dyDescent="0.15">
      <c r="E441" s="34"/>
      <c r="F441" s="35"/>
    </row>
    <row r="442" spans="5:6" ht="16.5" customHeight="1" x14ac:dyDescent="0.15">
      <c r="E442" s="34"/>
      <c r="F442" s="35"/>
    </row>
    <row r="443" spans="5:6" ht="16.5" customHeight="1" x14ac:dyDescent="0.15">
      <c r="E443" s="34"/>
      <c r="F443" s="35"/>
    </row>
    <row r="444" spans="5:6" ht="16.5" customHeight="1" x14ac:dyDescent="0.15">
      <c r="E444" s="34"/>
      <c r="F444" s="35"/>
    </row>
    <row r="445" spans="5:6" ht="16.5" customHeight="1" x14ac:dyDescent="0.15">
      <c r="E445" s="34"/>
      <c r="F445" s="35"/>
    </row>
    <row r="446" spans="5:6" ht="16.5" customHeight="1" x14ac:dyDescent="0.15">
      <c r="E446" s="34"/>
      <c r="F446" s="35"/>
    </row>
    <row r="447" spans="5:6" ht="16.5" customHeight="1" x14ac:dyDescent="0.15">
      <c r="E447" s="34"/>
      <c r="F447" s="35"/>
    </row>
    <row r="448" spans="5:6" ht="16.5" customHeight="1" x14ac:dyDescent="0.15">
      <c r="E448" s="34"/>
      <c r="F448" s="35"/>
    </row>
    <row r="449" spans="5:6" ht="16.5" customHeight="1" x14ac:dyDescent="0.15">
      <c r="E449" s="34"/>
      <c r="F449" s="35"/>
    </row>
    <row r="450" spans="5:6" ht="16.5" customHeight="1" x14ac:dyDescent="0.15">
      <c r="E450" s="34"/>
      <c r="F450" s="35"/>
    </row>
    <row r="451" spans="5:6" ht="16.5" customHeight="1" x14ac:dyDescent="0.15">
      <c r="E451" s="34"/>
      <c r="F451" s="35"/>
    </row>
    <row r="452" spans="5:6" ht="16.5" customHeight="1" x14ac:dyDescent="0.15">
      <c r="E452" s="34"/>
      <c r="F452" s="35"/>
    </row>
    <row r="453" spans="5:6" ht="16.5" customHeight="1" x14ac:dyDescent="0.15">
      <c r="E453" s="34"/>
      <c r="F453" s="35"/>
    </row>
    <row r="454" spans="5:6" ht="16.5" customHeight="1" x14ac:dyDescent="0.15">
      <c r="E454" s="34"/>
      <c r="F454" s="35"/>
    </row>
    <row r="455" spans="5:6" ht="16.5" customHeight="1" x14ac:dyDescent="0.15">
      <c r="E455" s="34"/>
      <c r="F455" s="35"/>
    </row>
    <row r="456" spans="5:6" ht="16.5" customHeight="1" x14ac:dyDescent="0.15">
      <c r="E456" s="34"/>
      <c r="F456" s="35"/>
    </row>
    <row r="457" spans="5:6" ht="16.5" customHeight="1" x14ac:dyDescent="0.15">
      <c r="E457" s="34"/>
      <c r="F457" s="35"/>
    </row>
    <row r="458" spans="5:6" ht="16.5" customHeight="1" x14ac:dyDescent="0.15">
      <c r="E458" s="34"/>
      <c r="F458" s="35"/>
    </row>
    <row r="459" spans="5:6" ht="16.5" customHeight="1" x14ac:dyDescent="0.15">
      <c r="E459" s="34"/>
      <c r="F459" s="35"/>
    </row>
    <row r="460" spans="5:6" ht="16.5" customHeight="1" x14ac:dyDescent="0.15">
      <c r="E460" s="34"/>
      <c r="F460" s="35"/>
    </row>
    <row r="461" spans="5:6" ht="16.5" customHeight="1" x14ac:dyDescent="0.15">
      <c r="E461" s="34"/>
      <c r="F461" s="35"/>
    </row>
    <row r="462" spans="5:6" ht="16.5" customHeight="1" x14ac:dyDescent="0.15">
      <c r="E462" s="34"/>
      <c r="F462" s="35"/>
    </row>
    <row r="463" spans="5:6" ht="16.5" customHeight="1" x14ac:dyDescent="0.15">
      <c r="E463" s="34"/>
      <c r="F463" s="35"/>
    </row>
    <row r="464" spans="5:6" ht="16.5" customHeight="1" x14ac:dyDescent="0.15">
      <c r="E464" s="34"/>
      <c r="F464" s="35"/>
    </row>
    <row r="465" spans="5:6" ht="16.5" customHeight="1" x14ac:dyDescent="0.15">
      <c r="E465" s="34"/>
      <c r="F465" s="35"/>
    </row>
    <row r="466" spans="5:6" ht="16.5" customHeight="1" x14ac:dyDescent="0.15">
      <c r="E466" s="34"/>
      <c r="F466" s="35"/>
    </row>
    <row r="467" spans="5:6" ht="16.5" customHeight="1" x14ac:dyDescent="0.15">
      <c r="E467" s="34"/>
      <c r="F467" s="35"/>
    </row>
    <row r="468" spans="5:6" ht="16.5" customHeight="1" x14ac:dyDescent="0.15">
      <c r="E468" s="34"/>
      <c r="F468" s="35"/>
    </row>
    <row r="469" spans="5:6" ht="16.5" customHeight="1" x14ac:dyDescent="0.15">
      <c r="E469" s="34"/>
      <c r="F469" s="35"/>
    </row>
    <row r="470" spans="5:6" ht="16.5" customHeight="1" x14ac:dyDescent="0.15">
      <c r="E470" s="34"/>
      <c r="F470" s="35"/>
    </row>
    <row r="471" spans="5:6" ht="16.5" customHeight="1" x14ac:dyDescent="0.15">
      <c r="E471" s="34"/>
      <c r="F471" s="35"/>
    </row>
    <row r="472" spans="5:6" ht="16.5" customHeight="1" x14ac:dyDescent="0.15">
      <c r="E472" s="34"/>
      <c r="F472" s="35"/>
    </row>
    <row r="473" spans="5:6" ht="16.5" customHeight="1" x14ac:dyDescent="0.15">
      <c r="E473" s="34"/>
      <c r="F473" s="35"/>
    </row>
    <row r="474" spans="5:6" ht="16.5" customHeight="1" x14ac:dyDescent="0.15">
      <c r="E474" s="34"/>
      <c r="F474" s="35"/>
    </row>
    <row r="475" spans="5:6" ht="16.5" customHeight="1" x14ac:dyDescent="0.15">
      <c r="E475" s="34"/>
      <c r="F475" s="35"/>
    </row>
    <row r="476" spans="5:6" ht="16.5" customHeight="1" x14ac:dyDescent="0.15">
      <c r="E476" s="34"/>
      <c r="F476" s="35"/>
    </row>
    <row r="477" spans="5:6" ht="16.5" customHeight="1" x14ac:dyDescent="0.15">
      <c r="E477" s="34"/>
      <c r="F477" s="35"/>
    </row>
    <row r="478" spans="5:6" ht="16.5" customHeight="1" x14ac:dyDescent="0.15">
      <c r="E478" s="34"/>
      <c r="F478" s="35"/>
    </row>
    <row r="479" spans="5:6" ht="16.5" customHeight="1" x14ac:dyDescent="0.15">
      <c r="E479" s="34"/>
      <c r="F479" s="35"/>
    </row>
    <row r="480" spans="5:6" ht="16.5" customHeight="1" x14ac:dyDescent="0.15">
      <c r="E480" s="34"/>
      <c r="F480" s="35"/>
    </row>
    <row r="481" spans="5:6" ht="16.5" customHeight="1" x14ac:dyDescent="0.15">
      <c r="E481" s="34"/>
      <c r="F481" s="35"/>
    </row>
    <row r="482" spans="5:6" ht="16.5" customHeight="1" x14ac:dyDescent="0.15">
      <c r="E482" s="34"/>
      <c r="F482" s="35"/>
    </row>
    <row r="483" spans="5:6" ht="16.5" customHeight="1" x14ac:dyDescent="0.15">
      <c r="E483" s="34"/>
      <c r="F483" s="35"/>
    </row>
    <row r="484" spans="5:6" ht="16.5" customHeight="1" x14ac:dyDescent="0.15">
      <c r="E484" s="34"/>
      <c r="F484" s="35"/>
    </row>
    <row r="485" spans="5:6" ht="16.5" customHeight="1" x14ac:dyDescent="0.15">
      <c r="E485" s="34"/>
      <c r="F485" s="35"/>
    </row>
    <row r="486" spans="5:6" ht="16.5" customHeight="1" x14ac:dyDescent="0.15">
      <c r="E486" s="34"/>
      <c r="F486" s="35"/>
    </row>
    <row r="487" spans="5:6" ht="16.5" customHeight="1" x14ac:dyDescent="0.15">
      <c r="E487" s="34"/>
      <c r="F487" s="35"/>
    </row>
    <row r="488" spans="5:6" ht="16.5" customHeight="1" x14ac:dyDescent="0.15">
      <c r="E488" s="34"/>
      <c r="F488" s="35"/>
    </row>
    <row r="489" spans="5:6" ht="16.5" customHeight="1" x14ac:dyDescent="0.15">
      <c r="E489" s="34"/>
      <c r="F489" s="35"/>
    </row>
    <row r="490" spans="5:6" ht="16.5" customHeight="1" x14ac:dyDescent="0.15">
      <c r="E490" s="34"/>
      <c r="F490" s="35"/>
    </row>
    <row r="491" spans="5:6" ht="16.5" customHeight="1" x14ac:dyDescent="0.15">
      <c r="E491" s="34"/>
      <c r="F491" s="35"/>
    </row>
    <row r="492" spans="5:6" ht="16.5" customHeight="1" x14ac:dyDescent="0.15">
      <c r="E492" s="34"/>
      <c r="F492" s="35"/>
    </row>
    <row r="493" spans="5:6" ht="16.5" customHeight="1" x14ac:dyDescent="0.15">
      <c r="E493" s="34"/>
      <c r="F493" s="35"/>
    </row>
    <row r="494" spans="5:6" ht="16.5" customHeight="1" x14ac:dyDescent="0.15">
      <c r="E494" s="34"/>
      <c r="F494" s="35"/>
    </row>
    <row r="495" spans="5:6" ht="16.5" customHeight="1" x14ac:dyDescent="0.15">
      <c r="E495" s="34"/>
      <c r="F495" s="35"/>
    </row>
    <row r="496" spans="5:6" ht="16.5" customHeight="1" x14ac:dyDescent="0.15">
      <c r="E496" s="34"/>
      <c r="F496" s="35"/>
    </row>
    <row r="497" spans="5:6" ht="16.5" customHeight="1" x14ac:dyDescent="0.15">
      <c r="E497" s="34"/>
      <c r="F497" s="35"/>
    </row>
    <row r="498" spans="5:6" ht="16.5" customHeight="1" x14ac:dyDescent="0.15">
      <c r="E498" s="34"/>
      <c r="F498" s="35"/>
    </row>
    <row r="499" spans="5:6" ht="16.5" customHeight="1" x14ac:dyDescent="0.15">
      <c r="E499" s="34"/>
      <c r="F499" s="35"/>
    </row>
    <row r="500" spans="5:6" ht="16.5" customHeight="1" x14ac:dyDescent="0.15">
      <c r="E500" s="34"/>
      <c r="F500" s="35"/>
    </row>
    <row r="501" spans="5:6" ht="16.5" customHeight="1" x14ac:dyDescent="0.15">
      <c r="E501" s="34"/>
      <c r="F501" s="35"/>
    </row>
    <row r="502" spans="5:6" ht="16.5" customHeight="1" x14ac:dyDescent="0.15">
      <c r="E502" s="34"/>
      <c r="F502" s="35"/>
    </row>
    <row r="503" spans="5:6" ht="16.5" customHeight="1" x14ac:dyDescent="0.15">
      <c r="E503" s="34"/>
      <c r="F503" s="35"/>
    </row>
    <row r="504" spans="5:6" ht="16.5" customHeight="1" x14ac:dyDescent="0.15">
      <c r="E504" s="34"/>
      <c r="F504" s="35"/>
    </row>
    <row r="505" spans="5:6" ht="16.5" customHeight="1" x14ac:dyDescent="0.15">
      <c r="E505" s="34"/>
      <c r="F505" s="35"/>
    </row>
    <row r="506" spans="5:6" ht="16.5" customHeight="1" x14ac:dyDescent="0.15">
      <c r="E506" s="34"/>
      <c r="F506" s="35"/>
    </row>
    <row r="507" spans="5:6" ht="16.5" customHeight="1" x14ac:dyDescent="0.15">
      <c r="E507" s="34"/>
      <c r="F507" s="35"/>
    </row>
    <row r="508" spans="5:6" ht="16.5" customHeight="1" x14ac:dyDescent="0.15">
      <c r="E508" s="34"/>
      <c r="F508" s="35"/>
    </row>
    <row r="509" spans="5:6" ht="16.5" customHeight="1" x14ac:dyDescent="0.15">
      <c r="E509" s="34"/>
      <c r="F509" s="35"/>
    </row>
    <row r="510" spans="5:6" ht="16.5" customHeight="1" x14ac:dyDescent="0.15">
      <c r="E510" s="34"/>
      <c r="F510" s="35"/>
    </row>
    <row r="511" spans="5:6" ht="16.5" customHeight="1" x14ac:dyDescent="0.15">
      <c r="E511" s="34"/>
      <c r="F511" s="35"/>
    </row>
    <row r="512" spans="5:6" ht="16.5" customHeight="1" x14ac:dyDescent="0.15">
      <c r="E512" s="34"/>
      <c r="F512" s="35"/>
    </row>
    <row r="513" spans="5:6" ht="16.5" customHeight="1" x14ac:dyDescent="0.15">
      <c r="E513" s="34"/>
      <c r="F513" s="35"/>
    </row>
    <row r="514" spans="5:6" ht="16.5" customHeight="1" x14ac:dyDescent="0.15">
      <c r="E514" s="34"/>
      <c r="F514" s="35"/>
    </row>
    <row r="515" spans="5:6" ht="16.5" customHeight="1" x14ac:dyDescent="0.15">
      <c r="E515" s="34"/>
      <c r="F515" s="35"/>
    </row>
    <row r="516" spans="5:6" ht="16.5" customHeight="1" x14ac:dyDescent="0.15">
      <c r="E516" s="34"/>
      <c r="F516" s="35"/>
    </row>
    <row r="517" spans="5:6" ht="16.5" customHeight="1" x14ac:dyDescent="0.15">
      <c r="E517" s="34"/>
      <c r="F517" s="35"/>
    </row>
    <row r="518" spans="5:6" ht="16.5" customHeight="1" x14ac:dyDescent="0.15">
      <c r="E518" s="34"/>
      <c r="F518" s="35"/>
    </row>
    <row r="519" spans="5:6" ht="16.5" customHeight="1" x14ac:dyDescent="0.15">
      <c r="E519" s="34"/>
      <c r="F519" s="35"/>
    </row>
    <row r="520" spans="5:6" ht="16.5" customHeight="1" x14ac:dyDescent="0.15">
      <c r="E520" s="34"/>
      <c r="F520" s="35"/>
    </row>
    <row r="521" spans="5:6" ht="16.5" customHeight="1" x14ac:dyDescent="0.15">
      <c r="E521" s="34"/>
      <c r="F521" s="35"/>
    </row>
    <row r="522" spans="5:6" ht="16.5" customHeight="1" x14ac:dyDescent="0.15">
      <c r="E522" s="34"/>
      <c r="F522" s="35"/>
    </row>
    <row r="523" spans="5:6" ht="16.5" customHeight="1" x14ac:dyDescent="0.15">
      <c r="E523" s="34"/>
      <c r="F523" s="35"/>
    </row>
    <row r="524" spans="5:6" ht="16.5" customHeight="1" x14ac:dyDescent="0.15">
      <c r="E524" s="34"/>
      <c r="F524" s="35"/>
    </row>
    <row r="525" spans="5:6" ht="16.5" customHeight="1" x14ac:dyDescent="0.15">
      <c r="E525" s="34"/>
      <c r="F525" s="35"/>
    </row>
    <row r="526" spans="5:6" ht="16.5" customHeight="1" x14ac:dyDescent="0.15">
      <c r="E526" s="34"/>
      <c r="F526" s="35"/>
    </row>
    <row r="527" spans="5:6" ht="16.5" customHeight="1" x14ac:dyDescent="0.15">
      <c r="E527" s="34"/>
      <c r="F527" s="35"/>
    </row>
    <row r="528" spans="5:6" ht="16.5" customHeight="1" x14ac:dyDescent="0.15">
      <c r="E528" s="34"/>
      <c r="F528" s="35"/>
    </row>
    <row r="529" spans="5:6" ht="16.5" customHeight="1" x14ac:dyDescent="0.15">
      <c r="E529" s="34"/>
      <c r="F529" s="35"/>
    </row>
    <row r="530" spans="5:6" ht="16.5" customHeight="1" x14ac:dyDescent="0.15">
      <c r="E530" s="34"/>
      <c r="F530" s="35"/>
    </row>
    <row r="531" spans="5:6" ht="16.5" customHeight="1" x14ac:dyDescent="0.15">
      <c r="E531" s="34"/>
      <c r="F531" s="35"/>
    </row>
    <row r="532" spans="5:6" ht="16.5" customHeight="1" x14ac:dyDescent="0.15">
      <c r="E532" s="34"/>
      <c r="F532" s="35"/>
    </row>
    <row r="533" spans="5:6" ht="16.5" customHeight="1" x14ac:dyDescent="0.15">
      <c r="E533" s="34"/>
      <c r="F533" s="35"/>
    </row>
    <row r="534" spans="5:6" ht="16.5" customHeight="1" x14ac:dyDescent="0.15">
      <c r="E534" s="34"/>
      <c r="F534" s="35"/>
    </row>
    <row r="535" spans="5:6" ht="16.5" customHeight="1" x14ac:dyDescent="0.15">
      <c r="E535" s="34"/>
      <c r="F535" s="35"/>
    </row>
    <row r="536" spans="5:6" ht="16.5" customHeight="1" x14ac:dyDescent="0.15">
      <c r="E536" s="34"/>
      <c r="F536" s="35"/>
    </row>
    <row r="537" spans="5:6" ht="16.5" customHeight="1" x14ac:dyDescent="0.15">
      <c r="E537" s="34"/>
      <c r="F537" s="35"/>
    </row>
    <row r="538" spans="5:6" ht="16.5" customHeight="1" x14ac:dyDescent="0.15">
      <c r="E538" s="34"/>
      <c r="F538" s="35"/>
    </row>
    <row r="539" spans="5:6" ht="16.5" customHeight="1" x14ac:dyDescent="0.15">
      <c r="E539" s="34"/>
      <c r="F539" s="35"/>
    </row>
    <row r="540" spans="5:6" ht="16.5" customHeight="1" x14ac:dyDescent="0.15">
      <c r="E540" s="34"/>
      <c r="F540" s="35"/>
    </row>
    <row r="541" spans="5:6" ht="16.5" customHeight="1" x14ac:dyDescent="0.15">
      <c r="E541" s="34"/>
      <c r="F541" s="35"/>
    </row>
    <row r="542" spans="5:6" ht="16.5" customHeight="1" x14ac:dyDescent="0.15">
      <c r="E542" s="34"/>
      <c r="F542" s="35"/>
    </row>
    <row r="543" spans="5:6" ht="16.5" customHeight="1" x14ac:dyDescent="0.15">
      <c r="E543" s="34"/>
      <c r="F543" s="35"/>
    </row>
    <row r="544" spans="5:6" ht="16.5" customHeight="1" x14ac:dyDescent="0.15">
      <c r="E544" s="34"/>
      <c r="F544" s="35"/>
    </row>
    <row r="545" spans="5:6" ht="16.5" customHeight="1" x14ac:dyDescent="0.15">
      <c r="E545" s="34"/>
      <c r="F545" s="35"/>
    </row>
    <row r="546" spans="5:6" ht="16.5" customHeight="1" x14ac:dyDescent="0.15">
      <c r="E546" s="34"/>
      <c r="F546" s="35"/>
    </row>
    <row r="547" spans="5:6" ht="16.5" customHeight="1" x14ac:dyDescent="0.15">
      <c r="E547" s="34"/>
      <c r="F547" s="35"/>
    </row>
    <row r="548" spans="5:6" ht="16.5" customHeight="1" x14ac:dyDescent="0.15">
      <c r="E548" s="34"/>
      <c r="F548" s="35"/>
    </row>
    <row r="549" spans="5:6" ht="16.5" customHeight="1" x14ac:dyDescent="0.15">
      <c r="E549" s="34"/>
      <c r="F549" s="35"/>
    </row>
    <row r="550" spans="5:6" ht="16.5" customHeight="1" x14ac:dyDescent="0.15">
      <c r="E550" s="34"/>
      <c r="F550" s="35"/>
    </row>
    <row r="551" spans="5:6" ht="16.5" customHeight="1" x14ac:dyDescent="0.15">
      <c r="E551" s="34"/>
      <c r="F551" s="35"/>
    </row>
    <row r="552" spans="5:6" ht="16.5" customHeight="1" x14ac:dyDescent="0.15">
      <c r="E552" s="34"/>
      <c r="F552" s="35"/>
    </row>
    <row r="553" spans="5:6" ht="16.5" customHeight="1" x14ac:dyDescent="0.15">
      <c r="E553" s="34"/>
      <c r="F553" s="35"/>
    </row>
    <row r="554" spans="5:6" ht="16.5" customHeight="1" x14ac:dyDescent="0.15">
      <c r="E554" s="34"/>
      <c r="F554" s="35"/>
    </row>
    <row r="555" spans="5:6" ht="16.5" customHeight="1" x14ac:dyDescent="0.15">
      <c r="E555" s="34"/>
      <c r="F555" s="35"/>
    </row>
    <row r="556" spans="5:6" ht="16.5" customHeight="1" x14ac:dyDescent="0.15">
      <c r="E556" s="34"/>
      <c r="F556" s="35"/>
    </row>
    <row r="557" spans="5:6" ht="16.5" customHeight="1" x14ac:dyDescent="0.15">
      <c r="E557" s="34"/>
      <c r="F557" s="35"/>
    </row>
    <row r="558" spans="5:6" ht="16.5" customHeight="1" x14ac:dyDescent="0.15">
      <c r="E558" s="34"/>
      <c r="F558" s="35"/>
    </row>
    <row r="559" spans="5:6" ht="16.5" customHeight="1" x14ac:dyDescent="0.15">
      <c r="E559" s="34"/>
      <c r="F559" s="35"/>
    </row>
    <row r="560" spans="5:6" ht="16.5" customHeight="1" x14ac:dyDescent="0.15">
      <c r="E560" s="34"/>
      <c r="F560" s="35"/>
    </row>
    <row r="561" spans="5:6" ht="16.5" customHeight="1" x14ac:dyDescent="0.15">
      <c r="E561" s="34"/>
      <c r="F561" s="35"/>
    </row>
    <row r="562" spans="5:6" ht="16.5" customHeight="1" x14ac:dyDescent="0.15">
      <c r="E562" s="34"/>
      <c r="F562" s="35"/>
    </row>
    <row r="563" spans="5:6" ht="16.5" customHeight="1" x14ac:dyDescent="0.15">
      <c r="E563" s="34"/>
      <c r="F563" s="35"/>
    </row>
    <row r="564" spans="5:6" ht="16.5" customHeight="1" x14ac:dyDescent="0.15">
      <c r="E564" s="34"/>
      <c r="F564" s="35"/>
    </row>
    <row r="565" spans="5:6" ht="16.5" customHeight="1" x14ac:dyDescent="0.15">
      <c r="E565" s="34"/>
      <c r="F565" s="35"/>
    </row>
    <row r="566" spans="5:6" ht="16.5" customHeight="1" x14ac:dyDescent="0.15">
      <c r="E566" s="34"/>
      <c r="F566" s="35"/>
    </row>
    <row r="567" spans="5:6" ht="16.5" customHeight="1" x14ac:dyDescent="0.15">
      <c r="E567" s="34"/>
      <c r="F567" s="35"/>
    </row>
    <row r="568" spans="5:6" ht="16.5" customHeight="1" x14ac:dyDescent="0.15">
      <c r="E568" s="34"/>
      <c r="F568" s="35"/>
    </row>
    <row r="569" spans="5:6" ht="16.5" customHeight="1" x14ac:dyDescent="0.15">
      <c r="E569" s="34"/>
      <c r="F569" s="35"/>
    </row>
    <row r="570" spans="5:6" ht="16.5" customHeight="1" x14ac:dyDescent="0.15">
      <c r="E570" s="34"/>
      <c r="F570" s="35"/>
    </row>
    <row r="571" spans="5:6" ht="16.5" customHeight="1" x14ac:dyDescent="0.15">
      <c r="E571" s="34"/>
      <c r="F571" s="35"/>
    </row>
    <row r="572" spans="5:6" ht="16.5" customHeight="1" x14ac:dyDescent="0.15">
      <c r="E572" s="34"/>
      <c r="F572" s="35"/>
    </row>
    <row r="573" spans="5:6" ht="16.5" customHeight="1" x14ac:dyDescent="0.15">
      <c r="E573" s="34"/>
      <c r="F573" s="35"/>
    </row>
    <row r="574" spans="5:6" ht="16.5" customHeight="1" x14ac:dyDescent="0.15">
      <c r="E574" s="34"/>
      <c r="F574" s="35"/>
    </row>
    <row r="575" spans="5:6" ht="16.5" customHeight="1" x14ac:dyDescent="0.15">
      <c r="E575" s="34"/>
      <c r="F575" s="35"/>
    </row>
    <row r="576" spans="5:6" ht="16.5" customHeight="1" x14ac:dyDescent="0.15">
      <c r="E576" s="34"/>
      <c r="F576" s="35"/>
    </row>
    <row r="577" spans="5:6" ht="16.5" customHeight="1" x14ac:dyDescent="0.15">
      <c r="E577" s="34"/>
      <c r="F577" s="35"/>
    </row>
    <row r="578" spans="5:6" ht="16.5" customHeight="1" x14ac:dyDescent="0.15">
      <c r="E578" s="34"/>
      <c r="F578" s="35"/>
    </row>
    <row r="579" spans="5:6" ht="16.5" customHeight="1" x14ac:dyDescent="0.15">
      <c r="E579" s="34"/>
      <c r="F579" s="35"/>
    </row>
    <row r="580" spans="5:6" ht="16.5" customHeight="1" x14ac:dyDescent="0.15">
      <c r="E580" s="34"/>
      <c r="F580" s="35"/>
    </row>
    <row r="581" spans="5:6" ht="16.5" customHeight="1" x14ac:dyDescent="0.15">
      <c r="E581" s="34"/>
      <c r="F581" s="35"/>
    </row>
    <row r="582" spans="5:6" ht="16.5" customHeight="1" x14ac:dyDescent="0.15">
      <c r="E582" s="34"/>
      <c r="F582" s="35"/>
    </row>
    <row r="583" spans="5:6" ht="16.5" customHeight="1" x14ac:dyDescent="0.15">
      <c r="E583" s="34"/>
      <c r="F583" s="35"/>
    </row>
    <row r="584" spans="5:6" ht="16.5" customHeight="1" x14ac:dyDescent="0.15">
      <c r="E584" s="34"/>
      <c r="F584" s="35"/>
    </row>
    <row r="585" spans="5:6" ht="16.5" customHeight="1" x14ac:dyDescent="0.15">
      <c r="E585" s="34"/>
      <c r="F585" s="35"/>
    </row>
    <row r="586" spans="5:6" ht="16.5" customHeight="1" x14ac:dyDescent="0.15">
      <c r="E586" s="34"/>
      <c r="F586" s="35"/>
    </row>
    <row r="587" spans="5:6" ht="16.5" customHeight="1" x14ac:dyDescent="0.15">
      <c r="E587" s="34"/>
      <c r="F587" s="35"/>
    </row>
    <row r="588" spans="5:6" ht="16.5" customHeight="1" x14ac:dyDescent="0.15">
      <c r="E588" s="34"/>
      <c r="F588" s="35"/>
    </row>
    <row r="589" spans="5:6" ht="16.5" customHeight="1" x14ac:dyDescent="0.15">
      <c r="E589" s="34"/>
      <c r="F589" s="35"/>
    </row>
    <row r="590" spans="5:6" ht="16.5" customHeight="1" x14ac:dyDescent="0.15">
      <c r="E590" s="34"/>
      <c r="F590" s="35"/>
    </row>
    <row r="591" spans="5:6" ht="16.5" customHeight="1" x14ac:dyDescent="0.15">
      <c r="E591" s="34"/>
      <c r="F591" s="35"/>
    </row>
    <row r="592" spans="5:6" ht="16.5" customHeight="1" x14ac:dyDescent="0.15">
      <c r="E592" s="34"/>
      <c r="F592" s="35"/>
    </row>
    <row r="593" spans="5:6" ht="16.5" customHeight="1" x14ac:dyDescent="0.15">
      <c r="E593" s="34"/>
      <c r="F593" s="35"/>
    </row>
    <row r="594" spans="5:6" ht="16.5" customHeight="1" x14ac:dyDescent="0.15">
      <c r="E594" s="34"/>
      <c r="F594" s="35"/>
    </row>
    <row r="595" spans="5:6" ht="16.5" customHeight="1" x14ac:dyDescent="0.15">
      <c r="E595" s="34"/>
      <c r="F595" s="35"/>
    </row>
    <row r="596" spans="5:6" ht="16.5" customHeight="1" x14ac:dyDescent="0.15">
      <c r="E596" s="34"/>
      <c r="F596" s="35"/>
    </row>
    <row r="597" spans="5:6" ht="16.5" customHeight="1" x14ac:dyDescent="0.15">
      <c r="E597" s="34"/>
      <c r="F597" s="35"/>
    </row>
    <row r="598" spans="5:6" ht="16.5" customHeight="1" x14ac:dyDescent="0.15">
      <c r="E598" s="34"/>
      <c r="F598" s="35"/>
    </row>
    <row r="599" spans="5:6" ht="16.5" customHeight="1" x14ac:dyDescent="0.15">
      <c r="E599" s="34"/>
      <c r="F599" s="35"/>
    </row>
    <row r="600" spans="5:6" ht="16.5" customHeight="1" x14ac:dyDescent="0.15">
      <c r="E600" s="34"/>
      <c r="F600" s="35"/>
    </row>
    <row r="601" spans="5:6" ht="16.5" customHeight="1" x14ac:dyDescent="0.15">
      <c r="E601" s="34"/>
      <c r="F601" s="35"/>
    </row>
    <row r="602" spans="5:6" ht="16.5" customHeight="1" x14ac:dyDescent="0.15">
      <c r="E602" s="34"/>
      <c r="F602" s="35"/>
    </row>
    <row r="603" spans="5:6" ht="16.5" customHeight="1" x14ac:dyDescent="0.15">
      <c r="E603" s="34"/>
      <c r="F603" s="35"/>
    </row>
    <row r="604" spans="5:6" ht="16.5" customHeight="1" x14ac:dyDescent="0.15">
      <c r="E604" s="34"/>
      <c r="F604" s="35"/>
    </row>
    <row r="605" spans="5:6" ht="16.5" customHeight="1" x14ac:dyDescent="0.15">
      <c r="E605" s="34"/>
      <c r="F605" s="35"/>
    </row>
    <row r="606" spans="5:6" ht="16.5" customHeight="1" x14ac:dyDescent="0.15">
      <c r="E606" s="34"/>
      <c r="F606" s="35"/>
    </row>
    <row r="607" spans="5:6" ht="16.5" customHeight="1" x14ac:dyDescent="0.15">
      <c r="E607" s="34"/>
      <c r="F607" s="35"/>
    </row>
    <row r="608" spans="5:6" ht="16.5" customHeight="1" x14ac:dyDescent="0.15">
      <c r="E608" s="34"/>
      <c r="F608" s="35"/>
    </row>
    <row r="609" spans="5:6" ht="16.5" customHeight="1" x14ac:dyDescent="0.15">
      <c r="E609" s="34"/>
      <c r="F609" s="35"/>
    </row>
    <row r="610" spans="5:6" ht="16.5" customHeight="1" x14ac:dyDescent="0.15">
      <c r="E610" s="34"/>
      <c r="F610" s="35"/>
    </row>
    <row r="611" spans="5:6" ht="16.5" customHeight="1" x14ac:dyDescent="0.15">
      <c r="E611" s="34"/>
      <c r="F611" s="35"/>
    </row>
    <row r="612" spans="5:6" ht="16.5" customHeight="1" x14ac:dyDescent="0.15">
      <c r="E612" s="34"/>
      <c r="F612" s="35"/>
    </row>
    <row r="613" spans="5:6" ht="16.5" customHeight="1" x14ac:dyDescent="0.15">
      <c r="E613" s="34"/>
      <c r="F613" s="35"/>
    </row>
    <row r="614" spans="5:6" ht="16.5" customHeight="1" x14ac:dyDescent="0.15">
      <c r="E614" s="34"/>
      <c r="F614" s="35"/>
    </row>
    <row r="615" spans="5:6" ht="16.5" customHeight="1" x14ac:dyDescent="0.15">
      <c r="E615" s="34"/>
      <c r="F615" s="35"/>
    </row>
    <row r="616" spans="5:6" ht="16.5" customHeight="1" x14ac:dyDescent="0.15">
      <c r="E616" s="34"/>
      <c r="F616" s="35"/>
    </row>
    <row r="617" spans="5:6" ht="16.5" customHeight="1" x14ac:dyDescent="0.15">
      <c r="E617" s="34"/>
      <c r="F617" s="35"/>
    </row>
    <row r="618" spans="5:6" ht="16.5" customHeight="1" x14ac:dyDescent="0.15">
      <c r="E618" s="34"/>
      <c r="F618" s="35"/>
    </row>
    <row r="619" spans="5:6" ht="16.5" customHeight="1" x14ac:dyDescent="0.15">
      <c r="E619" s="34"/>
      <c r="F619" s="35"/>
    </row>
    <row r="620" spans="5:6" ht="16.5" customHeight="1" x14ac:dyDescent="0.15">
      <c r="E620" s="34"/>
      <c r="F620" s="35"/>
    </row>
    <row r="621" spans="5:6" ht="16.5" customHeight="1" x14ac:dyDescent="0.15">
      <c r="E621" s="34"/>
      <c r="F621" s="35"/>
    </row>
    <row r="622" spans="5:6" ht="16.5" customHeight="1" x14ac:dyDescent="0.15">
      <c r="E622" s="34"/>
      <c r="F622" s="35"/>
    </row>
    <row r="623" spans="5:6" ht="16.5" customHeight="1" x14ac:dyDescent="0.15">
      <c r="E623" s="34"/>
      <c r="F623" s="35"/>
    </row>
    <row r="624" spans="5:6" ht="16.5" customHeight="1" x14ac:dyDescent="0.15">
      <c r="E624" s="34"/>
      <c r="F624" s="35"/>
    </row>
    <row r="625" spans="5:6" ht="16.5" customHeight="1" x14ac:dyDescent="0.15">
      <c r="E625" s="34"/>
      <c r="F625" s="35"/>
    </row>
    <row r="626" spans="5:6" ht="16.5" customHeight="1" x14ac:dyDescent="0.15">
      <c r="E626" s="34"/>
      <c r="F626" s="35"/>
    </row>
    <row r="627" spans="5:6" ht="16.5" customHeight="1" x14ac:dyDescent="0.15">
      <c r="E627" s="34"/>
      <c r="F627" s="35"/>
    </row>
    <row r="628" spans="5:6" ht="16.5" customHeight="1" x14ac:dyDescent="0.15">
      <c r="E628" s="34"/>
      <c r="F628" s="35"/>
    </row>
    <row r="629" spans="5:6" ht="16.5" customHeight="1" x14ac:dyDescent="0.15">
      <c r="E629" s="34"/>
      <c r="F629" s="35"/>
    </row>
    <row r="630" spans="5:6" ht="16.5" customHeight="1" x14ac:dyDescent="0.15">
      <c r="E630" s="34"/>
      <c r="F630" s="35"/>
    </row>
    <row r="631" spans="5:6" ht="16.5" customHeight="1" x14ac:dyDescent="0.15">
      <c r="E631" s="34"/>
      <c r="F631" s="35"/>
    </row>
    <row r="632" spans="5:6" ht="16.5" customHeight="1" x14ac:dyDescent="0.15">
      <c r="E632" s="34"/>
      <c r="F632" s="35"/>
    </row>
    <row r="633" spans="5:6" ht="16.5" customHeight="1" x14ac:dyDescent="0.15">
      <c r="E633" s="34"/>
      <c r="F633" s="35"/>
    </row>
    <row r="634" spans="5:6" ht="16.5" customHeight="1" x14ac:dyDescent="0.15">
      <c r="E634" s="34"/>
      <c r="F634" s="35"/>
    </row>
    <row r="635" spans="5:6" ht="16.5" customHeight="1" x14ac:dyDescent="0.15">
      <c r="E635" s="34"/>
      <c r="F635" s="35"/>
    </row>
    <row r="636" spans="5:6" ht="16.5" customHeight="1" x14ac:dyDescent="0.15">
      <c r="E636" s="34"/>
      <c r="F636" s="35"/>
    </row>
    <row r="637" spans="5:6" ht="16.5" customHeight="1" x14ac:dyDescent="0.15">
      <c r="E637" s="34"/>
      <c r="F637" s="35"/>
    </row>
    <row r="638" spans="5:6" ht="16.5" customHeight="1" x14ac:dyDescent="0.15">
      <c r="E638" s="34"/>
      <c r="F638" s="35"/>
    </row>
    <row r="639" spans="5:6" ht="16.5" customHeight="1" x14ac:dyDescent="0.15">
      <c r="E639" s="34"/>
      <c r="F639" s="35"/>
    </row>
    <row r="640" spans="5:6" ht="16.5" customHeight="1" x14ac:dyDescent="0.15">
      <c r="E640" s="34"/>
      <c r="F640" s="35"/>
    </row>
    <row r="641" spans="5:6" ht="16.5" customHeight="1" x14ac:dyDescent="0.15">
      <c r="E641" s="34"/>
      <c r="F641" s="35"/>
    </row>
    <row r="642" spans="5:6" ht="16.5" customHeight="1" x14ac:dyDescent="0.15">
      <c r="E642" s="34"/>
      <c r="F642" s="35"/>
    </row>
    <row r="643" spans="5:6" ht="16.5" customHeight="1" x14ac:dyDescent="0.15">
      <c r="E643" s="34"/>
      <c r="F643" s="35"/>
    </row>
    <row r="644" spans="5:6" ht="16.5" customHeight="1" x14ac:dyDescent="0.15">
      <c r="E644" s="34"/>
      <c r="F644" s="35"/>
    </row>
    <row r="645" spans="5:6" ht="16.5" customHeight="1" x14ac:dyDescent="0.15">
      <c r="E645" s="34"/>
      <c r="F645" s="35"/>
    </row>
    <row r="646" spans="5:6" ht="16.5" customHeight="1" x14ac:dyDescent="0.15">
      <c r="E646" s="34"/>
      <c r="F646" s="35"/>
    </row>
    <row r="647" spans="5:6" ht="16.5" customHeight="1" x14ac:dyDescent="0.15">
      <c r="E647" s="34"/>
      <c r="F647" s="35"/>
    </row>
    <row r="648" spans="5:6" ht="16.5" customHeight="1" x14ac:dyDescent="0.15">
      <c r="E648" s="34"/>
      <c r="F648" s="35"/>
    </row>
    <row r="649" spans="5:6" ht="16.5" customHeight="1" x14ac:dyDescent="0.15">
      <c r="E649" s="34"/>
      <c r="F649" s="35"/>
    </row>
    <row r="650" spans="5:6" ht="16.5" customHeight="1" x14ac:dyDescent="0.15">
      <c r="E650" s="34"/>
      <c r="F650" s="35"/>
    </row>
    <row r="651" spans="5:6" ht="16.5" customHeight="1" x14ac:dyDescent="0.15">
      <c r="E651" s="34"/>
      <c r="F651" s="35"/>
    </row>
    <row r="652" spans="5:6" ht="16.5" customHeight="1" x14ac:dyDescent="0.15">
      <c r="E652" s="34"/>
      <c r="F652" s="35"/>
    </row>
    <row r="653" spans="5:6" ht="16.5" customHeight="1" x14ac:dyDescent="0.15">
      <c r="E653" s="34"/>
      <c r="F653" s="35"/>
    </row>
    <row r="654" spans="5:6" ht="16.5" customHeight="1" x14ac:dyDescent="0.15">
      <c r="E654" s="34"/>
      <c r="F654" s="35"/>
    </row>
    <row r="655" spans="5:6" ht="16.5" customHeight="1" x14ac:dyDescent="0.15">
      <c r="E655" s="34"/>
      <c r="F655" s="35"/>
    </row>
    <row r="656" spans="5:6" ht="16.5" customHeight="1" x14ac:dyDescent="0.15">
      <c r="E656" s="34"/>
      <c r="F656" s="35"/>
    </row>
    <row r="657" spans="5:6" ht="16.5" customHeight="1" x14ac:dyDescent="0.15">
      <c r="E657" s="34"/>
      <c r="F657" s="35"/>
    </row>
    <row r="658" spans="5:6" ht="16.5" customHeight="1" x14ac:dyDescent="0.15">
      <c r="E658" s="34"/>
      <c r="F658" s="35"/>
    </row>
    <row r="659" spans="5:6" ht="16.5" customHeight="1" x14ac:dyDescent="0.15">
      <c r="E659" s="34"/>
      <c r="F659" s="35"/>
    </row>
    <row r="660" spans="5:6" ht="16.5" customHeight="1" x14ac:dyDescent="0.15">
      <c r="E660" s="34"/>
      <c r="F660" s="35"/>
    </row>
    <row r="661" spans="5:6" ht="16.5" customHeight="1" x14ac:dyDescent="0.15">
      <c r="E661" s="34"/>
      <c r="F661" s="35"/>
    </row>
    <row r="662" spans="5:6" ht="16.5" customHeight="1" x14ac:dyDescent="0.15">
      <c r="E662" s="34"/>
      <c r="F662" s="35"/>
    </row>
    <row r="663" spans="5:6" ht="16.5" customHeight="1" x14ac:dyDescent="0.15">
      <c r="E663" s="34"/>
      <c r="F663" s="35"/>
    </row>
    <row r="664" spans="5:6" ht="16.5" customHeight="1" x14ac:dyDescent="0.15">
      <c r="E664" s="34"/>
      <c r="F664" s="35"/>
    </row>
    <row r="665" spans="5:6" ht="16.5" customHeight="1" x14ac:dyDescent="0.15">
      <c r="E665" s="34"/>
      <c r="F665" s="35"/>
    </row>
    <row r="666" spans="5:6" ht="16.5" customHeight="1" x14ac:dyDescent="0.15">
      <c r="E666" s="34"/>
      <c r="F666" s="35"/>
    </row>
    <row r="667" spans="5:6" ht="16.5" customHeight="1" x14ac:dyDescent="0.15">
      <c r="E667" s="34"/>
      <c r="F667" s="35"/>
    </row>
    <row r="668" spans="5:6" ht="16.5" customHeight="1" x14ac:dyDescent="0.15">
      <c r="E668" s="34"/>
      <c r="F668" s="35"/>
    </row>
    <row r="669" spans="5:6" ht="16.5" customHeight="1" x14ac:dyDescent="0.15">
      <c r="E669" s="34"/>
      <c r="F669" s="35"/>
    </row>
    <row r="670" spans="5:6" ht="16.5" customHeight="1" x14ac:dyDescent="0.15">
      <c r="E670" s="34"/>
      <c r="F670" s="35"/>
    </row>
    <row r="671" spans="5:6" ht="16.5" customHeight="1" x14ac:dyDescent="0.15">
      <c r="E671" s="34"/>
      <c r="F671" s="35"/>
    </row>
    <row r="672" spans="5:6" ht="16.5" customHeight="1" x14ac:dyDescent="0.15">
      <c r="E672" s="34"/>
      <c r="F672" s="35"/>
    </row>
    <row r="673" spans="5:6" ht="16.5" customHeight="1" x14ac:dyDescent="0.15">
      <c r="E673" s="34"/>
      <c r="F673" s="35"/>
    </row>
    <row r="674" spans="5:6" ht="16.5" customHeight="1" x14ac:dyDescent="0.15">
      <c r="E674" s="34"/>
      <c r="F674" s="35"/>
    </row>
    <row r="675" spans="5:6" ht="16.5" customHeight="1" x14ac:dyDescent="0.15">
      <c r="E675" s="34"/>
      <c r="F675" s="35"/>
    </row>
    <row r="676" spans="5:6" ht="16.5" customHeight="1" x14ac:dyDescent="0.15">
      <c r="E676" s="34"/>
      <c r="F676" s="35"/>
    </row>
    <row r="677" spans="5:6" ht="16.5" customHeight="1" x14ac:dyDescent="0.15">
      <c r="E677" s="34"/>
      <c r="F677" s="35"/>
    </row>
    <row r="678" spans="5:6" ht="16.5" customHeight="1" x14ac:dyDescent="0.15">
      <c r="E678" s="34"/>
      <c r="F678" s="35"/>
    </row>
    <row r="679" spans="5:6" ht="16.5" customHeight="1" x14ac:dyDescent="0.15">
      <c r="E679" s="34"/>
      <c r="F679" s="35"/>
    </row>
    <row r="680" spans="5:6" ht="16.5" customHeight="1" x14ac:dyDescent="0.15">
      <c r="E680" s="34"/>
      <c r="F680" s="35"/>
    </row>
    <row r="681" spans="5:6" ht="16.5" customHeight="1" x14ac:dyDescent="0.15">
      <c r="E681" s="34"/>
      <c r="F681" s="35"/>
    </row>
    <row r="682" spans="5:6" ht="16.5" customHeight="1" x14ac:dyDescent="0.15">
      <c r="E682" s="34"/>
      <c r="F682" s="35"/>
    </row>
    <row r="683" spans="5:6" ht="16.5" customHeight="1" x14ac:dyDescent="0.15">
      <c r="E683" s="34"/>
      <c r="F683" s="35"/>
    </row>
    <row r="684" spans="5:6" ht="16.5" customHeight="1" x14ac:dyDescent="0.15">
      <c r="E684" s="34"/>
      <c r="F684" s="35"/>
    </row>
    <row r="685" spans="5:6" ht="16.5" customHeight="1" x14ac:dyDescent="0.15">
      <c r="E685" s="34"/>
      <c r="F685" s="35"/>
    </row>
    <row r="686" spans="5:6" ht="16.5" customHeight="1" x14ac:dyDescent="0.15">
      <c r="E686" s="34"/>
      <c r="F686" s="35"/>
    </row>
    <row r="687" spans="5:6" ht="16.5" customHeight="1" x14ac:dyDescent="0.15">
      <c r="E687" s="34"/>
      <c r="F687" s="35"/>
    </row>
    <row r="688" spans="5:6" ht="16.5" customHeight="1" x14ac:dyDescent="0.15">
      <c r="E688" s="34"/>
      <c r="F688" s="35"/>
    </row>
    <row r="689" spans="5:6" ht="16.5" customHeight="1" x14ac:dyDescent="0.15">
      <c r="E689" s="34"/>
      <c r="F689" s="35"/>
    </row>
    <row r="690" spans="5:6" ht="16.5" customHeight="1" x14ac:dyDescent="0.15">
      <c r="E690" s="34"/>
      <c r="F690" s="35"/>
    </row>
    <row r="691" spans="5:6" ht="16.5" customHeight="1" x14ac:dyDescent="0.15">
      <c r="E691" s="34"/>
      <c r="F691" s="35"/>
    </row>
    <row r="692" spans="5:6" ht="16.5" customHeight="1" x14ac:dyDescent="0.15">
      <c r="E692" s="34"/>
      <c r="F692" s="35"/>
    </row>
    <row r="693" spans="5:6" ht="16.5" customHeight="1" x14ac:dyDescent="0.15">
      <c r="E693" s="34"/>
      <c r="F693" s="35"/>
    </row>
    <row r="694" spans="5:6" ht="16.5" customHeight="1" x14ac:dyDescent="0.15">
      <c r="E694" s="34"/>
      <c r="F694" s="35"/>
    </row>
    <row r="695" spans="5:6" ht="16.5" customHeight="1" x14ac:dyDescent="0.15">
      <c r="E695" s="34"/>
      <c r="F695" s="35"/>
    </row>
    <row r="696" spans="5:6" ht="16.5" customHeight="1" x14ac:dyDescent="0.15">
      <c r="E696" s="34"/>
      <c r="F696" s="35"/>
    </row>
    <row r="697" spans="5:6" ht="16.5" customHeight="1" x14ac:dyDescent="0.15">
      <c r="E697" s="34"/>
      <c r="F697" s="35"/>
    </row>
    <row r="698" spans="5:6" ht="16.5" customHeight="1" x14ac:dyDescent="0.15">
      <c r="E698" s="34"/>
      <c r="F698" s="35"/>
    </row>
    <row r="699" spans="5:6" ht="16.5" customHeight="1" x14ac:dyDescent="0.15">
      <c r="E699" s="34"/>
      <c r="F699" s="35"/>
    </row>
    <row r="700" spans="5:6" ht="16.5" customHeight="1" x14ac:dyDescent="0.15">
      <c r="E700" s="34"/>
      <c r="F700" s="35"/>
    </row>
    <row r="701" spans="5:6" ht="16.5" customHeight="1" x14ac:dyDescent="0.15">
      <c r="E701" s="34"/>
      <c r="F701" s="35"/>
    </row>
    <row r="702" spans="5:6" ht="16.5" customHeight="1" x14ac:dyDescent="0.15">
      <c r="E702" s="34"/>
      <c r="F702" s="35"/>
    </row>
    <row r="703" spans="5:6" ht="16.5" customHeight="1" x14ac:dyDescent="0.15">
      <c r="E703" s="34"/>
      <c r="F703" s="35"/>
    </row>
    <row r="704" spans="5:6" ht="16.5" customHeight="1" x14ac:dyDescent="0.15">
      <c r="E704" s="34"/>
      <c r="F704" s="35"/>
    </row>
    <row r="705" spans="5:6" ht="16.5" customHeight="1" x14ac:dyDescent="0.15">
      <c r="E705" s="34"/>
      <c r="F705" s="35"/>
    </row>
    <row r="706" spans="5:6" ht="16.5" customHeight="1" x14ac:dyDescent="0.15">
      <c r="E706" s="34"/>
      <c r="F706" s="35"/>
    </row>
    <row r="707" spans="5:6" ht="16.5" customHeight="1" x14ac:dyDescent="0.15">
      <c r="E707" s="34"/>
      <c r="F707" s="35"/>
    </row>
    <row r="708" spans="5:6" ht="16.5" customHeight="1" x14ac:dyDescent="0.15">
      <c r="E708" s="34"/>
      <c r="F708" s="35"/>
    </row>
    <row r="709" spans="5:6" ht="16.5" customHeight="1" x14ac:dyDescent="0.15">
      <c r="E709" s="34"/>
      <c r="F709" s="35"/>
    </row>
    <row r="710" spans="5:6" ht="16.5" customHeight="1" x14ac:dyDescent="0.15">
      <c r="E710" s="34"/>
      <c r="F710" s="35"/>
    </row>
    <row r="711" spans="5:6" ht="16.5" customHeight="1" x14ac:dyDescent="0.15">
      <c r="E711" s="34"/>
      <c r="F711" s="35"/>
    </row>
    <row r="712" spans="5:6" ht="16.5" customHeight="1" x14ac:dyDescent="0.15">
      <c r="E712" s="34"/>
      <c r="F712" s="35"/>
    </row>
    <row r="713" spans="5:6" ht="16.5" customHeight="1" x14ac:dyDescent="0.15">
      <c r="E713" s="34"/>
      <c r="F713" s="35"/>
    </row>
    <row r="714" spans="5:6" ht="16.5" customHeight="1" x14ac:dyDescent="0.15">
      <c r="E714" s="34"/>
      <c r="F714" s="35"/>
    </row>
    <row r="715" spans="5:6" ht="16.5" customHeight="1" x14ac:dyDescent="0.15">
      <c r="E715" s="34"/>
      <c r="F715" s="35"/>
    </row>
    <row r="716" spans="5:6" ht="16.5" customHeight="1" x14ac:dyDescent="0.15">
      <c r="E716" s="34"/>
      <c r="F716" s="35"/>
    </row>
    <row r="717" spans="5:6" ht="16.5" customHeight="1" x14ac:dyDescent="0.15">
      <c r="E717" s="34"/>
      <c r="F717" s="35"/>
    </row>
    <row r="718" spans="5:6" ht="16.5" customHeight="1" x14ac:dyDescent="0.15">
      <c r="E718" s="34"/>
      <c r="F718" s="35"/>
    </row>
    <row r="719" spans="5:6" ht="16.5" customHeight="1" x14ac:dyDescent="0.15">
      <c r="E719" s="34"/>
      <c r="F719" s="35"/>
    </row>
    <row r="720" spans="5:6" ht="16.5" customHeight="1" x14ac:dyDescent="0.15">
      <c r="E720" s="34"/>
      <c r="F720" s="35"/>
    </row>
    <row r="721" spans="5:6" ht="16.5" customHeight="1" x14ac:dyDescent="0.15">
      <c r="E721" s="34"/>
      <c r="F721" s="35"/>
    </row>
    <row r="722" spans="5:6" ht="16.5" customHeight="1" x14ac:dyDescent="0.15">
      <c r="E722" s="34"/>
      <c r="F722" s="35"/>
    </row>
    <row r="723" spans="5:6" ht="16.5" customHeight="1" x14ac:dyDescent="0.15">
      <c r="E723" s="34"/>
      <c r="F723" s="35"/>
    </row>
    <row r="724" spans="5:6" ht="16.5" customHeight="1" x14ac:dyDescent="0.15">
      <c r="E724" s="34"/>
      <c r="F724" s="35"/>
    </row>
    <row r="725" spans="5:6" ht="16.5" customHeight="1" x14ac:dyDescent="0.15">
      <c r="E725" s="34"/>
      <c r="F725" s="35"/>
    </row>
    <row r="726" spans="5:6" ht="16.5" customHeight="1" x14ac:dyDescent="0.15">
      <c r="E726" s="34"/>
      <c r="F726" s="35"/>
    </row>
    <row r="727" spans="5:6" ht="16.5" customHeight="1" x14ac:dyDescent="0.15">
      <c r="E727" s="34"/>
      <c r="F727" s="35"/>
    </row>
    <row r="728" spans="5:6" ht="16.5" customHeight="1" x14ac:dyDescent="0.15">
      <c r="E728" s="34"/>
      <c r="F728" s="35"/>
    </row>
    <row r="729" spans="5:6" ht="16.5" customHeight="1" x14ac:dyDescent="0.15">
      <c r="E729" s="34"/>
      <c r="F729" s="35"/>
    </row>
    <row r="730" spans="5:6" ht="16.5" customHeight="1" x14ac:dyDescent="0.15">
      <c r="E730" s="34"/>
      <c r="F730" s="35"/>
    </row>
    <row r="731" spans="5:6" ht="16.5" customHeight="1" x14ac:dyDescent="0.15">
      <c r="E731" s="34"/>
      <c r="F731" s="35"/>
    </row>
    <row r="732" spans="5:6" ht="16.5" customHeight="1" x14ac:dyDescent="0.15">
      <c r="E732" s="34"/>
      <c r="F732" s="35"/>
    </row>
    <row r="733" spans="5:6" ht="16.5" customHeight="1" x14ac:dyDescent="0.15">
      <c r="E733" s="34"/>
      <c r="F733" s="35"/>
    </row>
    <row r="734" spans="5:6" ht="16.5" customHeight="1" x14ac:dyDescent="0.15">
      <c r="E734" s="34"/>
      <c r="F734" s="35"/>
    </row>
    <row r="735" spans="5:6" ht="16.5" customHeight="1" x14ac:dyDescent="0.15">
      <c r="E735" s="34"/>
      <c r="F735" s="35"/>
    </row>
    <row r="736" spans="5:6" ht="16.5" customHeight="1" x14ac:dyDescent="0.15">
      <c r="E736" s="34"/>
      <c r="F736" s="35"/>
    </row>
    <row r="737" spans="5:6" ht="16.5" customHeight="1" x14ac:dyDescent="0.15">
      <c r="E737" s="34"/>
      <c r="F737" s="35"/>
    </row>
    <row r="738" spans="5:6" ht="16.5" customHeight="1" x14ac:dyDescent="0.15">
      <c r="E738" s="34"/>
      <c r="F738" s="35"/>
    </row>
    <row r="739" spans="5:6" ht="16.5" customHeight="1" x14ac:dyDescent="0.15">
      <c r="E739" s="34"/>
      <c r="F739" s="35"/>
    </row>
    <row r="740" spans="5:6" ht="16.5" customHeight="1" x14ac:dyDescent="0.15">
      <c r="E740" s="34"/>
      <c r="F740" s="35"/>
    </row>
    <row r="741" spans="5:6" ht="16.5" customHeight="1" x14ac:dyDescent="0.15">
      <c r="E741" s="34"/>
      <c r="F741" s="35"/>
    </row>
    <row r="742" spans="5:6" ht="16.5" customHeight="1" x14ac:dyDescent="0.15">
      <c r="E742" s="34"/>
      <c r="F742" s="35"/>
    </row>
    <row r="743" spans="5:6" ht="16.5" customHeight="1" x14ac:dyDescent="0.15">
      <c r="E743" s="34"/>
      <c r="F743" s="35"/>
    </row>
    <row r="744" spans="5:6" ht="16.5" customHeight="1" x14ac:dyDescent="0.15">
      <c r="E744" s="34"/>
      <c r="F744" s="35"/>
    </row>
    <row r="745" spans="5:6" ht="16.5" customHeight="1" x14ac:dyDescent="0.15">
      <c r="E745" s="34"/>
      <c r="F745" s="35"/>
    </row>
    <row r="746" spans="5:6" ht="16.5" customHeight="1" x14ac:dyDescent="0.15">
      <c r="E746" s="34"/>
      <c r="F746" s="35"/>
    </row>
    <row r="747" spans="5:6" ht="16.5" customHeight="1" x14ac:dyDescent="0.15">
      <c r="E747" s="34"/>
      <c r="F747" s="35"/>
    </row>
    <row r="748" spans="5:6" ht="16.5" customHeight="1" x14ac:dyDescent="0.15">
      <c r="E748" s="34"/>
      <c r="F748" s="35"/>
    </row>
    <row r="749" spans="5:6" ht="16.5" customHeight="1" x14ac:dyDescent="0.15">
      <c r="E749" s="34"/>
      <c r="F749" s="35"/>
    </row>
    <row r="750" spans="5:6" ht="16.5" customHeight="1" x14ac:dyDescent="0.15">
      <c r="E750" s="34"/>
      <c r="F750" s="35"/>
    </row>
    <row r="751" spans="5:6" ht="16.5" customHeight="1" x14ac:dyDescent="0.15">
      <c r="E751" s="34"/>
      <c r="F751" s="35"/>
    </row>
    <row r="752" spans="5:6" ht="16.5" customHeight="1" x14ac:dyDescent="0.15">
      <c r="E752" s="34"/>
      <c r="F752" s="35"/>
    </row>
    <row r="753" spans="5:6" ht="16.5" customHeight="1" x14ac:dyDescent="0.15">
      <c r="E753" s="34"/>
      <c r="F753" s="35"/>
    </row>
    <row r="754" spans="5:6" ht="16.5" customHeight="1" x14ac:dyDescent="0.15">
      <c r="E754" s="34"/>
      <c r="F754" s="35"/>
    </row>
    <row r="755" spans="5:6" ht="16.5" customHeight="1" x14ac:dyDescent="0.15">
      <c r="E755" s="34"/>
      <c r="F755" s="35"/>
    </row>
    <row r="756" spans="5:6" ht="16.5" customHeight="1" x14ac:dyDescent="0.15">
      <c r="E756" s="34"/>
      <c r="F756" s="35"/>
    </row>
    <row r="757" spans="5:6" ht="16.5" customHeight="1" x14ac:dyDescent="0.15">
      <c r="E757" s="34"/>
      <c r="F757" s="35"/>
    </row>
    <row r="758" spans="5:6" ht="16.5" customHeight="1" x14ac:dyDescent="0.15">
      <c r="E758" s="34"/>
      <c r="F758" s="35"/>
    </row>
    <row r="759" spans="5:6" ht="16.5" customHeight="1" x14ac:dyDescent="0.15">
      <c r="E759" s="34"/>
      <c r="F759" s="35"/>
    </row>
    <row r="760" spans="5:6" ht="16.5" customHeight="1" x14ac:dyDescent="0.15">
      <c r="E760" s="34"/>
      <c r="F760" s="35"/>
    </row>
    <row r="761" spans="5:6" ht="16.5" customHeight="1" x14ac:dyDescent="0.15">
      <c r="E761" s="34"/>
      <c r="F761" s="35"/>
    </row>
    <row r="762" spans="5:6" ht="16.5" customHeight="1" x14ac:dyDescent="0.15">
      <c r="E762" s="34"/>
      <c r="F762" s="35"/>
    </row>
    <row r="763" spans="5:6" ht="16.5" customHeight="1" x14ac:dyDescent="0.15">
      <c r="E763" s="34"/>
      <c r="F763" s="35"/>
    </row>
    <row r="764" spans="5:6" ht="16.5" customHeight="1" x14ac:dyDescent="0.15">
      <c r="E764" s="34"/>
      <c r="F764" s="35"/>
    </row>
    <row r="765" spans="5:6" ht="16.5" customHeight="1" x14ac:dyDescent="0.15">
      <c r="E765" s="34"/>
      <c r="F765" s="35"/>
    </row>
    <row r="766" spans="5:6" ht="16.5" customHeight="1" x14ac:dyDescent="0.15">
      <c r="E766" s="34"/>
      <c r="F766" s="35"/>
    </row>
    <row r="767" spans="5:6" ht="16.5" customHeight="1" x14ac:dyDescent="0.15">
      <c r="E767" s="34"/>
      <c r="F767" s="35"/>
    </row>
    <row r="768" spans="5:6" ht="16.5" customHeight="1" x14ac:dyDescent="0.15">
      <c r="E768" s="34"/>
      <c r="F768" s="35"/>
    </row>
    <row r="769" spans="5:6" ht="16.5" customHeight="1" x14ac:dyDescent="0.15">
      <c r="E769" s="34"/>
      <c r="F769" s="35"/>
    </row>
    <row r="770" spans="5:6" ht="16.5" customHeight="1" x14ac:dyDescent="0.15">
      <c r="E770" s="34"/>
      <c r="F770" s="35"/>
    </row>
    <row r="771" spans="5:6" ht="16.5" customHeight="1" x14ac:dyDescent="0.15">
      <c r="E771" s="34"/>
      <c r="F771" s="35"/>
    </row>
    <row r="772" spans="5:6" ht="16.5" customHeight="1" x14ac:dyDescent="0.15">
      <c r="E772" s="34"/>
      <c r="F772" s="35"/>
    </row>
    <row r="773" spans="5:6" ht="16.5" customHeight="1" x14ac:dyDescent="0.15">
      <c r="E773" s="34"/>
      <c r="F773" s="35"/>
    </row>
    <row r="774" spans="5:6" ht="16.5" customHeight="1" x14ac:dyDescent="0.15">
      <c r="E774" s="34"/>
      <c r="F774" s="35"/>
    </row>
    <row r="775" spans="5:6" ht="16.5" customHeight="1" x14ac:dyDescent="0.15">
      <c r="E775" s="34"/>
      <c r="F775" s="35"/>
    </row>
    <row r="776" spans="5:6" ht="16.5" customHeight="1" x14ac:dyDescent="0.15">
      <c r="E776" s="34"/>
      <c r="F776" s="35"/>
    </row>
    <row r="777" spans="5:6" ht="16.5" customHeight="1" x14ac:dyDescent="0.15">
      <c r="E777" s="34"/>
      <c r="F777" s="35"/>
    </row>
    <row r="778" spans="5:6" ht="16.5" customHeight="1" x14ac:dyDescent="0.15">
      <c r="E778" s="34"/>
      <c r="F778" s="35"/>
    </row>
    <row r="779" spans="5:6" ht="16.5" customHeight="1" x14ac:dyDescent="0.15">
      <c r="E779" s="34"/>
      <c r="F779" s="35"/>
    </row>
    <row r="780" spans="5:6" ht="16.5" customHeight="1" x14ac:dyDescent="0.15">
      <c r="E780" s="34"/>
      <c r="F780" s="35"/>
    </row>
    <row r="781" spans="5:6" ht="16.5" customHeight="1" x14ac:dyDescent="0.15">
      <c r="E781" s="34"/>
      <c r="F781" s="35"/>
    </row>
    <row r="782" spans="5:6" ht="16.5" customHeight="1" x14ac:dyDescent="0.15">
      <c r="E782" s="34"/>
      <c r="F782" s="35"/>
    </row>
    <row r="783" spans="5:6" ht="16.5" customHeight="1" x14ac:dyDescent="0.15">
      <c r="E783" s="34"/>
      <c r="F783" s="35"/>
    </row>
    <row r="784" spans="5:6" ht="16.5" customHeight="1" x14ac:dyDescent="0.15">
      <c r="E784" s="34"/>
      <c r="F784" s="35"/>
    </row>
    <row r="785" spans="5:6" ht="16.5" customHeight="1" x14ac:dyDescent="0.15">
      <c r="E785" s="34"/>
      <c r="F785" s="35"/>
    </row>
    <row r="786" spans="5:6" ht="16.5" customHeight="1" x14ac:dyDescent="0.15">
      <c r="E786" s="34"/>
      <c r="F786" s="35"/>
    </row>
    <row r="787" spans="5:6" ht="16.5" customHeight="1" x14ac:dyDescent="0.15">
      <c r="E787" s="34"/>
      <c r="F787" s="35"/>
    </row>
    <row r="788" spans="5:6" ht="16.5" customHeight="1" x14ac:dyDescent="0.15">
      <c r="E788" s="34"/>
      <c r="F788" s="35"/>
    </row>
    <row r="789" spans="5:6" ht="16.5" customHeight="1" x14ac:dyDescent="0.15">
      <c r="E789" s="34"/>
      <c r="F789" s="35"/>
    </row>
    <row r="790" spans="5:6" ht="16.5" customHeight="1" x14ac:dyDescent="0.15">
      <c r="E790" s="34"/>
      <c r="F790" s="35"/>
    </row>
    <row r="791" spans="5:6" ht="16.5" customHeight="1" x14ac:dyDescent="0.15">
      <c r="E791" s="34"/>
      <c r="F791" s="35"/>
    </row>
    <row r="792" spans="5:6" ht="16.5" customHeight="1" x14ac:dyDescent="0.15">
      <c r="E792" s="34"/>
      <c r="F792" s="35"/>
    </row>
    <row r="793" spans="5:6" ht="16.5" customHeight="1" x14ac:dyDescent="0.15">
      <c r="E793" s="34"/>
      <c r="F793" s="35"/>
    </row>
    <row r="794" spans="5:6" ht="16.5" customHeight="1" x14ac:dyDescent="0.15">
      <c r="E794" s="34"/>
      <c r="F794" s="35"/>
    </row>
    <row r="795" spans="5:6" ht="16.5" customHeight="1" x14ac:dyDescent="0.15">
      <c r="E795" s="34"/>
      <c r="F795" s="35"/>
    </row>
    <row r="796" spans="5:6" ht="16.5" customHeight="1" x14ac:dyDescent="0.15">
      <c r="E796" s="34"/>
      <c r="F796" s="35"/>
    </row>
    <row r="797" spans="5:6" ht="16.5" customHeight="1" x14ac:dyDescent="0.15">
      <c r="E797" s="34"/>
      <c r="F797" s="35"/>
    </row>
    <row r="798" spans="5:6" ht="16.5" customHeight="1" x14ac:dyDescent="0.15">
      <c r="E798" s="34"/>
      <c r="F798" s="35"/>
    </row>
    <row r="799" spans="5:6" ht="16.5" customHeight="1" x14ac:dyDescent="0.15">
      <c r="E799" s="34"/>
      <c r="F799" s="35"/>
    </row>
    <row r="800" spans="5:6" ht="16.5" customHeight="1" x14ac:dyDescent="0.15">
      <c r="E800" s="34"/>
      <c r="F800" s="35"/>
    </row>
    <row r="801" spans="5:6" ht="16.5" customHeight="1" x14ac:dyDescent="0.15">
      <c r="E801" s="34"/>
      <c r="F801" s="35"/>
    </row>
    <row r="802" spans="5:6" ht="16.5" customHeight="1" x14ac:dyDescent="0.15">
      <c r="E802" s="34"/>
      <c r="F802" s="35"/>
    </row>
    <row r="803" spans="5:6" ht="16.5" customHeight="1" x14ac:dyDescent="0.15">
      <c r="E803" s="34"/>
      <c r="F803" s="35"/>
    </row>
    <row r="804" spans="5:6" ht="16.5" customHeight="1" x14ac:dyDescent="0.15">
      <c r="E804" s="34"/>
      <c r="F804" s="35"/>
    </row>
    <row r="805" spans="5:6" ht="16.5" customHeight="1" x14ac:dyDescent="0.15">
      <c r="E805" s="34"/>
      <c r="F805" s="35"/>
    </row>
    <row r="806" spans="5:6" ht="16.5" customHeight="1" x14ac:dyDescent="0.15">
      <c r="E806" s="34"/>
      <c r="F806" s="35"/>
    </row>
    <row r="807" spans="5:6" ht="16.5" customHeight="1" x14ac:dyDescent="0.15">
      <c r="E807" s="34"/>
      <c r="F807" s="35"/>
    </row>
    <row r="808" spans="5:6" ht="16.5" customHeight="1" x14ac:dyDescent="0.15">
      <c r="E808" s="34"/>
      <c r="F808" s="35"/>
    </row>
    <row r="809" spans="5:6" ht="16.5" customHeight="1" x14ac:dyDescent="0.15">
      <c r="E809" s="34"/>
      <c r="F809" s="35"/>
    </row>
    <row r="810" spans="5:6" ht="16.5" customHeight="1" x14ac:dyDescent="0.15">
      <c r="E810" s="34"/>
      <c r="F810" s="35"/>
    </row>
    <row r="811" spans="5:6" ht="16.5" customHeight="1" x14ac:dyDescent="0.15">
      <c r="E811" s="34"/>
      <c r="F811" s="35"/>
    </row>
    <row r="812" spans="5:6" ht="16.5" customHeight="1" x14ac:dyDescent="0.15">
      <c r="E812" s="34"/>
      <c r="F812" s="35"/>
    </row>
    <row r="813" spans="5:6" ht="16.5" customHeight="1" x14ac:dyDescent="0.15">
      <c r="E813" s="34"/>
      <c r="F813" s="35"/>
    </row>
    <row r="814" spans="5:6" ht="16.5" customHeight="1" x14ac:dyDescent="0.15">
      <c r="E814" s="34"/>
      <c r="F814" s="35"/>
    </row>
    <row r="815" spans="5:6" ht="16.5" customHeight="1" x14ac:dyDescent="0.15">
      <c r="E815" s="34"/>
      <c r="F815" s="35"/>
    </row>
    <row r="816" spans="5:6" ht="16.5" customHeight="1" x14ac:dyDescent="0.15">
      <c r="E816" s="34"/>
      <c r="F816" s="35"/>
    </row>
    <row r="817" spans="5:6" ht="16.5" customHeight="1" x14ac:dyDescent="0.15">
      <c r="E817" s="34"/>
      <c r="F817" s="35"/>
    </row>
    <row r="818" spans="5:6" ht="16.5" customHeight="1" x14ac:dyDescent="0.15">
      <c r="E818" s="34"/>
      <c r="F818" s="35"/>
    </row>
    <row r="819" spans="5:6" ht="16.5" customHeight="1" x14ac:dyDescent="0.15">
      <c r="E819" s="34"/>
      <c r="F819" s="35"/>
    </row>
    <row r="820" spans="5:6" ht="16.5" customHeight="1" x14ac:dyDescent="0.15">
      <c r="E820" s="34"/>
      <c r="F820" s="35"/>
    </row>
    <row r="821" spans="5:6" ht="16.5" customHeight="1" x14ac:dyDescent="0.15">
      <c r="E821" s="34"/>
      <c r="F821" s="35"/>
    </row>
    <row r="822" spans="5:6" ht="16.5" customHeight="1" x14ac:dyDescent="0.15">
      <c r="E822" s="34"/>
      <c r="F822" s="35"/>
    </row>
    <row r="823" spans="5:6" ht="16.5" customHeight="1" x14ac:dyDescent="0.15">
      <c r="E823" s="34"/>
      <c r="F823" s="35"/>
    </row>
    <row r="824" spans="5:6" ht="16.5" customHeight="1" x14ac:dyDescent="0.15">
      <c r="E824" s="34"/>
      <c r="F824" s="35"/>
    </row>
    <row r="825" spans="5:6" ht="16.5" customHeight="1" x14ac:dyDescent="0.15">
      <c r="E825" s="34"/>
      <c r="F825" s="35"/>
    </row>
    <row r="826" spans="5:6" ht="16.5" customHeight="1" x14ac:dyDescent="0.15">
      <c r="E826" s="34"/>
      <c r="F826" s="35"/>
    </row>
    <row r="827" spans="5:6" ht="16.5" customHeight="1" x14ac:dyDescent="0.15">
      <c r="E827" s="34"/>
      <c r="F827" s="35"/>
    </row>
    <row r="828" spans="5:6" ht="16.5" customHeight="1" x14ac:dyDescent="0.15">
      <c r="E828" s="34"/>
      <c r="F828" s="35"/>
    </row>
    <row r="829" spans="5:6" ht="16.5" customHeight="1" x14ac:dyDescent="0.15">
      <c r="E829" s="34"/>
      <c r="F829" s="35"/>
    </row>
    <row r="830" spans="5:6" ht="16.5" customHeight="1" x14ac:dyDescent="0.15">
      <c r="E830" s="34"/>
      <c r="F830" s="35"/>
    </row>
    <row r="831" spans="5:6" ht="16.5" customHeight="1" x14ac:dyDescent="0.15">
      <c r="E831" s="34"/>
      <c r="F831" s="35"/>
    </row>
    <row r="832" spans="5:6" ht="16.5" customHeight="1" x14ac:dyDescent="0.15">
      <c r="E832" s="34"/>
      <c r="F832" s="35"/>
    </row>
    <row r="833" spans="5:6" ht="16.5" customHeight="1" x14ac:dyDescent="0.15">
      <c r="E833" s="34"/>
      <c r="F833" s="35"/>
    </row>
    <row r="834" spans="5:6" ht="16.5" customHeight="1" x14ac:dyDescent="0.15">
      <c r="E834" s="34"/>
      <c r="F834" s="35"/>
    </row>
    <row r="835" spans="5:6" ht="16.5" customHeight="1" x14ac:dyDescent="0.15">
      <c r="E835" s="34"/>
      <c r="F835" s="35"/>
    </row>
    <row r="836" spans="5:6" ht="16.5" customHeight="1" x14ac:dyDescent="0.15">
      <c r="E836" s="34"/>
      <c r="F836" s="35"/>
    </row>
    <row r="837" spans="5:6" ht="16.5" customHeight="1" x14ac:dyDescent="0.15">
      <c r="E837" s="34"/>
      <c r="F837" s="35"/>
    </row>
    <row r="838" spans="5:6" ht="16.5" customHeight="1" x14ac:dyDescent="0.15">
      <c r="E838" s="34"/>
      <c r="F838" s="35"/>
    </row>
    <row r="839" spans="5:6" ht="16.5" customHeight="1" x14ac:dyDescent="0.15">
      <c r="E839" s="34"/>
      <c r="F839" s="35"/>
    </row>
    <row r="840" spans="5:6" ht="16.5" customHeight="1" x14ac:dyDescent="0.15">
      <c r="E840" s="34"/>
      <c r="F840" s="35"/>
    </row>
    <row r="841" spans="5:6" ht="16.5" customHeight="1" x14ac:dyDescent="0.15">
      <c r="E841" s="34"/>
      <c r="F841" s="35"/>
    </row>
    <row r="842" spans="5:6" ht="16.5" customHeight="1" x14ac:dyDescent="0.15">
      <c r="E842" s="34"/>
      <c r="F842" s="35"/>
    </row>
    <row r="843" spans="5:6" ht="16.5" customHeight="1" x14ac:dyDescent="0.15">
      <c r="E843" s="34"/>
      <c r="F843" s="35"/>
    </row>
    <row r="844" spans="5:6" ht="16.5" customHeight="1" x14ac:dyDescent="0.15">
      <c r="E844" s="34"/>
      <c r="F844" s="35"/>
    </row>
    <row r="845" spans="5:6" ht="16.5" customHeight="1" x14ac:dyDescent="0.15">
      <c r="E845" s="34"/>
      <c r="F845" s="35"/>
    </row>
    <row r="846" spans="5:6" ht="16.5" customHeight="1" x14ac:dyDescent="0.15">
      <c r="E846" s="34"/>
      <c r="F846" s="35"/>
    </row>
    <row r="847" spans="5:6" ht="16.5" customHeight="1" x14ac:dyDescent="0.15">
      <c r="E847" s="34"/>
      <c r="F847" s="35"/>
    </row>
    <row r="848" spans="5:6" ht="16.5" customHeight="1" x14ac:dyDescent="0.15">
      <c r="E848" s="34"/>
      <c r="F848" s="35"/>
    </row>
    <row r="849" spans="5:6" ht="16.5" customHeight="1" x14ac:dyDescent="0.15">
      <c r="E849" s="34"/>
      <c r="F849" s="35"/>
    </row>
    <row r="850" spans="5:6" ht="16.5" customHeight="1" x14ac:dyDescent="0.15">
      <c r="E850" s="34"/>
      <c r="F850" s="35"/>
    </row>
    <row r="851" spans="5:6" ht="16.5" customHeight="1" x14ac:dyDescent="0.15">
      <c r="E851" s="34"/>
      <c r="F851" s="35"/>
    </row>
    <row r="852" spans="5:6" ht="16.5" customHeight="1" x14ac:dyDescent="0.15">
      <c r="E852" s="34"/>
      <c r="F852" s="35"/>
    </row>
    <row r="853" spans="5:6" ht="16.5" customHeight="1" x14ac:dyDescent="0.15">
      <c r="E853" s="34"/>
      <c r="F853" s="35"/>
    </row>
    <row r="854" spans="5:6" ht="16.5" customHeight="1" x14ac:dyDescent="0.15">
      <c r="E854" s="34"/>
      <c r="F854" s="35"/>
    </row>
    <row r="855" spans="5:6" ht="16.5" customHeight="1" x14ac:dyDescent="0.15">
      <c r="E855" s="34"/>
      <c r="F855" s="35"/>
    </row>
    <row r="856" spans="5:6" ht="16.5" customHeight="1" x14ac:dyDescent="0.15">
      <c r="E856" s="34"/>
      <c r="F856" s="35"/>
    </row>
    <row r="857" spans="5:6" ht="16.5" customHeight="1" x14ac:dyDescent="0.15">
      <c r="E857" s="34"/>
      <c r="F857" s="35"/>
    </row>
    <row r="858" spans="5:6" ht="16.5" customHeight="1" x14ac:dyDescent="0.15">
      <c r="E858" s="34"/>
      <c r="F858" s="35"/>
    </row>
    <row r="859" spans="5:6" ht="16.5" customHeight="1" x14ac:dyDescent="0.15">
      <c r="E859" s="34"/>
      <c r="F859" s="35"/>
    </row>
    <row r="860" spans="5:6" ht="16.5" customHeight="1" x14ac:dyDescent="0.15">
      <c r="E860" s="34"/>
      <c r="F860" s="35"/>
    </row>
    <row r="861" spans="5:6" ht="16.5" customHeight="1" x14ac:dyDescent="0.15">
      <c r="E861" s="34"/>
      <c r="F861" s="35"/>
    </row>
    <row r="862" spans="5:6" ht="16.5" customHeight="1" x14ac:dyDescent="0.15">
      <c r="E862" s="34"/>
      <c r="F862" s="35"/>
    </row>
    <row r="863" spans="5:6" ht="16.5" customHeight="1" x14ac:dyDescent="0.15">
      <c r="E863" s="34"/>
      <c r="F863" s="35"/>
    </row>
    <row r="864" spans="5:6" ht="16.5" customHeight="1" x14ac:dyDescent="0.15">
      <c r="E864" s="34"/>
      <c r="F864" s="35"/>
    </row>
    <row r="865" spans="5:6" ht="16.5" customHeight="1" x14ac:dyDescent="0.15">
      <c r="E865" s="34"/>
      <c r="F865" s="35"/>
    </row>
    <row r="866" spans="5:6" ht="16.5" customHeight="1" x14ac:dyDescent="0.15">
      <c r="E866" s="34"/>
      <c r="F866" s="35"/>
    </row>
    <row r="867" spans="5:6" ht="16.5" customHeight="1" x14ac:dyDescent="0.15">
      <c r="E867" s="34"/>
      <c r="F867" s="35"/>
    </row>
    <row r="868" spans="5:6" ht="16.5" customHeight="1" x14ac:dyDescent="0.15">
      <c r="E868" s="34"/>
      <c r="F868" s="35"/>
    </row>
    <row r="869" spans="5:6" ht="16.5" customHeight="1" x14ac:dyDescent="0.15">
      <c r="E869" s="34"/>
      <c r="F869" s="35"/>
    </row>
    <row r="870" spans="5:6" ht="16.5" customHeight="1" x14ac:dyDescent="0.15">
      <c r="E870" s="34"/>
      <c r="F870" s="35"/>
    </row>
    <row r="871" spans="5:6" ht="16.5" customHeight="1" x14ac:dyDescent="0.15">
      <c r="E871" s="34"/>
      <c r="F871" s="35"/>
    </row>
    <row r="872" spans="5:6" ht="16.5" customHeight="1" x14ac:dyDescent="0.15">
      <c r="E872" s="34"/>
      <c r="F872" s="35"/>
    </row>
    <row r="873" spans="5:6" ht="16.5" customHeight="1" x14ac:dyDescent="0.15">
      <c r="E873" s="34"/>
      <c r="F873" s="35"/>
    </row>
    <row r="874" spans="5:6" ht="16.5" customHeight="1" x14ac:dyDescent="0.15">
      <c r="E874" s="34"/>
      <c r="F874" s="35"/>
    </row>
    <row r="875" spans="5:6" ht="16.5" customHeight="1" x14ac:dyDescent="0.15">
      <c r="E875" s="34"/>
      <c r="F875" s="35"/>
    </row>
    <row r="876" spans="5:6" ht="16.5" customHeight="1" x14ac:dyDescent="0.15">
      <c r="E876" s="34"/>
      <c r="F876" s="35"/>
    </row>
    <row r="877" spans="5:6" ht="16.5" customHeight="1" x14ac:dyDescent="0.15">
      <c r="E877" s="34"/>
      <c r="F877" s="35"/>
    </row>
    <row r="878" spans="5:6" ht="16.5" customHeight="1" x14ac:dyDescent="0.15">
      <c r="E878" s="34"/>
      <c r="F878" s="35"/>
    </row>
    <row r="879" spans="5:6" ht="16.5" customHeight="1" x14ac:dyDescent="0.15">
      <c r="E879" s="34"/>
      <c r="F879" s="35"/>
    </row>
    <row r="880" spans="5:6" ht="16.5" customHeight="1" x14ac:dyDescent="0.15">
      <c r="E880" s="34"/>
      <c r="F880" s="35"/>
    </row>
    <row r="881" spans="5:6" ht="16.5" customHeight="1" x14ac:dyDescent="0.15">
      <c r="E881" s="34"/>
      <c r="F881" s="35"/>
    </row>
    <row r="882" spans="5:6" ht="16.5" customHeight="1" x14ac:dyDescent="0.15">
      <c r="E882" s="34"/>
      <c r="F882" s="35"/>
    </row>
    <row r="883" spans="5:6" ht="16.5" customHeight="1" x14ac:dyDescent="0.15">
      <c r="E883" s="34"/>
      <c r="F883" s="35"/>
    </row>
    <row r="884" spans="5:6" ht="16.5" customHeight="1" x14ac:dyDescent="0.15">
      <c r="E884" s="34"/>
      <c r="F884" s="35"/>
    </row>
    <row r="885" spans="5:6" ht="16.5" customHeight="1" x14ac:dyDescent="0.15">
      <c r="E885" s="34"/>
      <c r="F885" s="35"/>
    </row>
    <row r="886" spans="5:6" ht="16.5" customHeight="1" x14ac:dyDescent="0.15">
      <c r="E886" s="34"/>
      <c r="F886" s="35"/>
    </row>
    <row r="887" spans="5:6" ht="16.5" customHeight="1" x14ac:dyDescent="0.15">
      <c r="E887" s="34"/>
      <c r="F887" s="35"/>
    </row>
    <row r="888" spans="5:6" ht="16.5" customHeight="1" x14ac:dyDescent="0.15">
      <c r="E888" s="34"/>
      <c r="F888" s="35"/>
    </row>
    <row r="889" spans="5:6" ht="16.5" customHeight="1" x14ac:dyDescent="0.15">
      <c r="E889" s="34"/>
      <c r="F889" s="35"/>
    </row>
    <row r="890" spans="5:6" ht="16.5" customHeight="1" x14ac:dyDescent="0.15">
      <c r="E890" s="34"/>
      <c r="F890" s="35"/>
    </row>
    <row r="891" spans="5:6" ht="16.5" customHeight="1" x14ac:dyDescent="0.15">
      <c r="E891" s="34"/>
      <c r="F891" s="35"/>
    </row>
    <row r="892" spans="5:6" ht="16.5" customHeight="1" x14ac:dyDescent="0.15">
      <c r="E892" s="34"/>
      <c r="F892" s="35"/>
    </row>
    <row r="893" spans="5:6" ht="16.5" customHeight="1" x14ac:dyDescent="0.15">
      <c r="E893" s="34"/>
      <c r="F893" s="35"/>
    </row>
    <row r="894" spans="5:6" ht="16.5" customHeight="1" x14ac:dyDescent="0.15">
      <c r="E894" s="34"/>
      <c r="F894" s="35"/>
    </row>
    <row r="895" spans="5:6" ht="16.5" customHeight="1" x14ac:dyDescent="0.15">
      <c r="E895" s="34"/>
      <c r="F895" s="35"/>
    </row>
    <row r="896" spans="5:6" ht="16.5" customHeight="1" x14ac:dyDescent="0.15">
      <c r="E896" s="34"/>
      <c r="F896" s="35"/>
    </row>
    <row r="897" spans="5:6" ht="16.5" customHeight="1" x14ac:dyDescent="0.15">
      <c r="E897" s="34"/>
      <c r="F897" s="35"/>
    </row>
    <row r="898" spans="5:6" ht="16.5" customHeight="1" x14ac:dyDescent="0.15">
      <c r="E898" s="34"/>
      <c r="F898" s="35"/>
    </row>
    <row r="899" spans="5:6" ht="16.5" customHeight="1" x14ac:dyDescent="0.15">
      <c r="E899" s="34"/>
      <c r="F899" s="35"/>
    </row>
    <row r="900" spans="5:6" ht="16.5" customHeight="1" x14ac:dyDescent="0.15">
      <c r="E900" s="34"/>
      <c r="F900" s="35"/>
    </row>
    <row r="901" spans="5:6" ht="16.5" customHeight="1" x14ac:dyDescent="0.15">
      <c r="E901" s="34"/>
      <c r="F901" s="35"/>
    </row>
    <row r="902" spans="5:6" ht="16.5" customHeight="1" x14ac:dyDescent="0.15">
      <c r="E902" s="34"/>
      <c r="F902" s="35"/>
    </row>
    <row r="903" spans="5:6" ht="16.5" customHeight="1" x14ac:dyDescent="0.15">
      <c r="E903" s="34"/>
      <c r="F903" s="35"/>
    </row>
    <row r="904" spans="5:6" ht="16.5" customHeight="1" x14ac:dyDescent="0.15">
      <c r="E904" s="34"/>
      <c r="F904" s="35"/>
    </row>
    <row r="905" spans="5:6" ht="16.5" customHeight="1" x14ac:dyDescent="0.15">
      <c r="E905" s="34"/>
      <c r="F905" s="35"/>
    </row>
    <row r="906" spans="5:6" ht="16.5" customHeight="1" x14ac:dyDescent="0.15">
      <c r="E906" s="34"/>
      <c r="F906" s="35"/>
    </row>
    <row r="907" spans="5:6" ht="16.5" customHeight="1" x14ac:dyDescent="0.15">
      <c r="E907" s="34"/>
      <c r="F907" s="35"/>
    </row>
    <row r="908" spans="5:6" ht="16.5" customHeight="1" x14ac:dyDescent="0.15">
      <c r="E908" s="34"/>
      <c r="F908" s="35"/>
    </row>
    <row r="909" spans="5:6" ht="16.5" customHeight="1" x14ac:dyDescent="0.15">
      <c r="E909" s="34"/>
      <c r="F909" s="35"/>
    </row>
    <row r="910" spans="5:6" ht="16.5" customHeight="1" x14ac:dyDescent="0.15">
      <c r="E910" s="34"/>
      <c r="F910" s="35"/>
    </row>
    <row r="911" spans="5:6" ht="16.5" customHeight="1" x14ac:dyDescent="0.15">
      <c r="E911" s="34"/>
      <c r="F911" s="35"/>
    </row>
    <row r="912" spans="5:6" ht="16.5" customHeight="1" x14ac:dyDescent="0.15">
      <c r="E912" s="34"/>
      <c r="F912" s="35"/>
    </row>
    <row r="913" spans="5:6" ht="16.5" customHeight="1" x14ac:dyDescent="0.15">
      <c r="E913" s="34"/>
      <c r="F913" s="35"/>
    </row>
    <row r="914" spans="5:6" ht="16.5" customHeight="1" x14ac:dyDescent="0.15">
      <c r="E914" s="34"/>
      <c r="F914" s="35"/>
    </row>
    <row r="915" spans="5:6" ht="16.5" customHeight="1" x14ac:dyDescent="0.15">
      <c r="E915" s="34"/>
      <c r="F915" s="35"/>
    </row>
    <row r="916" spans="5:6" ht="16.5" customHeight="1" x14ac:dyDescent="0.15">
      <c r="E916" s="34"/>
      <c r="F916" s="35"/>
    </row>
    <row r="917" spans="5:6" ht="16.5" customHeight="1" x14ac:dyDescent="0.15">
      <c r="E917" s="34"/>
      <c r="F917" s="35"/>
    </row>
    <row r="918" spans="5:6" ht="16.5" customHeight="1" x14ac:dyDescent="0.15">
      <c r="E918" s="34"/>
      <c r="F918" s="35"/>
    </row>
    <row r="919" spans="5:6" ht="16.5" customHeight="1" x14ac:dyDescent="0.15">
      <c r="E919" s="34"/>
      <c r="F919" s="35"/>
    </row>
    <row r="920" spans="5:6" ht="16.5" customHeight="1" x14ac:dyDescent="0.15">
      <c r="E920" s="34"/>
      <c r="F920" s="35"/>
    </row>
    <row r="921" spans="5:6" ht="16.5" customHeight="1" x14ac:dyDescent="0.15">
      <c r="E921" s="34"/>
      <c r="F921" s="35"/>
    </row>
    <row r="922" spans="5:6" ht="16.5" customHeight="1" x14ac:dyDescent="0.15">
      <c r="E922" s="34"/>
      <c r="F922" s="35"/>
    </row>
    <row r="923" spans="5:6" ht="16.5" customHeight="1" x14ac:dyDescent="0.15">
      <c r="E923" s="34"/>
      <c r="F923" s="35"/>
    </row>
    <row r="924" spans="5:6" ht="16.5" customHeight="1" x14ac:dyDescent="0.15">
      <c r="E924" s="34"/>
      <c r="F924" s="35"/>
    </row>
    <row r="925" spans="5:6" ht="16.5" customHeight="1" x14ac:dyDescent="0.15">
      <c r="E925" s="34"/>
      <c r="F925" s="35"/>
    </row>
    <row r="926" spans="5:6" ht="16.5" customHeight="1" x14ac:dyDescent="0.15">
      <c r="E926" s="34"/>
      <c r="F926" s="35"/>
    </row>
    <row r="927" spans="5:6" ht="16.5" customHeight="1" x14ac:dyDescent="0.15">
      <c r="E927" s="34"/>
      <c r="F927" s="35"/>
    </row>
    <row r="928" spans="5:6" ht="16.5" customHeight="1" x14ac:dyDescent="0.15">
      <c r="E928" s="34"/>
      <c r="F928" s="35"/>
    </row>
    <row r="929" spans="5:6" ht="16.5" customHeight="1" x14ac:dyDescent="0.15">
      <c r="E929" s="34"/>
      <c r="F929" s="35"/>
    </row>
    <row r="930" spans="5:6" ht="16.5" customHeight="1" x14ac:dyDescent="0.15">
      <c r="E930" s="34"/>
      <c r="F930" s="35"/>
    </row>
    <row r="931" spans="5:6" ht="16.5" customHeight="1" x14ac:dyDescent="0.15">
      <c r="E931" s="34"/>
      <c r="F931" s="35"/>
    </row>
    <row r="932" spans="5:6" ht="16.5" customHeight="1" x14ac:dyDescent="0.15">
      <c r="E932" s="34"/>
      <c r="F932" s="35"/>
    </row>
    <row r="933" spans="5:6" ht="16.5" customHeight="1" x14ac:dyDescent="0.15">
      <c r="E933" s="34"/>
      <c r="F933" s="35"/>
    </row>
    <row r="934" spans="5:6" ht="16.5" customHeight="1" x14ac:dyDescent="0.15">
      <c r="E934" s="34"/>
      <c r="F934" s="35"/>
    </row>
    <row r="935" spans="5:6" ht="16.5" customHeight="1" x14ac:dyDescent="0.15">
      <c r="E935" s="34"/>
      <c r="F935" s="35"/>
    </row>
    <row r="936" spans="5:6" ht="16.5" customHeight="1" x14ac:dyDescent="0.15">
      <c r="E936" s="34"/>
      <c r="F936" s="35"/>
    </row>
    <row r="937" spans="5:6" ht="16.5" customHeight="1" x14ac:dyDescent="0.15">
      <c r="E937" s="34"/>
      <c r="F937" s="35"/>
    </row>
    <row r="938" spans="5:6" ht="16.5" customHeight="1" x14ac:dyDescent="0.15">
      <c r="E938" s="34"/>
      <c r="F938" s="35"/>
    </row>
    <row r="939" spans="5:6" ht="16.5" customHeight="1" x14ac:dyDescent="0.15">
      <c r="E939" s="34"/>
      <c r="F939" s="35"/>
    </row>
    <row r="940" spans="5:6" ht="16.5" customHeight="1" x14ac:dyDescent="0.15">
      <c r="E940" s="34"/>
      <c r="F940" s="35"/>
    </row>
    <row r="941" spans="5:6" ht="16.5" customHeight="1" x14ac:dyDescent="0.15">
      <c r="E941" s="34"/>
      <c r="F941" s="35"/>
    </row>
    <row r="942" spans="5:6" ht="16.5" customHeight="1" x14ac:dyDescent="0.15">
      <c r="E942" s="34"/>
      <c r="F942" s="35"/>
    </row>
    <row r="943" spans="5:6" ht="16.5" customHeight="1" x14ac:dyDescent="0.15">
      <c r="E943" s="34"/>
      <c r="F943" s="35"/>
    </row>
    <row r="944" spans="5:6" ht="16.5" customHeight="1" x14ac:dyDescent="0.15">
      <c r="E944" s="34"/>
      <c r="F944" s="35"/>
    </row>
    <row r="945" spans="5:6" ht="16.5" customHeight="1" x14ac:dyDescent="0.15">
      <c r="E945" s="34"/>
      <c r="F945" s="35"/>
    </row>
    <row r="946" spans="5:6" ht="16.5" customHeight="1" x14ac:dyDescent="0.15">
      <c r="E946" s="34"/>
      <c r="F946" s="35"/>
    </row>
    <row r="947" spans="5:6" ht="16.5" customHeight="1" x14ac:dyDescent="0.15">
      <c r="E947" s="34"/>
      <c r="F947" s="35"/>
    </row>
    <row r="948" spans="5:6" ht="16.5" customHeight="1" x14ac:dyDescent="0.15">
      <c r="E948" s="34"/>
      <c r="F948" s="35"/>
    </row>
    <row r="949" spans="5:6" ht="16.5" customHeight="1" x14ac:dyDescent="0.15">
      <c r="E949" s="34"/>
      <c r="F949" s="35"/>
    </row>
    <row r="950" spans="5:6" ht="16.5" customHeight="1" x14ac:dyDescent="0.15">
      <c r="E950" s="34"/>
      <c r="F950" s="35"/>
    </row>
    <row r="951" spans="5:6" ht="16.5" customHeight="1" x14ac:dyDescent="0.15">
      <c r="E951" s="34"/>
      <c r="F951" s="35"/>
    </row>
    <row r="952" spans="5:6" ht="16.5" customHeight="1" x14ac:dyDescent="0.15">
      <c r="E952" s="34"/>
      <c r="F952" s="35"/>
    </row>
    <row r="953" spans="5:6" ht="16.5" customHeight="1" x14ac:dyDescent="0.15">
      <c r="E953" s="34"/>
      <c r="F953" s="35"/>
    </row>
    <row r="954" spans="5:6" ht="16.5" customHeight="1" x14ac:dyDescent="0.15">
      <c r="E954" s="34"/>
      <c r="F954" s="35"/>
    </row>
    <row r="955" spans="5:6" ht="16.5" customHeight="1" x14ac:dyDescent="0.15">
      <c r="E955" s="34"/>
      <c r="F955" s="35"/>
    </row>
    <row r="956" spans="5:6" ht="16.5" customHeight="1" x14ac:dyDescent="0.15">
      <c r="E956" s="34"/>
      <c r="F956" s="35"/>
    </row>
    <row r="957" spans="5:6" ht="16.5" customHeight="1" x14ac:dyDescent="0.15">
      <c r="E957" s="34"/>
      <c r="F957" s="35"/>
    </row>
    <row r="958" spans="5:6" ht="16.5" customHeight="1" x14ac:dyDescent="0.15">
      <c r="E958" s="34"/>
      <c r="F958" s="35"/>
    </row>
    <row r="959" spans="5:6" ht="16.5" customHeight="1" x14ac:dyDescent="0.15">
      <c r="E959" s="34"/>
      <c r="F959" s="35"/>
    </row>
    <row r="960" spans="5:6" ht="16.5" customHeight="1" x14ac:dyDescent="0.15">
      <c r="E960" s="34"/>
      <c r="F960" s="35"/>
    </row>
    <row r="961" spans="5:6" ht="16.5" customHeight="1" x14ac:dyDescent="0.15">
      <c r="E961" s="34"/>
      <c r="F961" s="35"/>
    </row>
    <row r="962" spans="5:6" ht="16.5" customHeight="1" x14ac:dyDescent="0.15">
      <c r="E962" s="34"/>
      <c r="F962" s="35"/>
    </row>
    <row r="963" spans="5:6" ht="16.5" customHeight="1" x14ac:dyDescent="0.15">
      <c r="E963" s="34"/>
      <c r="F963" s="35"/>
    </row>
    <row r="964" spans="5:6" ht="16.5" customHeight="1" x14ac:dyDescent="0.15">
      <c r="E964" s="34"/>
      <c r="F964" s="35"/>
    </row>
    <row r="965" spans="5:6" ht="16.5" customHeight="1" x14ac:dyDescent="0.15">
      <c r="E965" s="34"/>
      <c r="F965" s="35"/>
    </row>
    <row r="966" spans="5:6" ht="16.5" customHeight="1" x14ac:dyDescent="0.15">
      <c r="E966" s="34"/>
      <c r="F966" s="35"/>
    </row>
    <row r="967" spans="5:6" ht="16.5" customHeight="1" x14ac:dyDescent="0.15">
      <c r="E967" s="34"/>
      <c r="F967" s="35"/>
    </row>
    <row r="968" spans="5:6" ht="16.5" customHeight="1" x14ac:dyDescent="0.15">
      <c r="E968" s="34"/>
      <c r="F968" s="35"/>
    </row>
    <row r="969" spans="5:6" ht="16.5" customHeight="1" x14ac:dyDescent="0.15">
      <c r="E969" s="34"/>
      <c r="F969" s="35"/>
    </row>
    <row r="970" spans="5:6" ht="16.5" customHeight="1" x14ac:dyDescent="0.15">
      <c r="E970" s="34"/>
      <c r="F970" s="35"/>
    </row>
    <row r="971" spans="5:6" ht="16.5" customHeight="1" x14ac:dyDescent="0.15">
      <c r="E971" s="34"/>
      <c r="F971" s="35"/>
    </row>
    <row r="972" spans="5:6" ht="16.5" customHeight="1" x14ac:dyDescent="0.15">
      <c r="E972" s="34"/>
      <c r="F972" s="35"/>
    </row>
    <row r="973" spans="5:6" ht="16.5" customHeight="1" x14ac:dyDescent="0.15">
      <c r="E973" s="34"/>
      <c r="F973" s="35"/>
    </row>
    <row r="974" spans="5:6" ht="16.5" customHeight="1" x14ac:dyDescent="0.15">
      <c r="E974" s="34"/>
      <c r="F974" s="35"/>
    </row>
    <row r="975" spans="5:6" ht="16.5" customHeight="1" x14ac:dyDescent="0.15">
      <c r="E975" s="34"/>
      <c r="F975" s="35"/>
    </row>
    <row r="976" spans="5:6" ht="16.5" customHeight="1" x14ac:dyDescent="0.15">
      <c r="E976" s="34"/>
      <c r="F976" s="35"/>
    </row>
    <row r="977" spans="5:6" ht="16.5" customHeight="1" x14ac:dyDescent="0.15">
      <c r="E977" s="34"/>
      <c r="F977" s="35"/>
    </row>
    <row r="978" spans="5:6" ht="16.5" customHeight="1" x14ac:dyDescent="0.15">
      <c r="E978" s="34"/>
      <c r="F978" s="35"/>
    </row>
    <row r="979" spans="5:6" ht="16.5" customHeight="1" x14ac:dyDescent="0.15">
      <c r="E979" s="34"/>
      <c r="F979" s="35"/>
    </row>
    <row r="980" spans="5:6" ht="16.5" customHeight="1" x14ac:dyDescent="0.15">
      <c r="E980" s="34"/>
      <c r="F980" s="35"/>
    </row>
    <row r="981" spans="5:6" ht="16.5" customHeight="1" x14ac:dyDescent="0.15">
      <c r="E981" s="34"/>
      <c r="F981" s="35"/>
    </row>
    <row r="982" spans="5:6" ht="16.5" customHeight="1" x14ac:dyDescent="0.15">
      <c r="E982" s="34"/>
      <c r="F982" s="35"/>
    </row>
    <row r="983" spans="5:6" ht="16.5" customHeight="1" x14ac:dyDescent="0.15">
      <c r="E983" s="34"/>
      <c r="F983" s="35"/>
    </row>
    <row r="984" spans="5:6" ht="16.5" customHeight="1" x14ac:dyDescent="0.15">
      <c r="E984" s="34"/>
      <c r="F984" s="35"/>
    </row>
    <row r="985" spans="5:6" ht="16.5" customHeight="1" x14ac:dyDescent="0.15">
      <c r="E985" s="34"/>
      <c r="F985" s="35"/>
    </row>
    <row r="986" spans="5:6" ht="16.5" customHeight="1" x14ac:dyDescent="0.15">
      <c r="E986" s="34"/>
      <c r="F986" s="35"/>
    </row>
    <row r="987" spans="5:6" ht="16.5" customHeight="1" x14ac:dyDescent="0.15">
      <c r="E987" s="34"/>
      <c r="F987" s="35"/>
    </row>
    <row r="988" spans="5:6" ht="16.5" customHeight="1" x14ac:dyDescent="0.15">
      <c r="E988" s="34"/>
      <c r="F988" s="35"/>
    </row>
    <row r="989" spans="5:6" ht="16.5" customHeight="1" x14ac:dyDescent="0.15">
      <c r="E989" s="34"/>
      <c r="F989" s="35"/>
    </row>
    <row r="990" spans="5:6" ht="16.5" customHeight="1" x14ac:dyDescent="0.15">
      <c r="E990" s="34"/>
      <c r="F990" s="35"/>
    </row>
    <row r="991" spans="5:6" ht="16.5" customHeight="1" x14ac:dyDescent="0.15">
      <c r="E991" s="34"/>
      <c r="F991" s="35"/>
    </row>
    <row r="992" spans="5:6" ht="16.5" customHeight="1" x14ac:dyDescent="0.15">
      <c r="E992" s="34"/>
      <c r="F992" s="35"/>
    </row>
    <row r="993" spans="5:6" ht="16.5" customHeight="1" x14ac:dyDescent="0.2">
      <c r="E993" s="34"/>
      <c r="F993" s="69"/>
    </row>
    <row r="994" spans="5:6" ht="16.5" customHeight="1" x14ac:dyDescent="0.2">
      <c r="E994" s="34"/>
      <c r="F994" s="69"/>
    </row>
    <row r="995" spans="5:6" ht="16.5" customHeight="1" x14ac:dyDescent="0.2">
      <c r="E995" s="34"/>
      <c r="F995" s="69"/>
    </row>
  </sheetData>
  <mergeCells count="35">
    <mergeCell ref="A55:A65"/>
    <mergeCell ref="B55:B65"/>
    <mergeCell ref="A66:A67"/>
    <mergeCell ref="B66:B67"/>
    <mergeCell ref="A11:A20"/>
    <mergeCell ref="A21:A33"/>
    <mergeCell ref="B21:B33"/>
    <mergeCell ref="A34:A44"/>
    <mergeCell ref="B34:B44"/>
    <mergeCell ref="A45:A54"/>
    <mergeCell ref="B45:B54"/>
    <mergeCell ref="C62:C65"/>
    <mergeCell ref="C66:D66"/>
    <mergeCell ref="C67:D67"/>
    <mergeCell ref="C21:C22"/>
    <mergeCell ref="C24:C25"/>
    <mergeCell ref="C26:C29"/>
    <mergeCell ref="C30:C33"/>
    <mergeCell ref="C34:C35"/>
    <mergeCell ref="C37:C40"/>
    <mergeCell ref="C41:C44"/>
    <mergeCell ref="C45:C46"/>
    <mergeCell ref="C47:C50"/>
    <mergeCell ref="C51:C54"/>
    <mergeCell ref="C55:C57"/>
    <mergeCell ref="C58:C61"/>
    <mergeCell ref="C11:C12"/>
    <mergeCell ref="C13:C16"/>
    <mergeCell ref="A3:A5"/>
    <mergeCell ref="B3:B5"/>
    <mergeCell ref="A6:A10"/>
    <mergeCell ref="B6:B10"/>
    <mergeCell ref="C6:C7"/>
    <mergeCell ref="B11:B20"/>
    <mergeCell ref="C17:C20"/>
  </mergeCells>
  <hyperlinks>
    <hyperlink ref="E16" location="'Additional guidance on formulas'!A1" display="Purchasing power parities -  rates of currency conversion that try to equalise the purchasing power of different currencies, by eliminating the differences in price levels between countries. Learn more  here" xr:uid="{00000000-0004-0000-0100-000000000000}"/>
    <hyperlink ref="E20" location="'Additional guidance on formulas'!A1" display="Purchasing power parities -  rates of currency conversion that try to equalise the purchasing power of different currencies, by eliminating the differences in price levels between countries. Learn more  here" xr:uid="{00000000-0004-0000-0100-000001000000}"/>
    <hyperlink ref="E23" r:id="rId1" xr:uid="{00000000-0004-0000-0100-000002000000}"/>
    <hyperlink ref="E29" location="'Additional guidance on formulas'!A1" display="Purchasing power parities -  rates of currency conversion that try to equalise the purchasing power of different currencies, by eliminating the differences in price levels between countries. Learn more  here" xr:uid="{00000000-0004-0000-0100-000003000000}"/>
    <hyperlink ref="E33" location="'Additional guidance on formulas'!A1" display="Purchasing power parities -  rates of currency conversion that try to equalise the purchasing power of different currencies, by eliminating the differences in price levels between countries. Learn more  here" xr:uid="{00000000-0004-0000-0100-000004000000}"/>
    <hyperlink ref="E40" location="'Additional guidance on formulas'!A1" display="Purchasing power parities -  rates of currency conversion that try to equalise the purchasing power of different currencies, by eliminating the differences in price levels between countries. Learn more  here" xr:uid="{00000000-0004-0000-0100-000005000000}"/>
    <hyperlink ref="E44" r:id="rId2" xr:uid="{00000000-0004-0000-0100-000006000000}"/>
    <hyperlink ref="E50" location="'Additional guidance on formulas'!A1" display="Purchasing power parities -  rates of currency conversion that try to equalise the purchasing power of different currencies, by eliminating the differences in price levels between countries. Learn more  here" xr:uid="{00000000-0004-0000-0100-000007000000}"/>
    <hyperlink ref="E54" location="'Additional guidance on formulas'!A1" display="Purchasing power parities -  rates of currency conversion that try to equalise the purchasing power of different currencies, by eliminating the differences in price levels between countries. Learn more  here" xr:uid="{00000000-0004-0000-0100-000008000000}"/>
    <hyperlink ref="E61" location="'Additional guidance on formulas'!A1" display="Purchasing power parities -  rates of currency conversion that try to equalise the purchasing power of different currencies, by eliminating the differences in price levels between countries. Learn more  here" xr:uid="{00000000-0004-0000-0100-000009000000}"/>
    <hyperlink ref="E65" location="'Additional guidance on formulas'!A1" display="Purchasing power parities -  rates of currency conversion that try to equalise the purchasing power of different currencies, by eliminating the differences in price levels between countries. Learn more  here" xr:uid="{00000000-0004-0000-0100-00000A000000}"/>
  </hyperlinks>
  <pageMargins left="0.7" right="0.7" top="0.78740157499999996" bottom="0.78740157499999996" header="0" footer="0"/>
  <pageSetup paperSize="9"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outlinePr summaryBelow="0" summaryRight="0"/>
  </sheetPr>
  <dimension ref="A1:AA68"/>
  <sheetViews>
    <sheetView workbookViewId="0">
      <pane xSplit="3" ySplit="5" topLeftCell="D9" activePane="bottomRight" state="frozen"/>
      <selection pane="topRight" activeCell="D1" sqref="D1"/>
      <selection pane="bottomLeft" activeCell="A6" sqref="A6"/>
      <selection pane="bottomRight" activeCell="R1" sqref="R1:AA1048576"/>
    </sheetView>
  </sheetViews>
  <sheetFormatPr baseColWidth="10" defaultColWidth="12.6640625" defaultRowHeight="15" customHeight="1" x14ac:dyDescent="0.15"/>
  <cols>
    <col min="1" max="1" width="25.6640625" customWidth="1"/>
    <col min="2" max="2" width="23.5" customWidth="1"/>
    <col min="3" max="3" width="2.33203125" customWidth="1"/>
    <col min="4" max="4" width="3.1640625" customWidth="1"/>
    <col min="5" max="5" width="32.6640625" customWidth="1"/>
    <col min="6" max="6" width="7.83203125" customWidth="1"/>
    <col min="7" max="7" width="18.6640625" customWidth="1"/>
    <col min="8" max="8" width="16.6640625" customWidth="1"/>
    <col min="9" max="9" width="20.33203125" customWidth="1"/>
    <col min="10" max="10" width="3.1640625" customWidth="1"/>
    <col min="11" max="11" width="24.6640625" customWidth="1"/>
    <col min="12" max="12" width="5.83203125" customWidth="1"/>
    <col min="13" max="17" width="16.6640625" customWidth="1"/>
    <col min="18" max="18" width="16.6640625" hidden="1" customWidth="1"/>
    <col min="19" max="19" width="27.33203125" hidden="1" customWidth="1"/>
    <col min="20" max="20" width="15.83203125" hidden="1" customWidth="1"/>
    <col min="21" max="25" width="9.6640625" hidden="1" customWidth="1"/>
    <col min="26" max="27" width="26.5" hidden="1" customWidth="1"/>
  </cols>
  <sheetData>
    <row r="1" spans="1:27" ht="42.75" customHeight="1" x14ac:dyDescent="0.2">
      <c r="A1" s="831" t="s">
        <v>124</v>
      </c>
      <c r="B1" s="799"/>
      <c r="C1" s="799"/>
      <c r="D1" s="799"/>
      <c r="E1" s="799"/>
      <c r="F1" s="799"/>
      <c r="G1" s="799"/>
      <c r="H1" s="799"/>
      <c r="I1" s="799"/>
      <c r="J1" s="799"/>
      <c r="K1" s="799"/>
      <c r="L1" s="799"/>
      <c r="M1" s="800"/>
      <c r="N1" s="70"/>
      <c r="O1" s="70"/>
      <c r="P1" s="70"/>
      <c r="Q1" s="70"/>
      <c r="R1" s="70"/>
      <c r="S1" s="70"/>
      <c r="T1" s="71"/>
      <c r="U1" s="71"/>
      <c r="V1" s="71"/>
      <c r="W1" s="71"/>
      <c r="X1" s="71"/>
      <c r="Y1" s="71"/>
      <c r="Z1" s="71"/>
      <c r="AA1" s="71"/>
    </row>
    <row r="2" spans="1:27" ht="42.75" customHeight="1" x14ac:dyDescent="0.2">
      <c r="A2" s="72"/>
      <c r="B2" s="72"/>
      <c r="C2" s="72"/>
      <c r="D2" s="72"/>
      <c r="E2" s="72"/>
      <c r="F2" s="72"/>
      <c r="G2" s="72"/>
      <c r="H2" s="72"/>
      <c r="I2" s="72"/>
      <c r="J2" s="72"/>
      <c r="K2" s="72"/>
      <c r="L2" s="72"/>
      <c r="M2" s="72"/>
      <c r="N2" s="73"/>
      <c r="O2" s="73"/>
      <c r="P2" s="73"/>
      <c r="Q2" s="73"/>
      <c r="R2" s="73"/>
      <c r="S2" s="73"/>
      <c r="T2" s="74"/>
      <c r="U2" s="74"/>
      <c r="V2" s="74"/>
      <c r="W2" s="74"/>
      <c r="X2" s="74"/>
      <c r="Y2" s="74"/>
      <c r="Z2" s="74"/>
      <c r="AA2" s="74"/>
    </row>
    <row r="3" spans="1:27" ht="16" x14ac:dyDescent="0.2">
      <c r="A3" s="832" t="s">
        <v>125</v>
      </c>
      <c r="B3" s="800"/>
      <c r="C3" s="73"/>
      <c r="D3" s="73"/>
      <c r="E3" s="833" t="s">
        <v>126</v>
      </c>
      <c r="F3" s="800"/>
      <c r="G3" s="73"/>
      <c r="H3" s="833" t="s">
        <v>127</v>
      </c>
      <c r="I3" s="800"/>
      <c r="J3" s="73"/>
      <c r="K3" s="75" t="s">
        <v>128</v>
      </c>
      <c r="L3" s="834" t="str">
        <f>IF(ISBLANK(E4),"",INDEX('Living Wage &amp; Income Database'!$BS$9:$BS$121,MATCH(Calculator!$S$4,'Living Wage &amp; Income Database'!$CA$9:$CA$121,0)))</f>
        <v>Ethiopian birr</v>
      </c>
      <c r="M3" s="800"/>
      <c r="N3" s="73"/>
      <c r="O3" s="73"/>
      <c r="P3" s="73"/>
      <c r="Q3" s="73"/>
      <c r="R3" s="73"/>
      <c r="S3" s="73"/>
      <c r="T3" s="74"/>
      <c r="U3" s="74"/>
      <c r="V3" s="74"/>
      <c r="W3" s="74"/>
      <c r="X3" s="74"/>
      <c r="Y3" s="74"/>
      <c r="Z3" s="74"/>
      <c r="AA3" s="74"/>
    </row>
    <row r="4" spans="1:27" ht="49.5" customHeight="1" x14ac:dyDescent="0.2">
      <c r="A4" s="837" t="s">
        <v>129</v>
      </c>
      <c r="B4" s="800"/>
      <c r="C4" s="76"/>
      <c r="D4" s="73"/>
      <c r="E4" s="835" t="s">
        <v>743</v>
      </c>
      <c r="F4" s="836"/>
      <c r="G4" s="73"/>
      <c r="H4" s="77" t="s">
        <v>82</v>
      </c>
      <c r="I4" s="73"/>
      <c r="J4" s="73"/>
      <c r="K4" s="78" t="s">
        <v>122</v>
      </c>
      <c r="L4" s="834" t="str">
        <f>IF(ISBLANK(E4),"",INDEX('Living Wage &amp; Income Database'!$BT9:$BT$121,MATCH(Calculator!$S$4,'Living Wage &amp; Income Database'!$CA$9:$CA$121,0)))</f>
        <v>ETB</v>
      </c>
      <c r="M4" s="800"/>
      <c r="N4" s="73"/>
      <c r="O4" s="73"/>
      <c r="P4" s="73"/>
      <c r="Q4" s="73"/>
      <c r="R4" s="74" t="s">
        <v>126</v>
      </c>
      <c r="S4" s="74" t="str">
        <f>CONCATENATE(E4)</f>
        <v>Ethiopia / Rural Guji zone area / Oromia Region</v>
      </c>
      <c r="T4" s="74"/>
      <c r="U4" s="74"/>
      <c r="V4" s="74"/>
      <c r="W4" s="74"/>
      <c r="X4" s="74"/>
      <c r="Y4" s="74"/>
      <c r="Z4" s="74"/>
      <c r="AA4" s="74"/>
    </row>
    <row r="5" spans="1:27" ht="18" customHeight="1" x14ac:dyDescent="0.2">
      <c r="A5" s="79"/>
      <c r="B5" s="73"/>
      <c r="C5" s="73"/>
      <c r="D5" s="73"/>
      <c r="E5" s="73"/>
      <c r="F5" s="73"/>
      <c r="G5" s="73"/>
      <c r="H5" s="73"/>
      <c r="I5" s="73"/>
      <c r="J5" s="73"/>
      <c r="K5" s="73"/>
      <c r="L5" s="73"/>
      <c r="M5" s="73"/>
      <c r="N5" s="73"/>
      <c r="O5" s="73"/>
      <c r="P5" s="73"/>
      <c r="Q5" s="73"/>
      <c r="R5" s="73" t="s">
        <v>58</v>
      </c>
      <c r="S5" s="73" t="str">
        <f>INDEX('Living Wage &amp; Income Database'!$A$8:$A$122,MATCH(Calculator!$S$4,'Living Wage &amp; Income Database'!$CA$8:$CA$122,0))</f>
        <v>Ethiopia</v>
      </c>
      <c r="T5" s="74"/>
      <c r="U5" s="74"/>
      <c r="V5" s="74"/>
      <c r="W5" s="74"/>
      <c r="X5" s="74"/>
      <c r="Y5" s="74"/>
      <c r="Z5" s="74"/>
      <c r="AA5" s="74"/>
    </row>
    <row r="6" spans="1:27" x14ac:dyDescent="0.15">
      <c r="A6" s="838"/>
      <c r="B6" s="800"/>
      <c r="C6" s="80"/>
      <c r="D6" s="81"/>
      <c r="E6" s="81"/>
      <c r="F6" s="81"/>
      <c r="G6" s="82"/>
      <c r="H6" s="81"/>
      <c r="I6" s="82"/>
      <c r="J6" s="82"/>
      <c r="K6" s="82"/>
      <c r="L6" s="81"/>
      <c r="M6" s="81"/>
      <c r="N6" s="81"/>
      <c r="O6" s="81"/>
      <c r="P6" s="81"/>
      <c r="Q6" s="81"/>
      <c r="R6" s="73" t="s">
        <v>691</v>
      </c>
      <c r="S6" s="73" t="str">
        <f>INDEX('Living Wage &amp; Income Database'!$B$8:$B$122,MATCH(Calculator!$S$4,'Living Wage &amp; Income Database'!$CA$8:$CA$122,0))</f>
        <v>Rural Guji zone</v>
      </c>
      <c r="T6" s="81"/>
      <c r="U6" s="81"/>
      <c r="V6" s="81"/>
      <c r="W6" s="81"/>
      <c r="X6" s="81"/>
      <c r="Y6" s="81"/>
      <c r="Z6" s="81"/>
      <c r="AA6" s="81"/>
    </row>
    <row r="7" spans="1:27" x14ac:dyDescent="0.15">
      <c r="A7" s="80"/>
      <c r="B7" s="80"/>
      <c r="C7" s="80"/>
      <c r="D7" s="80"/>
      <c r="E7" s="80"/>
      <c r="F7" s="80"/>
      <c r="G7" s="80"/>
      <c r="H7" s="80"/>
      <c r="I7" s="80"/>
      <c r="J7" s="80"/>
      <c r="K7" s="80"/>
      <c r="L7" s="80"/>
      <c r="M7" s="80"/>
      <c r="N7" s="80"/>
      <c r="O7" s="80"/>
      <c r="P7" s="80"/>
      <c r="Q7" s="80"/>
      <c r="R7" s="73" t="s">
        <v>60</v>
      </c>
      <c r="S7" s="73" t="str">
        <f>INDEX('Living Wage &amp; Income Database'!$C$8:$C$122,MATCH(Calculator!$S$4,'Living Wage &amp; Income Database'!$CA$8:$CA$122,0))</f>
        <v>Oromia Region</v>
      </c>
      <c r="T7" s="83"/>
      <c r="U7" s="83"/>
      <c r="V7" s="83"/>
      <c r="W7" s="83"/>
      <c r="X7" s="83"/>
      <c r="Y7" s="83"/>
      <c r="Z7" s="83"/>
      <c r="AA7" s="83"/>
    </row>
    <row r="8" spans="1:27" ht="30" customHeight="1" x14ac:dyDescent="0.45">
      <c r="A8" s="839" t="s">
        <v>130</v>
      </c>
      <c r="B8" s="800"/>
      <c r="C8" s="84"/>
      <c r="D8" s="80"/>
      <c r="E8" s="85" t="s">
        <v>131</v>
      </c>
      <c r="F8" s="86"/>
      <c r="G8" s="86"/>
      <c r="H8" s="86"/>
      <c r="I8" s="86"/>
      <c r="J8" s="86"/>
      <c r="K8" s="86"/>
      <c r="L8" s="86"/>
      <c r="M8" s="86"/>
      <c r="N8" s="86"/>
      <c r="O8" s="80"/>
      <c r="P8" s="80"/>
      <c r="Q8" s="80"/>
      <c r="R8" s="80"/>
      <c r="S8" s="87"/>
      <c r="T8" s="86"/>
      <c r="U8" s="86"/>
      <c r="V8" s="86"/>
      <c r="W8" s="86"/>
      <c r="X8" s="86"/>
      <c r="Y8" s="86"/>
      <c r="Z8" s="86"/>
      <c r="AA8" s="86"/>
    </row>
    <row r="9" spans="1:27" ht="36" customHeight="1" x14ac:dyDescent="0.45">
      <c r="A9" s="87"/>
      <c r="B9" s="80"/>
      <c r="C9" s="80"/>
      <c r="D9" s="80"/>
      <c r="E9" s="88" t="s">
        <v>132</v>
      </c>
      <c r="F9" s="89"/>
      <c r="G9" s="90"/>
      <c r="H9" s="89"/>
      <c r="I9" s="90"/>
      <c r="J9" s="80"/>
      <c r="K9" s="91" t="s">
        <v>133</v>
      </c>
      <c r="L9" s="89"/>
      <c r="M9" s="80"/>
      <c r="N9" s="80"/>
      <c r="O9" s="80"/>
      <c r="P9" s="80"/>
      <c r="Q9" s="80"/>
      <c r="R9" s="80"/>
      <c r="S9" s="87"/>
      <c r="T9" s="86"/>
      <c r="U9" s="86"/>
      <c r="V9" s="86"/>
      <c r="W9" s="86"/>
      <c r="X9" s="86"/>
      <c r="Y9" s="86"/>
      <c r="Z9" s="86"/>
      <c r="AA9" s="86"/>
    </row>
    <row r="10" spans="1:27" ht="46.5" customHeight="1" x14ac:dyDescent="0.3">
      <c r="A10" s="840" t="s">
        <v>134</v>
      </c>
      <c r="B10" s="800"/>
      <c r="C10" s="80"/>
      <c r="D10" s="80"/>
      <c r="E10" s="92"/>
      <c r="F10" s="93" t="s">
        <v>135</v>
      </c>
      <c r="G10" s="94" t="s">
        <v>136</v>
      </c>
      <c r="H10" s="95" t="s">
        <v>137</v>
      </c>
      <c r="I10" s="94" t="s">
        <v>100</v>
      </c>
      <c r="J10" s="80"/>
      <c r="K10" s="96"/>
      <c r="L10" s="97" t="s">
        <v>135</v>
      </c>
      <c r="M10" s="98" t="s">
        <v>138</v>
      </c>
      <c r="N10" s="98" t="s">
        <v>139</v>
      </c>
      <c r="O10" s="80"/>
      <c r="P10" s="80"/>
      <c r="Q10" s="80"/>
      <c r="R10" s="80"/>
      <c r="S10" s="87"/>
      <c r="T10" s="99" t="s">
        <v>140</v>
      </c>
      <c r="U10" s="100"/>
      <c r="V10" s="100"/>
      <c r="W10" s="100"/>
      <c r="X10" s="100"/>
      <c r="Y10" s="100"/>
      <c r="Z10" s="100"/>
      <c r="AA10" s="100"/>
    </row>
    <row r="11" spans="1:27" ht="32" x14ac:dyDescent="0.2">
      <c r="A11" s="101" t="s">
        <v>79</v>
      </c>
      <c r="B11" s="102" t="str">
        <f>IFERROR(VLOOKUP($S$4,'Living Wage &amp; Income Database'!$A$5:$CA$115,4,TRUE),"")</f>
        <v>Living Wage Benchmark</v>
      </c>
      <c r="C11" s="103"/>
      <c r="D11" s="80"/>
      <c r="E11" s="104" t="s">
        <v>79</v>
      </c>
      <c r="F11" s="105"/>
      <c r="G11" s="106" t="str">
        <f>IFERROR(INDEX('Living Wage &amp; Income Database'!$I$6:$T$121,MATCH($S$4,'Living Wage &amp; Income Database'!$I$6:$I$121,0),MATCH(R11,'Living Wage &amp; Income Database'!$I$6:$T$6,0)),"")</f>
        <v>GLWC</v>
      </c>
      <c r="H11" s="107" t="str">
        <f t="array" ref="H11">IFERROR(INDEX('Living Wage &amp; Income Database'!$U$6:$AH$115,MATCH($S$4,'Living Wage &amp; Income Database'!$U$6:$U$115,0),MATCH(R11,'Living Wage &amp; Income Database'!$U$6:$AH$6,0)),"")</f>
        <v/>
      </c>
      <c r="I11" s="108" t="str">
        <f t="array" ref="I11">IFERROR(INDEX('Living Wage &amp; Income Database'!$AI$6:$AU$115,MATCH($S$4,'Living Wage &amp; Income Database'!$AI$6:$AI$115,0),MATCH(R11,'Living Wage &amp; Income Database'!$AI$6:$AU$6,0)),"")</f>
        <v>Our World in Data (from WB 2022)</v>
      </c>
      <c r="J11" s="87"/>
      <c r="K11" s="109" t="s">
        <v>79</v>
      </c>
      <c r="L11" s="110"/>
      <c r="M11" s="111" t="str">
        <f>IFERROR(INDEX('Living Wage &amp; Income Database'!$AV$6:$BF$121,MATCH($S$4,'Living Wage &amp; Income Database'!$AV$6:$AV$121,0),MATCH(S11,'Living Wage &amp; Income Database'!$AV$6:$BF$6,0)),"")</f>
        <v>NA</v>
      </c>
      <c r="N11" s="111" t="str">
        <f>IFERROR(INDEX('Living Wage &amp; Income Database'!$BG$6:$BR$121,MATCH($S$4,'Living Wage &amp; Income Database'!$BG$6:$BG$121,0),MATCH(S11,'Living Wage &amp; Income Database'!$BG$6:$BR$6,0)),"")</f>
        <v xml:space="preserve">Wage Indicator </v>
      </c>
      <c r="O11" s="80"/>
      <c r="P11" s="80"/>
      <c r="Q11" s="80"/>
      <c r="R11" s="86" t="str">
        <f>E11</f>
        <v>Source</v>
      </c>
      <c r="S11" s="100" t="str">
        <f>K11</f>
        <v>Source</v>
      </c>
      <c r="T11" s="100" t="s">
        <v>141</v>
      </c>
      <c r="U11" s="100">
        <f>G12</f>
        <v>2021</v>
      </c>
      <c r="V11" s="100">
        <f>H12</f>
        <v>2015</v>
      </c>
      <c r="W11" s="100">
        <f>I12</f>
        <v>2015</v>
      </c>
      <c r="X11" s="100" t="str">
        <f>M13</f>
        <v>NA</v>
      </c>
      <c r="Y11" s="100">
        <f>N13</f>
        <v>2024</v>
      </c>
      <c r="Z11" s="100"/>
      <c r="AA11" s="100"/>
    </row>
    <row r="12" spans="1:27" ht="15.75" customHeight="1" x14ac:dyDescent="0.2">
      <c r="A12" s="101" t="s">
        <v>142</v>
      </c>
      <c r="B12" s="112">
        <f>IFERROR(VLOOKUP($S$4,'Living Wage &amp; Income Database'!$A$5:$CA$115,5,TRUE),"")</f>
        <v>2023</v>
      </c>
      <c r="C12" s="113"/>
      <c r="D12" s="80"/>
      <c r="E12" s="114" t="s">
        <v>77</v>
      </c>
      <c r="F12" s="114"/>
      <c r="G12" s="497">
        <f>IFERROR(INDEX('Living Wage &amp; Income Database'!$I$6:$T$121,MATCH($S$4,'Living Wage &amp; Income Database'!$I$6:$I$121,0),MATCH(R12,'Living Wage &amp; Income Database'!$I$6:$T$6,0)),"")</f>
        <v>2021</v>
      </c>
      <c r="H12" s="497">
        <f t="array" ref="H12">IFERROR(INDEX('Living Wage &amp; Income Database'!$U$6:$AH$115,MATCH($S$4,'Living Wage &amp; Income Database'!$U$6:$U$115,0),MATCH(R12,'Living Wage &amp; Income Database'!$U$6:$AH$6,0)),"")</f>
        <v>2015</v>
      </c>
      <c r="I12" s="497">
        <f>IFERROR(INDEX('Living Wage &amp; Income Database'!$AI$6:$AU$121,MATCH($S$4,'Living Wage &amp; Income Database'!$AI$6:$AI$121,0),MATCH(R12,'Living Wage &amp; Income Database'!$AI$6:$AU$6,0)),"")</f>
        <v>2015</v>
      </c>
      <c r="J12" s="80"/>
      <c r="K12" s="116" t="s">
        <v>115</v>
      </c>
      <c r="L12" s="117"/>
      <c r="M12" s="118"/>
      <c r="N12" s="119" t="str">
        <f>IFERROR(INDEX('Living Wage &amp; Income Database'!$BG$6:$BR$121,MATCH($S$4,'Living Wage &amp; Income Database'!$BG$6:$BG$121,0),MATCH(S12,'Living Wage &amp; Income Database'!$BG$6:$BR$6,0)),"")</f>
        <v>39 hours a week
Ptofessionals/ Starting Wage</v>
      </c>
      <c r="O12" s="80"/>
      <c r="P12" s="80"/>
      <c r="Q12" s="80"/>
      <c r="R12" s="100" t="str">
        <f>E12</f>
        <v>Year</v>
      </c>
      <c r="S12" s="100" t="str">
        <f>K12</f>
        <v>Type</v>
      </c>
      <c r="T12" s="120" t="s">
        <v>143</v>
      </c>
      <c r="U12" s="100">
        <f>IFERROR(IF(INDEX('Inflation rate, CPI'!$A$3:$K$261, MATCH($S$5, 'Inflation rate, CPI'!$A$3:$A$261, 0), MATCH(U11, 'Inflation rate, CPI'!$A$3:$K$3, 0)) = 0, "NA", INDEX('Inflation rate, CPI'!$A$3:$K$261, MATCH($S$5, 'Inflation rate, CPI'!$A$3:$A$261, 0), MATCH(U11, 'Inflation rate, CPI'!$A$3:$K$3, 0))), "NA")</f>
        <v>219.60833333333301</v>
      </c>
      <c r="V12" s="100">
        <f>IFERROR(IF(INDEX('Inflation rate, CPI'!$A$3:$K$261, MATCH($S$5, 'Inflation rate, CPI'!$A$3:$A$261, 0), MATCH(V11, 'Inflation rate, CPI'!$A$3:$K$3, 0)) = 0, "NA", INDEX('Inflation rate, CPI'!$A$3:$K$261, MATCH($S$5, 'Inflation rate, CPI'!$A$3:$A$261, 0), MATCH(V11, 'Inflation rate, CPI'!$A$3:$K$3, 0))), "NA")</f>
        <v>92.457755659183803</v>
      </c>
      <c r="W12" s="100">
        <f>IFERROR(IF(INDEX('Inflation rate, CPI'!$A$3:$K$261, MATCH($S$5, 'Inflation rate, CPI'!$A$3:$A$261, 0), MATCH(W11, 'Inflation rate, CPI'!$A$3:$K$3, 0)) = 0, "NA", INDEX('Inflation rate, CPI'!$A$3:$K$261, MATCH($S$5, 'Inflation rate, CPI'!$A$3:$A$261, 0), MATCH(W11, 'Inflation rate, CPI'!$A$3:$K$3, 0))), "NA")</f>
        <v>92.457755659183803</v>
      </c>
      <c r="X12" s="100" t="str">
        <f>IFERROR(IF(INDEX('Inflation rate, CPI'!$A$3:$K$261, MATCH($S$5, 'Inflation rate, CPI'!$A$3:$A$261, 0), MATCH(X11, 'Inflation rate, CPI'!$A$3:$K$3, 0)) = 0, "NA", INDEX('Inflation rate, CPI'!$A$3:$K$261, MATCH($S$5, 'Inflation rate, CPI'!$A$3:$A$261, 0), MATCH(X11, 'Inflation rate, CPI'!$A$3:$K$3, 0))), "NA")</f>
        <v>NA</v>
      </c>
      <c r="Y12" s="100" t="str">
        <f>IFERROR(IF(INDEX('Inflation rate, CPI'!$A$3:$K$261, MATCH($S$5, 'Inflation rate, CPI'!$A$3:$A$261, 0), MATCH(Y11, 'Inflation rate, CPI'!$A$3:$K$3, 0)) = 0, "NA", INDEX('Inflation rate, CPI'!$A$3:$K$261, MATCH($S$5, 'Inflation rate, CPI'!$A$3:$A$261, 0), MATCH(Y11, 'Inflation rate, CPI'!$A$3:$K$3, 0))), "NA")</f>
        <v>NA</v>
      </c>
      <c r="Z12" s="100"/>
      <c r="AA12" s="100"/>
    </row>
    <row r="13" spans="1:27" ht="15.75" customHeight="1" x14ac:dyDescent="0.2">
      <c r="A13" s="121" t="s">
        <v>144</v>
      </c>
      <c r="B13" s="112">
        <f>IFERROR(VLOOKUP($S$4,'Living Wage &amp; Income Database'!$A$5:$CA$115,6,TRUE),"")</f>
        <v>5</v>
      </c>
      <c r="C13" s="113"/>
      <c r="D13" s="80"/>
      <c r="E13" s="122" t="s">
        <v>145</v>
      </c>
      <c r="F13" s="123" t="s">
        <v>146</v>
      </c>
      <c r="G13" s="115" t="str">
        <f>IFERROR(INDEX('Living Wage &amp; Income Database'!$I$6:$T$121,MATCH($S$4,'Living Wage &amp; Income Database'!$I$6:$I$121,0),MATCH(R13,'Living Wage &amp; Income Database'!$I$6:$T$6,0)),"")</f>
        <v/>
      </c>
      <c r="H13" s="124">
        <f>IFERROR(INDEX('Living Wage &amp; Income Database'!$U$6:$AH$121,MATCH($S$4,'Living Wage &amp; Income Database'!$U$6:$U$121,0),MATCH(R13,'Living Wage &amp; Income Database'!$U$6:$AH$6,0)),"")</f>
        <v>0.27</v>
      </c>
      <c r="I13" s="115" t="str">
        <f>IFERROR(INDEX('Living Wage &amp; Income Database'!$AI$6:$AU$121,MATCH($S$4,'Living Wage &amp; Income Database'!$AI$6:$AI$121,0),MATCH(R13,'Living Wage &amp; Income Database'!$AI$6:$AU$6,0)),"")</f>
        <v/>
      </c>
      <c r="J13" s="80"/>
      <c r="K13" s="125" t="s">
        <v>77</v>
      </c>
      <c r="L13" s="125"/>
      <c r="M13" s="498" t="str">
        <f>IFERROR(INDEX('Living Wage &amp; Income Database'!$AV$6:$BF$121,MATCH($S$4,'Living Wage &amp; Income Database'!$AV$6:$AV$121,0),MATCH(S13,'Living Wage &amp; Income Database'!$AV$6:$BF$6,0)),"")</f>
        <v>NA</v>
      </c>
      <c r="N13" s="498">
        <f>IFERROR(INDEX('Living Wage &amp; Income Database'!$BG$6:$BR$121,MATCH($S$4,'Living Wage &amp; Income Database'!$BG$6:$BG$121,0),MATCH(S13,'Living Wage &amp; Income Database'!$BG$6:$BR$6,0)),"")</f>
        <v>2024</v>
      </c>
      <c r="O13" s="80"/>
      <c r="P13" s="80"/>
      <c r="Q13" s="80"/>
      <c r="R13" s="100" t="str">
        <f>E13</f>
        <v>Poverty headcount ratio (% of population)</v>
      </c>
      <c r="S13" s="100" t="str">
        <f>K13</f>
        <v>Year</v>
      </c>
      <c r="T13" s="100" t="s">
        <v>147</v>
      </c>
      <c r="U13" s="100">
        <f>G17</f>
        <v>0</v>
      </c>
      <c r="V13" s="100"/>
      <c r="W13" s="100"/>
      <c r="X13" s="100"/>
      <c r="Y13" s="100"/>
      <c r="Z13" s="100"/>
      <c r="AA13" s="100"/>
    </row>
    <row r="14" spans="1:27" ht="15.75" customHeight="1" x14ac:dyDescent="0.2">
      <c r="A14" s="126" t="s">
        <v>71</v>
      </c>
      <c r="B14" s="112">
        <f>IFERROR(VLOOKUP($S$4,'Living Wage &amp; Income Database'!$A$5:$CA$115,7,TRUE),"")</f>
        <v>2</v>
      </c>
      <c r="C14" s="113"/>
      <c r="D14" s="80"/>
      <c r="E14" s="122" t="s">
        <v>148</v>
      </c>
      <c r="F14" s="123" t="str">
        <f>IF(ISBLANK($H$4),"",$H$4)</f>
        <v>LCU</v>
      </c>
      <c r="G14" s="127" t="str">
        <f>IFERROR(INDEX('Living Wage &amp; Income Database'!$I$6:$T$121,MATCH($S$4,'Living Wage &amp; Income Database'!$I$6:$I$121,0),MATCH(R14,'Living Wage &amp; Income Database'!$I$6:$T$6,0)),"")</f>
        <v/>
      </c>
      <c r="H14" s="127">
        <f>IFERROR(INDEX('Living Wage &amp; Income Database'!$U$6:$AH$121,MATCH($S$4,'Living Wage &amp; Income Database'!$U$6:$U$121,0),MATCH(R14,'Living Wage &amp; Income Database'!$U$6:$AH$6,0)),"")</f>
        <v>15.8</v>
      </c>
      <c r="I14" s="127">
        <f>IFERROR(INDEX('Living Wage &amp; Income Database'!$AI$6:$AU$121,MATCH($S$4,'Living Wage &amp; Income Database'!$AI$6:$AI$121,0),MATCH(R14,'Living Wage &amp; Income Database'!$AI$6:$AU$6,0)),"")</f>
        <v>39.955011411697797</v>
      </c>
      <c r="J14" s="80"/>
      <c r="K14" s="116" t="s">
        <v>149</v>
      </c>
      <c r="L14" s="128" t="str">
        <f>IF(ISBLANK($H$4),"",$H$4)</f>
        <v>LCU</v>
      </c>
      <c r="M14" s="119" t="str">
        <f>IFERROR(INDEX('Living Wage &amp; Income Database'!$AV$6:$BF$121,MATCH($S$4,'Living Wage &amp; Income Database'!$AV$6:$AV$121,0),MATCH(S14,'Living Wage &amp; Income Database'!$AV$6:$BF$6,0)),"")</f>
        <v>NA</v>
      </c>
      <c r="N14" s="129">
        <f>IFERROR(INDEX('Living Wage &amp; Income Database'!$BG$6:$BR$121,MATCH($S$4,'Living Wage &amp; Income Database'!$BG$6:$BG$121,0),MATCH(S14,'Living Wage &amp; Income Database'!$BG$6:$BR$6,0)),"")</f>
        <v>1499</v>
      </c>
      <c r="O14" s="80"/>
      <c r="P14" s="80"/>
      <c r="Q14" s="80"/>
      <c r="R14" s="100" t="str">
        <f>CONCATENATE(E14,$H$4)</f>
        <v>Per person/dayLCU</v>
      </c>
      <c r="S14" s="100" t="str">
        <f>CONCATENATE(K14,$H$4)</f>
        <v>Per fulltime worker/monthLCU</v>
      </c>
      <c r="T14" s="120" t="s">
        <v>150</v>
      </c>
      <c r="U14" s="100"/>
      <c r="V14" s="100"/>
      <c r="W14" s="100"/>
      <c r="X14" s="100"/>
      <c r="Y14" s="100"/>
      <c r="Z14" s="100"/>
      <c r="AA14" s="100"/>
    </row>
    <row r="15" spans="1:27" ht="15.75" customHeight="1" x14ac:dyDescent="0.2">
      <c r="A15" s="126" t="s">
        <v>151</v>
      </c>
      <c r="B15" s="112">
        <f>IFERROR(VLOOKUP($S$4,'Living Wage &amp; Income Database'!$A$5:$CA$115,8,TRUE),"")</f>
        <v>1.65</v>
      </c>
      <c r="C15" s="113"/>
      <c r="D15" s="80"/>
      <c r="E15" s="122" t="s">
        <v>152</v>
      </c>
      <c r="F15" s="123" t="str">
        <f>IF(ISBLANK($H$4),"",$H$4)</f>
        <v>LCU</v>
      </c>
      <c r="G15" s="127">
        <f>IFERROR(INDEX('Living Wage &amp; Income Database'!$I$6:$T$121,MATCH($S$4,'Living Wage &amp; Income Database'!$I$6:$I$121,0),MATCH(R15,'Living Wage &amp; Income Database'!$I$6:$T$6,0)),"")</f>
        <v>1750.8196721311476</v>
      </c>
      <c r="H15" s="127">
        <f>IFERROR(INDEX('Living Wage &amp; Income Database'!$U$6:$AH$121,MATCH($S$4,'Living Wage &amp; Income Database'!$U$6:$U$121,0),MATCH(R15,'Living Wage &amp; Income Database'!$U$6:$AH$6,0)),"")</f>
        <v>480.63600000000002</v>
      </c>
      <c r="I15" s="127">
        <f>IFERROR(INDEX('Living Wage &amp; Income Database'!$AI$6:$AU$121,MATCH($S$4,'Living Wage &amp; Income Database'!$AI$6:$AI$121,0),MATCH(R15,'Living Wage &amp; Income Database'!$AI$6:$AU$6,0)),"")</f>
        <v>1215.431447143847</v>
      </c>
      <c r="J15" s="80"/>
      <c r="K15" s="116" t="s">
        <v>153</v>
      </c>
      <c r="L15" s="130" t="str">
        <f>IF(ISBLANK($H$4),"",$H$4)</f>
        <v>LCU</v>
      </c>
      <c r="M15" s="119" t="str">
        <f>IFERROR(INDEX('Living Wage &amp; Income Database'!$AV$6:$BF$121,MATCH($S$4,'Living Wage &amp; Income Database'!$AV$6:$AV$121,0),MATCH(S15,'Living Wage &amp; Income Database'!$AV$6:$BF$6,0)),"")</f>
        <v>NA</v>
      </c>
      <c r="N15" s="129">
        <f>IFERROR(INDEX('Living Wage &amp; Income Database'!$BG$6:$BR$121,MATCH($S$4,'Living Wage &amp; Income Database'!$BG$6:$BG$121,0),MATCH(S15,'Living Wage &amp; Income Database'!$BG$6:$BR$6,0)),"")</f>
        <v>2653.23</v>
      </c>
      <c r="O15" s="80"/>
      <c r="P15" s="80"/>
      <c r="Q15" s="80"/>
      <c r="R15" s="100" t="str">
        <f>CONCATENATE(E15,$H$4)</f>
        <v>Per person/monthLCU</v>
      </c>
      <c r="S15" s="100" t="str">
        <f>CONCATENATE(K15,$H$4)</f>
        <v>Per household/monthLCU</v>
      </c>
      <c r="T15" s="131" t="s">
        <v>154</v>
      </c>
      <c r="U15" s="100"/>
      <c r="V15" s="100"/>
      <c r="W15" s="100"/>
      <c r="X15" s="100"/>
      <c r="Y15" s="100"/>
      <c r="Z15" s="100"/>
      <c r="AA15" s="100"/>
    </row>
    <row r="16" spans="1:27" ht="16" x14ac:dyDescent="0.2">
      <c r="A16" s="80"/>
      <c r="B16" s="80"/>
      <c r="C16" s="80"/>
      <c r="D16" s="80"/>
      <c r="E16" s="122" t="s">
        <v>153</v>
      </c>
      <c r="F16" s="123" t="str">
        <f>IF(ISBLANK($H$4),"",$H$4)</f>
        <v>LCU</v>
      </c>
      <c r="G16" s="127">
        <f>IFERROR(INDEX('Living Wage &amp; Income Database'!$I$6:$T$121,MATCH($S$4,'Living Wage &amp; Income Database'!$I$6:$I$121,0),MATCH(R16,'Living Wage &amp; Income Database'!$I$6:$T$6,0)),"")</f>
        <v>8544</v>
      </c>
      <c r="H16" s="127">
        <f>IFERROR(INDEX('Living Wage &amp; Income Database'!$U$6:$AH$121,MATCH($S$4,'Living Wage &amp; Income Database'!$U$6:$U$121,0),MATCH(R16,'Living Wage &amp; Income Database'!$U$6:$AH$6,0)),"")</f>
        <v>2345.5036800000003</v>
      </c>
      <c r="I16" s="127">
        <f>IFERROR(INDEX('Living Wage &amp; Income Database'!$AI$6:$AU$121,MATCH($S$4,'Living Wage &amp; Income Database'!$AI$6:$AI$121,0),MATCH(R16,'Living Wage &amp; Income Database'!$AI$6:$AU$6,0)),"")</f>
        <v>5931.3054620619732</v>
      </c>
      <c r="J16" s="80"/>
      <c r="K16" s="80"/>
      <c r="L16" s="80"/>
      <c r="M16" s="80"/>
      <c r="N16" s="80"/>
      <c r="O16" s="80"/>
      <c r="P16" s="80"/>
      <c r="Q16" s="80"/>
      <c r="R16" s="100" t="str">
        <f>CONCATENATE(E16,$H$4)</f>
        <v>Per household/monthLCU</v>
      </c>
      <c r="S16" s="80"/>
      <c r="T16" s="100"/>
      <c r="U16" s="100"/>
      <c r="V16" s="100"/>
      <c r="W16" s="100"/>
      <c r="X16" s="100"/>
      <c r="Y16" s="100"/>
      <c r="Z16" s="100"/>
      <c r="AA16" s="100"/>
    </row>
    <row r="17" spans="1:27" x14ac:dyDescent="0.2">
      <c r="A17" s="132"/>
      <c r="B17" s="132"/>
      <c r="C17" s="132"/>
      <c r="D17" s="132"/>
      <c r="E17" s="132"/>
      <c r="F17" s="132"/>
      <c r="G17" s="132"/>
      <c r="H17" s="132"/>
      <c r="I17" s="132"/>
      <c r="J17" s="132"/>
      <c r="K17" s="132"/>
      <c r="L17" s="132"/>
      <c r="M17" s="132"/>
      <c r="N17" s="132"/>
      <c r="O17" s="132"/>
      <c r="P17" s="132"/>
      <c r="Q17" s="132"/>
      <c r="R17" s="132"/>
      <c r="S17" s="132"/>
      <c r="T17" s="133"/>
      <c r="U17" s="133"/>
      <c r="V17" s="133"/>
      <c r="W17" s="133"/>
      <c r="X17" s="133"/>
      <c r="Y17" s="133"/>
      <c r="Z17" s="133"/>
      <c r="AA17" s="133"/>
    </row>
    <row r="18" spans="1:27" x14ac:dyDescent="0.2">
      <c r="A18" s="73"/>
      <c r="B18" s="73"/>
      <c r="C18" s="73"/>
      <c r="D18" s="134"/>
      <c r="E18" s="134"/>
      <c r="F18" s="134"/>
      <c r="G18" s="134"/>
      <c r="H18" s="134"/>
      <c r="I18" s="134"/>
      <c r="J18" s="134"/>
      <c r="K18" s="134"/>
      <c r="L18" s="134"/>
      <c r="M18" s="134"/>
      <c r="N18" s="134"/>
      <c r="O18" s="134"/>
      <c r="P18" s="134"/>
      <c r="Q18" s="134"/>
      <c r="R18" s="135"/>
      <c r="S18" s="136"/>
      <c r="T18" s="137"/>
      <c r="U18" s="137"/>
      <c r="V18" s="137"/>
      <c r="W18" s="137"/>
      <c r="X18" s="137"/>
      <c r="Y18" s="137"/>
      <c r="Z18" s="137"/>
      <c r="AA18" s="137"/>
    </row>
    <row r="19" spans="1:27" ht="52.5" customHeight="1" x14ac:dyDescent="0.45">
      <c r="A19" s="832" t="s">
        <v>155</v>
      </c>
      <c r="B19" s="800"/>
      <c r="C19" s="138"/>
      <c r="D19" s="139"/>
      <c r="E19" s="841" t="s">
        <v>156</v>
      </c>
      <c r="F19" s="799"/>
      <c r="G19" s="799"/>
      <c r="H19" s="799"/>
      <c r="I19" s="799"/>
      <c r="J19" s="799"/>
      <c r="K19" s="799"/>
      <c r="L19" s="799"/>
      <c r="M19" s="799"/>
      <c r="N19" s="800"/>
      <c r="O19" s="140"/>
      <c r="P19" s="141"/>
      <c r="Q19" s="141"/>
      <c r="R19" s="141"/>
      <c r="S19" s="141"/>
      <c r="T19" s="141"/>
      <c r="U19" s="141"/>
      <c r="V19" s="141"/>
      <c r="W19" s="141"/>
      <c r="X19" s="141"/>
      <c r="Y19" s="141"/>
      <c r="Z19" s="142"/>
      <c r="AA19" s="142"/>
    </row>
    <row r="20" spans="1:27" ht="36" x14ac:dyDescent="0.45">
      <c r="A20" s="842" t="s">
        <v>157</v>
      </c>
      <c r="B20" s="800"/>
      <c r="C20" s="73"/>
      <c r="D20" s="143"/>
      <c r="E20" s="144" t="s">
        <v>132</v>
      </c>
      <c r="F20" s="145"/>
      <c r="G20" s="146"/>
      <c r="H20" s="145"/>
      <c r="I20" s="146"/>
      <c r="J20" s="147"/>
      <c r="K20" s="148" t="s">
        <v>133</v>
      </c>
      <c r="L20" s="145"/>
      <c r="M20" s="149"/>
      <c r="N20" s="150"/>
      <c r="O20" s="151"/>
      <c r="P20" s="152"/>
      <c r="Q20" s="152"/>
      <c r="R20" s="152"/>
      <c r="S20" s="152"/>
      <c r="T20" s="153"/>
      <c r="U20" s="153"/>
      <c r="V20" s="153"/>
      <c r="W20" s="153"/>
      <c r="X20" s="153"/>
      <c r="Y20" s="154"/>
      <c r="Z20" s="142"/>
      <c r="AA20" s="142"/>
    </row>
    <row r="21" spans="1:27" ht="34" x14ac:dyDescent="0.3">
      <c r="A21" s="848" t="s">
        <v>158</v>
      </c>
      <c r="B21" s="800"/>
      <c r="C21" s="155"/>
      <c r="D21" s="143"/>
      <c r="E21" s="156"/>
      <c r="F21" s="157" t="s">
        <v>135</v>
      </c>
      <c r="G21" s="158" t="s">
        <v>136</v>
      </c>
      <c r="H21" s="159" t="s">
        <v>137</v>
      </c>
      <c r="I21" s="158" t="s">
        <v>100</v>
      </c>
      <c r="J21" s="143"/>
      <c r="K21" s="160"/>
      <c r="L21" s="161" t="s">
        <v>135</v>
      </c>
      <c r="M21" s="162" t="s">
        <v>138</v>
      </c>
      <c r="N21" s="162" t="s">
        <v>139</v>
      </c>
      <c r="O21" s="151"/>
      <c r="P21" s="152"/>
      <c r="Q21" s="152"/>
      <c r="R21" s="152"/>
      <c r="S21" s="152"/>
      <c r="T21" s="163" t="s">
        <v>140</v>
      </c>
      <c r="U21" s="153"/>
      <c r="V21" s="153"/>
      <c r="W21" s="153"/>
      <c r="X21" s="153"/>
      <c r="Y21" s="154"/>
      <c r="Z21" s="164" t="s">
        <v>159</v>
      </c>
      <c r="AA21" s="165" t="e">
        <f>VLOOKUP(H28,Z23:AA32,2,FALSE)</f>
        <v>#N/A</v>
      </c>
    </row>
    <row r="22" spans="1:27" ht="16" x14ac:dyDescent="0.2">
      <c r="A22" s="166" t="s">
        <v>79</v>
      </c>
      <c r="B22" s="167" t="str">
        <f>IFERROR(VLOOKUP($S$4,'Living Wage &amp; Income Database'!$A$5:$CA$115,4,TRUE),"")</f>
        <v>Living Wage Benchmark</v>
      </c>
      <c r="C22" s="168"/>
      <c r="D22" s="143"/>
      <c r="E22" s="169" t="s">
        <v>77</v>
      </c>
      <c r="F22" s="169"/>
      <c r="G22" s="170" t="str">
        <f>IF(G12="NA","",$B$28)&amp;""</f>
        <v>2023</v>
      </c>
      <c r="H22" s="170" t="str">
        <f>IF(H12="NA","",$B$28)&amp;""</f>
        <v>2023</v>
      </c>
      <c r="I22" s="170" t="str">
        <f>IF(I12="NA","",$B$28)&amp;""</f>
        <v>2023</v>
      </c>
      <c r="J22" s="171"/>
      <c r="K22" s="172" t="s">
        <v>77</v>
      </c>
      <c r="L22" s="173"/>
      <c r="M22" s="172" t="str">
        <f>IF(M13="NA","NA",$B$28)&amp;""</f>
        <v>NA</v>
      </c>
      <c r="N22" s="172" t="str">
        <f>IF(N13="NA","NA",$B$28)&amp;""</f>
        <v>2023</v>
      </c>
      <c r="O22" s="151"/>
      <c r="P22" s="152"/>
      <c r="Q22" s="152"/>
      <c r="R22" s="174"/>
      <c r="S22" s="153"/>
      <c r="T22" s="153" t="s">
        <v>141</v>
      </c>
      <c r="U22" s="153">
        <f>$G$12</f>
        <v>2021</v>
      </c>
      <c r="V22" s="153">
        <f>$H$12</f>
        <v>2015</v>
      </c>
      <c r="W22" s="153">
        <f>$I$12</f>
        <v>2015</v>
      </c>
      <c r="X22" s="153" t="str">
        <f>$M$13</f>
        <v>NA</v>
      </c>
      <c r="Y22" s="154">
        <f>$N$13</f>
        <v>2024</v>
      </c>
      <c r="Z22" s="153"/>
      <c r="AA22" s="142"/>
    </row>
    <row r="23" spans="1:27" ht="12.75" customHeight="1" x14ac:dyDescent="0.2">
      <c r="A23" s="166" t="s">
        <v>142</v>
      </c>
      <c r="B23" s="849">
        <f>IFERROR(VLOOKUP($S$4,'Living Wage &amp; Income Database'!$A$5:$CA$115,5,TRUE),"")</f>
        <v>2023</v>
      </c>
      <c r="C23" s="175"/>
      <c r="D23" s="143"/>
      <c r="E23" s="176" t="s">
        <v>148</v>
      </c>
      <c r="F23" s="177" t="str">
        <f>IF(ISBLANK($H$4),"",$H$4)</f>
        <v>LCU</v>
      </c>
      <c r="G23" s="178" t="str">
        <f>IF(G$12=$B$28, G14, IFERROR(IF(G14="","NA",G14*(1+$U$26)),"NA"))</f>
        <v>NA</v>
      </c>
      <c r="H23" s="178">
        <f>IF(H$12=$B$28, H14, IFERROR(IF(H14="","NA",H14*(1+$V$26)),"NA"))</f>
        <v>65.431080017276116</v>
      </c>
      <c r="I23" s="178">
        <f>IF(I$12=$B$28, I14, IFERROR(IF(I14="","NA",I14*(1+$W$26)),"NA"))</f>
        <v>165.46199675759357</v>
      </c>
      <c r="J23" s="143"/>
      <c r="K23" s="179" t="s">
        <v>149</v>
      </c>
      <c r="L23" s="173" t="str">
        <f>IF(ISBLANK($H$4),"",$H$4)</f>
        <v>LCU</v>
      </c>
      <c r="M23" s="180" t="str">
        <f>IF(M$13=$B$28, M14, IFERROR(IF(M14="","NA",M14*(1+$X$26)),"NA"))</f>
        <v>NA</v>
      </c>
      <c r="N23" s="180" t="str">
        <f>IF(N$13=$B$28, N14, IFERROR(IF(N14="","NA",N14*(1+$Y$26)),"NA"))</f>
        <v>NA</v>
      </c>
      <c r="O23" s="151"/>
      <c r="P23" s="152"/>
      <c r="Q23" s="152"/>
      <c r="R23" s="153" t="str">
        <f>E22</f>
        <v>Year</v>
      </c>
      <c r="S23" s="153" t="str">
        <f>CONCATENATE(K22,$H$4)</f>
        <v>YearLCU</v>
      </c>
      <c r="T23" s="181" t="s">
        <v>143</v>
      </c>
      <c r="U23" s="182">
        <f>IF(ISNUMBER(MATCH(U22, 'Inflation rate, CPI'!$A$3:$K$3, 0)), IF(INDEX('Inflation rate, CPI'!$A$3:$K$261, MATCH($S$5, 'Inflation rate, CPI'!$A$3:$A$261, 0), MATCH(U22, 'Inflation rate, CPI'!$A$3:$K$3, 0))="", "NA", INDEX('Inflation rate, CPI'!$A$3:$K$261, MATCH($S$5, 'Inflation rate, CPI'!$A$3:$A$261, 0), MATCH(U22, 'Inflation rate, CPI'!$A$3:$K$3, 0))), "NA")</f>
        <v>219.60833333333301</v>
      </c>
      <c r="V23" s="182">
        <f>IF(ISNUMBER(MATCH(V22, 'Inflation rate, CPI'!$A$3:$K$3, 0)), IF(INDEX('Inflation rate, CPI'!$A$3:$K$261, MATCH($S$5, 'Inflation rate, CPI'!$A$3:$A$261, 0), MATCH(V22, 'Inflation rate, CPI'!$A$3:$K$3, 0))="", "NA", INDEX('Inflation rate, CPI'!$A$3:$K$261, MATCH($S$5, 'Inflation rate, CPI'!$A$3:$A$261, 0), MATCH(V22, 'Inflation rate, CPI'!$A$3:$K$3, 0))), "NA")</f>
        <v>92.457755659183803</v>
      </c>
      <c r="W23" s="182">
        <f>IF(ISNUMBER(MATCH(W22, 'Inflation rate, CPI'!$A$3:$K$3, 0)), IF(INDEX('Inflation rate, CPI'!$A$3:$K$261, MATCH($S$5, 'Inflation rate, CPI'!$A$3:$A$261, 0), MATCH(W22, 'Inflation rate, CPI'!$A$3:$K$3, 0))="", "NA", INDEX('Inflation rate, CPI'!$A$3:$K$261, MATCH($S$5, 'Inflation rate, CPI'!$A$3:$A$261, 0), MATCH(W22, 'Inflation rate, CPI'!$A$3:$K$3, 0))), "NA")</f>
        <v>92.457755659183803</v>
      </c>
      <c r="X23" s="182" t="str">
        <f>IF(ISNUMBER(MATCH(X22, 'Inflation rate, CPI'!$A$3:$K$3, 0)), IF(INDEX('Inflation rate, CPI'!$A$3:$K$261, MATCH($S$5, 'Inflation rate, CPI'!$A$3:$A$261, 0), MATCH(X22, 'Inflation rate, CPI'!$A$3:$K$3, 0))="", "NA", INDEX('Inflation rate, CPI'!$A$3:$K$261, MATCH($S$5, 'Inflation rate, CPI'!$A$3:$A$261, 0), MATCH(X22, 'Inflation rate, CPI'!$A$3:$K$3, 0))), "NA")</f>
        <v>NA</v>
      </c>
      <c r="Y23" s="182" t="str">
        <f>IF(ISNUMBER(MATCH(Y22, 'Inflation rate, CPI'!$A$3:$K$3, 0)), IF(INDEX('Inflation rate, CPI'!$A$3:$K$261, MATCH($S$5, 'Inflation rate, CPI'!$A$3:$A$261, 0), MATCH(Y22, 'Inflation rate, CPI'!$A$3:$K$3, 0))="", "NA", INDEX('Inflation rate, CPI'!$A$3:$K$261, MATCH($S$5, 'Inflation rate, CPI'!$A$3:$A$261, 0), MATCH(Y22, 'Inflation rate, CPI'!$A$3:$K$3, 0))), "NA")</f>
        <v>NA</v>
      </c>
      <c r="Z23" s="153" t="str">
        <f>CONCATENATE($G$21," ",E24)</f>
        <v>Living Income Per person/month</v>
      </c>
      <c r="AA23" s="183">
        <f>G24</f>
        <v>3052.5511555728308</v>
      </c>
    </row>
    <row r="24" spans="1:27" ht="16" x14ac:dyDescent="0.2">
      <c r="A24" s="73"/>
      <c r="B24" s="850"/>
      <c r="C24" s="175"/>
      <c r="D24" s="143"/>
      <c r="E24" s="176" t="s">
        <v>152</v>
      </c>
      <c r="F24" s="177" t="str">
        <f>IF(ISBLANK($H$4),"",$H$4)</f>
        <v>LCU</v>
      </c>
      <c r="G24" s="178">
        <f>IF(G$12=$B$28, G15, IFERROR(IF(G15="","NA",G15*(1+$U$26)),"NA"))</f>
        <v>3052.5511555728308</v>
      </c>
      <c r="H24" s="178">
        <f>IF(H$12=$B$28, H15, IFERROR(IF(H15="","NA",H15*(1+$V$26)),"NA"))</f>
        <v>1990.4134541255394</v>
      </c>
      <c r="I24" s="178">
        <f>IF(I$12=$B$28, I15, IFERROR(IF(I15="","NA",I15*(1+$W$26)),"NA"))</f>
        <v>5033.3539413659964</v>
      </c>
      <c r="J24" s="143"/>
      <c r="K24" s="179" t="s">
        <v>153</v>
      </c>
      <c r="L24" s="173" t="str">
        <f>IF(ISBLANK($H$4),"",$H$4)</f>
        <v>LCU</v>
      </c>
      <c r="M24" s="180" t="str">
        <f>IF(M$13=$B$28, M15, IFERROR(IF(M15="","NA",M15*(1+$X$26)),"NA"))</f>
        <v>NA</v>
      </c>
      <c r="N24" s="180" t="str">
        <f>IF(N$13=$B$28, N15, IFERROR(IF(N15="","NA",N15*(1+$Y$26)),"NA"))</f>
        <v>NA</v>
      </c>
      <c r="O24" s="151"/>
      <c r="P24" s="152"/>
      <c r="Q24" s="152"/>
      <c r="R24" s="153" t="str">
        <f>CONCATENATE(E23,$H$4)</f>
        <v>Per person/dayLCU</v>
      </c>
      <c r="S24" s="153"/>
      <c r="T24" s="153" t="s">
        <v>147</v>
      </c>
      <c r="U24" s="153">
        <f>$B$28</f>
        <v>2023</v>
      </c>
      <c r="V24" s="153">
        <f>$B$28</f>
        <v>2023</v>
      </c>
      <c r="W24" s="153">
        <f>$B$28</f>
        <v>2023</v>
      </c>
      <c r="X24" s="153">
        <f>$B$28</f>
        <v>2023</v>
      </c>
      <c r="Y24" s="153">
        <f>$B$28</f>
        <v>2023</v>
      </c>
      <c r="Z24" s="153" t="str">
        <f>CONCATENATE($G$21," ",E25)</f>
        <v>Living Income Per household/month</v>
      </c>
      <c r="AA24" s="183">
        <f>G25</f>
        <v>14896.449639195413</v>
      </c>
    </row>
    <row r="25" spans="1:27" ht="16" x14ac:dyDescent="0.2">
      <c r="A25" s="184" t="s">
        <v>144</v>
      </c>
      <c r="B25" s="185">
        <f>IFERROR(VLOOKUP($S$4,'Living Wage &amp; Income Database'!$A$5:$CA$115,6,TRUE),"")</f>
        <v>5</v>
      </c>
      <c r="C25" s="186"/>
      <c r="D25" s="143"/>
      <c r="E25" s="176" t="s">
        <v>153</v>
      </c>
      <c r="F25" s="177" t="str">
        <f>IF(ISBLANK($H$4),"",$H$4)</f>
        <v>LCU</v>
      </c>
      <c r="G25" s="178">
        <f>IF(G$12=$B$28, G16, IFERROR(IF(G16="","NA",G16*(1+$U$26)),"NA"))</f>
        <v>14896.449639195413</v>
      </c>
      <c r="H25" s="178">
        <f>IF(H$12=$B$28, H16, IFERROR(IF(H16="","NA",H16*(1+$V$26)),"NA"))</f>
        <v>9713.2176561326323</v>
      </c>
      <c r="I25" s="178">
        <f>IF(I$12=$B$28, I16, IFERROR(IF(I16="","NA",I16*(1+$W$26)),"NA"))</f>
        <v>24562.767233866063</v>
      </c>
      <c r="J25" s="143"/>
      <c r="K25" s="187"/>
      <c r="L25" s="187"/>
      <c r="M25" s="187"/>
      <c r="N25" s="187"/>
      <c r="O25" s="151"/>
      <c r="P25" s="152"/>
      <c r="Q25" s="152"/>
      <c r="R25" s="153" t="str">
        <f>CONCATENATE(E24,$H$4)</f>
        <v>Per person/monthLCU</v>
      </c>
      <c r="S25" s="153" t="str">
        <f>CONCATENATE(K23,$H$4)</f>
        <v>Per fulltime worker/monthLCU</v>
      </c>
      <c r="T25" s="181" t="s">
        <v>150</v>
      </c>
      <c r="U25" s="182">
        <f>IF(ISNUMBER(MATCH(U24, 'Inflation rate, CPI'!$A$3:$K$3, 0)), IF(INDEX('Inflation rate, CPI'!$A$3:$K$197, MATCH($S$5, 'Inflation rate, CPI'!$A$3:$A$197, 0), MATCH(U24, 'Inflation rate, CPI'!$A$3:$K$3, 0))="", "NA", INDEX('Inflation rate, CPI'!$A$3:$K$197, MATCH($S$5, 'Inflation rate, CPI'!$A$3:$A$197, 0), MATCH(U24, 'Inflation rate, CPI'!$A$3:$K$3, 0))), "NA")</f>
        <v>382.88676004771003</v>
      </c>
      <c r="V25" s="182">
        <f>IF(ISNUMBER(MATCH(V24, 'Inflation rate, CPI'!$A$3:$K$3, 0)), IF(INDEX('Inflation rate, CPI'!$A$3:$K$197, MATCH($S$5, 'Inflation rate, CPI'!$A$3:$A$197, 0), MATCH(V24, 'Inflation rate, CPI'!$A$3:$K$3, 0))="", "NA", INDEX('Inflation rate, CPI'!$A$3:$K$197, MATCH($S$5, 'Inflation rate, CPI'!$A$3:$A$197, 0), MATCH(V24, 'Inflation rate, CPI'!$A$3:$K$3, 0))), "NA")</f>
        <v>382.88676004771003</v>
      </c>
      <c r="W25" s="182">
        <f>IF(ISNUMBER(MATCH(W24, 'Inflation rate, CPI'!$A$3:$K$3, 0)), IF(INDEX('Inflation rate, CPI'!$A$3:$K$197, MATCH($S$5, 'Inflation rate, CPI'!$A$3:$A$197, 0), MATCH(W24, 'Inflation rate, CPI'!$A$3:$K$3, 0))="", "NA", INDEX('Inflation rate, CPI'!$A$3:$K$197, MATCH($S$5, 'Inflation rate, CPI'!$A$3:$A$197, 0), MATCH(W24, 'Inflation rate, CPI'!$A$3:$K$3, 0))), "NA")</f>
        <v>382.88676004771003</v>
      </c>
      <c r="X25" s="182">
        <f>IF(ISNUMBER(MATCH(X24, 'Inflation rate, CPI'!$A$3:$K$3, 0)), IF(INDEX('Inflation rate, CPI'!$A$3:$K$197, MATCH($S$5, 'Inflation rate, CPI'!$A$3:$A$197, 0), MATCH(X24, 'Inflation rate, CPI'!$A$3:$K$3, 0))="", "NA", INDEX('Inflation rate, CPI'!$A$3:$K$197, MATCH($S$5, 'Inflation rate, CPI'!$A$3:$A$197, 0), MATCH(X24, 'Inflation rate, CPI'!$A$3:$K$3, 0))), "NA")</f>
        <v>382.88676004771003</v>
      </c>
      <c r="Y25" s="182">
        <f>IF(ISNUMBER(MATCH(Y24, 'Inflation rate, CPI'!$A$3:$K$3, 0)), IF(INDEX('Inflation rate, CPI'!$A$3:$K$197, MATCH($S$5, 'Inflation rate, CPI'!$A$3:$A$197, 0), MATCH(Y24, 'Inflation rate, CPI'!$A$3:$K$3, 0))="", "NA", INDEX('Inflation rate, CPI'!$A$3:$K$197, MATCH($S$5, 'Inflation rate, CPI'!$A$3:$A$197, 0), MATCH(Y24, 'Inflation rate, CPI'!$A$3:$K$3, 0))), "NA")</f>
        <v>382.88676004771003</v>
      </c>
      <c r="Z25" s="153" t="str">
        <f>CONCATENATE($H$21," ",E23)</f>
        <v>International Poverty Lines Per person/day</v>
      </c>
      <c r="AA25" s="183">
        <f>H23</f>
        <v>65.431080017276116</v>
      </c>
    </row>
    <row r="26" spans="1:27" ht="13.5" customHeight="1" x14ac:dyDescent="0.2">
      <c r="A26" s="188" t="s">
        <v>71</v>
      </c>
      <c r="B26" s="185">
        <f>IFERROR(VLOOKUP($S$4,'Living Wage &amp; Income Database'!$A$5:$CA$115,7,TRUE),"")</f>
        <v>2</v>
      </c>
      <c r="C26" s="186"/>
      <c r="D26" s="189"/>
      <c r="E26" s="134"/>
      <c r="F26" s="134"/>
      <c r="G26" s="134"/>
      <c r="H26" s="134"/>
      <c r="I26" s="134"/>
      <c r="J26" s="189"/>
      <c r="K26" s="190"/>
      <c r="L26" s="190"/>
      <c r="M26" s="191"/>
      <c r="N26" s="191"/>
      <c r="O26" s="151"/>
      <c r="P26" s="152"/>
      <c r="Q26" s="152"/>
      <c r="R26" s="153" t="str">
        <f>CONCATENATE(E25,$H$4)</f>
        <v>Per household/monthLCU</v>
      </c>
      <c r="S26" s="153" t="str">
        <f>CONCATENATE(K24,$H$4)</f>
        <v>Per household/monthLCU</v>
      </c>
      <c r="T26" s="192" t="s">
        <v>154</v>
      </c>
      <c r="U26" s="182">
        <f>IF(OR(ISNA(U25), ISNA(U23), U25="NA", U23="NA"), "NA", (U25-U23)/U23)</f>
        <v>0.74349831919421971</v>
      </c>
      <c r="V26" s="182">
        <f>IF(OR(ISNA(V25), ISNA(V23), V25="NA", V23="NA"), "NA", (V25-V23)/V23)</f>
        <v>3.1412075960301333</v>
      </c>
      <c r="W26" s="182">
        <f>IF(OR(ISNA(W25), ISNA(W23), W25="NA", W23="NA"), "NA", (W25-W23)/W23)</f>
        <v>3.1412075960301333</v>
      </c>
      <c r="X26" s="182" t="str">
        <f>IF(OR(ISNA(X25), ISNA(X23), X25="NA", X23="NA"), "NA", (X25-X23)/X23)</f>
        <v>NA</v>
      </c>
      <c r="Y26" s="182" t="str">
        <f>IF(OR(ISNA(Y25), ISNA(Y23), Y25="NA", Y23="NA"), "NA", (Y25-Y23)/Y23)</f>
        <v>NA</v>
      </c>
      <c r="Z26" s="153" t="str">
        <f>CONCATENATE($H$21," ",E24)</f>
        <v>International Poverty Lines Per person/month</v>
      </c>
      <c r="AA26" s="183">
        <f>H24</f>
        <v>1990.4134541255394</v>
      </c>
    </row>
    <row r="27" spans="1:27" ht="15.75" customHeight="1" x14ac:dyDescent="0.2">
      <c r="A27" s="188" t="s">
        <v>151</v>
      </c>
      <c r="B27" s="185">
        <f>IFERROR(VLOOKUP($S$4,'Living Wage &amp; Income Database'!$A$5:$CA$115,8,TRUE),"")</f>
        <v>1.65</v>
      </c>
      <c r="C27" s="186"/>
      <c r="D27" s="134"/>
      <c r="E27" s="193"/>
      <c r="F27" s="194"/>
      <c r="G27" s="194"/>
      <c r="H27" s="194"/>
      <c r="I27" s="194"/>
      <c r="J27" s="194"/>
      <c r="K27" s="194"/>
      <c r="L27" s="195"/>
      <c r="M27" s="196"/>
      <c r="N27" s="197"/>
      <c r="O27" s="151"/>
      <c r="P27" s="152"/>
      <c r="Q27" s="152"/>
      <c r="R27" s="152"/>
      <c r="S27" s="152"/>
      <c r="T27" s="153"/>
      <c r="U27" s="153"/>
      <c r="V27" s="182"/>
      <c r="W27" s="153"/>
      <c r="X27" s="153"/>
      <c r="Y27" s="154"/>
      <c r="Z27" s="153" t="str">
        <f>CONCATENATE($H$21," ",E25)</f>
        <v>International Poverty Lines Per household/month</v>
      </c>
      <c r="AA27" s="183">
        <f>H25</f>
        <v>9713.2176561326323</v>
      </c>
    </row>
    <row r="28" spans="1:27" ht="27.75" customHeight="1" x14ac:dyDescent="0.2">
      <c r="A28" s="198" t="s">
        <v>160</v>
      </c>
      <c r="B28" s="496">
        <v>2023</v>
      </c>
      <c r="C28" s="74"/>
      <c r="D28" s="134"/>
      <c r="E28" s="851" t="s">
        <v>161</v>
      </c>
      <c r="F28" s="799"/>
      <c r="G28" s="800"/>
      <c r="H28" s="835"/>
      <c r="I28" s="852"/>
      <c r="J28" s="852"/>
      <c r="K28" s="836"/>
      <c r="L28" s="199"/>
      <c r="M28" s="200"/>
      <c r="N28" s="201"/>
      <c r="O28" s="151"/>
      <c r="P28" s="152"/>
      <c r="Q28" s="152"/>
      <c r="R28" s="152"/>
      <c r="S28" s="152"/>
      <c r="T28" s="153"/>
      <c r="U28" s="153"/>
      <c r="V28" s="153"/>
      <c r="W28" s="153"/>
      <c r="X28" s="153"/>
      <c r="Y28" s="154"/>
      <c r="Z28" s="153" t="str">
        <f>CONCATENATE($I$21," ",E23)</f>
        <v>National Poverty Lines Per person/day</v>
      </c>
      <c r="AA28" s="183">
        <f>I23</f>
        <v>165.46199675759357</v>
      </c>
    </row>
    <row r="29" spans="1:27" ht="15" customHeight="1" x14ac:dyDescent="0.2">
      <c r="A29" s="198"/>
      <c r="B29" s="202"/>
      <c r="C29" s="74"/>
      <c r="D29" s="134"/>
      <c r="E29" s="203" t="s">
        <v>162</v>
      </c>
      <c r="F29" s="74"/>
      <c r="G29" s="73"/>
      <c r="H29" s="73"/>
      <c r="I29" s="204"/>
      <c r="J29" s="73"/>
      <c r="K29" s="73"/>
      <c r="L29" s="199"/>
      <c r="M29" s="200"/>
      <c r="N29" s="201"/>
      <c r="O29" s="151"/>
      <c r="P29" s="152"/>
      <c r="Q29" s="152"/>
      <c r="R29" s="205"/>
      <c r="S29" s="152"/>
      <c r="T29" s="153"/>
      <c r="U29" s="153"/>
      <c r="V29" s="153"/>
      <c r="W29" s="153"/>
      <c r="X29" s="153"/>
      <c r="Y29" s="154"/>
      <c r="Z29" s="153" t="str">
        <f>CONCATENATE($I$21," ",E24)</f>
        <v>National Poverty Lines Per person/month</v>
      </c>
      <c r="AA29" s="183">
        <f>I24</f>
        <v>5033.3539413659964</v>
      </c>
    </row>
    <row r="30" spans="1:27" ht="13.5" customHeight="1" x14ac:dyDescent="0.2">
      <c r="A30" s="198"/>
      <c r="B30" s="202"/>
      <c r="C30" s="74"/>
      <c r="D30" s="134"/>
      <c r="E30" s="206"/>
      <c r="F30" s="207"/>
      <c r="G30" s="134"/>
      <c r="H30" s="134"/>
      <c r="I30" s="208"/>
      <c r="J30" s="134"/>
      <c r="K30" s="134"/>
      <c r="L30" s="209"/>
      <c r="M30" s="200"/>
      <c r="N30" s="201"/>
      <c r="O30" s="151"/>
      <c r="P30" s="152"/>
      <c r="Q30" s="152"/>
      <c r="R30" s="205"/>
      <c r="S30" s="152"/>
      <c r="T30" s="153"/>
      <c r="U30" s="153"/>
      <c r="V30" s="153"/>
      <c r="W30" s="153"/>
      <c r="X30" s="153"/>
      <c r="Y30" s="154"/>
      <c r="Z30" s="210"/>
      <c r="AA30" s="183"/>
    </row>
    <row r="31" spans="1:27" ht="16.5" customHeight="1" x14ac:dyDescent="0.2">
      <c r="A31" s="853" t="s">
        <v>740</v>
      </c>
      <c r="B31" s="853"/>
      <c r="C31" s="73"/>
      <c r="D31" s="134"/>
      <c r="E31" s="206"/>
      <c r="F31" s="207"/>
      <c r="G31" s="211" t="s">
        <v>84</v>
      </c>
      <c r="H31" s="212" t="str">
        <f t="array" ref="H31">IFERROR(AA21/(INDEX('LCU per US$, period average'!$A$4:$N$269,MATCH($S$5,'LCU per US$, period average'!$A$4:$A$269),MATCH(B28,'LCU per US$, period average'!$A$4:$N$4))),"NA")</f>
        <v>NA</v>
      </c>
      <c r="I31" s="213"/>
      <c r="J31" s="134"/>
      <c r="K31" s="134"/>
      <c r="L31" s="209"/>
      <c r="M31" s="214"/>
      <c r="N31" s="215"/>
      <c r="O31" s="151"/>
      <c r="P31" s="152"/>
      <c r="Q31" s="152"/>
      <c r="R31" s="134"/>
      <c r="S31" s="152"/>
      <c r="T31" s="153"/>
      <c r="U31" s="153"/>
      <c r="V31" s="153"/>
      <c r="W31" s="153"/>
      <c r="X31" s="153"/>
      <c r="Y31" s="154"/>
      <c r="Z31" s="210" t="str">
        <f>CONCATENATE($I$21," ",E25)</f>
        <v>National Poverty Lines Per household/month</v>
      </c>
      <c r="AA31" s="183">
        <f>I25</f>
        <v>24562.767233866063</v>
      </c>
    </row>
    <row r="32" spans="1:27" ht="16.5" customHeight="1" x14ac:dyDescent="0.2">
      <c r="A32" s="853"/>
      <c r="B32" s="853"/>
      <c r="C32" s="73"/>
      <c r="D32" s="134"/>
      <c r="E32" s="216"/>
      <c r="F32" s="134"/>
      <c r="G32" s="211" t="s">
        <v>86</v>
      </c>
      <c r="H32" s="217" t="str">
        <f>IFERROR(H31*HLOOKUP(B28,'LCU per US$, period average'!$A$4:$N$269,76),"NA")</f>
        <v>NA</v>
      </c>
      <c r="I32" s="218"/>
      <c r="J32" s="134"/>
      <c r="K32" s="134"/>
      <c r="L32" s="209"/>
      <c r="M32" s="219"/>
      <c r="N32" s="220"/>
      <c r="O32" s="221"/>
      <c r="P32" s="222"/>
      <c r="Q32" s="222"/>
      <c r="R32" s="222"/>
      <c r="S32" s="222"/>
      <c r="T32" s="210"/>
      <c r="U32" s="210"/>
      <c r="V32" s="210"/>
      <c r="W32" s="210"/>
      <c r="X32" s="210"/>
      <c r="Y32" s="223"/>
      <c r="Z32" s="224" t="str">
        <f>CONCATENATE($M$21," ",K23)</f>
        <v>Living Wages Per fulltime worker/month</v>
      </c>
      <c r="AA32" s="225" t="str">
        <f>M23</f>
        <v>NA</v>
      </c>
    </row>
    <row r="33" spans="1:27" ht="33.75" customHeight="1" x14ac:dyDescent="0.2">
      <c r="A33" s="853"/>
      <c r="B33" s="853"/>
      <c r="C33" s="73"/>
      <c r="D33" s="134"/>
      <c r="E33" s="226"/>
      <c r="F33" s="227"/>
      <c r="G33" s="228" t="str">
        <f>CONCATENATE(B28," $ ppp")</f>
        <v>2023 $ ppp</v>
      </c>
      <c r="H33" s="229" t="str">
        <f t="array" ref="H33">IFERROR(AA21/(INDEX('PPP private conversion factor'!$A$4:$N$269,MATCH($S$5,'PPP private conversion factor'!$A$4:$A$269),MATCH(B28,'PPP private conversion factor'!$A$4:$N$4))),"NA")</f>
        <v>NA</v>
      </c>
      <c r="I33" s="227"/>
      <c r="J33" s="227"/>
      <c r="K33" s="227"/>
      <c r="L33" s="231"/>
      <c r="M33" s="232"/>
      <c r="N33" s="220"/>
      <c r="O33" s="190"/>
      <c r="P33" s="190"/>
      <c r="Q33" s="190"/>
      <c r="R33" s="190"/>
      <c r="S33" s="190"/>
      <c r="T33" s="224"/>
      <c r="U33" s="224"/>
      <c r="V33" s="224"/>
      <c r="W33" s="224"/>
      <c r="X33" s="224"/>
      <c r="Y33" s="224"/>
      <c r="Z33" s="190"/>
      <c r="AA33" s="190"/>
    </row>
    <row r="34" spans="1:27" ht="38" customHeight="1" x14ac:dyDescent="0.2">
      <c r="A34" s="846"/>
      <c r="B34" s="847"/>
      <c r="C34" s="73"/>
      <c r="D34" s="227"/>
      <c r="E34" s="227"/>
      <c r="F34" s="227"/>
      <c r="G34" s="230" t="str">
        <f>IF(OR(G12="NA", G12="", ISBLANK(G12), ISBLANK($B$28)), "", IF(ABS($B$28-G12)&gt;5, "WARNING: The year you indicate is at least 5 years different to the year the information for the National Poverty Line was retrieved. We cannot assure that the value calculated for the benchmark is representative for the year you indicated.", ""))</f>
        <v/>
      </c>
      <c r="H34" s="230" t="str">
        <f>IF(OR(H12="NA", H12="", ISBLANK(H12), ISBLANK($B$28)), "", IF(ABS($B$28-H12)&gt;5, "WARNING: The year you indicate is at least 5 years different to the year the information for the National Poverty Line was retrieved. We cannot assure that the value calculated for the benchmark is representative for the year you indicated.", ""))</f>
        <v>WARNING: The year you indicate is at least 5 years different to the year the information for the National Poverty Line was retrieved. We cannot assure that the value calculated for the benchmark is representative for the year you indicated.</v>
      </c>
      <c r="I34" s="230" t="str">
        <f>IF(I12="NA","",IF(ISBLANK(I$12),"", IF(ISBLANK($B$28),"",IF(ABS($B$28-I$12)&gt;5,"WARNING: The year you indicate is at least 5 years different to the year the information for the National Poverty Line was retreived. We cannot assure that the value calculated for the benchmark is representative for the year you indicated.",""))))</f>
        <v>WARNING: The year you indicate is at least 5 years different to the year the information for the National Poverty Line was retreived. We cannot assure that the value calculated for the benchmark is representative for the year you indicated.</v>
      </c>
      <c r="J34" s="227"/>
      <c r="K34" s="227"/>
      <c r="L34" s="233"/>
      <c r="M34" s="230" t="str">
        <f>IF(OR(M13="NA", M13="", ISBLANK(M13), ISBLANK($B$28)), "", IF(ABS($B$28-M13)&gt;5, "WARNING! The year you indicate is at least 5 years different to the year the information for the Living Wage benchmark was retrieved. We cannot assure that the value calculated for the benchmark is representative for the year you indicated.", ""))</f>
        <v/>
      </c>
      <c r="N34" s="230" t="str">
        <f>IF(OR(N13="NA", N13="", ISBLANK(N13), ISBLANK($B$28)), "", IF(ABS($B$28-N13)&gt;5, "WARNING! The year you indicate is at least 5 years different to the year the information for the Living Wage benchmark was retrieved. We cannot assure that the value calculated for the benchmark is representative for the year you indicated.", ""))</f>
        <v/>
      </c>
      <c r="O34" s="234"/>
      <c r="P34" s="234"/>
      <c r="Q34" s="234"/>
      <c r="R34" s="234"/>
      <c r="S34" s="234"/>
      <c r="T34" s="235"/>
      <c r="U34" s="235"/>
      <c r="V34" s="235"/>
      <c r="W34" s="235"/>
      <c r="X34" s="235"/>
      <c r="Y34" s="235"/>
      <c r="Z34" s="234"/>
      <c r="AA34" s="234"/>
    </row>
    <row r="35" spans="1:27" ht="37.5" customHeight="1" x14ac:dyDescent="0.2">
      <c r="A35" s="194"/>
      <c r="B35" s="194"/>
      <c r="C35" s="194"/>
      <c r="D35" s="236"/>
      <c r="E35" s="237"/>
      <c r="F35" s="237"/>
      <c r="G35" s="237"/>
      <c r="H35" s="237"/>
      <c r="I35" s="237"/>
      <c r="J35" s="237"/>
      <c r="K35" s="237"/>
      <c r="L35" s="237"/>
      <c r="M35" s="237"/>
      <c r="N35" s="237"/>
      <c r="O35" s="187"/>
      <c r="P35" s="187"/>
      <c r="Q35" s="187"/>
      <c r="R35" s="187"/>
      <c r="S35" s="187"/>
      <c r="T35" s="238"/>
      <c r="U35" s="238"/>
      <c r="V35" s="238"/>
      <c r="W35" s="238"/>
      <c r="X35" s="238"/>
      <c r="Y35" s="238"/>
      <c r="Z35" s="238"/>
      <c r="AA35" s="238"/>
    </row>
    <row r="36" spans="1:27" ht="58.5" customHeight="1" x14ac:dyDescent="0.45">
      <c r="A36" s="832" t="s">
        <v>163</v>
      </c>
      <c r="B36" s="800"/>
      <c r="C36" s="138"/>
      <c r="D36" s="139"/>
      <c r="E36" s="841" t="s">
        <v>164</v>
      </c>
      <c r="F36" s="799"/>
      <c r="G36" s="799"/>
      <c r="H36" s="799"/>
      <c r="I36" s="799"/>
      <c r="J36" s="799"/>
      <c r="K36" s="799"/>
      <c r="L36" s="799"/>
      <c r="M36" s="799"/>
      <c r="N36" s="800"/>
      <c r="O36" s="140"/>
      <c r="P36" s="239"/>
      <c r="Q36" s="239"/>
      <c r="R36" s="239"/>
      <c r="S36" s="239"/>
      <c r="T36" s="240"/>
      <c r="U36" s="240"/>
      <c r="V36" s="240"/>
      <c r="W36" s="240"/>
      <c r="X36" s="240"/>
      <c r="Y36" s="241"/>
      <c r="Z36" s="142"/>
      <c r="AA36" s="142"/>
    </row>
    <row r="37" spans="1:27" ht="18" customHeight="1" x14ac:dyDescent="0.45">
      <c r="A37" s="73"/>
      <c r="B37" s="73"/>
      <c r="C37" s="73"/>
      <c r="D37" s="151"/>
      <c r="E37" s="242"/>
      <c r="F37" s="243"/>
      <c r="G37" s="244"/>
      <c r="H37" s="243"/>
      <c r="I37" s="244"/>
      <c r="J37" s="239"/>
      <c r="K37" s="245"/>
      <c r="L37" s="245"/>
      <c r="M37" s="245"/>
      <c r="N37" s="245"/>
      <c r="O37" s="151"/>
      <c r="P37" s="152"/>
      <c r="Q37" s="152"/>
      <c r="R37" s="152"/>
      <c r="S37" s="152"/>
      <c r="T37" s="153"/>
      <c r="U37" s="153"/>
      <c r="V37" s="153"/>
      <c r="W37" s="153"/>
      <c r="X37" s="153"/>
      <c r="Y37" s="154"/>
      <c r="Z37" s="142"/>
      <c r="AA37" s="142"/>
    </row>
    <row r="38" spans="1:27" ht="63" customHeight="1" x14ac:dyDescent="0.45">
      <c r="A38" s="863" t="s">
        <v>165</v>
      </c>
      <c r="B38" s="800"/>
      <c r="C38" s="73"/>
      <c r="D38" s="246"/>
      <c r="E38" s="247" t="s">
        <v>132</v>
      </c>
      <c r="F38" s="248"/>
      <c r="G38" s="249"/>
      <c r="H38" s="250"/>
      <c r="I38" s="251"/>
      <c r="J38" s="252"/>
      <c r="K38" s="253"/>
      <c r="L38" s="253"/>
      <c r="M38" s="253"/>
      <c r="N38" s="254"/>
      <c r="O38" s="151"/>
      <c r="P38" s="152"/>
      <c r="Q38" s="152"/>
      <c r="R38" s="152"/>
      <c r="S38" s="152"/>
      <c r="T38" s="153"/>
      <c r="U38" s="153"/>
      <c r="V38" s="153"/>
      <c r="W38" s="153"/>
      <c r="X38" s="153"/>
      <c r="Y38" s="154"/>
      <c r="Z38" s="142"/>
      <c r="AA38" s="142"/>
    </row>
    <row r="39" spans="1:27" ht="35" x14ac:dyDescent="0.45">
      <c r="A39" s="848" t="s">
        <v>134</v>
      </c>
      <c r="B39" s="800"/>
      <c r="C39" s="155"/>
      <c r="D39" s="143"/>
      <c r="E39" s="156"/>
      <c r="F39" s="255" t="s">
        <v>135</v>
      </c>
      <c r="G39" s="158" t="s">
        <v>136</v>
      </c>
      <c r="H39" s="843" t="s">
        <v>166</v>
      </c>
      <c r="I39" s="844"/>
      <c r="J39" s="844"/>
      <c r="K39" s="844"/>
      <c r="L39" s="844"/>
      <c r="M39" s="845"/>
      <c r="N39" s="256"/>
      <c r="O39" s="151"/>
      <c r="P39" s="152"/>
      <c r="Q39" s="152"/>
      <c r="R39" s="152"/>
      <c r="S39" s="152"/>
      <c r="T39" s="153"/>
      <c r="U39" s="153"/>
      <c r="V39" s="153"/>
      <c r="W39" s="153"/>
      <c r="X39" s="153"/>
      <c r="Y39" s="154"/>
      <c r="Z39" s="142"/>
      <c r="AA39" s="142"/>
    </row>
    <row r="40" spans="1:27" ht="18" customHeight="1" x14ac:dyDescent="0.45">
      <c r="A40" s="864" t="s">
        <v>167</v>
      </c>
      <c r="B40" s="855">
        <v>5</v>
      </c>
      <c r="C40" s="257"/>
      <c r="D40" s="143"/>
      <c r="E40" s="258" t="s">
        <v>77</v>
      </c>
      <c r="F40" s="258"/>
      <c r="G40" s="259">
        <f>IF(ISBLANK($B$40),"",IF(ISBLANK($B$42),"",IF(G15="NA","",$B$28)))</f>
        <v>2023</v>
      </c>
      <c r="H40" s="865"/>
      <c r="I40" s="844"/>
      <c r="J40" s="844"/>
      <c r="K40" s="844"/>
      <c r="L40" s="844"/>
      <c r="M40" s="845"/>
      <c r="N40" s="256"/>
      <c r="O40" s="151"/>
      <c r="P40" s="152"/>
      <c r="Q40" s="152"/>
      <c r="R40" s="174"/>
      <c r="S40" s="153"/>
      <c r="T40" s="153"/>
      <c r="U40" s="153"/>
      <c r="V40" s="153"/>
      <c r="W40" s="153"/>
      <c r="X40" s="153"/>
      <c r="Y40" s="154"/>
      <c r="Z40" s="142"/>
      <c r="AA40" s="142"/>
    </row>
    <row r="41" spans="1:27" ht="18" customHeight="1" x14ac:dyDescent="0.45">
      <c r="A41" s="850"/>
      <c r="B41" s="856"/>
      <c r="C41" s="175"/>
      <c r="D41" s="143"/>
      <c r="E41" s="260" t="s">
        <v>168</v>
      </c>
      <c r="F41" s="261" t="str">
        <f>IF(ISBLANK($H$4),"",$H$4)</f>
        <v>LCU</v>
      </c>
      <c r="G41" s="262">
        <f>IFERROR(IF(ISBLANK($B$40),"",IF(ISBLANK($B$42),"",IF(ISBLANK($B$44),"",G42/B40))),"NA")</f>
        <v>3599.9753294722241</v>
      </c>
      <c r="H41" s="866" t="s">
        <v>169</v>
      </c>
      <c r="I41" s="867"/>
      <c r="J41" s="867"/>
      <c r="K41" s="867"/>
      <c r="L41" s="867"/>
      <c r="M41" s="868"/>
      <c r="N41" s="256"/>
      <c r="O41" s="151"/>
      <c r="P41" s="152"/>
      <c r="Q41" s="152"/>
      <c r="R41" s="153" t="str">
        <f>E40</f>
        <v>Year</v>
      </c>
      <c r="S41" s="153" t="str">
        <f>CONCATENATE(K40,$H$4)</f>
        <v>LCU</v>
      </c>
      <c r="T41" s="153"/>
      <c r="U41" s="153"/>
      <c r="V41" s="153"/>
      <c r="W41" s="153"/>
      <c r="X41" s="153"/>
      <c r="Y41" s="154"/>
      <c r="Z41" s="142"/>
      <c r="AA41" s="142"/>
    </row>
    <row r="42" spans="1:27" ht="15" customHeight="1" x14ac:dyDescent="0.45">
      <c r="A42" s="854" t="s">
        <v>71</v>
      </c>
      <c r="B42" s="855">
        <v>3</v>
      </c>
      <c r="C42" s="175"/>
      <c r="D42" s="143"/>
      <c r="E42" s="260" t="s">
        <v>170</v>
      </c>
      <c r="F42" s="261" t="str">
        <f>IF(ISBLANK($H$4),"",$H$4)</f>
        <v>LCU</v>
      </c>
      <c r="G42" s="262">
        <f>IFERROR(IF(ISBLANK($B$40),"",IF(ISBLANK($B$42),"",IF(ISBLANK($B$44),"",((G$25/(1+(0.5*($B$14-1))+(0.3*($B$13-$B$14))))*(1+(0.5*($B$42-1))+0.3*($B$44)))))),"NA")</f>
        <v>17999.876647361121</v>
      </c>
      <c r="H42" s="869"/>
      <c r="I42" s="870"/>
      <c r="J42" s="870"/>
      <c r="K42" s="870"/>
      <c r="L42" s="870"/>
      <c r="M42" s="871"/>
      <c r="N42" s="256"/>
      <c r="O42" s="151"/>
      <c r="P42" s="152"/>
      <c r="Q42" s="152"/>
      <c r="R42" s="153"/>
      <c r="S42" s="153"/>
      <c r="T42" s="153"/>
      <c r="U42" s="153"/>
      <c r="V42" s="153"/>
      <c r="W42" s="153"/>
      <c r="X42" s="153"/>
      <c r="Y42" s="154"/>
      <c r="Z42" s="142"/>
      <c r="AA42" s="142"/>
    </row>
    <row r="43" spans="1:27" ht="15" customHeight="1" x14ac:dyDescent="0.45">
      <c r="A43" s="850"/>
      <c r="B43" s="856"/>
      <c r="C43" s="175"/>
      <c r="D43" s="143"/>
      <c r="E43" s="260" t="s">
        <v>171</v>
      </c>
      <c r="F43" s="261" t="str">
        <f>IF(ISBLANK($H$4),"",$H$4)</f>
        <v>LCU</v>
      </c>
      <c r="G43" s="262">
        <f>IFERROR(IF(ISBLANK($B$40),"",G44/B40),"NA")</f>
        <v>2979.2899278390823</v>
      </c>
      <c r="H43" s="866" t="s">
        <v>172</v>
      </c>
      <c r="I43" s="867"/>
      <c r="J43" s="867"/>
      <c r="K43" s="867"/>
      <c r="L43" s="867"/>
      <c r="M43" s="868"/>
      <c r="N43" s="256"/>
      <c r="O43" s="151"/>
      <c r="P43" s="152"/>
      <c r="Q43" s="152"/>
      <c r="R43" s="153"/>
      <c r="S43" s="153"/>
      <c r="T43" s="153"/>
      <c r="U43" s="153"/>
      <c r="V43" s="153"/>
      <c r="W43" s="153"/>
      <c r="X43" s="153"/>
      <c r="Y43" s="154"/>
      <c r="Z43" s="142"/>
      <c r="AA43" s="142"/>
    </row>
    <row r="44" spans="1:27" ht="15.75" customHeight="1" x14ac:dyDescent="0.2">
      <c r="A44" s="854" t="s">
        <v>173</v>
      </c>
      <c r="B44" s="855">
        <v>3</v>
      </c>
      <c r="C44" s="263"/>
      <c r="D44" s="143"/>
      <c r="E44" s="260" t="s">
        <v>174</v>
      </c>
      <c r="F44" s="261" t="str">
        <f>IF(ISBLANK($H$4),"",$H$4)</f>
        <v>LCU</v>
      </c>
      <c r="G44" s="262">
        <f>IFERROR(IF(ISBLANK($B$40),"",((G$25/$B$13)*$B$40)),"NA")</f>
        <v>14896.449639195413</v>
      </c>
      <c r="H44" s="869"/>
      <c r="I44" s="870"/>
      <c r="J44" s="870"/>
      <c r="K44" s="870"/>
      <c r="L44" s="870"/>
      <c r="M44" s="871"/>
      <c r="N44" s="140"/>
      <c r="O44" s="151"/>
      <c r="P44" s="152"/>
      <c r="Q44" s="152"/>
      <c r="R44" s="153"/>
      <c r="S44" s="153"/>
      <c r="T44" s="153"/>
      <c r="U44" s="153"/>
      <c r="V44" s="153"/>
      <c r="W44" s="153"/>
      <c r="X44" s="153"/>
      <c r="Y44" s="154"/>
      <c r="Z44" s="142"/>
      <c r="AA44" s="142"/>
    </row>
    <row r="45" spans="1:27" ht="15.75" customHeight="1" x14ac:dyDescent="0.2">
      <c r="A45" s="850"/>
      <c r="B45" s="856"/>
      <c r="C45" s="73"/>
      <c r="D45" s="143"/>
      <c r="E45" s="857"/>
      <c r="F45" s="858"/>
      <c r="G45" s="858"/>
      <c r="H45" s="858"/>
      <c r="I45" s="859"/>
      <c r="J45" s="139"/>
      <c r="K45" s="239"/>
      <c r="L45" s="239"/>
      <c r="M45" s="239"/>
      <c r="N45" s="152"/>
      <c r="O45" s="151"/>
      <c r="P45" s="152"/>
      <c r="Q45" s="152"/>
      <c r="R45" s="152"/>
      <c r="S45" s="152"/>
      <c r="T45" s="153"/>
      <c r="U45" s="153"/>
      <c r="V45" s="153"/>
      <c r="W45" s="153"/>
      <c r="X45" s="153"/>
      <c r="Y45" s="154"/>
      <c r="Z45" s="142"/>
      <c r="AA45" s="142"/>
    </row>
    <row r="46" spans="1:27" x14ac:dyDescent="0.2">
      <c r="A46" s="73"/>
      <c r="B46" s="73"/>
      <c r="C46" s="73"/>
      <c r="D46" s="246"/>
      <c r="E46" s="860"/>
      <c r="F46" s="861"/>
      <c r="G46" s="861"/>
      <c r="H46" s="861"/>
      <c r="I46" s="862"/>
      <c r="J46" s="152"/>
      <c r="K46" s="152"/>
      <c r="L46" s="152"/>
      <c r="M46" s="152"/>
      <c r="N46" s="152"/>
      <c r="O46" s="151"/>
      <c r="P46" s="264"/>
      <c r="Q46" s="264"/>
      <c r="R46" s="264"/>
      <c r="S46" s="264"/>
      <c r="T46" s="265"/>
      <c r="U46" s="265"/>
      <c r="V46" s="265"/>
      <c r="W46" s="265"/>
      <c r="X46" s="265"/>
      <c r="Y46" s="266"/>
      <c r="Z46" s="142"/>
      <c r="AA46" s="142"/>
    </row>
    <row r="47" spans="1:27" x14ac:dyDescent="0.2">
      <c r="A47" s="73"/>
      <c r="B47" s="73"/>
      <c r="C47" s="73"/>
      <c r="D47" s="134"/>
      <c r="E47" s="134"/>
      <c r="F47" s="134"/>
      <c r="G47" s="134"/>
      <c r="H47" s="134"/>
      <c r="I47" s="134"/>
      <c r="J47" s="134"/>
      <c r="K47" s="134"/>
      <c r="L47" s="134"/>
      <c r="M47" s="134"/>
      <c r="N47" s="134"/>
      <c r="O47" s="134"/>
      <c r="P47" s="134"/>
      <c r="Q47" s="134"/>
      <c r="R47" s="134"/>
      <c r="S47" s="134"/>
      <c r="T47" s="207"/>
      <c r="U47" s="207"/>
      <c r="V47" s="207"/>
      <c r="W47" s="207"/>
      <c r="X47" s="207"/>
      <c r="Y47" s="207"/>
      <c r="Z47" s="207"/>
      <c r="AA47" s="207"/>
    </row>
    <row r="48" spans="1:27" x14ac:dyDescent="0.2">
      <c r="A48" s="73"/>
      <c r="B48" s="73"/>
      <c r="C48" s="73"/>
      <c r="D48" s="134"/>
      <c r="E48" s="134"/>
      <c r="F48" s="134"/>
      <c r="G48" s="134"/>
      <c r="H48" s="134"/>
      <c r="I48" s="134"/>
      <c r="J48" s="134"/>
      <c r="K48" s="134"/>
      <c r="L48" s="134"/>
      <c r="M48" s="134"/>
      <c r="N48" s="134"/>
      <c r="O48" s="134"/>
      <c r="P48" s="134"/>
      <c r="Q48" s="134"/>
      <c r="R48" s="134"/>
      <c r="S48" s="134"/>
      <c r="T48" s="207"/>
      <c r="U48" s="207"/>
      <c r="V48" s="207"/>
      <c r="W48" s="207"/>
      <c r="X48" s="207"/>
      <c r="Y48" s="207"/>
      <c r="Z48" s="207"/>
      <c r="AA48" s="207"/>
    </row>
    <row r="49" spans="1:27" x14ac:dyDescent="0.2">
      <c r="A49" s="73"/>
      <c r="B49" s="73"/>
      <c r="C49" s="73"/>
      <c r="D49" s="134"/>
      <c r="E49" s="134"/>
      <c r="F49" s="134"/>
      <c r="G49" s="134"/>
      <c r="H49" s="134"/>
      <c r="I49" s="134"/>
      <c r="J49" s="134"/>
      <c r="K49" s="134"/>
      <c r="L49" s="134"/>
      <c r="M49" s="134"/>
      <c r="N49" s="134"/>
      <c r="O49" s="134"/>
      <c r="P49" s="134"/>
      <c r="Q49" s="134"/>
      <c r="R49" s="134"/>
      <c r="S49" s="134"/>
      <c r="T49" s="207"/>
      <c r="U49" s="207"/>
      <c r="V49" s="207"/>
      <c r="W49" s="207"/>
      <c r="X49" s="207"/>
      <c r="Y49" s="207"/>
      <c r="Z49" s="207"/>
      <c r="AA49" s="207"/>
    </row>
    <row r="50" spans="1:27" x14ac:dyDescent="0.2">
      <c r="A50" s="73"/>
      <c r="B50" s="73"/>
      <c r="C50" s="73"/>
      <c r="D50" s="134"/>
      <c r="E50" s="134"/>
      <c r="F50" s="134"/>
      <c r="G50" s="134"/>
      <c r="H50" s="134"/>
      <c r="I50" s="134"/>
      <c r="J50" s="134"/>
      <c r="K50" s="134"/>
      <c r="L50" s="134"/>
      <c r="M50" s="134"/>
      <c r="N50" s="134"/>
      <c r="O50" s="134"/>
      <c r="P50" s="134"/>
      <c r="Q50" s="134"/>
      <c r="R50" s="134"/>
      <c r="S50" s="134"/>
      <c r="T50" s="207"/>
      <c r="U50" s="207"/>
      <c r="V50" s="207"/>
      <c r="W50" s="207"/>
      <c r="X50" s="207"/>
      <c r="Y50" s="207"/>
      <c r="Z50" s="207"/>
      <c r="AA50" s="207"/>
    </row>
    <row r="51" spans="1:27" x14ac:dyDescent="0.2">
      <c r="A51" s="73"/>
      <c r="B51" s="73"/>
      <c r="C51" s="73"/>
      <c r="D51" s="134"/>
      <c r="E51" s="134"/>
      <c r="F51" s="134"/>
      <c r="G51" s="134"/>
      <c r="H51" s="134"/>
      <c r="I51" s="134"/>
      <c r="J51" s="134"/>
      <c r="K51" s="134"/>
      <c r="L51" s="134"/>
      <c r="M51" s="134"/>
      <c r="N51" s="134"/>
      <c r="O51" s="134"/>
      <c r="P51" s="134"/>
      <c r="Q51" s="134"/>
      <c r="R51" s="134"/>
      <c r="S51" s="134"/>
      <c r="T51" s="207"/>
      <c r="U51" s="207"/>
      <c r="V51" s="207"/>
      <c r="W51" s="207"/>
      <c r="X51" s="207"/>
      <c r="Y51" s="207"/>
      <c r="Z51" s="207"/>
      <c r="AA51" s="207"/>
    </row>
    <row r="52" spans="1:27" x14ac:dyDescent="0.2">
      <c r="A52" s="73"/>
      <c r="B52" s="73"/>
      <c r="C52" s="73"/>
      <c r="D52" s="134"/>
      <c r="E52" s="134"/>
      <c r="F52" s="134"/>
      <c r="G52" s="134"/>
      <c r="H52" s="134"/>
      <c r="I52" s="134"/>
      <c r="J52" s="134"/>
      <c r="K52" s="134"/>
      <c r="L52" s="134"/>
      <c r="M52" s="134"/>
      <c r="N52" s="134"/>
      <c r="O52" s="134"/>
      <c r="P52" s="134"/>
      <c r="Q52" s="134"/>
      <c r="R52" s="134"/>
      <c r="S52" s="134"/>
      <c r="T52" s="207"/>
      <c r="U52" s="207"/>
      <c r="V52" s="207"/>
      <c r="W52" s="207"/>
      <c r="X52" s="207"/>
      <c r="Y52" s="207"/>
      <c r="Z52" s="207"/>
      <c r="AA52" s="207"/>
    </row>
    <row r="53" spans="1:27" x14ac:dyDescent="0.2">
      <c r="A53" s="73"/>
      <c r="B53" s="73"/>
      <c r="C53" s="73"/>
      <c r="D53" s="134"/>
      <c r="E53" s="134"/>
      <c r="F53" s="134"/>
      <c r="G53" s="134"/>
      <c r="H53" s="134"/>
      <c r="I53" s="134"/>
      <c r="J53" s="134"/>
      <c r="K53" s="134"/>
      <c r="L53" s="134"/>
      <c r="M53" s="134"/>
      <c r="N53" s="134"/>
      <c r="O53" s="134"/>
      <c r="P53" s="134"/>
      <c r="Q53" s="134"/>
      <c r="R53" s="134"/>
      <c r="S53" s="134"/>
      <c r="T53" s="207"/>
      <c r="U53" s="207"/>
      <c r="V53" s="207"/>
      <c r="W53" s="207"/>
      <c r="X53" s="207"/>
      <c r="Y53" s="207"/>
      <c r="Z53" s="207"/>
      <c r="AA53" s="207"/>
    </row>
    <row r="54" spans="1:27" x14ac:dyDescent="0.2">
      <c r="A54" s="73"/>
      <c r="B54" s="73"/>
      <c r="C54" s="73"/>
      <c r="D54" s="134"/>
      <c r="E54" s="134"/>
      <c r="F54" s="134"/>
      <c r="G54" s="134"/>
      <c r="H54" s="134"/>
      <c r="I54" s="134"/>
      <c r="J54" s="134"/>
      <c r="K54" s="134"/>
      <c r="L54" s="134"/>
      <c r="M54" s="134"/>
      <c r="N54" s="134"/>
      <c r="O54" s="134"/>
      <c r="P54" s="134"/>
      <c r="Q54" s="134"/>
      <c r="R54" s="134"/>
      <c r="S54" s="134"/>
      <c r="T54" s="207"/>
      <c r="U54" s="207"/>
      <c r="V54" s="207"/>
      <c r="W54" s="207"/>
      <c r="X54" s="207"/>
      <c r="Y54" s="207"/>
      <c r="Z54" s="207"/>
      <c r="AA54" s="207"/>
    </row>
    <row r="55" spans="1:27" x14ac:dyDescent="0.2">
      <c r="A55" s="73"/>
      <c r="B55" s="73"/>
      <c r="C55" s="73"/>
      <c r="D55" s="134"/>
      <c r="E55" s="134"/>
      <c r="F55" s="134"/>
      <c r="G55" s="134"/>
      <c r="H55" s="134"/>
      <c r="I55" s="134"/>
      <c r="J55" s="134"/>
      <c r="K55" s="134"/>
      <c r="L55" s="134"/>
      <c r="M55" s="134"/>
      <c r="N55" s="134"/>
      <c r="O55" s="134"/>
      <c r="P55" s="134"/>
      <c r="Q55" s="134"/>
      <c r="R55" s="134"/>
      <c r="S55" s="134"/>
      <c r="T55" s="207"/>
      <c r="U55" s="207"/>
      <c r="V55" s="207"/>
      <c r="W55" s="207"/>
      <c r="X55" s="207"/>
      <c r="Y55" s="207"/>
      <c r="Z55" s="207"/>
      <c r="AA55" s="207"/>
    </row>
    <row r="56" spans="1:27" x14ac:dyDescent="0.2">
      <c r="A56" s="73"/>
      <c r="B56" s="73"/>
      <c r="C56" s="73"/>
      <c r="D56" s="134"/>
      <c r="E56" s="134"/>
      <c r="F56" s="134"/>
      <c r="G56" s="134"/>
      <c r="H56" s="134"/>
      <c r="I56" s="134"/>
      <c r="J56" s="134"/>
      <c r="K56" s="134"/>
      <c r="L56" s="134"/>
      <c r="M56" s="134"/>
      <c r="N56" s="134"/>
      <c r="O56" s="134"/>
      <c r="P56" s="134"/>
      <c r="Q56" s="134"/>
      <c r="R56" s="134"/>
      <c r="S56" s="134"/>
      <c r="T56" s="207"/>
      <c r="U56" s="207"/>
      <c r="V56" s="207"/>
      <c r="W56" s="207"/>
      <c r="X56" s="207"/>
      <c r="Y56" s="207"/>
      <c r="Z56" s="207"/>
      <c r="AA56" s="207"/>
    </row>
    <row r="57" spans="1:27" x14ac:dyDescent="0.2">
      <c r="A57" s="73"/>
      <c r="B57" s="73"/>
      <c r="C57" s="73"/>
      <c r="D57" s="134"/>
      <c r="E57" s="134"/>
      <c r="F57" s="134"/>
      <c r="G57" s="134"/>
      <c r="H57" s="134"/>
      <c r="I57" s="134"/>
      <c r="J57" s="134"/>
      <c r="K57" s="134"/>
      <c r="L57" s="134"/>
      <c r="M57" s="134"/>
      <c r="N57" s="134"/>
      <c r="O57" s="134"/>
      <c r="P57" s="134"/>
      <c r="Q57" s="134"/>
      <c r="R57" s="134"/>
      <c r="S57" s="134"/>
      <c r="T57" s="207"/>
      <c r="U57" s="207"/>
      <c r="V57" s="207"/>
      <c r="W57" s="207"/>
      <c r="X57" s="207"/>
      <c r="Y57" s="207"/>
      <c r="Z57" s="207"/>
      <c r="AA57" s="207"/>
    </row>
    <row r="58" spans="1:27" x14ac:dyDescent="0.2">
      <c r="A58" s="73"/>
      <c r="B58" s="73"/>
      <c r="C58" s="73"/>
      <c r="D58" s="134"/>
      <c r="E58" s="134"/>
      <c r="F58" s="134"/>
      <c r="G58" s="134"/>
      <c r="H58" s="134"/>
      <c r="I58" s="134"/>
      <c r="J58" s="134"/>
      <c r="K58" s="134"/>
      <c r="L58" s="134"/>
      <c r="M58" s="134"/>
      <c r="N58" s="134"/>
      <c r="O58" s="134"/>
      <c r="P58" s="134"/>
      <c r="Q58" s="134"/>
      <c r="R58" s="134"/>
      <c r="S58" s="134"/>
      <c r="T58" s="207"/>
      <c r="U58" s="207"/>
      <c r="V58" s="207"/>
      <c r="W58" s="207"/>
      <c r="X58" s="207"/>
      <c r="Y58" s="207"/>
      <c r="Z58" s="207"/>
      <c r="AA58" s="207"/>
    </row>
    <row r="59" spans="1:27" x14ac:dyDescent="0.2">
      <c r="A59" s="73"/>
      <c r="B59" s="73"/>
      <c r="C59" s="73"/>
      <c r="D59" s="134"/>
      <c r="E59" s="134"/>
      <c r="F59" s="134"/>
      <c r="G59" s="134"/>
      <c r="H59" s="134"/>
      <c r="I59" s="134"/>
      <c r="J59" s="134"/>
      <c r="K59" s="134"/>
      <c r="L59" s="134"/>
      <c r="M59" s="134"/>
      <c r="N59" s="134"/>
      <c r="O59" s="134"/>
      <c r="P59" s="134"/>
      <c r="Q59" s="134"/>
      <c r="R59" s="134"/>
      <c r="S59" s="134"/>
      <c r="T59" s="207"/>
      <c r="U59" s="207"/>
      <c r="V59" s="207"/>
      <c r="W59" s="207"/>
      <c r="X59" s="207"/>
      <c r="Y59" s="207"/>
      <c r="Z59" s="207"/>
      <c r="AA59" s="207"/>
    </row>
    <row r="60" spans="1:27" x14ac:dyDescent="0.2">
      <c r="A60" s="73"/>
      <c r="B60" s="73"/>
      <c r="C60" s="73"/>
      <c r="D60" s="134"/>
      <c r="E60" s="134"/>
      <c r="F60" s="134"/>
      <c r="G60" s="134"/>
      <c r="H60" s="134"/>
      <c r="I60" s="134"/>
      <c r="J60" s="134"/>
      <c r="K60" s="134"/>
      <c r="L60" s="134"/>
      <c r="M60" s="134"/>
      <c r="N60" s="134"/>
      <c r="O60" s="134"/>
      <c r="P60" s="134"/>
      <c r="Q60" s="134"/>
      <c r="R60" s="134"/>
      <c r="S60" s="134"/>
      <c r="T60" s="207"/>
      <c r="U60" s="207"/>
      <c r="V60" s="207"/>
      <c r="W60" s="207"/>
      <c r="X60" s="207"/>
      <c r="Y60" s="207"/>
      <c r="Z60" s="207"/>
      <c r="AA60" s="207"/>
    </row>
    <row r="61" spans="1:27" x14ac:dyDescent="0.2">
      <c r="A61" s="73"/>
      <c r="B61" s="73"/>
      <c r="C61" s="73"/>
      <c r="D61" s="134"/>
      <c r="E61" s="134"/>
      <c r="F61" s="134"/>
      <c r="G61" s="134"/>
      <c r="H61" s="134"/>
      <c r="I61" s="134"/>
      <c r="J61" s="134"/>
      <c r="K61" s="134"/>
      <c r="L61" s="134"/>
      <c r="M61" s="134"/>
      <c r="N61" s="134"/>
      <c r="O61" s="134"/>
      <c r="P61" s="134"/>
      <c r="Q61" s="134"/>
      <c r="R61" s="134"/>
      <c r="S61" s="134"/>
      <c r="T61" s="207"/>
      <c r="U61" s="207"/>
      <c r="V61" s="207"/>
      <c r="W61" s="207"/>
      <c r="X61" s="207"/>
      <c r="Y61" s="207"/>
      <c r="Z61" s="207"/>
      <c r="AA61" s="207"/>
    </row>
    <row r="62" spans="1:27" x14ac:dyDescent="0.2">
      <c r="A62" s="73"/>
      <c r="B62" s="73"/>
      <c r="C62" s="73"/>
      <c r="D62" s="134"/>
      <c r="E62" s="134"/>
      <c r="F62" s="134"/>
      <c r="G62" s="134"/>
      <c r="H62" s="134"/>
      <c r="I62" s="134"/>
      <c r="J62" s="134"/>
      <c r="K62" s="134"/>
      <c r="L62" s="134"/>
      <c r="M62" s="134"/>
      <c r="N62" s="134"/>
      <c r="O62" s="134"/>
      <c r="P62" s="134"/>
      <c r="Q62" s="134"/>
      <c r="R62" s="134"/>
      <c r="S62" s="134"/>
      <c r="T62" s="207"/>
      <c r="U62" s="207"/>
      <c r="V62" s="207"/>
      <c r="W62" s="207"/>
      <c r="X62" s="207"/>
      <c r="Y62" s="207"/>
      <c r="Z62" s="207"/>
      <c r="AA62" s="207"/>
    </row>
    <row r="63" spans="1:27" x14ac:dyDescent="0.2">
      <c r="A63" s="73"/>
      <c r="B63" s="73"/>
      <c r="C63" s="73"/>
      <c r="D63" s="134"/>
      <c r="E63" s="134"/>
      <c r="F63" s="134"/>
      <c r="G63" s="134"/>
      <c r="H63" s="134"/>
      <c r="I63" s="134"/>
      <c r="J63" s="134"/>
      <c r="K63" s="134"/>
      <c r="L63" s="134"/>
      <c r="M63" s="134"/>
      <c r="N63" s="134"/>
      <c r="O63" s="134"/>
      <c r="P63" s="134"/>
      <c r="Q63" s="134"/>
      <c r="R63" s="134"/>
      <c r="S63" s="134"/>
      <c r="T63" s="207"/>
      <c r="U63" s="207"/>
      <c r="V63" s="207"/>
      <c r="W63" s="207"/>
      <c r="X63" s="207"/>
      <c r="Y63" s="207"/>
      <c r="Z63" s="207"/>
      <c r="AA63" s="207"/>
    </row>
    <row r="64" spans="1:27" x14ac:dyDescent="0.2">
      <c r="A64" s="73"/>
      <c r="B64" s="73"/>
      <c r="C64" s="73"/>
      <c r="D64" s="134"/>
      <c r="E64" s="134"/>
      <c r="F64" s="134"/>
      <c r="G64" s="134"/>
      <c r="H64" s="134"/>
      <c r="I64" s="134"/>
      <c r="J64" s="134"/>
      <c r="K64" s="134"/>
      <c r="L64" s="134"/>
      <c r="M64" s="134"/>
      <c r="N64" s="134"/>
      <c r="O64" s="134"/>
      <c r="P64" s="134"/>
      <c r="Q64" s="134"/>
      <c r="R64" s="134"/>
      <c r="S64" s="134"/>
      <c r="T64" s="207"/>
      <c r="U64" s="207"/>
      <c r="V64" s="207"/>
      <c r="W64" s="207"/>
      <c r="X64" s="207"/>
      <c r="Y64" s="207"/>
      <c r="Z64" s="207"/>
      <c r="AA64" s="207"/>
    </row>
    <row r="65" spans="1:27" x14ac:dyDescent="0.2">
      <c r="A65" s="73"/>
      <c r="B65" s="73"/>
      <c r="C65" s="73"/>
      <c r="D65" s="134"/>
      <c r="E65" s="134"/>
      <c r="F65" s="134"/>
      <c r="G65" s="134"/>
      <c r="H65" s="134"/>
      <c r="I65" s="134"/>
      <c r="J65" s="134"/>
      <c r="K65" s="134"/>
      <c r="L65" s="134"/>
      <c r="M65" s="134"/>
      <c r="N65" s="134"/>
      <c r="O65" s="134"/>
      <c r="P65" s="134"/>
      <c r="Q65" s="134"/>
      <c r="R65" s="134"/>
      <c r="S65" s="134"/>
      <c r="T65" s="207"/>
      <c r="U65" s="207"/>
      <c r="V65" s="207"/>
      <c r="W65" s="207"/>
      <c r="X65" s="207"/>
      <c r="Y65" s="207"/>
      <c r="Z65" s="207"/>
      <c r="AA65" s="207"/>
    </row>
    <row r="66" spans="1:27" x14ac:dyDescent="0.2">
      <c r="A66" s="73"/>
      <c r="B66" s="73"/>
      <c r="C66" s="73"/>
      <c r="D66" s="134"/>
      <c r="E66" s="134"/>
      <c r="F66" s="134"/>
      <c r="G66" s="134"/>
      <c r="H66" s="134"/>
      <c r="I66" s="134"/>
      <c r="J66" s="134"/>
      <c r="K66" s="134"/>
      <c r="L66" s="134"/>
      <c r="M66" s="134"/>
      <c r="N66" s="134"/>
      <c r="O66" s="134"/>
      <c r="P66" s="134"/>
      <c r="Q66" s="134"/>
      <c r="R66" s="134"/>
      <c r="S66" s="134"/>
      <c r="T66" s="207"/>
      <c r="U66" s="207"/>
      <c r="V66" s="207"/>
      <c r="W66" s="207"/>
      <c r="X66" s="207"/>
      <c r="Y66" s="207"/>
      <c r="Z66" s="207"/>
      <c r="AA66" s="207"/>
    </row>
    <row r="67" spans="1:27" x14ac:dyDescent="0.2">
      <c r="A67" s="73"/>
      <c r="B67" s="73"/>
      <c r="C67" s="73"/>
      <c r="D67" s="134"/>
      <c r="E67" s="134"/>
      <c r="F67" s="134"/>
      <c r="G67" s="134"/>
      <c r="H67" s="134"/>
      <c r="I67" s="134"/>
      <c r="J67" s="134"/>
      <c r="K67" s="134"/>
      <c r="L67" s="134"/>
      <c r="M67" s="134"/>
      <c r="N67" s="134"/>
      <c r="O67" s="134"/>
      <c r="P67" s="134"/>
      <c r="Q67" s="134"/>
      <c r="R67" s="134"/>
      <c r="S67" s="134"/>
      <c r="T67" s="207"/>
      <c r="U67" s="207"/>
      <c r="V67" s="207"/>
      <c r="W67" s="207"/>
      <c r="X67" s="207"/>
      <c r="Y67" s="207"/>
      <c r="Z67" s="207"/>
      <c r="AA67" s="207"/>
    </row>
    <row r="68" spans="1:27" x14ac:dyDescent="0.2">
      <c r="A68" s="73"/>
      <c r="B68" s="73"/>
      <c r="C68" s="73"/>
      <c r="D68" s="134"/>
      <c r="E68" s="134"/>
      <c r="F68" s="134"/>
      <c r="G68" s="134"/>
      <c r="H68" s="134"/>
      <c r="I68" s="134"/>
      <c r="J68" s="134"/>
      <c r="K68" s="134"/>
      <c r="L68" s="134"/>
      <c r="M68" s="134"/>
      <c r="N68" s="134"/>
      <c r="O68" s="134"/>
      <c r="P68" s="134"/>
      <c r="Q68" s="134"/>
      <c r="R68" s="134"/>
      <c r="S68" s="134"/>
      <c r="T68" s="207"/>
      <c r="U68" s="207"/>
      <c r="V68" s="207"/>
      <c r="W68" s="207"/>
      <c r="X68" s="207"/>
      <c r="Y68" s="207"/>
      <c r="Z68" s="207"/>
      <c r="AA68" s="207"/>
    </row>
  </sheetData>
  <mergeCells count="35">
    <mergeCell ref="A44:A45"/>
    <mergeCell ref="B44:B45"/>
    <mergeCell ref="E45:I46"/>
    <mergeCell ref="A36:B36"/>
    <mergeCell ref="A38:B38"/>
    <mergeCell ref="A39:B39"/>
    <mergeCell ref="A40:A41"/>
    <mergeCell ref="B40:B41"/>
    <mergeCell ref="A42:A43"/>
    <mergeCell ref="B42:B43"/>
    <mergeCell ref="H40:M40"/>
    <mergeCell ref="H41:M42"/>
    <mergeCell ref="H43:M44"/>
    <mergeCell ref="A10:B10"/>
    <mergeCell ref="A19:B19"/>
    <mergeCell ref="E19:N19"/>
    <mergeCell ref="A20:B20"/>
    <mergeCell ref="H39:M39"/>
    <mergeCell ref="A34:B34"/>
    <mergeCell ref="E36:N36"/>
    <mergeCell ref="A21:B21"/>
    <mergeCell ref="B23:B24"/>
    <mergeCell ref="E28:G28"/>
    <mergeCell ref="H28:K28"/>
    <mergeCell ref="A31:B33"/>
    <mergeCell ref="E4:F4"/>
    <mergeCell ref="L4:M4"/>
    <mergeCell ref="A4:B4"/>
    <mergeCell ref="A6:B6"/>
    <mergeCell ref="A8:B8"/>
    <mergeCell ref="A1:M1"/>
    <mergeCell ref="A3:B3"/>
    <mergeCell ref="E3:F3"/>
    <mergeCell ref="H3:I3"/>
    <mergeCell ref="L3:M3"/>
  </mergeCells>
  <dataValidations count="6">
    <dataValidation type="list" allowBlank="1" sqref="H4" xr:uid="{00000000-0002-0000-0200-000000000000}">
      <formula1>"LCU,USD,EUR,PPP$"</formula1>
    </dataValidation>
    <dataValidation type="custom" allowBlank="1" showInputMessage="1" showErrorMessage="1" prompt="The nr. of fulltime workers in the family can not exceed the family size." sqref="B44" xr:uid="{00000000-0002-0000-0200-000001000000}">
      <formula1>B44&lt;=B40</formula1>
    </dataValidation>
    <dataValidation type="list" allowBlank="1" showErrorMessage="1" sqref="C28:C30" xr:uid="{00000000-0002-0000-0200-000002000000}">
      <formula1>"2016,2017,2018,2019,2020,2021,2022"</formula1>
    </dataValidation>
    <dataValidation type="custom" allowBlank="1" showInputMessage="1" showErrorMessage="1" prompt="The nr. of adults can not exceed the household size." sqref="B42" xr:uid="{00000000-0002-0000-0200-000005000000}">
      <formula1>B42&lt;=B40</formula1>
    </dataValidation>
    <dataValidation type="list" allowBlank="1" sqref="H28" xr:uid="{00000000-0002-0000-0200-000006000000}">
      <formula1>$Z$23:$Z$32</formula1>
    </dataValidation>
    <dataValidation type="list" allowBlank="1" showErrorMessage="1" sqref="B28" xr:uid="{81C8D927-DB7A-BB4E-8778-00C28F8FAB9D}">
      <formula1>"2016,2017,2018,2019,2020,2021,2022,2023,2024"</formula1>
    </dataValidation>
  </dataValidations>
  <hyperlinks>
    <hyperlink ref="G10" location="Google_Sheet_Link_1457431106" display="Living Income" xr:uid="{00000000-0004-0000-0200-000000000000}"/>
    <hyperlink ref="H10" location="Google_Sheet_Link_84522528" display="International Poverty Lines" xr:uid="{00000000-0004-0000-0200-000001000000}"/>
    <hyperlink ref="I10" location="Google_Sheet_Link_246149807" display="National Poverty Lines" xr:uid="{00000000-0004-0000-0200-000002000000}"/>
    <hyperlink ref="M10" location="Google_Sheet_Link_1845917726" display="Living Wages" xr:uid="{00000000-0004-0000-0200-000003000000}"/>
    <hyperlink ref="N10" location="Google_Sheet_Link_2035446208" display="Minimum Wages" xr:uid="{00000000-0004-0000-0200-000004000000}"/>
  </hyperlinks>
  <pageMargins left="0.7" right="0.7" top="0.75" bottom="0.75" header="0" footer="0"/>
  <pageSetup paperSize="9" orientation="portrait"/>
  <extLst>
    <ext xmlns:x14="http://schemas.microsoft.com/office/spreadsheetml/2009/9/main" uri="{CCE6A557-97BC-4b89-ADB6-D9C93CAAB3DF}">
      <x14:dataValidations xmlns:xm="http://schemas.microsoft.com/office/excel/2006/main" count="1">
        <x14:dataValidation type="list" allowBlank="1" showErrorMessage="1" xr:uid="{3DDE9EEC-AC6A-3541-8D99-5B08CE0F659C}">
          <x14:formula1>
            <xm:f>'Living Wage &amp; Income Database'!$CA$9:$CA$121</xm:f>
          </x14:formula1>
          <xm:sqref>E4:F4</xm:sqref>
        </x14:dataValidation>
      </x14:dataValidations>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outlinePr summaryBelow="0" summaryRight="0"/>
  </sheetPr>
  <dimension ref="A1:CB1067"/>
  <sheetViews>
    <sheetView zoomScale="111" workbookViewId="0">
      <pane xSplit="3" ySplit="7" topLeftCell="D37" activePane="bottomRight" state="frozen"/>
      <selection pane="topRight" activeCell="D1" sqref="D1"/>
      <selection pane="bottomLeft" activeCell="A8" sqref="A8"/>
      <selection pane="bottomRight" activeCell="A39" sqref="A39:A40"/>
    </sheetView>
  </sheetViews>
  <sheetFormatPr baseColWidth="10" defaultColWidth="12.6640625" defaultRowHeight="15" customHeight="1" x14ac:dyDescent="0.2"/>
  <cols>
    <col min="1" max="1" width="19.6640625" style="142" customWidth="1"/>
    <col min="2" max="2" width="17.6640625" style="142" customWidth="1"/>
    <col min="3" max="3" width="20.6640625" style="142" customWidth="1"/>
    <col min="4" max="7" width="15.6640625" style="142" customWidth="1"/>
    <col min="8" max="8" width="26.83203125" style="142" customWidth="1"/>
    <col min="9" max="9" width="26.83203125" style="142" hidden="1" customWidth="1"/>
    <col min="10" max="10" width="26.83203125" style="142" customWidth="1"/>
    <col min="11" max="11" width="9" style="142" customWidth="1"/>
    <col min="12" max="12" width="8.5" style="142" hidden="1" customWidth="1"/>
    <col min="13" max="20" width="15.6640625" style="142" customWidth="1"/>
    <col min="21" max="21" width="15.6640625" style="142" hidden="1" customWidth="1"/>
    <col min="22" max="23" width="15.6640625" style="142" customWidth="1"/>
    <col min="24" max="24" width="18.1640625" style="142" customWidth="1"/>
    <col min="25" max="34" width="15.6640625" style="142" customWidth="1"/>
    <col min="35" max="35" width="68" style="142" hidden="1" customWidth="1"/>
    <col min="36" max="36" width="15.6640625" style="142" customWidth="1"/>
    <col min="37" max="37" width="18.83203125" style="142" customWidth="1"/>
    <col min="38" max="38" width="13.83203125" style="142" hidden="1" customWidth="1"/>
    <col min="39" max="47" width="15.6640625" style="142" customWidth="1"/>
    <col min="48" max="48" width="68" style="142" hidden="1" customWidth="1"/>
    <col min="49" max="58" width="15.6640625" style="142" customWidth="1"/>
    <col min="59" max="59" width="15.6640625" style="142" hidden="1" customWidth="1"/>
    <col min="60" max="70" width="15.6640625" style="142" customWidth="1"/>
    <col min="71" max="71" width="28.1640625" style="142" customWidth="1"/>
    <col min="72" max="72" width="20.83203125" style="142" customWidth="1"/>
    <col min="73" max="73" width="12.6640625" style="142" customWidth="1"/>
    <col min="74" max="78" width="0.1640625" style="142" customWidth="1"/>
    <col min="79" max="79" width="31.1640625" style="142" customWidth="1"/>
    <col min="80" max="16384" width="12.6640625" style="142"/>
  </cols>
  <sheetData>
    <row r="1" spans="1:79" ht="90" customHeight="1" x14ac:dyDescent="0.2">
      <c r="A1" s="885" t="s">
        <v>175</v>
      </c>
      <c r="B1" s="886"/>
      <c r="C1" s="887"/>
      <c r="D1" s="888" t="s">
        <v>176</v>
      </c>
      <c r="E1" s="889"/>
      <c r="F1" s="889"/>
      <c r="G1" s="889"/>
      <c r="H1" s="889"/>
      <c r="I1" s="267"/>
      <c r="J1" s="207"/>
      <c r="K1" s="207"/>
      <c r="L1" s="207"/>
      <c r="M1" s="207"/>
      <c r="N1" s="207"/>
      <c r="O1" s="207"/>
      <c r="P1" s="207"/>
      <c r="Q1" s="207"/>
      <c r="R1" s="409"/>
      <c r="S1" s="409"/>
      <c r="T1" s="207"/>
      <c r="U1" s="268"/>
      <c r="V1" s="486"/>
      <c r="W1" s="207"/>
      <c r="X1" s="207"/>
      <c r="Y1" s="207"/>
      <c r="Z1" s="207"/>
      <c r="AA1" s="410"/>
      <c r="AB1" s="410"/>
      <c r="AC1" s="207"/>
      <c r="AD1" s="207"/>
      <c r="AE1" s="207"/>
      <c r="AF1" s="207"/>
      <c r="AG1" s="207"/>
      <c r="AH1" s="207"/>
      <c r="AI1" s="269"/>
      <c r="AJ1" s="207"/>
      <c r="AK1" s="207"/>
      <c r="AL1" s="207"/>
      <c r="AM1" s="207"/>
      <c r="AN1" s="207"/>
      <c r="AO1" s="207"/>
      <c r="AP1" s="207"/>
      <c r="AQ1" s="207"/>
      <c r="AR1" s="207"/>
      <c r="AS1" s="207"/>
      <c r="AT1" s="207"/>
      <c r="AU1" s="207"/>
      <c r="AV1" s="411"/>
      <c r="AW1" s="207"/>
      <c r="AX1" s="207"/>
      <c r="AY1" s="207"/>
      <c r="AZ1" s="207"/>
      <c r="BA1" s="207"/>
      <c r="BB1" s="207"/>
      <c r="BC1" s="207"/>
      <c r="BD1" s="207"/>
      <c r="BE1" s="207"/>
      <c r="BF1" s="207"/>
      <c r="BG1" s="207"/>
      <c r="BH1" s="207"/>
      <c r="BI1" s="207"/>
      <c r="BJ1" s="207"/>
      <c r="BK1" s="207"/>
      <c r="BL1" s="207"/>
      <c r="BM1" s="207"/>
      <c r="BN1" s="207"/>
      <c r="BO1" s="207"/>
      <c r="BP1" s="207"/>
      <c r="BQ1" s="207"/>
      <c r="BR1" s="207"/>
      <c r="BS1" s="207"/>
      <c r="BT1" s="207"/>
    </row>
    <row r="2" spans="1:79" ht="15" customHeight="1" thickBot="1" x14ac:dyDescent="0.25">
      <c r="A2" s="890" t="s">
        <v>690</v>
      </c>
      <c r="B2" s="891"/>
      <c r="C2" s="892"/>
      <c r="D2" s="889"/>
      <c r="E2" s="889"/>
      <c r="F2" s="889"/>
      <c r="G2" s="889"/>
      <c r="H2" s="889"/>
      <c r="I2" s="270"/>
      <c r="J2" s="271"/>
      <c r="K2" s="271"/>
      <c r="L2" s="271"/>
      <c r="M2" s="271"/>
      <c r="N2" s="271"/>
      <c r="O2" s="271"/>
      <c r="P2" s="271"/>
      <c r="Q2" s="271"/>
      <c r="R2" s="272"/>
      <c r="S2" s="272"/>
      <c r="T2" s="271"/>
      <c r="U2" s="268"/>
      <c r="V2" s="487"/>
      <c r="W2" s="271"/>
      <c r="X2" s="271"/>
      <c r="Y2" s="271"/>
      <c r="Z2" s="271"/>
      <c r="AA2" s="273"/>
      <c r="AB2" s="273"/>
      <c r="AC2" s="271"/>
      <c r="AD2" s="271"/>
      <c r="AE2" s="271"/>
      <c r="AF2" s="271"/>
      <c r="AG2" s="271"/>
      <c r="AH2" s="271"/>
      <c r="AI2" s="269"/>
      <c r="AJ2" s="271"/>
      <c r="AK2" s="271"/>
      <c r="AL2" s="271"/>
      <c r="AM2" s="271"/>
      <c r="AN2" s="271"/>
      <c r="AO2" s="271"/>
      <c r="AP2" s="271"/>
      <c r="AQ2" s="271"/>
      <c r="AR2" s="271"/>
      <c r="AS2" s="271"/>
      <c r="AT2" s="271"/>
      <c r="AU2" s="271"/>
      <c r="AV2" s="274"/>
      <c r="AW2" s="271"/>
      <c r="AX2" s="271"/>
      <c r="AY2" s="271"/>
      <c r="AZ2" s="271"/>
      <c r="BA2" s="271"/>
      <c r="BB2" s="271"/>
      <c r="BC2" s="271"/>
      <c r="BD2" s="271"/>
      <c r="BE2" s="271"/>
      <c r="BF2" s="271"/>
      <c r="BG2" s="271"/>
      <c r="BH2" s="271"/>
      <c r="BI2" s="271"/>
      <c r="BJ2" s="271"/>
      <c r="BK2" s="271"/>
      <c r="BL2" s="271"/>
      <c r="BM2" s="271"/>
      <c r="BN2" s="271"/>
      <c r="BO2" s="271"/>
      <c r="BP2" s="271"/>
      <c r="BQ2" s="271"/>
      <c r="BR2" s="271"/>
      <c r="BS2" s="271"/>
      <c r="BT2" s="271"/>
      <c r="BU2" s="275"/>
      <c r="BV2" s="275"/>
      <c r="BW2" s="275"/>
      <c r="BX2" s="275"/>
      <c r="BY2" s="275"/>
      <c r="BZ2" s="275"/>
      <c r="CA2" s="275"/>
    </row>
    <row r="3" spans="1:79" ht="32.25" customHeight="1" x14ac:dyDescent="0.2">
      <c r="A3" s="893" t="s">
        <v>701</v>
      </c>
      <c r="B3" s="873"/>
      <c r="C3" s="874"/>
      <c r="D3" s="872" t="s">
        <v>64</v>
      </c>
      <c r="E3" s="873"/>
      <c r="F3" s="873"/>
      <c r="G3" s="873"/>
      <c r="H3" s="874"/>
      <c r="I3" s="276"/>
      <c r="J3" s="875" t="s">
        <v>702</v>
      </c>
      <c r="K3" s="882"/>
      <c r="L3" s="882"/>
      <c r="M3" s="882"/>
      <c r="N3" s="882"/>
      <c r="O3" s="882"/>
      <c r="P3" s="882"/>
      <c r="Q3" s="882"/>
      <c r="R3" s="882"/>
      <c r="S3" s="882"/>
      <c r="T3" s="876"/>
      <c r="U3" s="277"/>
      <c r="V3" s="883" t="s">
        <v>703</v>
      </c>
      <c r="W3" s="873"/>
      <c r="X3" s="873"/>
      <c r="Y3" s="873"/>
      <c r="Z3" s="873"/>
      <c r="AA3" s="873"/>
      <c r="AB3" s="873"/>
      <c r="AC3" s="873"/>
      <c r="AD3" s="873"/>
      <c r="AE3" s="873"/>
      <c r="AF3" s="873"/>
      <c r="AG3" s="873"/>
      <c r="AH3" s="884"/>
      <c r="AI3" s="278"/>
      <c r="AJ3" s="872" t="s">
        <v>100</v>
      </c>
      <c r="AK3" s="873"/>
      <c r="AL3" s="873"/>
      <c r="AM3" s="873"/>
      <c r="AN3" s="873"/>
      <c r="AO3" s="873"/>
      <c r="AP3" s="873"/>
      <c r="AQ3" s="873"/>
      <c r="AR3" s="873"/>
      <c r="AS3" s="873"/>
      <c r="AT3" s="873"/>
      <c r="AU3" s="874"/>
      <c r="AV3" s="364"/>
      <c r="AW3" s="872" t="s">
        <v>704</v>
      </c>
      <c r="AX3" s="873"/>
      <c r="AY3" s="873"/>
      <c r="AZ3" s="873"/>
      <c r="BA3" s="873"/>
      <c r="BB3" s="873"/>
      <c r="BC3" s="873"/>
      <c r="BD3" s="873"/>
      <c r="BE3" s="873"/>
      <c r="BF3" s="874"/>
      <c r="BG3" s="279"/>
      <c r="BH3" s="872" t="s">
        <v>705</v>
      </c>
      <c r="BI3" s="873"/>
      <c r="BJ3" s="873"/>
      <c r="BK3" s="873"/>
      <c r="BL3" s="873"/>
      <c r="BM3" s="873"/>
      <c r="BN3" s="873"/>
      <c r="BO3" s="873"/>
      <c r="BP3" s="873"/>
      <c r="BQ3" s="873"/>
      <c r="BR3" s="874"/>
      <c r="BS3" s="875" t="s">
        <v>119</v>
      </c>
      <c r="BT3" s="876"/>
      <c r="BU3" s="280"/>
      <c r="BV3" s="280"/>
      <c r="BW3" s="280"/>
      <c r="BX3" s="280"/>
      <c r="BY3" s="280"/>
      <c r="BZ3" s="280"/>
      <c r="CA3" s="280"/>
    </row>
    <row r="4" spans="1:79" ht="51.75" customHeight="1" x14ac:dyDescent="0.2">
      <c r="A4" s="877" t="s">
        <v>177</v>
      </c>
      <c r="B4" s="878"/>
      <c r="C4" s="879"/>
      <c r="D4" s="877" t="s">
        <v>178</v>
      </c>
      <c r="E4" s="878"/>
      <c r="F4" s="878"/>
      <c r="G4" s="878"/>
      <c r="H4" s="879"/>
      <c r="I4" s="281"/>
      <c r="J4" s="877" t="s">
        <v>179</v>
      </c>
      <c r="K4" s="878"/>
      <c r="L4" s="878"/>
      <c r="M4" s="878"/>
      <c r="N4" s="878"/>
      <c r="O4" s="878"/>
      <c r="P4" s="878"/>
      <c r="Q4" s="878"/>
      <c r="R4" s="878"/>
      <c r="S4" s="878"/>
      <c r="T4" s="879"/>
      <c r="U4" s="282"/>
      <c r="V4" s="880" t="s">
        <v>180</v>
      </c>
      <c r="W4" s="878"/>
      <c r="X4" s="878"/>
      <c r="Y4" s="878"/>
      <c r="Z4" s="878"/>
      <c r="AA4" s="878"/>
      <c r="AB4" s="878"/>
      <c r="AC4" s="878"/>
      <c r="AD4" s="878"/>
      <c r="AE4" s="878"/>
      <c r="AF4" s="878"/>
      <c r="AG4" s="878"/>
      <c r="AH4" s="881"/>
      <c r="AI4" s="283"/>
      <c r="AJ4" s="877" t="s">
        <v>101</v>
      </c>
      <c r="AK4" s="878"/>
      <c r="AL4" s="878"/>
      <c r="AM4" s="878"/>
      <c r="AN4" s="878"/>
      <c r="AO4" s="878"/>
      <c r="AP4" s="878"/>
      <c r="AQ4" s="878"/>
      <c r="AR4" s="878"/>
      <c r="AS4" s="878"/>
      <c r="AT4" s="878"/>
      <c r="AU4" s="879"/>
      <c r="AV4" s="364"/>
      <c r="AW4" s="877" t="s">
        <v>107</v>
      </c>
      <c r="AX4" s="878"/>
      <c r="AY4" s="878"/>
      <c r="AZ4" s="878"/>
      <c r="BA4" s="878"/>
      <c r="BB4" s="878"/>
      <c r="BC4" s="878"/>
      <c r="BD4" s="878"/>
      <c r="BE4" s="878"/>
      <c r="BF4" s="879"/>
      <c r="BG4" s="284"/>
      <c r="BH4" s="877" t="s">
        <v>181</v>
      </c>
      <c r="BI4" s="878"/>
      <c r="BJ4" s="878"/>
      <c r="BK4" s="878"/>
      <c r="BL4" s="878"/>
      <c r="BM4" s="878"/>
      <c r="BN4" s="878"/>
      <c r="BO4" s="878"/>
      <c r="BP4" s="878"/>
      <c r="BQ4" s="878"/>
      <c r="BR4" s="879"/>
      <c r="BS4" s="877" t="s">
        <v>120</v>
      </c>
      <c r="BT4" s="879"/>
      <c r="BU4" s="285"/>
      <c r="BV4" s="285"/>
      <c r="BW4" s="285"/>
      <c r="BX4" s="285"/>
      <c r="BY4" s="285"/>
      <c r="BZ4" s="285"/>
      <c r="CA4" s="285"/>
    </row>
    <row r="5" spans="1:79" ht="43.5" customHeight="1" x14ac:dyDescent="0.2">
      <c r="A5" s="286" t="s">
        <v>58</v>
      </c>
      <c r="B5" s="287" t="s">
        <v>60</v>
      </c>
      <c r="C5" s="288" t="s">
        <v>62</v>
      </c>
      <c r="D5" s="894" t="s">
        <v>65</v>
      </c>
      <c r="E5" s="881"/>
      <c r="F5" s="289" t="s">
        <v>67</v>
      </c>
      <c r="G5" s="289" t="s">
        <v>70</v>
      </c>
      <c r="H5" s="290" t="s">
        <v>73</v>
      </c>
      <c r="I5" s="291" t="s">
        <v>58</v>
      </c>
      <c r="J5" s="894" t="s">
        <v>65</v>
      </c>
      <c r="K5" s="881"/>
      <c r="L5" s="292" t="s">
        <v>182</v>
      </c>
      <c r="M5" s="895" t="s">
        <v>152</v>
      </c>
      <c r="N5" s="878"/>
      <c r="O5" s="878"/>
      <c r="P5" s="881"/>
      <c r="Q5" s="895" t="s">
        <v>153</v>
      </c>
      <c r="R5" s="878"/>
      <c r="S5" s="878"/>
      <c r="T5" s="881"/>
      <c r="U5" s="282"/>
      <c r="V5" s="896" t="s">
        <v>65</v>
      </c>
      <c r="W5" s="897"/>
      <c r="X5" s="289" t="s">
        <v>93</v>
      </c>
      <c r="Y5" s="895" t="s">
        <v>148</v>
      </c>
      <c r="Z5" s="897"/>
      <c r="AA5" s="895" t="s">
        <v>152</v>
      </c>
      <c r="AB5" s="878"/>
      <c r="AC5" s="878"/>
      <c r="AD5" s="881"/>
      <c r="AE5" s="895" t="s">
        <v>153</v>
      </c>
      <c r="AF5" s="878"/>
      <c r="AG5" s="878"/>
      <c r="AH5" s="881"/>
      <c r="AI5" s="283"/>
      <c r="AJ5" s="894" t="s">
        <v>65</v>
      </c>
      <c r="AK5" s="881"/>
      <c r="AL5" s="293"/>
      <c r="AM5" s="289" t="s">
        <v>148</v>
      </c>
      <c r="AN5" s="895" t="s">
        <v>152</v>
      </c>
      <c r="AO5" s="878"/>
      <c r="AP5" s="878"/>
      <c r="AQ5" s="881"/>
      <c r="AR5" s="895" t="s">
        <v>153</v>
      </c>
      <c r="AS5" s="878"/>
      <c r="AT5" s="878"/>
      <c r="AU5" s="881"/>
      <c r="AV5" s="294"/>
      <c r="AW5" s="895" t="s">
        <v>65</v>
      </c>
      <c r="AX5" s="897"/>
      <c r="AY5" s="898" t="s">
        <v>149</v>
      </c>
      <c r="AZ5" s="878"/>
      <c r="BA5" s="878"/>
      <c r="BB5" s="881"/>
      <c r="BC5" s="895" t="s">
        <v>153</v>
      </c>
      <c r="BD5" s="878"/>
      <c r="BE5" s="878"/>
      <c r="BF5" s="881"/>
      <c r="BG5" s="295"/>
      <c r="BH5" s="894" t="s">
        <v>65</v>
      </c>
      <c r="BI5" s="878"/>
      <c r="BJ5" s="897"/>
      <c r="BK5" s="895" t="s">
        <v>149</v>
      </c>
      <c r="BL5" s="878"/>
      <c r="BM5" s="878"/>
      <c r="BN5" s="881"/>
      <c r="BO5" s="895" t="s">
        <v>153</v>
      </c>
      <c r="BP5" s="878"/>
      <c r="BQ5" s="878"/>
      <c r="BR5" s="881"/>
      <c r="BS5" s="296" t="s">
        <v>121</v>
      </c>
      <c r="BT5" s="296" t="s">
        <v>122</v>
      </c>
      <c r="BU5" s="275"/>
      <c r="BV5" s="275"/>
      <c r="BW5" s="275"/>
      <c r="BX5" s="275"/>
      <c r="BY5" s="275"/>
      <c r="BZ5" s="275"/>
      <c r="CA5" s="275"/>
    </row>
    <row r="6" spans="1:79" ht="60" hidden="1" customHeight="1" x14ac:dyDescent="0.25">
      <c r="A6" s="297"/>
      <c r="B6" s="298"/>
      <c r="C6" s="299"/>
      <c r="D6" s="300"/>
      <c r="E6" s="301"/>
      <c r="F6" s="302"/>
      <c r="G6" s="303"/>
      <c r="H6" s="304"/>
      <c r="I6" s="305" t="s">
        <v>58</v>
      </c>
      <c r="J6" s="306" t="s">
        <v>79</v>
      </c>
      <c r="K6" s="306" t="s">
        <v>77</v>
      </c>
      <c r="L6" s="307"/>
      <c r="M6" s="308" t="s">
        <v>183</v>
      </c>
      <c r="N6" s="308" t="s">
        <v>184</v>
      </c>
      <c r="O6" s="308" t="s">
        <v>185</v>
      </c>
      <c r="P6" s="308" t="s">
        <v>186</v>
      </c>
      <c r="Q6" s="308" t="s">
        <v>187</v>
      </c>
      <c r="R6" s="309" t="s">
        <v>188</v>
      </c>
      <c r="S6" s="309" t="s">
        <v>189</v>
      </c>
      <c r="T6" s="310" t="s">
        <v>190</v>
      </c>
      <c r="U6" s="311" t="s">
        <v>58</v>
      </c>
      <c r="V6" s="488" t="s">
        <v>191</v>
      </c>
      <c r="W6" s="308" t="s">
        <v>77</v>
      </c>
      <c r="X6" s="308" t="s">
        <v>145</v>
      </c>
      <c r="Y6" s="308" t="s">
        <v>192</v>
      </c>
      <c r="Z6" s="308" t="s">
        <v>193</v>
      </c>
      <c r="AA6" s="308" t="s">
        <v>184</v>
      </c>
      <c r="AB6" s="308" t="s">
        <v>185</v>
      </c>
      <c r="AC6" s="308" t="s">
        <v>183</v>
      </c>
      <c r="AD6" s="308" t="s">
        <v>186</v>
      </c>
      <c r="AE6" s="308" t="s">
        <v>188</v>
      </c>
      <c r="AF6" s="308" t="s">
        <v>189</v>
      </c>
      <c r="AG6" s="308" t="s">
        <v>187</v>
      </c>
      <c r="AH6" s="310" t="s">
        <v>190</v>
      </c>
      <c r="AI6" s="312"/>
      <c r="AJ6" s="308" t="s">
        <v>79</v>
      </c>
      <c r="AK6" s="313" t="s">
        <v>77</v>
      </c>
      <c r="AL6" s="314" t="s">
        <v>194</v>
      </c>
      <c r="AM6" s="308" t="s">
        <v>193</v>
      </c>
      <c r="AN6" s="308" t="s">
        <v>183</v>
      </c>
      <c r="AO6" s="308" t="s">
        <v>184</v>
      </c>
      <c r="AP6" s="308" t="s">
        <v>185</v>
      </c>
      <c r="AQ6" s="308" t="s">
        <v>186</v>
      </c>
      <c r="AR6" s="308" t="s">
        <v>187</v>
      </c>
      <c r="AS6" s="308" t="s">
        <v>188</v>
      </c>
      <c r="AT6" s="308" t="s">
        <v>189</v>
      </c>
      <c r="AU6" s="310" t="s">
        <v>190</v>
      </c>
      <c r="AV6" s="315"/>
      <c r="AW6" s="307" t="s">
        <v>77</v>
      </c>
      <c r="AX6" s="316" t="s">
        <v>79</v>
      </c>
      <c r="AY6" s="308" t="s">
        <v>195</v>
      </c>
      <c r="AZ6" s="308" t="s">
        <v>196</v>
      </c>
      <c r="BA6" s="308" t="s">
        <v>197</v>
      </c>
      <c r="BB6" s="308" t="s">
        <v>198</v>
      </c>
      <c r="BC6" s="308" t="s">
        <v>187</v>
      </c>
      <c r="BD6" s="308" t="s">
        <v>188</v>
      </c>
      <c r="BE6" s="308" t="s">
        <v>189</v>
      </c>
      <c r="BF6" s="308" t="s">
        <v>190</v>
      </c>
      <c r="BG6" s="317"/>
      <c r="BH6" s="314" t="s">
        <v>77</v>
      </c>
      <c r="BI6" s="314" t="s">
        <v>115</v>
      </c>
      <c r="BJ6" s="308" t="s">
        <v>79</v>
      </c>
      <c r="BK6" s="308" t="s">
        <v>195</v>
      </c>
      <c r="BL6" s="308" t="s">
        <v>196</v>
      </c>
      <c r="BM6" s="308" t="s">
        <v>197</v>
      </c>
      <c r="BN6" s="308" t="s">
        <v>198</v>
      </c>
      <c r="BO6" s="308" t="s">
        <v>187</v>
      </c>
      <c r="BP6" s="308" t="s">
        <v>188</v>
      </c>
      <c r="BQ6" s="308" t="s">
        <v>189</v>
      </c>
      <c r="BR6" s="308" t="s">
        <v>190</v>
      </c>
      <c r="BS6" s="318"/>
      <c r="BT6" s="319"/>
      <c r="BU6" s="320"/>
      <c r="BV6" s="320"/>
      <c r="BW6" s="320"/>
      <c r="BX6" s="320"/>
      <c r="BY6" s="320"/>
      <c r="BZ6" s="320"/>
      <c r="CA6" s="320"/>
    </row>
    <row r="7" spans="1:79" ht="41" thickBot="1" x14ac:dyDescent="0.3">
      <c r="A7" s="321"/>
      <c r="B7" s="322"/>
      <c r="C7" s="323"/>
      <c r="D7" s="324" t="s">
        <v>79</v>
      </c>
      <c r="E7" s="325" t="s">
        <v>199</v>
      </c>
      <c r="F7" s="326" t="s">
        <v>68</v>
      </c>
      <c r="G7" s="327" t="s">
        <v>71</v>
      </c>
      <c r="H7" s="328" t="s">
        <v>200</v>
      </c>
      <c r="I7" s="329"/>
      <c r="J7" s="325" t="s">
        <v>79</v>
      </c>
      <c r="K7" s="325" t="s">
        <v>201</v>
      </c>
      <c r="L7" s="330" t="s">
        <v>82</v>
      </c>
      <c r="M7" s="331" t="s">
        <v>82</v>
      </c>
      <c r="N7" s="331" t="s">
        <v>84</v>
      </c>
      <c r="O7" s="331" t="s">
        <v>86</v>
      </c>
      <c r="P7" s="332" t="s">
        <v>88</v>
      </c>
      <c r="Q7" s="331" t="s">
        <v>82</v>
      </c>
      <c r="R7" s="333" t="s">
        <v>84</v>
      </c>
      <c r="S7" s="333" t="s">
        <v>86</v>
      </c>
      <c r="T7" s="334" t="s">
        <v>88</v>
      </c>
      <c r="U7" s="335" t="s">
        <v>58</v>
      </c>
      <c r="V7" s="489" t="s">
        <v>191</v>
      </c>
      <c r="W7" s="416" t="s">
        <v>77</v>
      </c>
      <c r="X7" s="417" t="s">
        <v>94</v>
      </c>
      <c r="Y7" s="418" t="s">
        <v>689</v>
      </c>
      <c r="Z7" s="418" t="s">
        <v>82</v>
      </c>
      <c r="AA7" s="418" t="s">
        <v>84</v>
      </c>
      <c r="AB7" s="418" t="s">
        <v>86</v>
      </c>
      <c r="AC7" s="418" t="s">
        <v>82</v>
      </c>
      <c r="AD7" s="418" t="s">
        <v>88</v>
      </c>
      <c r="AE7" s="418" t="s">
        <v>84</v>
      </c>
      <c r="AF7" s="418" t="s">
        <v>86</v>
      </c>
      <c r="AG7" s="418" t="s">
        <v>82</v>
      </c>
      <c r="AH7" s="419" t="s">
        <v>88</v>
      </c>
      <c r="AI7" s="337" t="s">
        <v>58</v>
      </c>
      <c r="AJ7" s="418" t="s">
        <v>79</v>
      </c>
      <c r="AK7" s="338" t="s">
        <v>77</v>
      </c>
      <c r="AL7" s="339" t="s">
        <v>194</v>
      </c>
      <c r="AM7" s="331" t="s">
        <v>82</v>
      </c>
      <c r="AN7" s="331" t="s">
        <v>82</v>
      </c>
      <c r="AO7" s="331" t="s">
        <v>84</v>
      </c>
      <c r="AP7" s="331" t="s">
        <v>86</v>
      </c>
      <c r="AQ7" s="331" t="s">
        <v>88</v>
      </c>
      <c r="AR7" s="331" t="s">
        <v>82</v>
      </c>
      <c r="AS7" s="331" t="s">
        <v>84</v>
      </c>
      <c r="AT7" s="331" t="s">
        <v>86</v>
      </c>
      <c r="AU7" s="336" t="s">
        <v>88</v>
      </c>
      <c r="AV7" s="340" t="s">
        <v>58</v>
      </c>
      <c r="AW7" s="331" t="s">
        <v>77</v>
      </c>
      <c r="AX7" s="331" t="s">
        <v>79</v>
      </c>
      <c r="AY7" s="331" t="s">
        <v>82</v>
      </c>
      <c r="AZ7" s="331" t="s">
        <v>84</v>
      </c>
      <c r="BA7" s="331" t="s">
        <v>86</v>
      </c>
      <c r="BB7" s="332" t="s">
        <v>88</v>
      </c>
      <c r="BC7" s="331" t="s">
        <v>82</v>
      </c>
      <c r="BD7" s="331" t="s">
        <v>84</v>
      </c>
      <c r="BE7" s="331" t="s">
        <v>86</v>
      </c>
      <c r="BF7" s="334" t="s">
        <v>88</v>
      </c>
      <c r="BG7" s="341" t="s">
        <v>58</v>
      </c>
      <c r="BH7" s="338" t="s">
        <v>77</v>
      </c>
      <c r="BI7" s="338" t="s">
        <v>115</v>
      </c>
      <c r="BJ7" s="331" t="s">
        <v>79</v>
      </c>
      <c r="BK7" s="331" t="s">
        <v>82</v>
      </c>
      <c r="BL7" s="331" t="s">
        <v>84</v>
      </c>
      <c r="BM7" s="331" t="s">
        <v>86</v>
      </c>
      <c r="BN7" s="331" t="s">
        <v>88</v>
      </c>
      <c r="BO7" s="331" t="s">
        <v>82</v>
      </c>
      <c r="BP7" s="331" t="s">
        <v>84</v>
      </c>
      <c r="BQ7" s="331" t="s">
        <v>86</v>
      </c>
      <c r="BR7" s="331" t="s">
        <v>88</v>
      </c>
      <c r="BS7" s="342" t="s">
        <v>82</v>
      </c>
      <c r="BT7" s="342" t="s">
        <v>122</v>
      </c>
      <c r="BU7" s="320"/>
      <c r="BV7" s="320"/>
      <c r="BW7" s="320"/>
      <c r="BX7" s="320"/>
      <c r="BY7" s="320"/>
      <c r="BZ7" s="320"/>
      <c r="CA7" s="320"/>
    </row>
    <row r="8" spans="1:79" s="540" customFormat="1" ht="49" thickBot="1" x14ac:dyDescent="0.3">
      <c r="A8" s="548" t="s">
        <v>418</v>
      </c>
      <c r="B8" s="504" t="s">
        <v>213</v>
      </c>
      <c r="C8" s="504" t="s">
        <v>715</v>
      </c>
      <c r="D8" s="549" t="s">
        <v>714</v>
      </c>
      <c r="E8" s="550">
        <v>2023</v>
      </c>
      <c r="F8" s="508">
        <v>7.5</v>
      </c>
      <c r="G8" s="508">
        <v>2</v>
      </c>
      <c r="H8" s="509">
        <v>1.8</v>
      </c>
      <c r="I8" s="551"/>
      <c r="J8" s="552" t="s">
        <v>716</v>
      </c>
      <c r="K8" s="533">
        <v>2023</v>
      </c>
      <c r="L8" s="553"/>
      <c r="M8" s="514">
        <f>IFERROR(Q8/F8,"NA")</f>
        <v>49716.533333333333</v>
      </c>
      <c r="N8" s="515">
        <f>IFERROR(IF(ISBLANK(M8),"",R8/F8),"NA")</f>
        <v>107.94624474753579</v>
      </c>
      <c r="O8" s="515">
        <f>IFERROR(IF(ISBLANK(M8),"",S8/F8),"NA")</f>
        <v>102.50831807635267</v>
      </c>
      <c r="P8" s="516" t="str">
        <f>IFERROR(T8/F8,"NA")</f>
        <v>NA</v>
      </c>
      <c r="Q8" s="514">
        <v>372874</v>
      </c>
      <c r="R8" s="516">
        <f>IFERROR(Q8 / INDEX('LCU per US$, period average'!$A$4:$O$269, MATCH(A8, 'LCU per US$, period average'!$A$4:$A$269, 0), MATCH(K8, 'LCU per US$, period average'!$A$4:$O$4, 0)), "NA")</f>
        <v>809.59683560651843</v>
      </c>
      <c r="S8" s="516">
        <f>IFERROR(R8 * HLOOKUP(K8, 'LCU per US$, period average'!$A$4:$O$269, 76, FALSE), "NA")</f>
        <v>768.81238557264498</v>
      </c>
      <c r="T8" s="517" t="str">
        <f>IFERROR(Q8 / INDEX('PPP private conversion factor'!$A$4:$O$269, MATCH(A8, 'PPP private conversion factor'!$A$4:$A$269, 0), MATCH(K8, 'PPP private conversion factor'!$A$4:$O$4, 0)), "NA")</f>
        <v>NA</v>
      </c>
      <c r="U8" s="517" t="str">
        <f>IFERROR(R8 / INDEX('PPP private conversion factor'!$A$4:$O$269, MATCH(B8, 'PPP private conversion factor'!$A$4:$A$269, 0), MATCH(L8, 'PPP private conversion factor'!$A$4:$O$4, 0)), "NA")</f>
        <v>NA</v>
      </c>
      <c r="V8" s="519" t="s">
        <v>207</v>
      </c>
      <c r="W8" s="520">
        <v>2018</v>
      </c>
      <c r="X8" s="521">
        <v>0.52900000000000003</v>
      </c>
      <c r="Y8" s="522">
        <v>3.65</v>
      </c>
      <c r="Z8" s="522">
        <v>482</v>
      </c>
      <c r="AA8" s="523">
        <f>IF(ISNUMBER(MATCH(W8, 'LCU per US$, period average'!$A$4:$O$4, 0)), AC8/(INDEX('LCU per US$, period average'!$A$4:$O$269, MATCH(A8, 'LCU per US$, period average'!$A$4:$A$269), MATCH(W8, 'LCU per US$, period average'!$A$4:$O$4))), "NA")</f>
        <v>88.372696771410205</v>
      </c>
      <c r="AB8" s="524">
        <f>IF(ISNUMBER(MATCH(W8, 'LCU per US$, period average'!$A$4:$O$4, 0)), AA8*HLOOKUP(W8, 'LCU per US$, period average'!$A$4:$O$269, 76), "NA")</f>
        <v>78.227997962671267</v>
      </c>
      <c r="AC8" s="523">
        <f>IFERROR(Z8*30.42,"NA")</f>
        <v>14662.44</v>
      </c>
      <c r="AD8" s="523" t="str">
        <f>IFERROR(IF(ISNUMBER(MATCH(W8, 'PPP private conversion factor'!$A$4:$O$4, 0)), AC8/(INDEX('PPP private conversion factor'!$A$4:$O$269, MATCH(A8, 'PPP private conversion factor'!$A$4:$A$269), MATCH(W8, 'PPP private conversion factor'!$A$4:$O$4))), "NA"), "NA")</f>
        <v>NA</v>
      </c>
      <c r="AE8" s="525">
        <f>IFERROR(AA8*F8,"NA")</f>
        <v>662.79522578557658</v>
      </c>
      <c r="AF8" s="525">
        <f>IFERROR(AB8*F8,"NA")</f>
        <v>586.70998472003453</v>
      </c>
      <c r="AG8" s="525">
        <f>IFERROR(AC8*F8,"NA")</f>
        <v>109968.3</v>
      </c>
      <c r="AH8" s="525" t="str">
        <f>IFERROR(AD8*F8,"NA")</f>
        <v>NA</v>
      </c>
      <c r="AI8" s="554"/>
      <c r="AJ8" s="555" t="s">
        <v>693</v>
      </c>
      <c r="AK8" s="506">
        <v>2018</v>
      </c>
      <c r="AL8" s="514" t="s">
        <v>208</v>
      </c>
      <c r="AM8" s="514">
        <f>IFERROR(2.23*(INDEX('LCU per US$, period average'!$A$4:$O$269,MATCH(A8,'LCU per US$, period average'!$A$4:$A$269),MATCH(AK8,'LCU per US$, period average'!$A$4:$O$4))),"NA")</f>
        <v>369.99257004204054</v>
      </c>
      <c r="AN8" s="514">
        <f>IFERROR(AM8*30.42,"NA")</f>
        <v>11255.173980678874</v>
      </c>
      <c r="AO8" s="514">
        <f>IFERROR(IF(ISNUMBER(MATCH(AK8, 'LCU per US$, period average'!$A$4:$O$4, 0)), AN8/(INDEX('LCU per US$, period average'!$A$4:$O$269, MATCH(A8, 'LCU per US$, period average'!$A$4:$A$269, 0), MATCH(AK8, 'LCU per US$, period average'!$A$4:$O$4, 0))), "NA"), "NA")</f>
        <v>67.836600000000004</v>
      </c>
      <c r="AP8" s="516">
        <f>IFERROR(IF(ISNUMBER(MATCH(AK8, 'LCU per US$, period average'!$A$4:$O$4, 0)), AO8*HLOOKUP(AK8, 'LCU per US$, period average'!$A$4:$O$269, 76), "NA"), "NA")</f>
        <v>60.049331982266089</v>
      </c>
      <c r="AQ8" s="514" t="str">
        <f>IFERROR(IF(ISNUMBER(MATCH(AK8, 'PPP private conversion factor'!$A$4:$N$4, 0)), AN8/(INDEX('PPP private conversion factor'!$A$4:$N$269, MATCH(A8, 'PPP private conversion factor'!$A$4:$A$269, 0), MATCH(AK8, 'PPP private conversion factor'!$A$4:$O$4, 0))), "NA"), "NA")</f>
        <v>NA</v>
      </c>
      <c r="AR8" s="514">
        <f>IFERROR(AN8*F8,"NA")</f>
        <v>84413.804855091556</v>
      </c>
      <c r="AS8" s="514">
        <f>IFERROR(AO8*F8,"NA")</f>
        <v>508.77450000000005</v>
      </c>
      <c r="AT8" s="514">
        <f>IFERROR(AP8*F8,"NA")</f>
        <v>450.3699898669957</v>
      </c>
      <c r="AU8" s="544" t="str">
        <f>IFERROR(AQ8*F8,"NA")</f>
        <v>NA</v>
      </c>
      <c r="AV8" s="531" t="str">
        <f t="shared" ref="AV8:AV119" si="0">CA8</f>
        <v>Angola / Rural area / coffee-producing households in
Cuanza Sul province</v>
      </c>
      <c r="AW8" s="533">
        <v>2023</v>
      </c>
      <c r="AX8" s="556" t="s">
        <v>716</v>
      </c>
      <c r="AY8" s="514">
        <v>256297</v>
      </c>
      <c r="AZ8" s="514">
        <f>IF(ISERROR(MATCH(AW8, 'LCU per US$, period average'!$A$4:$O$4, 0)), "NA", AY8/(INDEX('LCU per US$, period average'!$A$4:$O$269, MATCH(A8, 'LCU per US$, period average'!$A$4:$A$269, 0), MATCH(AW8, 'LCU per US$, period average'!$A$4:$O$4, 0))))</f>
        <v>556.48084922907958</v>
      </c>
      <c r="BA8" s="516">
        <f>IFERROR(IF(ISNUMBER(MATCH(AW8, 'LCU per US$, period average'!$A$4:$O$4, 0)), AZ8*HLOOKUP(AW8, 'LCU per US$, period average'!$A$4:$O$269, 76), "NA"), "NA")</f>
        <v>528.44743260488042</v>
      </c>
      <c r="BB8" s="515" t="str">
        <f>IFERROR(IF(ISNUMBER(MATCH(AW8, 'PPP private conversion factor'!$A$4:$O$4, 0)), AY8/(INDEX('PPP private conversion factor'!$A$4:$O$269, MATCH(A8, 'PPP private conversion factor'!$A$4:$A$269, 0), MATCH(AW8, 'PPP private conversion factor'!$A$4:$O$4, 0))), "NA"), "NA")</f>
        <v>NA</v>
      </c>
      <c r="BC8" s="515">
        <f>IFERROR(AY8*H8,"NA")</f>
        <v>461334.60000000003</v>
      </c>
      <c r="BD8" s="515">
        <f>IFERROR(AZ8*H8,"NA")</f>
        <v>1001.6655286123432</v>
      </c>
      <c r="BE8" s="515">
        <f>IFERROR(BA8*H8,"NA")</f>
        <v>951.20537868878478</v>
      </c>
      <c r="BF8" s="517" t="str">
        <f>IFERROR(BB8*H8,"NA")</f>
        <v>NA</v>
      </c>
      <c r="BG8" s="557"/>
      <c r="BH8" s="533">
        <v>2024</v>
      </c>
      <c r="BI8" s="534" t="s">
        <v>723</v>
      </c>
      <c r="BJ8" s="535" t="s">
        <v>210</v>
      </c>
      <c r="BK8" s="514">
        <v>32181.15</v>
      </c>
      <c r="BL8" s="514">
        <f>IFERROR(IF(ISNUMBER(MATCH(BH8, 'LCU per US$, period average'!$A$4:$O$4, 0)), BK8/(INDEX('LCU per US$, period average'!$A$4:$O$269, MATCH(A8, 'LCU per US$, period average'!$A$4:$A$269), MATCH(BH8, 'LCU per US$, period average'!$A$4:$O$4))), "NA"),"NA")</f>
        <v>46.978393083923372</v>
      </c>
      <c r="BM8" s="516">
        <f>IF(ISNUMBER(MATCH(BH8, 'LCU per US$, period average'!$A$4:$O$4, 0)), BL8*HLOOKUP(BH8, 'LCU per US$, period average'!$A$4:$O$269, 76), "NA")</f>
        <v>43.447476317398582</v>
      </c>
      <c r="BN8" s="514" t="str">
        <f>IF(ISNUMBER(MATCH(BH8, 'PPP private conversion factor'!$A$4:$O$4, 0)), BK8/(INDEX('PPP private conversion factor'!$A$4:$O$269, MATCH(A8, 'PPP private conversion factor'!$A$4:$A$269), MATCH(BH8, 'PPP private conversion factor'!$A$4:$O$4))), "NA")</f>
        <v>NA</v>
      </c>
      <c r="BO8" s="514">
        <f>IFERROR(BK8*H8,"NA")</f>
        <v>57926.070000000007</v>
      </c>
      <c r="BP8" s="514">
        <f>IFERROR(BL8*H8,"NA")</f>
        <v>84.561107551062065</v>
      </c>
      <c r="BQ8" s="514">
        <f>IFERROR(BM8*H8,"NA")</f>
        <v>78.205457371317451</v>
      </c>
      <c r="BR8" s="514" t="str">
        <f t="shared" ref="BR8:BR115" si="1">IFERROR(BN8*H8,"NA")</f>
        <v>NA</v>
      </c>
      <c r="BS8" s="533" t="s">
        <v>721</v>
      </c>
      <c r="BT8" s="536" t="s">
        <v>722</v>
      </c>
      <c r="BU8" s="558"/>
      <c r="BV8" s="558"/>
      <c r="BW8" s="558"/>
      <c r="BX8" s="558"/>
      <c r="BY8" s="558"/>
      <c r="BZ8" s="558"/>
      <c r="CA8" s="539" t="str">
        <f>CONCATENATE(A8," / ",B8," area / ",C8)</f>
        <v>Angola / Rural area / coffee-producing households in
Cuanza Sul province</v>
      </c>
    </row>
    <row r="9" spans="1:79" s="596" customFormat="1" ht="33" thickBot="1" x14ac:dyDescent="0.25">
      <c r="A9" s="598" t="s">
        <v>202</v>
      </c>
      <c r="B9" s="599" t="s">
        <v>203</v>
      </c>
      <c r="C9" s="571" t="s">
        <v>204</v>
      </c>
      <c r="D9" s="600" t="s">
        <v>205</v>
      </c>
      <c r="E9" s="438">
        <v>2023</v>
      </c>
      <c r="F9" s="574">
        <v>4</v>
      </c>
      <c r="G9" s="574">
        <v>2</v>
      </c>
      <c r="H9" s="575">
        <v>1.66</v>
      </c>
      <c r="I9" s="601" t="str">
        <f>CA9</f>
        <v>Argentina / Non-Metropolitan Urban area / All</v>
      </c>
      <c r="J9" s="593" t="s">
        <v>206</v>
      </c>
      <c r="K9" s="577">
        <v>2024</v>
      </c>
      <c r="L9" s="602">
        <v>193149</v>
      </c>
      <c r="M9" s="579">
        <f t="shared" ref="M9:M115" si="2">IFERROR(Q9/F9,"NA")</f>
        <v>80156.834999999992</v>
      </c>
      <c r="N9" s="580">
        <f t="shared" ref="N9:N115" si="3">IFERROR(IF(ISBLANK(M9),"",R9/F9),"NA")</f>
        <v>270.5642505062799</v>
      </c>
      <c r="O9" s="580">
        <f>IFERROR(IF(ISBLANK(M9),"",S9/F9),"NA")</f>
        <v>250.22852197618323</v>
      </c>
      <c r="P9" s="581" t="str">
        <f t="shared" ref="P9:P115" si="4">IFERROR(T9/F9,"NA")</f>
        <v>NA</v>
      </c>
      <c r="Q9" s="579">
        <f>L9*H9</f>
        <v>320627.33999999997</v>
      </c>
      <c r="R9" s="581">
        <f>IFERROR(Q9 / INDEX('LCU per US$, period average'!$A$4:$O$269, MATCH(A9, 'LCU per US$, period average'!$A$4:$A$269, 0), MATCH(K9, 'LCU per US$, period average'!$A$4:$O$4, 0)), "NA")</f>
        <v>1082.2570020251196</v>
      </c>
      <c r="S9" s="581">
        <f>IFERROR(R9 * HLOOKUP(K9, 'LCU per US$, period average'!$A$4:$O$269, 76, FALSE), "NA")</f>
        <v>1000.9140879047329</v>
      </c>
      <c r="T9" s="582" t="str">
        <f>IFERROR(Q9 / INDEX('PPP private conversion factor'!$A$4:$O$269, MATCH(A9, 'PPP private conversion factor'!$A$4:$A$269, 0), MATCH(K9, 'PPP private conversion factor'!$A$4:$O$4, 0)), "NA")</f>
        <v>NA</v>
      </c>
      <c r="U9" s="582" t="str">
        <f>IFERROR(R9 / INDEX('PPP private conversion factor'!$A$4:$N$269, MATCH(B9, 'PPP private conversion factor'!$A$4:$A$269, 0), MATCH(L9, 'PPP private conversion factor'!$A$4:$N$4, 0)), "NA")</f>
        <v>NA</v>
      </c>
      <c r="V9" s="603" t="s">
        <v>207</v>
      </c>
      <c r="W9" s="583">
        <v>2021</v>
      </c>
      <c r="X9" s="584">
        <v>0.106</v>
      </c>
      <c r="Y9" s="585">
        <v>6.85</v>
      </c>
      <c r="Z9" s="585">
        <v>352.8</v>
      </c>
      <c r="AA9" s="586">
        <f>IF(ISNUMBER(MATCH(W9, 'LCU per US$, period average'!$A$4:$O$4, 0)), AC9/(INDEX('LCU per US$, period average'!$A$4:$O$269, MATCH(A9, 'LCU per US$, period average'!$A$4:$A$269), MATCH(W9, 'LCU per US$, period average'!$A$4:$O$4))), "NA")</f>
        <v>152.14492185192617</v>
      </c>
      <c r="AB9" s="587">
        <f>IF(ISNUMBER(MATCH(W9, 'LCU per US$, period average'!$A$4:$O$4, 0)), AA9*HLOOKUP(W9, 'LCU per US$, period average'!$A$4:$O$269, 76), "NA")</f>
        <v>133.20385235060041</v>
      </c>
      <c r="AC9" s="586">
        <f t="shared" ref="AC9:AC115" si="5">IFERROR(Z9*30.42,"NA")</f>
        <v>10732.176000000001</v>
      </c>
      <c r="AD9" s="586" t="str">
        <f>IFERROR(IF(ISNUMBER(MATCH(W9, 'PPP private conversion factor'!$A$4:$O$4, 0)), AC9/(INDEX('PPP private conversion factor'!$A$4:$O$269, MATCH(A9, 'PPP private conversion factor'!$A$4:$A$269), MATCH(W9, 'PPP private conversion factor'!$A$4:$O$4))), "NA"), "NA")</f>
        <v>NA</v>
      </c>
      <c r="AE9" s="588">
        <f t="shared" ref="AE9:AE115" si="6">IFERROR(AA9*F9,"NA")</f>
        <v>608.57968740770468</v>
      </c>
      <c r="AF9" s="588">
        <f t="shared" ref="AF9:AF115" si="7">IFERROR(AB9*F9,"NA")</f>
        <v>532.81540940240166</v>
      </c>
      <c r="AG9" s="588">
        <f t="shared" ref="AG9:AG115" si="8">IFERROR(AC9*F9,"NA")</f>
        <v>42928.704000000005</v>
      </c>
      <c r="AH9" s="588" t="str">
        <f t="shared" ref="AH9:AH115" si="9">IFERROR(AD9*F9,"NA")</f>
        <v>NA</v>
      </c>
      <c r="AI9" s="604" t="str">
        <f t="shared" ref="AI9:AI119" si="10">CA9</f>
        <v>Argentina / Non-Metropolitan Urban area / All</v>
      </c>
      <c r="AJ9" s="605" t="s">
        <v>693</v>
      </c>
      <c r="AK9" s="589">
        <v>2017</v>
      </c>
      <c r="AL9" s="579" t="s">
        <v>208</v>
      </c>
      <c r="AM9" s="579">
        <f>IFERROR(13.31*(INDEX('LCU per US$, period average'!$A$4:$O$269,MATCH(A9,'LCU per US$, period average'!$A$4:$A$269),MATCH(AK9,'LCU per US$, period average'!$A$4:$O$4))),"NA")</f>
        <v>196.43131041249009</v>
      </c>
      <c r="AN9" s="579">
        <f>IFERROR(AM9*30.42,"NA")</f>
        <v>5975.4404627479489</v>
      </c>
      <c r="AO9" s="579">
        <f>IFERROR(IF(ISNUMBER(MATCH(AK9, 'LCU per US$, period average'!$A$4:$O$4, 0)), AN9/(INDEX('LCU per US$, period average'!$A$4:$O$269, MATCH(A9, 'LCU per US$, period average'!$A$4:$A$269, 0), MATCH(AK9, 'LCU per US$, period average'!$A$4:$O$4, 0))), "NA"), "NA")</f>
        <v>404.89020000000005</v>
      </c>
      <c r="AP9" s="581">
        <f>IFERROR(IF(ISNUMBER(MATCH(AK9, 'LCU per US$, period average'!$A$4:$O$4, 0)), AO9*HLOOKUP(AK9, 'LCU per US$, period average'!$A$4:$O$269, 76), "NA"), "NA")</f>
        <v>365.78648601049053</v>
      </c>
      <c r="AQ9" s="579" t="str">
        <f>IFERROR(IF(ISNUMBER(MATCH(AK9, 'PPP private conversion factor'!$A$4:$N$4, 0)), AN9/(INDEX('PPP private conversion factor'!$A$4:$N$269, MATCH(A9, 'PPP private conversion factor'!$A$4:$A$269, 0), MATCH(AK9, 'PPP private conversion factor'!$A$4:$O$4, 0))), "NA"), "NA")</f>
        <v>NA</v>
      </c>
      <c r="AR9" s="579">
        <f>IFERROR(AN9*F9,"NA")</f>
        <v>23901.761850991796</v>
      </c>
      <c r="AS9" s="579">
        <f t="shared" ref="AS9:AS121" si="11">IFERROR(AO9*F9,"NA")</f>
        <v>1619.5608000000002</v>
      </c>
      <c r="AT9" s="579">
        <f t="shared" ref="AT9:AT121" si="12">IFERROR(AP9*F9,"NA")</f>
        <v>1463.1459440419621</v>
      </c>
      <c r="AU9" s="590" t="str">
        <f t="shared" ref="AU9:AU121" si="13">IFERROR(AQ9*F9,"NA")</f>
        <v>NA</v>
      </c>
      <c r="AV9" s="591" t="str">
        <f t="shared" si="0"/>
        <v>Argentina / Non-Metropolitan Urban area / All</v>
      </c>
      <c r="AW9" s="577">
        <v>2024</v>
      </c>
      <c r="AX9" s="593" t="s">
        <v>209</v>
      </c>
      <c r="AY9" s="579">
        <v>864584</v>
      </c>
      <c r="AZ9" s="579">
        <f>IF(ISERROR(MATCH(AW9, 'LCU per US$, period average'!$A$4:$O$4, 0)), "NA", AY9/(INDEX('LCU per US$, period average'!$A$4:$O$269, MATCH(A9, 'LCU per US$, period average'!$A$4:$A$269, 0), MATCH(AW9, 'LCU per US$, period average'!$A$4:$O$4, 0))))</f>
        <v>2918.3477860586872</v>
      </c>
      <c r="BA9" s="581">
        <f>IFERROR(IF(ISNUMBER(MATCH(AW9, 'LCU per US$, period average'!$A$4:$O$4, 0)), AZ9*HLOOKUP(AW9, 'LCU per US$, period average'!$A$4:$O$269, 76), "NA"), "NA")</f>
        <v>2699.0034779224552</v>
      </c>
      <c r="BB9" s="580" t="str">
        <f>IFERROR(IF(ISNUMBER(MATCH(AW9, 'PPP private conversion factor'!$A$4:$O$4, 0)), AY9/(INDEX('PPP private conversion factor'!$A$4:$O$269, MATCH(A9, 'PPP private conversion factor'!$A$4:$A$269, 0), MATCH(AW9, 'PPP private conversion factor'!$A$4:$O$4, 0))), "NA"), "NA")</f>
        <v>NA</v>
      </c>
      <c r="BC9" s="580">
        <f t="shared" ref="BC9:BC115" si="14">IFERROR(AY9*H9,"NA")</f>
        <v>1435209.44</v>
      </c>
      <c r="BD9" s="580">
        <f t="shared" ref="BD9:BD115" si="15">IFERROR(AZ9*H9,"NA")</f>
        <v>4844.4573248574206</v>
      </c>
      <c r="BE9" s="580">
        <f t="shared" ref="BE9:BE115" si="16">IFERROR(BA9*H9,"NA")</f>
        <v>4480.3457733512751</v>
      </c>
      <c r="BF9" s="582" t="str">
        <f t="shared" ref="BF9:BF115" si="17">IFERROR(BB9*H9,"NA")</f>
        <v>NA</v>
      </c>
      <c r="BG9" s="580" t="str">
        <f t="shared" ref="BG9:BG119" si="18">CA9</f>
        <v>Argentina / Non-Metropolitan Urban area / All</v>
      </c>
      <c r="BH9" s="577">
        <v>2024</v>
      </c>
      <c r="BI9" s="592" t="s">
        <v>224</v>
      </c>
      <c r="BJ9" s="606" t="s">
        <v>210</v>
      </c>
      <c r="BK9" s="579">
        <v>156000</v>
      </c>
      <c r="BL9" s="579">
        <f>IFERROR(IF(ISNUMBER(MATCH(BH9, 'LCU per US$, period average'!$A$4:$O$4, 0)), BK9/(INDEX('LCU per US$, period average'!$A$4:$O$269, MATCH(A9, 'LCU per US$, period average'!$A$4:$A$269), MATCH(BH9, 'LCU per US$, period average'!$A$4:$O$4))), "NA"),"NA")</f>
        <v>526.56798486342018</v>
      </c>
      <c r="BM9" s="581">
        <f>IF(ISNUMBER(MATCH(BH9, 'LCU per US$, period average'!$A$4:$O$4, 0)), BL9*HLOOKUP(BH9, 'LCU per US$, period average'!$A$4:$O$269, 76), "NA")</f>
        <v>486.99090262589073</v>
      </c>
      <c r="BN9" s="579" t="str">
        <f>IF(ISNUMBER(MATCH(BH9, 'PPP private conversion factor'!$A$4:$O$4, 0)), BK9/(INDEX('PPP private conversion factor'!$A$4:$O$269, MATCH(A9, 'PPP private conversion factor'!$A$4:$A$269), MATCH(BH9, 'PPP private conversion factor'!$A$4:$O$4))), "NA")</f>
        <v>NA</v>
      </c>
      <c r="BO9" s="579">
        <f t="shared" ref="BO9:BO116" si="19">IFERROR(BK9*H9,"NA")</f>
        <v>258960</v>
      </c>
      <c r="BP9" s="579">
        <f t="shared" ref="BP9:BP115" si="20">IFERROR(BL9*H9,"NA")</f>
        <v>874.10285487327747</v>
      </c>
      <c r="BQ9" s="579">
        <f t="shared" ref="BQ9:BQ115" si="21">IFERROR(BM9*H9,"NA")</f>
        <v>808.40489835897858</v>
      </c>
      <c r="BR9" s="579" t="str">
        <f t="shared" si="1"/>
        <v>NA</v>
      </c>
      <c r="BS9" s="577" t="s">
        <v>211</v>
      </c>
      <c r="BT9" s="594" t="s">
        <v>212</v>
      </c>
      <c r="BU9" s="607"/>
      <c r="BV9" s="595"/>
      <c r="BW9" s="595"/>
      <c r="BX9" s="595"/>
      <c r="BY9" s="595"/>
      <c r="BZ9" s="595"/>
      <c r="CA9" s="595" t="str">
        <f t="shared" ref="CA9:CA81" si="22">CONCATENATE(A9," / ",B9," area / ",C9)</f>
        <v>Argentina / Non-Metropolitan Urban area / All</v>
      </c>
    </row>
    <row r="10" spans="1:79" ht="33" thickBot="1" x14ac:dyDescent="0.25">
      <c r="A10" s="343" t="s">
        <v>202</v>
      </c>
      <c r="B10" s="332" t="s">
        <v>213</v>
      </c>
      <c r="C10" s="334" t="s">
        <v>204</v>
      </c>
      <c r="D10" s="476" t="s">
        <v>214</v>
      </c>
      <c r="E10" s="438">
        <v>2023</v>
      </c>
      <c r="F10" s="424">
        <v>4</v>
      </c>
      <c r="G10" s="424">
        <v>2</v>
      </c>
      <c r="H10" s="425">
        <v>1.66</v>
      </c>
      <c r="I10" s="446" t="str">
        <f t="shared" ref="I10:I84" si="23">CA10</f>
        <v>Argentina / Rural area / All</v>
      </c>
      <c r="J10" s="471" t="s">
        <v>209</v>
      </c>
      <c r="K10" s="438">
        <v>2024</v>
      </c>
      <c r="L10" s="457"/>
      <c r="M10" s="427">
        <f t="shared" si="2"/>
        <v>246706.25</v>
      </c>
      <c r="N10" s="435">
        <f t="shared" si="3"/>
        <v>832.74110843404583</v>
      </c>
      <c r="O10" s="435">
        <f t="shared" ref="O10:O115" si="24">IFERROR(IF(ISBLANK(M10),"",S10/F10),"NA")</f>
        <v>770.15191904454252</v>
      </c>
      <c r="P10" s="447" t="str">
        <f t="shared" si="4"/>
        <v>NA</v>
      </c>
      <c r="Q10" s="427">
        <v>986825</v>
      </c>
      <c r="R10" s="447">
        <f>IFERROR(Q10 / INDEX('LCU per US$, period average'!$A$4:$O$269, MATCH(A10, 'LCU per US$, period average'!$A$4:$A$269, 0), MATCH(K10, 'LCU per US$, period average'!$A$4:$O$4, 0)), "NA")</f>
        <v>3330.9644337361833</v>
      </c>
      <c r="S10" s="447">
        <f>IFERROR(R10 * HLOOKUP(K10, 'LCU per US$, period average'!$A$4:$O$269, 76, FALSE), "NA")</f>
        <v>3080.6076761781701</v>
      </c>
      <c r="T10" s="448" t="str">
        <f>IFERROR(Q10 / INDEX('PPP private conversion factor'!$A$4:$O$269, MATCH(A10, 'PPP private conversion factor'!$A$4:$A$269, 0), MATCH(K10, 'PPP private conversion factor'!$A$4:$O$4, 0)), "NA")</f>
        <v>NA</v>
      </c>
      <c r="U10" s="449" t="str">
        <f t="shared" ref="U10:U84" si="25">CA10</f>
        <v>Argentina / Rural area / All</v>
      </c>
      <c r="V10" s="420" t="s">
        <v>207</v>
      </c>
      <c r="W10" s="426">
        <v>2021</v>
      </c>
      <c r="X10" s="450">
        <v>0.106</v>
      </c>
      <c r="Y10" s="430">
        <v>6.85</v>
      </c>
      <c r="Z10" s="430">
        <v>352.8</v>
      </c>
      <c r="AA10" s="451">
        <f>IF(ISNUMBER(MATCH(W10, 'LCU per US$, period average'!$A$4:$O$4, 0)), AC10/(INDEX('LCU per US$, period average'!$A$4:$O$269, MATCH(A10, 'LCU per US$, period average'!$A$4:$A$269), MATCH(W10, 'LCU per US$, period average'!$A$4:$O$4))), "NA")</f>
        <v>152.14492185192617</v>
      </c>
      <c r="AB10" s="597">
        <f>IF(ISNUMBER(MATCH(W10, 'LCU per US$, period average'!$A$4:$O$4, 0)), AA10*HLOOKUP(W10, 'LCU per US$, period average'!$A$4:$O$269, 76), "NA")</f>
        <v>133.20385235060041</v>
      </c>
      <c r="AC10" s="451">
        <f t="shared" si="5"/>
        <v>10732.176000000001</v>
      </c>
      <c r="AD10" s="451" t="str">
        <f>IFERROR(IF(ISNUMBER(MATCH(W10, 'PPP private conversion factor'!$A$4:$O$4, 0)), AC10/(INDEX('PPP private conversion factor'!$A$4:$O$269, MATCH(A10, 'PPP private conversion factor'!$A$4:$A$269), MATCH(W10, 'PPP private conversion factor'!$A$4:$O$4))), "NA"), "NA")</f>
        <v>NA</v>
      </c>
      <c r="AE10" s="452">
        <f t="shared" si="6"/>
        <v>608.57968740770468</v>
      </c>
      <c r="AF10" s="452">
        <f t="shared" si="7"/>
        <v>532.81540940240166</v>
      </c>
      <c r="AG10" s="452">
        <f t="shared" si="8"/>
        <v>42928.704000000005</v>
      </c>
      <c r="AH10" s="452" t="str">
        <f t="shared" si="9"/>
        <v>NA</v>
      </c>
      <c r="AI10" s="453" t="str">
        <f t="shared" si="10"/>
        <v>Argentina / Rural area / All</v>
      </c>
      <c r="AJ10" s="458" t="s">
        <v>693</v>
      </c>
      <c r="AK10" s="434">
        <v>2017</v>
      </c>
      <c r="AL10" s="427" t="s">
        <v>208</v>
      </c>
      <c r="AM10" s="427">
        <f>IFERROR(13.31*(INDEX('LCU per US$, period average'!$A$4:$O$269,MATCH(A10,'LCU per US$, period average'!$A$4:$A$269),MATCH(AK10,'LCU per US$, period average'!$A$4:$O$4))),"NA")</f>
        <v>196.43131041249009</v>
      </c>
      <c r="AN10" s="427">
        <f>IFERROR(AM10*30.42,"NA")</f>
        <v>5975.4404627479489</v>
      </c>
      <c r="AO10" s="427">
        <f>IFERROR(IF(ISNUMBER(MATCH(AK10, 'LCU per US$, period average'!$A$4:$O$4, 0)), AN10/(INDEX('LCU per US$, period average'!$A$4:$O$269, MATCH(A10, 'LCU per US$, period average'!$A$4:$A$269, 0), MATCH(AK10, 'LCU per US$, period average'!$A$4:$O$4, 0))), "NA"), "NA")</f>
        <v>404.89020000000005</v>
      </c>
      <c r="AP10" s="447">
        <f>IFERROR(IF(ISNUMBER(MATCH(AK10, 'LCU per US$, period average'!$A$4:$O$4, 0)), AO10*HLOOKUP(AK10, 'LCU per US$, period average'!$A$4:$O$269, 76), "NA"), "NA")</f>
        <v>365.78648601049053</v>
      </c>
      <c r="AQ10" s="427" t="str">
        <f>IFERROR(IF(ISNUMBER(MATCH(AK10, 'PPP private conversion factor'!$A$4:$N$4, 0)), AN10/(INDEX('PPP private conversion factor'!$A$4:$N$269, MATCH(A10, 'PPP private conversion factor'!$A$4:$A$269, 0), MATCH(AK10, 'PPP private conversion factor'!$A$4:$O$4, 0))), "NA"), "NA")</f>
        <v>NA</v>
      </c>
      <c r="AR10" s="427">
        <f>IFERROR(AN10*F10,"NA")</f>
        <v>23901.761850991796</v>
      </c>
      <c r="AS10" s="427">
        <f t="shared" si="11"/>
        <v>1619.5608000000002</v>
      </c>
      <c r="AT10" s="427">
        <f t="shared" si="12"/>
        <v>1463.1459440419621</v>
      </c>
      <c r="AU10" s="454" t="str">
        <f t="shared" si="13"/>
        <v>NA</v>
      </c>
      <c r="AV10" s="455" t="str">
        <f t="shared" si="0"/>
        <v>Argentina / Rural area / All</v>
      </c>
      <c r="AW10" s="438" t="s">
        <v>208</v>
      </c>
      <c r="AX10" s="427" t="s">
        <v>208</v>
      </c>
      <c r="AY10" s="427" t="s">
        <v>208</v>
      </c>
      <c r="AZ10" s="427" t="str">
        <f>IF(ISERROR(MATCH(AW10, 'LCU per US$, period average'!$A$4:$O$4, 0)), "NA", AY10/(INDEX('LCU per US$, period average'!$A$4:$O$269, MATCH(A10, 'LCU per US$, period average'!$A$4:$A$269, 0), MATCH(AW10, 'LCU per US$, period average'!$A$4:$O$4, 0))))</f>
        <v>NA</v>
      </c>
      <c r="BA10" s="447" t="str">
        <f>IFERROR(IF(ISNUMBER(MATCH(AW10, 'LCU per US$, period average'!$A$4:$O$4, 0)), AZ10*HLOOKUP(AW10, 'LCU per US$, period average'!$A$4:$O$269, 76), "NA"), "NA")</f>
        <v>NA</v>
      </c>
      <c r="BB10" s="435" t="str">
        <f>IFERROR(IF(ISNUMBER(MATCH(AW10, 'PPP private conversion factor'!$A$4:$O$4, 0)), AY10/(INDEX('PPP private conversion factor'!$A$4:$O$269, MATCH(A10, 'PPP private conversion factor'!$A$4:$A$269, 0), MATCH(AW10, 'PPP private conversion factor'!$A$4:$O$4, 0))), "NA"), "NA")</f>
        <v>NA</v>
      </c>
      <c r="BC10" s="435" t="str">
        <f t="shared" si="14"/>
        <v>NA</v>
      </c>
      <c r="BD10" s="435" t="str">
        <f t="shared" si="15"/>
        <v>NA</v>
      </c>
      <c r="BE10" s="435" t="str">
        <f t="shared" si="16"/>
        <v>NA</v>
      </c>
      <c r="BF10" s="448" t="str">
        <f t="shared" si="17"/>
        <v>NA</v>
      </c>
      <c r="BG10" s="435" t="str">
        <f t="shared" si="18"/>
        <v>Argentina / Rural area / All</v>
      </c>
      <c r="BH10" s="438">
        <v>2024</v>
      </c>
      <c r="BI10" s="456" t="s">
        <v>224</v>
      </c>
      <c r="BJ10" s="429" t="s">
        <v>210</v>
      </c>
      <c r="BK10" s="427">
        <v>156000</v>
      </c>
      <c r="BL10" s="427">
        <f>IFERROR(IF(ISNUMBER(MATCH(BH10, 'LCU per US$, period average'!$A$4:$O$4, 0)), BK10/(INDEX('LCU per US$, period average'!$A$4:$O$269, MATCH(A10, 'LCU per US$, period average'!$A$4:$A$269), MATCH(BH10, 'LCU per US$, period average'!$A$4:$O$4))), "NA"),"NA")</f>
        <v>526.56798486342018</v>
      </c>
      <c r="BM10" s="447">
        <f>IF(ISNUMBER(MATCH(BH10, 'LCU per US$, period average'!$A$4:$O$4, 0)), BL10*HLOOKUP(BH10, 'LCU per US$, period average'!$A$4:$O$269, 76), "NA")</f>
        <v>486.99090262589073</v>
      </c>
      <c r="BN10" s="427" t="str">
        <f>IF(ISNUMBER(MATCH(BH10, 'PPP private conversion factor'!$A$4:$O$4, 0)), BK10/(INDEX('PPP private conversion factor'!$A$4:$O$269, MATCH(A10, 'PPP private conversion factor'!$A$4:$A$269), MATCH(BH10, 'PPP private conversion factor'!$A$4:$O$4))), "NA")</f>
        <v>NA</v>
      </c>
      <c r="BO10" s="427">
        <f t="shared" si="19"/>
        <v>258960</v>
      </c>
      <c r="BP10" s="427">
        <f t="shared" si="20"/>
        <v>874.10285487327747</v>
      </c>
      <c r="BQ10" s="427">
        <f t="shared" si="21"/>
        <v>808.40489835897858</v>
      </c>
      <c r="BR10" s="427" t="str">
        <f t="shared" si="1"/>
        <v>NA</v>
      </c>
      <c r="BS10" s="438" t="s">
        <v>211</v>
      </c>
      <c r="BT10" s="441" t="s">
        <v>212</v>
      </c>
      <c r="BU10" s="344"/>
      <c r="BV10" s="345"/>
      <c r="BW10" s="345"/>
      <c r="BX10" s="345"/>
      <c r="BY10" s="345"/>
      <c r="BZ10" s="345"/>
      <c r="CA10" s="345" t="str">
        <f t="shared" si="22"/>
        <v>Argentina / Rural area / All</v>
      </c>
    </row>
    <row r="11" spans="1:79" s="688" customFormat="1" ht="33" thickBot="1" x14ac:dyDescent="0.25">
      <c r="A11" s="656" t="s">
        <v>215</v>
      </c>
      <c r="B11" s="657" t="s">
        <v>216</v>
      </c>
      <c r="C11" s="658" t="s">
        <v>217</v>
      </c>
      <c r="D11" s="659" t="s">
        <v>218</v>
      </c>
      <c r="E11" s="438">
        <v>2023</v>
      </c>
      <c r="F11" s="660">
        <v>4</v>
      </c>
      <c r="G11" s="660">
        <v>2</v>
      </c>
      <c r="H11" s="661">
        <v>1.58</v>
      </c>
      <c r="I11" s="662" t="str">
        <f t="shared" si="23"/>
        <v>Bangladesh / Urban area / Satellite Cities</v>
      </c>
      <c r="J11" s="663" t="s">
        <v>206</v>
      </c>
      <c r="K11" s="664">
        <v>2024</v>
      </c>
      <c r="L11" s="665"/>
      <c r="M11" s="666">
        <f t="shared" si="2"/>
        <v>9124.75</v>
      </c>
      <c r="N11" s="667">
        <f t="shared" si="3"/>
        <v>85.831946794760626</v>
      </c>
      <c r="O11" s="667">
        <f t="shared" si="24"/>
        <v>79.380779776346856</v>
      </c>
      <c r="P11" s="668" t="str">
        <f t="shared" si="4"/>
        <v>NA</v>
      </c>
      <c r="Q11" s="666">
        <v>36499</v>
      </c>
      <c r="R11" s="668">
        <f>IFERROR(Q11 / INDEX('LCU per US$, period average'!$A$4:$O$269, MATCH(A11, 'LCU per US$, period average'!$A$4:$A$269, 0), MATCH(K11, 'LCU per US$, period average'!$A$4:$O$4, 0)), "NA")</f>
        <v>343.3277871790425</v>
      </c>
      <c r="S11" s="668">
        <f>IFERROR(R11 * HLOOKUP(K11, 'LCU per US$, period average'!$A$4:$O$269, 76, FALSE), "NA")</f>
        <v>317.52311910538742</v>
      </c>
      <c r="T11" s="669" t="str">
        <f>IFERROR(Q11 / INDEX('PPP private conversion factor'!$A$4:$O$269, MATCH(A11, 'PPP private conversion factor'!$A$4:$A$269, 0), MATCH(K11, 'PPP private conversion factor'!$A$4:$O$4, 0)), "NA")</f>
        <v>NA</v>
      </c>
      <c r="U11" s="670" t="str">
        <f t="shared" si="25"/>
        <v>Bangladesh / Urban area / Satellite Cities</v>
      </c>
      <c r="V11" s="671" t="s">
        <v>207</v>
      </c>
      <c r="W11" s="672">
        <v>2016</v>
      </c>
      <c r="X11" s="673">
        <v>0.51600000000000001</v>
      </c>
      <c r="Y11" s="674">
        <v>3.65</v>
      </c>
      <c r="Z11" s="674">
        <v>101.9</v>
      </c>
      <c r="AA11" s="675">
        <f>IF(ISNUMBER(MATCH(W11, 'LCU per US$, period average'!$A$4:$O$4, 0)), AC11/(INDEX('LCU per US$, period average'!$A$4:$O$269, MATCH(A11, 'LCU per US$, period average'!$A$4:$A$269), MATCH(W11, 'LCU per US$, period average'!$A$4:$O$4))), "NA")</f>
        <v>39.768068628764325</v>
      </c>
      <c r="AB11" s="676">
        <f>IF(ISNUMBER(MATCH(W11, 'LCU per US$, period average'!$A$4:$O$4, 0)), AA11*HLOOKUP(W11, 'LCU per US$, period average'!$A$4:$O$269, 76), "NA")</f>
        <v>35.8428180193225</v>
      </c>
      <c r="AC11" s="675">
        <f t="shared" si="5"/>
        <v>3099.7980000000002</v>
      </c>
      <c r="AD11" s="675" t="str">
        <f>IFERROR(IF(ISNUMBER(MATCH(W11, 'PPP private conversion factor'!$A$4:$O$4, 0)), AC11/(INDEX('PPP private conversion factor'!$A$4:$O$269, MATCH(A11, 'PPP private conversion factor'!$A$4:$A$269), MATCH(W11, 'PPP private conversion factor'!$A$4:$O$4))), "NA"), "NA")</f>
        <v>NA</v>
      </c>
      <c r="AE11" s="677">
        <f t="shared" si="6"/>
        <v>159.0722745150573</v>
      </c>
      <c r="AF11" s="677">
        <f t="shared" si="7"/>
        <v>143.37127207729</v>
      </c>
      <c r="AG11" s="677">
        <f t="shared" si="8"/>
        <v>12399.192000000001</v>
      </c>
      <c r="AH11" s="677" t="str">
        <f t="shared" si="9"/>
        <v>NA</v>
      </c>
      <c r="AI11" s="678" t="str">
        <f t="shared" si="10"/>
        <v>Bangladesh / Urban area / Satellite Cities</v>
      </c>
      <c r="AJ11" s="679" t="s">
        <v>693</v>
      </c>
      <c r="AK11" s="680">
        <v>2016</v>
      </c>
      <c r="AL11" s="681" t="s">
        <v>219</v>
      </c>
      <c r="AM11" s="666">
        <f>IFERROR(2.57*(INDEX('LCU per US$, period average'!$A$4:$O$269,MATCH(A11,'LCU per US$, period average'!$A$4:$A$269),MATCH(AK11,'LCU per US$, period average'!$A$4:$O$4))),"NA")</f>
        <v>200.32355441666655</v>
      </c>
      <c r="AN11" s="666">
        <f>IFERROR(AM11*30.42,"NA")</f>
        <v>6093.8425253549967</v>
      </c>
      <c r="AO11" s="666">
        <f>IFERROR(IF(ISNUMBER(MATCH(AK11, 'LCU per US$, period average'!$A$4:$O$4, 0)), AN11/(INDEX('LCU per US$, period average'!$A$4:$O$269, MATCH(A11, 'LCU per US$, period average'!$A$4:$A$269, 0), MATCH(AK11, 'LCU per US$, period average'!$A$4:$O$4, 0))), "NA"), "NA")</f>
        <v>78.179399999999987</v>
      </c>
      <c r="AP11" s="668">
        <f>IFERROR(IF(ISNUMBER(MATCH(AK11, 'LCU per US$, period average'!$A$4:$O$4, 0)), AO11*HLOOKUP(AK11, 'LCU per US$, period average'!$A$4:$O$269, 76), "NA"), "NA")</f>
        <v>70.462813600985541</v>
      </c>
      <c r="AQ11" s="666" t="str">
        <f>IFERROR(IF(ISNUMBER(MATCH(AK11, 'PPP private conversion factor'!$A$4:$N$4, 0)), AN11/(INDEX('PPP private conversion factor'!$A$4:$N$269, MATCH(A11, 'PPP private conversion factor'!$A$4:$A$269, 0), MATCH(AK11, 'PPP private conversion factor'!$A$4:$O$4, 0))), "NA"), "NA")</f>
        <v>NA</v>
      </c>
      <c r="AR11" s="666">
        <f>AN11*F11</f>
        <v>24375.370101419987</v>
      </c>
      <c r="AS11" s="666">
        <f t="shared" si="11"/>
        <v>312.71759999999995</v>
      </c>
      <c r="AT11" s="666">
        <f t="shared" si="12"/>
        <v>281.85125440394216</v>
      </c>
      <c r="AU11" s="682" t="str">
        <f t="shared" si="13"/>
        <v>NA</v>
      </c>
      <c r="AV11" s="683" t="str">
        <f t="shared" si="0"/>
        <v>Bangladesh / Urban area / Satellite Cities</v>
      </c>
      <c r="AW11" s="664">
        <v>2024</v>
      </c>
      <c r="AX11" s="663" t="s">
        <v>209</v>
      </c>
      <c r="AY11" s="666">
        <v>23100</v>
      </c>
      <c r="AZ11" s="666">
        <f>IF(ISERROR(MATCH(AW11, 'LCU per US$, period average'!$A$4:$O$4, 0)), "NA", AY11/(INDEX('LCU per US$, period average'!$A$4:$O$269, MATCH(A11, 'LCU per US$, period average'!$A$4:$A$269, 0), MATCH(AW11, 'LCU per US$, period average'!$A$4:$O$4, 0))))</f>
        <v>217.29011435480098</v>
      </c>
      <c r="BA11" s="668">
        <f>IFERROR(IF(ISNUMBER(MATCH(AW11, 'LCU per US$, period average'!$A$4:$O$4, 0)), AZ11*HLOOKUP(AW11, 'LCU per US$, period average'!$A$4:$O$269, 76), "NA"), "NA")</f>
        <v>200.95849341994162</v>
      </c>
      <c r="BB11" s="667" t="str">
        <f>IFERROR(IF(ISNUMBER(MATCH(AW11, 'PPP private conversion factor'!$A$4:$O$4, 0)), AY11/(INDEX('PPP private conversion factor'!$A$4:$O$269, MATCH(A11, 'PPP private conversion factor'!$A$4:$A$269, 0), MATCH(AW11, 'PPP private conversion factor'!$A$4:$O$4, 0))), "NA"), "NA")</f>
        <v>NA</v>
      </c>
      <c r="BC11" s="667">
        <f t="shared" si="14"/>
        <v>36498</v>
      </c>
      <c r="BD11" s="667">
        <f t="shared" si="15"/>
        <v>343.31838068058556</v>
      </c>
      <c r="BE11" s="667">
        <f t="shared" si="16"/>
        <v>317.51441960350775</v>
      </c>
      <c r="BF11" s="669" t="str">
        <f t="shared" si="17"/>
        <v>NA</v>
      </c>
      <c r="BG11" s="667" t="str">
        <f t="shared" si="18"/>
        <v>Bangladesh / Urban area / Satellite Cities</v>
      </c>
      <c r="BH11" s="664">
        <v>2024</v>
      </c>
      <c r="BI11" s="684" t="s">
        <v>644</v>
      </c>
      <c r="BJ11" s="663" t="s">
        <v>210</v>
      </c>
      <c r="BK11" s="666">
        <v>1500</v>
      </c>
      <c r="BL11" s="666">
        <f>IFERROR(IF(ISNUMBER(MATCH(BH11, 'LCU per US$, period average'!$A$4:$O$4, 0)), BK11/(INDEX('LCU per US$, period average'!$A$4:$O$269, MATCH(A11, 'LCU per US$, period average'!$A$4:$A$269), MATCH(BH11, 'LCU per US$, period average'!$A$4:$O$4))), "NA"),"NA")</f>
        <v>14.109747685376687</v>
      </c>
      <c r="BM11" s="668">
        <f>IF(ISNUMBER(MATCH(BH11, 'LCU per US$, period average'!$A$4:$O$4, 0)), BL11*HLOOKUP(BH11, 'LCU per US$, period average'!$A$4:$O$269, 76), "NA")</f>
        <v>13.049252819476729</v>
      </c>
      <c r="BN11" s="666" t="str">
        <f>IF(ISNUMBER(MATCH(BH11, 'PPP private conversion factor'!$A$4:$O$4, 0)), BK11/(INDEX('PPP private conversion factor'!$A$4:$O$269, MATCH(A11, 'PPP private conversion factor'!$A$4:$A$269), MATCH(BH11, 'PPP private conversion factor'!$A$4:$O$4))), "NA")</f>
        <v>NA</v>
      </c>
      <c r="BO11" s="666">
        <f t="shared" si="19"/>
        <v>2370</v>
      </c>
      <c r="BP11" s="666">
        <f t="shared" si="20"/>
        <v>22.293401342895166</v>
      </c>
      <c r="BQ11" s="666">
        <f t="shared" si="21"/>
        <v>20.617819454773233</v>
      </c>
      <c r="BR11" s="666" t="str">
        <f t="shared" si="1"/>
        <v>NA</v>
      </c>
      <c r="BS11" s="664" t="s">
        <v>220</v>
      </c>
      <c r="BT11" s="685" t="s">
        <v>221</v>
      </c>
      <c r="BU11" s="686"/>
      <c r="BV11" s="687"/>
      <c r="BW11" s="687"/>
      <c r="BX11" s="687"/>
      <c r="BY11" s="687"/>
      <c r="BZ11" s="687"/>
      <c r="CA11" s="687" t="str">
        <f t="shared" si="22"/>
        <v>Bangladesh / Urban area / Satellite Cities</v>
      </c>
    </row>
    <row r="12" spans="1:79" s="642" customFormat="1" ht="33" thickBot="1" x14ac:dyDescent="0.25">
      <c r="A12" s="608" t="s">
        <v>215</v>
      </c>
      <c r="B12" s="609" t="s">
        <v>216</v>
      </c>
      <c r="C12" s="610" t="s">
        <v>222</v>
      </c>
      <c r="D12" s="611" t="s">
        <v>218</v>
      </c>
      <c r="E12" s="438">
        <v>2023</v>
      </c>
      <c r="F12" s="612">
        <v>4</v>
      </c>
      <c r="G12" s="612">
        <v>2</v>
      </c>
      <c r="H12" s="613">
        <v>1.58</v>
      </c>
      <c r="I12" s="614" t="str">
        <f t="shared" si="23"/>
        <v>Bangladesh / Urban area / Dhaka City</v>
      </c>
      <c r="J12" s="615" t="s">
        <v>206</v>
      </c>
      <c r="K12" s="616">
        <v>2024</v>
      </c>
      <c r="L12" s="617"/>
      <c r="M12" s="618">
        <f t="shared" si="2"/>
        <v>11020.25</v>
      </c>
      <c r="N12" s="619">
        <f t="shared" si="3"/>
        <v>103.66196461984829</v>
      </c>
      <c r="O12" s="619">
        <f t="shared" si="24"/>
        <v>95.870685589225616</v>
      </c>
      <c r="P12" s="620" t="str">
        <f t="shared" si="4"/>
        <v>NA</v>
      </c>
      <c r="Q12" s="618">
        <v>44081</v>
      </c>
      <c r="R12" s="620">
        <f>IFERROR(Q12 / INDEX('LCU per US$, period average'!$A$4:$O$269, MATCH(A12, 'LCU per US$, period average'!$A$4:$A$269, 0), MATCH(K12, 'LCU per US$, period average'!$A$4:$O$4, 0)), "NA")</f>
        <v>414.64785847939316</v>
      </c>
      <c r="S12" s="620">
        <f>IFERROR(R12 * HLOOKUP(K12, 'LCU per US$, period average'!$A$4:$O$269, 76, FALSE), "NA")</f>
        <v>383.48274235690246</v>
      </c>
      <c r="T12" s="621" t="str">
        <f>IFERROR(Q12 / INDEX('PPP private conversion factor'!$A$4:$O$269, MATCH(A12, 'PPP private conversion factor'!$A$4:$A$269, 0), MATCH(K12, 'PPP private conversion factor'!$A$4:$O$4, 0)), "NA")</f>
        <v>NA</v>
      </c>
      <c r="U12" s="622" t="str">
        <f t="shared" si="25"/>
        <v>Bangladesh / Urban area / Dhaka City</v>
      </c>
      <c r="V12" s="623" t="s">
        <v>207</v>
      </c>
      <c r="W12" s="624">
        <v>2016</v>
      </c>
      <c r="X12" s="625">
        <v>0.51600000000000001</v>
      </c>
      <c r="Y12" s="626">
        <v>3.65</v>
      </c>
      <c r="Z12" s="626">
        <v>101.9</v>
      </c>
      <c r="AA12" s="627">
        <f>IF(ISNUMBER(MATCH(W12, 'LCU per US$, period average'!$A$4:$O$4, 0)), AC12/(INDEX('LCU per US$, period average'!$A$4:$O$269, MATCH(A12, 'LCU per US$, period average'!$A$4:$A$269), MATCH(W12, 'LCU per US$, period average'!$A$4:$O$4))), "NA")</f>
        <v>39.768068628764325</v>
      </c>
      <c r="AB12" s="628">
        <f>IF(ISNUMBER(MATCH(W12, 'LCU per US$, period average'!$A$4:$O$4, 0)), AA12*HLOOKUP(W12, 'LCU per US$, period average'!$A$4:$O$269, 76), "NA")</f>
        <v>35.8428180193225</v>
      </c>
      <c r="AC12" s="627">
        <f t="shared" si="5"/>
        <v>3099.7980000000002</v>
      </c>
      <c r="AD12" s="627" t="str">
        <f>IFERROR(IF(ISNUMBER(MATCH(W12, 'PPP private conversion factor'!$A$4:$O$4, 0)), AC12/(INDEX('PPP private conversion factor'!$A$4:$O$269, MATCH(A12, 'PPP private conversion factor'!$A$4:$A$269), MATCH(W12, 'PPP private conversion factor'!$A$4:$O$4))), "NA"), "NA")</f>
        <v>NA</v>
      </c>
      <c r="AE12" s="629">
        <f t="shared" si="6"/>
        <v>159.0722745150573</v>
      </c>
      <c r="AF12" s="629">
        <f t="shared" si="7"/>
        <v>143.37127207729</v>
      </c>
      <c r="AG12" s="629">
        <f t="shared" si="8"/>
        <v>12399.192000000001</v>
      </c>
      <c r="AH12" s="629" t="str">
        <f t="shared" si="9"/>
        <v>NA</v>
      </c>
      <c r="AI12" s="630" t="str">
        <f t="shared" si="10"/>
        <v>Bangladesh / Urban area / Dhaka City</v>
      </c>
      <c r="AJ12" s="631" t="s">
        <v>693</v>
      </c>
      <c r="AK12" s="632">
        <v>2016</v>
      </c>
      <c r="AL12" s="633" t="s">
        <v>219</v>
      </c>
      <c r="AM12" s="618">
        <f>IFERROR(2.57*(INDEX('LCU per US$, period average'!$A$4:$N$269,MATCH(A12,'LCU per US$, period average'!$A$4:$A$269),MATCH(AK12,'LCU per US$, period average'!$A$4:$N$4))),"NA")</f>
        <v>200.32355441666655</v>
      </c>
      <c r="AN12" s="618">
        <f>IFERROR(AM12*30.42,"NA")</f>
        <v>6093.8425253549967</v>
      </c>
      <c r="AO12" s="618">
        <f>IFERROR(IF(ISNUMBER(MATCH(AK12, 'LCU per US$, period average'!$A$4:$O$4, 0)), AN12/(INDEX('LCU per US$, period average'!$A$4:$O$269, MATCH(A12, 'LCU per US$, period average'!$A$4:$A$269, 0), MATCH(AK12, 'LCU per US$, period average'!$A$4:$O$4, 0))), "NA"), "NA")</f>
        <v>78.179399999999987</v>
      </c>
      <c r="AP12" s="620">
        <f>IFERROR(IF(ISNUMBER(MATCH(AK12, 'LCU per US$, period average'!$A$4:$O$4, 0)), AO12*HLOOKUP(AK12, 'LCU per US$, period average'!$A$4:$O$269, 76), "NA"), "NA")</f>
        <v>70.462813600985541</v>
      </c>
      <c r="AQ12" s="618" t="str">
        <f>IFERROR(IF(ISNUMBER(MATCH(AK12, 'PPP private conversion factor'!$A$4:$N$4, 0)), AN12/(INDEX('PPP private conversion factor'!$A$4:$N$269, MATCH(A12, 'PPP private conversion factor'!$A$4:$A$269, 0), MATCH(AK12, 'PPP private conversion factor'!$A$4:$O$4, 0))), "NA"), "NA")</f>
        <v>NA</v>
      </c>
      <c r="AR12" s="618">
        <f>AN12*F12</f>
        <v>24375.370101419987</v>
      </c>
      <c r="AS12" s="618">
        <f t="shared" si="11"/>
        <v>312.71759999999995</v>
      </c>
      <c r="AT12" s="618">
        <f t="shared" si="12"/>
        <v>281.85125440394216</v>
      </c>
      <c r="AU12" s="634" t="str">
        <f t="shared" si="13"/>
        <v>NA</v>
      </c>
      <c r="AV12" s="635" t="str">
        <f t="shared" si="0"/>
        <v>Bangladesh / Urban area / Dhaka City</v>
      </c>
      <c r="AW12" s="616">
        <v>2024</v>
      </c>
      <c r="AX12" s="636" t="s">
        <v>209</v>
      </c>
      <c r="AY12" s="618">
        <v>27091</v>
      </c>
      <c r="AZ12" s="618">
        <f>IF(ISERROR(MATCH(AW12, 'LCU per US$, period average'!$A$4:$O$4, 0)), "NA", AY12/(INDEX('LCU per US$, period average'!$A$4:$O$269, MATCH(A12, 'LCU per US$, period average'!$A$4:$A$269, 0), MATCH(AW12, 'LCU per US$, period average'!$A$4:$O$4, 0))))</f>
        <v>254.8314496963599</v>
      </c>
      <c r="BA12" s="620">
        <f>IFERROR(IF(ISNUMBER(MATCH(AW12, 'LCU per US$, period average'!$A$4:$O$4, 0)), AZ12*HLOOKUP(AW12, 'LCU per US$, period average'!$A$4:$O$269, 76), "NA"), "NA")</f>
        <v>235.67820542162937</v>
      </c>
      <c r="BB12" s="619" t="str">
        <f>IFERROR(IF(ISNUMBER(MATCH(AW12, 'PPP private conversion factor'!$A$4:$O$4, 0)), AY12/(INDEX('PPP private conversion factor'!$A$4:$O$269, MATCH(A12, 'PPP private conversion factor'!$A$4:$A$269, 0), MATCH(AW12, 'PPP private conversion factor'!$A$4:$O$4, 0))), "NA"), "NA")</f>
        <v>NA</v>
      </c>
      <c r="BC12" s="619">
        <f t="shared" si="14"/>
        <v>42803.78</v>
      </c>
      <c r="BD12" s="619">
        <f t="shared" si="15"/>
        <v>402.63369052024865</v>
      </c>
      <c r="BE12" s="619">
        <f t="shared" si="16"/>
        <v>372.37156456617441</v>
      </c>
      <c r="BF12" s="621" t="str">
        <f t="shared" si="17"/>
        <v>NA</v>
      </c>
      <c r="BG12" s="619" t="str">
        <f t="shared" si="18"/>
        <v>Bangladesh / Urban area / Dhaka City</v>
      </c>
      <c r="BH12" s="616">
        <v>2024</v>
      </c>
      <c r="BI12" s="637" t="s">
        <v>644</v>
      </c>
      <c r="BJ12" s="615" t="s">
        <v>210</v>
      </c>
      <c r="BK12" s="618">
        <v>1500</v>
      </c>
      <c r="BL12" s="618">
        <f>IFERROR(IF(ISNUMBER(MATCH(BH12, 'LCU per US$, period average'!$A$4:$O$4, 0)), BK12/(INDEX('LCU per US$, period average'!$A$4:$O$269, MATCH(A12, 'LCU per US$, period average'!$A$4:$A$269), MATCH(BH12, 'LCU per US$, period average'!$A$4:$O$4))), "NA"),"NA")</f>
        <v>14.109747685376687</v>
      </c>
      <c r="BM12" s="620">
        <f>IF(ISNUMBER(MATCH(BH12, 'LCU per US$, period average'!$A$4:$O$4, 0)), BL12*HLOOKUP(BH12, 'LCU per US$, period average'!$A$4:$O$269, 76), "NA")</f>
        <v>13.049252819476729</v>
      </c>
      <c r="BN12" s="618" t="str">
        <f>IF(ISNUMBER(MATCH(BH12, 'PPP private conversion factor'!$A$4:$O$4, 0)), BK12/(INDEX('PPP private conversion factor'!$A$4:$O$269, MATCH(A12, 'PPP private conversion factor'!$A$4:$A$269), MATCH(BH12, 'PPP private conversion factor'!$A$4:$O$4))), "NA")</f>
        <v>NA</v>
      </c>
      <c r="BO12" s="618">
        <f t="shared" si="19"/>
        <v>2370</v>
      </c>
      <c r="BP12" s="618">
        <f t="shared" si="20"/>
        <v>22.293401342895166</v>
      </c>
      <c r="BQ12" s="618">
        <f t="shared" si="21"/>
        <v>20.617819454773233</v>
      </c>
      <c r="BR12" s="618" t="str">
        <f t="shared" si="1"/>
        <v>NA</v>
      </c>
      <c r="BS12" s="616" t="s">
        <v>220</v>
      </c>
      <c r="BT12" s="638" t="s">
        <v>221</v>
      </c>
      <c r="BU12" s="639"/>
      <c r="BV12" s="640"/>
      <c r="BW12" s="640"/>
      <c r="BX12" s="640"/>
      <c r="BY12" s="640"/>
      <c r="BZ12" s="640"/>
      <c r="CA12" s="641" t="str">
        <f t="shared" si="22"/>
        <v>Bangladesh / Urban area / Dhaka City</v>
      </c>
    </row>
    <row r="13" spans="1:79" s="596" customFormat="1" ht="33" thickBot="1" x14ac:dyDescent="0.25">
      <c r="A13" s="598" t="s">
        <v>223</v>
      </c>
      <c r="B13" s="599" t="s">
        <v>213</v>
      </c>
      <c r="C13" s="571" t="s">
        <v>204</v>
      </c>
      <c r="D13" s="643" t="s">
        <v>218</v>
      </c>
      <c r="E13" s="438">
        <v>2023</v>
      </c>
      <c r="F13" s="574">
        <v>4</v>
      </c>
      <c r="G13" s="574">
        <v>2</v>
      </c>
      <c r="H13" s="575">
        <v>1.59</v>
      </c>
      <c r="I13" s="601" t="str">
        <f t="shared" si="23"/>
        <v>Belize / Rural area / All</v>
      </c>
      <c r="J13" s="644" t="s">
        <v>206</v>
      </c>
      <c r="K13" s="577">
        <v>2024</v>
      </c>
      <c r="L13" s="578"/>
      <c r="M13" s="579">
        <f t="shared" si="2"/>
        <v>409.5</v>
      </c>
      <c r="N13" s="580">
        <f t="shared" si="3"/>
        <v>204.75</v>
      </c>
      <c r="O13" s="580">
        <f t="shared" si="24"/>
        <v>189.36089959687541</v>
      </c>
      <c r="P13" s="581" t="str">
        <f t="shared" si="4"/>
        <v>NA</v>
      </c>
      <c r="Q13" s="579">
        <v>1638</v>
      </c>
      <c r="R13" s="581">
        <f>IFERROR(Q13 / INDEX('LCU per US$, period average'!$A$4:$O$269, MATCH(A13, 'LCU per US$, period average'!$A$4:$A$269, 0), MATCH(K13, 'LCU per US$, period average'!$A$4:$O$4, 0)), "NA")</f>
        <v>819</v>
      </c>
      <c r="S13" s="581">
        <f>IFERROR(R13 * HLOOKUP(K13, 'LCU per US$, period average'!$A$4:$O$269, 76, FALSE), "NA")</f>
        <v>757.44359838750165</v>
      </c>
      <c r="T13" s="582" t="str">
        <f>IFERROR(Q13 / INDEX('PPP private conversion factor'!$A$4:$O$269, MATCH(A13, 'PPP private conversion factor'!$A$4:$A$269, 0), MATCH(K13, 'PPP private conversion factor'!$A$4:$O$4, 0)), "NA")</f>
        <v>NA</v>
      </c>
      <c r="U13" s="645" t="str">
        <f t="shared" si="25"/>
        <v>Belize / Rural area / All</v>
      </c>
      <c r="V13" s="646"/>
      <c r="W13" s="585" t="s">
        <v>208</v>
      </c>
      <c r="X13" s="585" t="s">
        <v>208</v>
      </c>
      <c r="Y13" s="585">
        <v>6.85</v>
      </c>
      <c r="Z13" s="585" t="s">
        <v>208</v>
      </c>
      <c r="AA13" s="586" t="str">
        <f>IF(ISNUMBER(MATCH(W13, 'LCU per US$, period average'!$A$4:$O$4, 0)), AC13/(INDEX('LCU per US$, period average'!$A$4:$O$269, MATCH(A13, 'LCU per US$, period average'!$A$4:$A$269), MATCH(W13, 'LCU per US$, period average'!$A$4:$O$4))), "NA")</f>
        <v>NA</v>
      </c>
      <c r="AB13" s="587" t="str">
        <f>IF(ISNUMBER(MATCH(W13, 'LCU per US$, period average'!$A$4:$O$4, 0)), AA13*HLOOKUP(W13, 'LCU per US$, period average'!$A$4:$O$269, 76), "NA")</f>
        <v>NA</v>
      </c>
      <c r="AC13" s="586" t="str">
        <f t="shared" si="5"/>
        <v>NA</v>
      </c>
      <c r="AD13" s="586" t="str">
        <f>IFERROR(IF(ISNUMBER(MATCH(W13, 'PPP private conversion factor'!$A$4:$O$4, 0)), AC13/(INDEX('PPP private conversion factor'!$A$4:$O$269, MATCH(A13, 'PPP private conversion factor'!$A$4:$A$269), MATCH(W13, 'PPP private conversion factor'!$A$4:$O$4))), "NA"), "NA")</f>
        <v>NA</v>
      </c>
      <c r="AE13" s="588" t="str">
        <f t="shared" si="6"/>
        <v>NA</v>
      </c>
      <c r="AF13" s="588" t="str">
        <f t="shared" si="7"/>
        <v>NA</v>
      </c>
      <c r="AG13" s="588" t="str">
        <f t="shared" si="8"/>
        <v>NA</v>
      </c>
      <c r="AH13" s="588" t="str">
        <f t="shared" si="9"/>
        <v>NA</v>
      </c>
      <c r="AI13" s="604" t="str">
        <f t="shared" si="10"/>
        <v>Belize / Rural area / All</v>
      </c>
      <c r="AJ13" s="647" t="s">
        <v>208</v>
      </c>
      <c r="AK13" s="648" t="s">
        <v>208</v>
      </c>
      <c r="AL13" s="649"/>
      <c r="AM13" s="579" t="s">
        <v>208</v>
      </c>
      <c r="AN13" s="579" t="s">
        <v>208</v>
      </c>
      <c r="AO13" s="579" t="str">
        <f>IFERROR(IF(ISNUMBER(MATCH(AK13, 'LCU per US$, period average'!$A$4:$O$4, 0)), AN13/(INDEX('LCU per US$, period average'!$A$4:$O$269, MATCH(A13, 'LCU per US$, period average'!$A$4:$A$269, 0), MATCH(AK13, 'LCU per US$, period average'!$A$4:$O$4, 0))), "NA"), "NA")</f>
        <v>NA</v>
      </c>
      <c r="AP13" s="581" t="str">
        <f>IFERROR(IF(ISNUMBER(MATCH(AK13, 'LCU per US$, period average'!$A$4:$O$4, 0)), AO13*HLOOKUP(AK13, 'LCU per US$, period average'!$A$4:$O$269, 76), "NA"), "NA")</f>
        <v>NA</v>
      </c>
      <c r="AQ13" s="579" t="str">
        <f>IFERROR(IF(ISNUMBER(MATCH(AK13, 'PPP private conversion factor'!$A$4:$N$4, 0)), AN13/(INDEX('PPP private conversion factor'!$A$4:$N$269, MATCH(A13, 'PPP private conversion factor'!$A$4:$A$269, 0), MATCH(AK13, 'PPP private conversion factor'!$A$4:$O$4, 0))), "NA"), "NA")</f>
        <v>NA</v>
      </c>
      <c r="AR13" s="579" t="s">
        <v>208</v>
      </c>
      <c r="AS13" s="579" t="str">
        <f t="shared" si="11"/>
        <v>NA</v>
      </c>
      <c r="AT13" s="579" t="str">
        <f t="shared" si="12"/>
        <v>NA</v>
      </c>
      <c r="AU13" s="590" t="str">
        <f t="shared" si="13"/>
        <v>NA</v>
      </c>
      <c r="AV13" s="591" t="str">
        <f t="shared" si="0"/>
        <v>Belize / Rural area / All</v>
      </c>
      <c r="AW13" s="577">
        <v>2024</v>
      </c>
      <c r="AX13" s="576" t="s">
        <v>209</v>
      </c>
      <c r="AY13" s="579">
        <v>1064</v>
      </c>
      <c r="AZ13" s="579">
        <f>IF(ISERROR(MATCH(AW13, 'LCU per US$, period average'!$A$4:$O$4, 0)), "NA", AY13/(INDEX('LCU per US$, period average'!$A$4:$O$269, MATCH(A13, 'LCU per US$, period average'!$A$4:$A$269, 0), MATCH(AW13, 'LCU per US$, period average'!$A$4:$O$4, 0))))</f>
        <v>532</v>
      </c>
      <c r="BA13" s="581">
        <f>IFERROR(IF(ISNUMBER(MATCH(AW13, 'LCU per US$, period average'!$A$4:$O$4, 0)), AZ13*HLOOKUP(AW13, 'LCU per US$, period average'!$A$4:$O$269, 76), "NA"), "NA")</f>
        <v>492.01464510641131</v>
      </c>
      <c r="BB13" s="580" t="str">
        <f>IFERROR(IF(ISNUMBER(MATCH(AW13, 'PPP private conversion factor'!$A$4:$O$4, 0)), AY13/(INDEX('PPP private conversion factor'!$A$4:$O$269, MATCH(A13, 'PPP private conversion factor'!$A$4:$A$269, 0), MATCH(AW13, 'PPP private conversion factor'!$A$4:$O$4, 0))), "NA"), "NA")</f>
        <v>NA</v>
      </c>
      <c r="BC13" s="580">
        <f t="shared" si="14"/>
        <v>1691.76</v>
      </c>
      <c r="BD13" s="580">
        <f t="shared" si="15"/>
        <v>845.88</v>
      </c>
      <c r="BE13" s="580">
        <f t="shared" si="16"/>
        <v>782.30328571919404</v>
      </c>
      <c r="BF13" s="582" t="str">
        <f t="shared" si="17"/>
        <v>NA</v>
      </c>
      <c r="BG13" s="580" t="str">
        <f t="shared" si="18"/>
        <v>Belize / Rural area / All</v>
      </c>
      <c r="BH13" s="577">
        <v>2024</v>
      </c>
      <c r="BI13" s="592" t="s">
        <v>224</v>
      </c>
      <c r="BJ13" s="606" t="s">
        <v>646</v>
      </c>
      <c r="BK13" s="579">
        <f>5*48*4.33</f>
        <v>1039.2</v>
      </c>
      <c r="BL13" s="579">
        <f>IFERROR(IF(ISNUMBER(MATCH(BH13, 'LCU per US$, period average'!$A$4:$O$4, 0)), BK13/(INDEX('LCU per US$, period average'!$A$4:$O$269, MATCH(A13, 'LCU per US$, period average'!$A$4:$A$269), MATCH(BH13, 'LCU per US$, period average'!$A$4:$O$4))), "NA"),"NA")</f>
        <v>519.6</v>
      </c>
      <c r="BM13" s="581">
        <f>IF(ISNUMBER(MATCH(BH13, 'LCU per US$, period average'!$A$4:$O$4, 0)), BL13*HLOOKUP(BH13, 'LCU per US$, period average'!$A$4:$O$269, 76), "NA")</f>
        <v>480.54663458137469</v>
      </c>
      <c r="BN13" s="579" t="str">
        <f>IF(ISNUMBER(MATCH(BH13, 'PPP private conversion factor'!$A$4:$O$4, 0)), BK13/(INDEX('PPP private conversion factor'!$A$4:$O$269, MATCH(A13, 'PPP private conversion factor'!$A$4:$A$269), MATCH(BH13, 'PPP private conversion factor'!$A$4:$O$4))), "NA")</f>
        <v>NA</v>
      </c>
      <c r="BO13" s="579">
        <f t="shared" si="19"/>
        <v>1652.3280000000002</v>
      </c>
      <c r="BP13" s="579">
        <f t="shared" si="20"/>
        <v>826.1640000000001</v>
      </c>
      <c r="BQ13" s="579">
        <f t="shared" si="21"/>
        <v>764.06914898438583</v>
      </c>
      <c r="BR13" s="579" t="str">
        <f t="shared" si="1"/>
        <v>NA</v>
      </c>
      <c r="BS13" s="577" t="s">
        <v>225</v>
      </c>
      <c r="BT13" s="594" t="s">
        <v>226</v>
      </c>
      <c r="BU13" s="607"/>
      <c r="BV13" s="650"/>
      <c r="BW13" s="650"/>
      <c r="BX13" s="650"/>
      <c r="BY13" s="650"/>
      <c r="BZ13" s="650"/>
      <c r="CA13" s="595" t="str">
        <f t="shared" si="22"/>
        <v>Belize / Rural area / All</v>
      </c>
    </row>
    <row r="14" spans="1:79" s="596" customFormat="1" ht="49" thickBot="1" x14ac:dyDescent="0.25">
      <c r="A14" s="598" t="s">
        <v>227</v>
      </c>
      <c r="B14" s="599" t="s">
        <v>216</v>
      </c>
      <c r="C14" s="571" t="s">
        <v>228</v>
      </c>
      <c r="D14" s="643" t="s">
        <v>218</v>
      </c>
      <c r="E14" s="433">
        <v>2023</v>
      </c>
      <c r="F14" s="651">
        <v>4</v>
      </c>
      <c r="G14" s="574">
        <v>2</v>
      </c>
      <c r="H14" s="575">
        <v>1.71</v>
      </c>
      <c r="I14" s="601" t="str">
        <f t="shared" si="23"/>
        <v>Brazil / Urban area / Minas Gerais South/Southwestern Region</v>
      </c>
      <c r="J14" s="644" t="s">
        <v>206</v>
      </c>
      <c r="K14" s="652">
        <v>2024</v>
      </c>
      <c r="L14" s="578"/>
      <c r="M14" s="579">
        <f t="shared" si="2"/>
        <v>1010.75</v>
      </c>
      <c r="N14" s="580">
        <f t="shared" si="3"/>
        <v>202.37748188751547</v>
      </c>
      <c r="O14" s="580">
        <f t="shared" si="24"/>
        <v>187.16670099326149</v>
      </c>
      <c r="P14" s="581" t="str">
        <f t="shared" si="4"/>
        <v>NA</v>
      </c>
      <c r="Q14" s="579">
        <v>4043</v>
      </c>
      <c r="R14" s="581">
        <f>IFERROR(Q14 / INDEX('LCU per US$, period average'!$A$4:$O$269, MATCH(A14, 'LCU per US$, period average'!$A$4:$A$269, 0), MATCH(K14, 'LCU per US$, period average'!$A$4:$O$4, 0)), "NA")</f>
        <v>809.50992755006189</v>
      </c>
      <c r="S14" s="581">
        <f>IFERROR(R14 * HLOOKUP(K14, 'LCU per US$, period average'!$A$4:$O$269, 76, FALSE), "NA")</f>
        <v>748.66680397304594</v>
      </c>
      <c r="T14" s="582" t="str">
        <f>IFERROR(Q14 / INDEX('PPP private conversion factor'!$A$4:$O$269, MATCH(A14, 'PPP private conversion factor'!$A$4:$A$269, 0), MATCH(K14, 'PPP private conversion factor'!$A$4:$O$4, 0)), "NA")</f>
        <v>NA</v>
      </c>
      <c r="U14" s="645" t="str">
        <f t="shared" si="25"/>
        <v>Brazil / Urban area / Minas Gerais South/Southwestern Region</v>
      </c>
      <c r="V14" s="653" t="s">
        <v>207</v>
      </c>
      <c r="W14" s="583">
        <v>2021</v>
      </c>
      <c r="X14" s="584">
        <v>0.28399999999999997</v>
      </c>
      <c r="Y14" s="585">
        <v>6.85</v>
      </c>
      <c r="Z14" s="585">
        <v>19.2</v>
      </c>
      <c r="AA14" s="586">
        <f>IF(ISNUMBER(MATCH(W14, 'LCU per US$, period average'!$A$4:$O$4, 0)), AC14/(INDEX('LCU per US$, period average'!$A$4:$O$269, MATCH(A14, 'LCU per US$, period average'!$A$4:$A$269), MATCH(W14, 'LCU per US$, period average'!$A$4:$O$4))), "NA")</f>
        <v>113.29655557528976</v>
      </c>
      <c r="AB14" s="587">
        <f>IF(ISNUMBER(MATCH(W14, 'LCU per US$, period average'!$A$4:$O$4, 0)), AA14*HLOOKUP(W14, 'LCU per US$, period average'!$A$4:$O$269, 76), "NA")</f>
        <v>99.191859162872419</v>
      </c>
      <c r="AC14" s="586">
        <f t="shared" si="5"/>
        <v>584.06399999999996</v>
      </c>
      <c r="AD14" s="586" t="str">
        <f>IFERROR(IF(ISNUMBER(MATCH(W14, 'PPP private conversion factor'!$A$4:$O$4, 0)), AC14/(INDEX('PPP private conversion factor'!$A$4:$O$269, MATCH(A14, 'PPP private conversion factor'!$A$4:$A$269), MATCH(W14, 'PPP private conversion factor'!$A$4:$O$4))), "NA"), "NA")</f>
        <v>NA</v>
      </c>
      <c r="AE14" s="588">
        <f t="shared" si="6"/>
        <v>453.18622230115903</v>
      </c>
      <c r="AF14" s="588">
        <f t="shared" si="7"/>
        <v>396.76743665148967</v>
      </c>
      <c r="AG14" s="588">
        <f t="shared" si="8"/>
        <v>2336.2559999999999</v>
      </c>
      <c r="AH14" s="588" t="str">
        <f t="shared" si="9"/>
        <v>NA</v>
      </c>
      <c r="AI14" s="604" t="str">
        <f t="shared" si="10"/>
        <v>Brazil / Urban area / Minas Gerais South/Southwestern Region</v>
      </c>
      <c r="AJ14" s="654" t="s">
        <v>693</v>
      </c>
      <c r="AK14" s="648">
        <v>2013</v>
      </c>
      <c r="AL14" s="649"/>
      <c r="AM14" s="579">
        <f>IFERROR(7.04*(INDEX('LCU per US$, period average'!$A$4:$O$269,MATCH(A14,'LCU per US$, period average'!$A$4:$A$269),MATCH(AK14,'LCU per US$, period average'!$A$4:$O$4))),"NA")</f>
        <v>13.749603022319086</v>
      </c>
      <c r="AN14" s="579">
        <f>IFERROR(AM14*30.42,"NA")</f>
        <v>418.26292393894659</v>
      </c>
      <c r="AO14" s="579">
        <f>IFERROR(IF(ISNUMBER(MATCH(AK14, 'LCU per US$, period average'!$A$4:$O$4, 0)), AN14/(INDEX('LCU per US$, period average'!$A$4:$O$269, MATCH(A14, 'LCU per US$, period average'!$A$4:$A$269, 0), MATCH(AK14, 'LCU per US$, period average'!$A$4:$O$4, 0))), "NA"), "NA")</f>
        <v>214.1568</v>
      </c>
      <c r="AP14" s="581">
        <f>IFERROR(IF(ISNUMBER(MATCH(AK14, 'LCU per US$, period average'!$A$4:$O$4, 0)), AO14*HLOOKUP(AK14, 'LCU per US$, period average'!$A$4:$O$269, 76), "NA"), "NA")</f>
        <v>166.68640118647915</v>
      </c>
      <c r="AQ14" s="579" t="str">
        <f>IFERROR(IF(ISNUMBER(MATCH(AK14, 'PPP private conversion factor'!$A$4:$N$4, 0)), AN14/(INDEX('PPP private conversion factor'!$A$4:$N$269, MATCH(A14, 'PPP private conversion factor'!$A$4:$A$269, 0), MATCH(AK14, 'PPP private conversion factor'!$A$4:$O$4, 0))), "NA"), "NA")</f>
        <v>NA</v>
      </c>
      <c r="AR14" s="579">
        <f t="shared" ref="AR14:AR121" si="26">AN14*F14</f>
        <v>1673.0516957557863</v>
      </c>
      <c r="AS14" s="579">
        <f t="shared" si="11"/>
        <v>856.62720000000002</v>
      </c>
      <c r="AT14" s="579">
        <f t="shared" si="12"/>
        <v>666.74560474591658</v>
      </c>
      <c r="AU14" s="590" t="str">
        <f t="shared" si="13"/>
        <v>NA</v>
      </c>
      <c r="AV14" s="591" t="str">
        <f t="shared" si="0"/>
        <v>Brazil / Urban area / Minas Gerais South/Southwestern Region</v>
      </c>
      <c r="AW14" s="652">
        <v>2024</v>
      </c>
      <c r="AX14" s="655" t="s">
        <v>209</v>
      </c>
      <c r="AY14" s="580">
        <v>2718</v>
      </c>
      <c r="AZ14" s="579">
        <f>IF(ISERROR(MATCH(AW14, 'LCU per US$, period average'!$A$4:$O$4, 0)), "NA", AY14/(INDEX('LCU per US$, period average'!$A$4:$O$269, MATCH(A14, 'LCU per US$, period average'!$A$4:$A$269, 0), MATCH(AW14, 'LCU per US$, period average'!$A$4:$O$4, 0))))</f>
        <v>544.21171978260406</v>
      </c>
      <c r="BA14" s="581">
        <f>IFERROR(IF(ISNUMBER(MATCH(AW14, 'LCU per US$, period average'!$A$4:$O$4, 0)), AZ14*HLOOKUP(AW14, 'LCU per US$, period average'!$A$4:$O$269, 76), "NA"), "NA")</f>
        <v>503.30852663832275</v>
      </c>
      <c r="BB14" s="580" t="str">
        <f>IFERROR(IF(ISNUMBER(MATCH(AW14, 'PPP private conversion factor'!$A$4:$O$4, 0)), AY14/(INDEX('PPP private conversion factor'!$A$4:$O$269, MATCH(A14, 'PPP private conversion factor'!$A$4:$A$269, 0), MATCH(AW14, 'PPP private conversion factor'!$A$4:$O$4, 0))), "NA"), "NA")</f>
        <v>NA</v>
      </c>
      <c r="BC14" s="580">
        <f t="shared" si="14"/>
        <v>4647.78</v>
      </c>
      <c r="BD14" s="580">
        <f t="shared" si="15"/>
        <v>930.60204082825294</v>
      </c>
      <c r="BE14" s="580">
        <f t="shared" si="16"/>
        <v>860.65758055153185</v>
      </c>
      <c r="BF14" s="582" t="str">
        <f>IFERROR(BB14*H14,"NA")</f>
        <v>NA</v>
      </c>
      <c r="BG14" s="580" t="str">
        <f t="shared" si="18"/>
        <v>Brazil / Urban area / Minas Gerais South/Southwestern Region</v>
      </c>
      <c r="BH14" s="577">
        <v>2024</v>
      </c>
      <c r="BI14" s="592" t="s">
        <v>647</v>
      </c>
      <c r="BJ14" s="606" t="s">
        <v>210</v>
      </c>
      <c r="BK14" s="579">
        <v>1212</v>
      </c>
      <c r="BL14" s="579">
        <f>IFERROR(IF(ISNUMBER(MATCH(BH14, 'LCU per US$, period average'!$A$4:$O$4, 0)), BK14/(INDEX('LCU per US$, period average'!$A$4:$O$269, MATCH(A14, 'LCU per US$, period average'!$A$4:$A$269), MATCH(BH14, 'LCU per US$, period average'!$A$4:$O$4))), "NA"),"NA")</f>
        <v>242.67277570879918</v>
      </c>
      <c r="BM14" s="581">
        <f>IF(ISNUMBER(MATCH(BH14, 'LCU per US$, period average'!$A$4:$O$4, 0)), BL14*HLOOKUP(BH14, 'LCU per US$, period average'!$A$4:$O$269, 76), "NA")</f>
        <v>224.43338273938457</v>
      </c>
      <c r="BN14" s="579" t="str">
        <f>IF(ISNUMBER(MATCH(BH14, 'PPP private conversion factor'!$A$4:$O$4, 0)), BK14/(INDEX('PPP private conversion factor'!$A$4:$O$269, MATCH(A14, 'PPP private conversion factor'!$A$4:$A$269), MATCH(BH14, 'PPP private conversion factor'!$A$4:$O$4))), "NA")</f>
        <v>NA</v>
      </c>
      <c r="BO14" s="579">
        <f t="shared" si="19"/>
        <v>2072.52</v>
      </c>
      <c r="BP14" s="579">
        <f t="shared" si="20"/>
        <v>414.9704464620466</v>
      </c>
      <c r="BQ14" s="579">
        <f t="shared" si="21"/>
        <v>383.78108448434762</v>
      </c>
      <c r="BR14" s="579" t="str">
        <f t="shared" si="1"/>
        <v>NA</v>
      </c>
      <c r="BS14" s="577" t="s">
        <v>229</v>
      </c>
      <c r="BT14" s="594" t="s">
        <v>230</v>
      </c>
      <c r="BU14" s="607"/>
      <c r="BV14" s="650"/>
      <c r="BW14" s="650"/>
      <c r="BX14" s="650"/>
      <c r="BY14" s="650"/>
      <c r="BZ14" s="650"/>
      <c r="CA14" s="595" t="str">
        <f t="shared" si="22"/>
        <v>Brazil / Urban area / Minas Gerais South/Southwestern Region</v>
      </c>
    </row>
    <row r="15" spans="1:79" s="596" customFormat="1" ht="33" thickBot="1" x14ac:dyDescent="0.25">
      <c r="A15" s="598" t="s">
        <v>227</v>
      </c>
      <c r="B15" s="599" t="s">
        <v>231</v>
      </c>
      <c r="C15" s="571" t="s">
        <v>232</v>
      </c>
      <c r="D15" s="643" t="s">
        <v>218</v>
      </c>
      <c r="E15" s="433">
        <v>2023</v>
      </c>
      <c r="F15" s="651">
        <v>4</v>
      </c>
      <c r="G15" s="574">
        <v>2</v>
      </c>
      <c r="H15" s="575">
        <v>1.68</v>
      </c>
      <c r="I15" s="601" t="str">
        <f t="shared" si="23"/>
        <v>Brazil / Non-metropolitan area / State of São Paulo, non-metropolitan areas</v>
      </c>
      <c r="J15" s="606" t="s">
        <v>206</v>
      </c>
      <c r="K15" s="652">
        <v>2024</v>
      </c>
      <c r="L15" s="578"/>
      <c r="M15" s="579">
        <f t="shared" si="2"/>
        <v>1217.25</v>
      </c>
      <c r="N15" s="580">
        <f t="shared" si="3"/>
        <v>243.7239572867457</v>
      </c>
      <c r="O15" s="580">
        <f t="shared" si="24"/>
        <v>225.40555704580515</v>
      </c>
      <c r="P15" s="581" t="str">
        <f t="shared" si="4"/>
        <v>NA</v>
      </c>
      <c r="Q15" s="579">
        <v>4869</v>
      </c>
      <c r="R15" s="581">
        <f>IFERROR(Q15 / INDEX('LCU per US$, period average'!$A$4:$O$269, MATCH(A15, 'LCU per US$, period average'!$A$4:$A$269, 0), MATCH(K15, 'LCU per US$, period average'!$A$4:$O$4, 0)), "NA")</f>
        <v>974.89582914698281</v>
      </c>
      <c r="S15" s="581">
        <f>IFERROR(R15 * HLOOKUP(K15, 'LCU per US$, period average'!$A$4:$O$269, 76, FALSE), "NA")</f>
        <v>901.62222818322061</v>
      </c>
      <c r="T15" s="582" t="str">
        <f>IFERROR(Q15 / INDEX('PPP private conversion factor'!$A$4:$O$269, MATCH(A15, 'PPP private conversion factor'!$A$4:$A$269, 0), MATCH(K15, 'PPP private conversion factor'!$A$4:$O$4, 0)), "NA")</f>
        <v>NA</v>
      </c>
      <c r="U15" s="645" t="str">
        <f t="shared" si="25"/>
        <v>Brazil / Non-metropolitan area / State of São Paulo, non-metropolitan areas</v>
      </c>
      <c r="V15" s="653" t="s">
        <v>207</v>
      </c>
      <c r="W15" s="583">
        <v>2021</v>
      </c>
      <c r="X15" s="584">
        <v>0.28399999999999997</v>
      </c>
      <c r="Y15" s="585">
        <v>6.85</v>
      </c>
      <c r="Z15" s="585">
        <v>19.2</v>
      </c>
      <c r="AA15" s="586">
        <f>IF(ISNUMBER(MATCH(W15, 'LCU per US$, period average'!$A$4:$O$4, 0)), AC15/(INDEX('LCU per US$, period average'!$A$4:$O$269, MATCH(A15, 'LCU per US$, period average'!$A$4:$A$269), MATCH(W15, 'LCU per US$, period average'!$A$4:$O$4))), "NA")</f>
        <v>113.29655557528976</v>
      </c>
      <c r="AB15" s="587">
        <f>IF(ISNUMBER(MATCH(W15, 'LCU per US$, period average'!$A$4:$O$4, 0)), AA15*HLOOKUP(W15, 'LCU per US$, period average'!$A$4:$O$269, 76), "NA")</f>
        <v>99.191859162872419</v>
      </c>
      <c r="AC15" s="586">
        <f t="shared" si="5"/>
        <v>584.06399999999996</v>
      </c>
      <c r="AD15" s="586" t="str">
        <f>IFERROR(IF(ISNUMBER(MATCH(W15, 'PPP private conversion factor'!$A$4:$O$4, 0)), AC15/(INDEX('PPP private conversion factor'!$A$4:$O$269, MATCH(A15, 'PPP private conversion factor'!$A$4:$A$269), MATCH(W15, 'PPP private conversion factor'!$A$4:$O$4))), "NA"), "NA")</f>
        <v>NA</v>
      </c>
      <c r="AE15" s="588">
        <f t="shared" si="6"/>
        <v>453.18622230115903</v>
      </c>
      <c r="AF15" s="588">
        <f t="shared" si="7"/>
        <v>396.76743665148967</v>
      </c>
      <c r="AG15" s="588">
        <f t="shared" si="8"/>
        <v>2336.2559999999999</v>
      </c>
      <c r="AH15" s="588" t="str">
        <f t="shared" si="9"/>
        <v>NA</v>
      </c>
      <c r="AI15" s="604" t="str">
        <f t="shared" si="10"/>
        <v>Brazil / Non-metropolitan area / State of São Paulo, non-metropolitan areas</v>
      </c>
      <c r="AJ15" s="654" t="s">
        <v>693</v>
      </c>
      <c r="AK15" s="648">
        <v>2013</v>
      </c>
      <c r="AL15" s="649"/>
      <c r="AM15" s="579">
        <f>IFERROR(7.04*(INDEX('LCU per US$, period average'!$A$4:$O$269,MATCH(A15,'LCU per US$, period average'!$A$4:$A$269),MATCH(AK15,'LCU per US$, period average'!$A$4:$O$4))),"NA")</f>
        <v>13.749603022319086</v>
      </c>
      <c r="AN15" s="579">
        <f t="shared" ref="AN15:AN23" si="27">IFERROR(AM15*30.42,"NA")</f>
        <v>418.26292393894659</v>
      </c>
      <c r="AO15" s="579">
        <f>IFERROR(IF(ISNUMBER(MATCH(AK15, 'LCU per US$, period average'!$A$4:$O$4, 0)), AN15/(INDEX('LCU per US$, period average'!$A$4:$O$269, MATCH(A15, 'LCU per US$, period average'!$A$4:$A$269, 0), MATCH(AK15, 'LCU per US$, period average'!$A$4:$O$4, 0))), "NA"), "NA")</f>
        <v>214.1568</v>
      </c>
      <c r="AP15" s="581">
        <f>IFERROR(IF(ISNUMBER(MATCH(AK15, 'LCU per US$, period average'!$A$4:$O$4, 0)), AO15*HLOOKUP(AK15, 'LCU per US$, period average'!$A$4:$O$269, 76), "NA"), "NA")</f>
        <v>166.68640118647915</v>
      </c>
      <c r="AQ15" s="579" t="str">
        <f>IFERROR(IF(ISNUMBER(MATCH(AK15, 'PPP private conversion factor'!$A$4:$N$4, 0)), AN15/(INDEX('PPP private conversion factor'!$A$4:$N$269, MATCH(A15, 'PPP private conversion factor'!$A$4:$A$269, 0), MATCH(AK15, 'PPP private conversion factor'!$A$4:$O$4, 0))), "NA"), "NA")</f>
        <v>NA</v>
      </c>
      <c r="AR15" s="579">
        <f t="shared" si="26"/>
        <v>1673.0516957557863</v>
      </c>
      <c r="AS15" s="579">
        <f t="shared" si="11"/>
        <v>856.62720000000002</v>
      </c>
      <c r="AT15" s="579">
        <f t="shared" si="12"/>
        <v>666.74560474591658</v>
      </c>
      <c r="AU15" s="590" t="str">
        <f t="shared" si="13"/>
        <v>NA</v>
      </c>
      <c r="AV15" s="591" t="str">
        <f t="shared" si="0"/>
        <v>Brazil / Non-metropolitan area / State of São Paulo, non-metropolitan areas</v>
      </c>
      <c r="AW15" s="652">
        <v>2024</v>
      </c>
      <c r="AX15" s="655" t="s">
        <v>209</v>
      </c>
      <c r="AY15" s="580">
        <v>3332</v>
      </c>
      <c r="AZ15" s="579">
        <f>IF(ISERROR(MATCH(AW15, 'LCU per US$, period average'!$A$4:$O$4, 0)), "NA", AY15/(INDEX('LCU per US$, period average'!$A$4:$O$269, MATCH(A15, 'LCU per US$, period average'!$A$4:$A$269, 0), MATCH(AW15, 'LCU per US$, period average'!$A$4:$O$4, 0))))</f>
        <v>667.14990813673171</v>
      </c>
      <c r="BA15" s="581">
        <f>IFERROR(IF(ISNUMBER(MATCH(AW15, 'LCU per US$, period average'!$A$4:$O$4, 0)), AZ15*HLOOKUP(AW15, 'LCU per US$, period average'!$A$4:$O$269, 76), "NA"), "NA")</f>
        <v>617.00662647494164</v>
      </c>
      <c r="BB15" s="580" t="str">
        <f>IFERROR(IF(ISNUMBER(MATCH(AW15, 'PPP private conversion factor'!$A$4:$O$4, 0)), AY15/(INDEX('PPP private conversion factor'!$A$4:$O$269, MATCH(A15, 'PPP private conversion factor'!$A$4:$A$269, 0), MATCH(AW15, 'PPP private conversion factor'!$A$4:$O$4, 0))), "NA"), "NA")</f>
        <v>NA</v>
      </c>
      <c r="BC15" s="580">
        <f t="shared" si="14"/>
        <v>5597.76</v>
      </c>
      <c r="BD15" s="580">
        <f t="shared" si="15"/>
        <v>1120.8118456697093</v>
      </c>
      <c r="BE15" s="580">
        <f t="shared" si="16"/>
        <v>1036.571132477902</v>
      </c>
      <c r="BF15" s="582" t="str">
        <f t="shared" si="17"/>
        <v>NA</v>
      </c>
      <c r="BG15" s="580" t="str">
        <f t="shared" si="18"/>
        <v>Brazil / Non-metropolitan area / State of São Paulo, non-metropolitan areas</v>
      </c>
      <c r="BH15" s="577">
        <v>2024</v>
      </c>
      <c r="BI15" s="592" t="s">
        <v>692</v>
      </c>
      <c r="BJ15" s="606" t="s">
        <v>210</v>
      </c>
      <c r="BK15" s="579">
        <v>1163.55</v>
      </c>
      <c r="BL15" s="579">
        <f>IFERROR(IF(ISNUMBER(MATCH(BH15, 'LCU per US$, period average'!$A$4:$O$4, 0)), BK15/(INDEX('LCU per US$, period average'!$A$4:$O$269, MATCH(A15, 'LCU per US$, period average'!$A$4:$A$269), MATCH(BH15, 'LCU per US$, period average'!$A$4:$O$4))), "NA"),"NA")</f>
        <v>232.97187143232117</v>
      </c>
      <c r="BM15" s="581">
        <f>IF(ISNUMBER(MATCH(BH15, 'LCU per US$, period average'!$A$4:$O$4, 0)), BL15*HLOOKUP(BH15, 'LCU per US$, period average'!$A$4:$O$269, 76), "NA")</f>
        <v>215.46160271156012</v>
      </c>
      <c r="BN15" s="579" t="str">
        <f>IF(ISNUMBER(MATCH(BH15, 'PPP private conversion factor'!$A$4:$O$4, 0)), BK15/(INDEX('PPP private conversion factor'!$A$4:$O$269, MATCH(A15, 'PPP private conversion factor'!$A$4:$A$269), MATCH(BH15, 'PPP private conversion factor'!$A$4:$O$4))), "NA")</f>
        <v>NA</v>
      </c>
      <c r="BO15" s="579">
        <f t="shared" si="19"/>
        <v>1954.7639999999999</v>
      </c>
      <c r="BP15" s="579">
        <f t="shared" si="20"/>
        <v>391.39274400629955</v>
      </c>
      <c r="BQ15" s="579">
        <f t="shared" si="21"/>
        <v>361.975492555421</v>
      </c>
      <c r="BR15" s="579" t="str">
        <f t="shared" si="1"/>
        <v>NA</v>
      </c>
      <c r="BS15" s="577" t="s">
        <v>229</v>
      </c>
      <c r="BT15" s="594" t="s">
        <v>230</v>
      </c>
      <c r="BU15" s="607"/>
      <c r="BV15" s="650"/>
      <c r="BW15" s="650"/>
      <c r="BX15" s="650"/>
      <c r="BY15" s="650"/>
      <c r="BZ15" s="650"/>
      <c r="CA15" s="595" t="str">
        <f t="shared" si="22"/>
        <v>Brazil / Non-metropolitan area / State of São Paulo, non-metropolitan areas</v>
      </c>
    </row>
    <row r="16" spans="1:79" s="596" customFormat="1" ht="33" thickBot="1" x14ac:dyDescent="0.25">
      <c r="A16" s="598" t="s">
        <v>227</v>
      </c>
      <c r="B16" s="599" t="s">
        <v>684</v>
      </c>
      <c r="C16" s="571" t="s">
        <v>233</v>
      </c>
      <c r="D16" s="572" t="s">
        <v>234</v>
      </c>
      <c r="E16" s="433">
        <v>2021</v>
      </c>
      <c r="F16" s="651">
        <v>4</v>
      </c>
      <c r="G16" s="574">
        <v>2</v>
      </c>
      <c r="H16" s="575" t="s">
        <v>208</v>
      </c>
      <c r="I16" s="601" t="str">
        <f t="shared" si="23"/>
        <v>Brazil / Coffee or Cocoa growing regions area / Northwest Espírito Santo</v>
      </c>
      <c r="J16" s="572" t="s">
        <v>683</v>
      </c>
      <c r="K16" s="652">
        <v>2021</v>
      </c>
      <c r="L16" s="578"/>
      <c r="M16" s="579">
        <f t="shared" si="2"/>
        <v>820.75</v>
      </c>
      <c r="N16" s="580">
        <f t="shared" si="3"/>
        <v>159.20883325871665</v>
      </c>
      <c r="O16" s="580">
        <f t="shared" si="24"/>
        <v>139.38835197500197</v>
      </c>
      <c r="P16" s="581" t="str">
        <f t="shared" si="4"/>
        <v>NA</v>
      </c>
      <c r="Q16" s="579">
        <v>3283</v>
      </c>
      <c r="R16" s="581">
        <f>IFERROR(Q16 / INDEX('LCU per US$, period average'!$A$4:$O$269, MATCH(A16, 'LCU per US$, period average'!$A$4:$A$269, 0), MATCH(K16, 'LCU per US$, period average'!$A$4:$O$4, 0)), "NA")</f>
        <v>636.83533303486661</v>
      </c>
      <c r="S16" s="581">
        <f>IFERROR(R16 * HLOOKUP(K16, 'LCU per US$, period average'!$A$4:$O$269, 76, FALSE), "NA")</f>
        <v>557.55340790000787</v>
      </c>
      <c r="T16" s="582" t="str">
        <f>IFERROR(Q16 / INDEX('PPP private conversion factor'!$A$4:$O$269, MATCH(A16, 'PPP private conversion factor'!$A$4:$A$269, 0), MATCH(K16, 'PPP private conversion factor'!$A$4:$O$4, 0)), "NA")</f>
        <v>NA</v>
      </c>
      <c r="U16" s="645" t="str">
        <f t="shared" si="25"/>
        <v>Brazil / Coffee or Cocoa growing regions area / Northwest Espírito Santo</v>
      </c>
      <c r="V16" s="653" t="s">
        <v>207</v>
      </c>
      <c r="W16" s="583">
        <v>2021</v>
      </c>
      <c r="X16" s="584">
        <v>0.28399999999999997</v>
      </c>
      <c r="Y16" s="585">
        <v>6.85</v>
      </c>
      <c r="Z16" s="585">
        <v>19.2</v>
      </c>
      <c r="AA16" s="586">
        <f>IF(ISNUMBER(MATCH(W16, 'LCU per US$, period average'!$A$4:$O$4, 0)), AC16/(INDEX('LCU per US$, period average'!$A$4:$O$269, MATCH(A16, 'LCU per US$, period average'!$A$4:$A$269), MATCH(W16, 'LCU per US$, period average'!$A$4:$O$4))), "NA")</f>
        <v>113.29655557528976</v>
      </c>
      <c r="AB16" s="587">
        <f>IF(ISNUMBER(MATCH(W16, 'LCU per US$, period average'!$A$4:$O$4, 0)), AA16*HLOOKUP(W16, 'LCU per US$, period average'!$A$4:$O$269, 76), "NA")</f>
        <v>99.191859162872419</v>
      </c>
      <c r="AC16" s="586">
        <f t="shared" si="5"/>
        <v>584.06399999999996</v>
      </c>
      <c r="AD16" s="586" t="str">
        <f>IFERROR(IF(ISNUMBER(MATCH(W16, 'PPP private conversion factor'!$A$4:$O$4, 0)), AC16/(INDEX('PPP private conversion factor'!$A$4:$O$269, MATCH(A16, 'PPP private conversion factor'!$A$4:$A$269), MATCH(W16, 'PPP private conversion factor'!$A$4:$O$4))), "NA"), "NA")</f>
        <v>NA</v>
      </c>
      <c r="AE16" s="588">
        <f t="shared" si="6"/>
        <v>453.18622230115903</v>
      </c>
      <c r="AF16" s="588">
        <f t="shared" si="7"/>
        <v>396.76743665148967</v>
      </c>
      <c r="AG16" s="588">
        <f t="shared" si="8"/>
        <v>2336.2559999999999</v>
      </c>
      <c r="AH16" s="588" t="str">
        <f t="shared" si="9"/>
        <v>NA</v>
      </c>
      <c r="AI16" s="604" t="str">
        <f t="shared" si="10"/>
        <v>Brazil / Coffee or Cocoa growing regions area / Northwest Espírito Santo</v>
      </c>
      <c r="AJ16" s="654" t="s">
        <v>693</v>
      </c>
      <c r="AK16" s="648">
        <v>2013</v>
      </c>
      <c r="AL16" s="649"/>
      <c r="AM16" s="579">
        <f>IFERROR(7.04*(INDEX('LCU per US$, period average'!$A$4:$O$269,MATCH(A16,'LCU per US$, period average'!$A$4:$A$269),MATCH(AK16,'LCU per US$, period average'!$A$4:$O$4))),"NA")</f>
        <v>13.749603022319086</v>
      </c>
      <c r="AN16" s="579">
        <f t="shared" si="27"/>
        <v>418.26292393894659</v>
      </c>
      <c r="AO16" s="579">
        <f>IFERROR(IF(ISNUMBER(MATCH(AK16, 'LCU per US$, period average'!$A$4:$O$4, 0)), AN16/(INDEX('LCU per US$, period average'!$A$4:$O$269, MATCH(A16, 'LCU per US$, period average'!$A$4:$A$269, 0), MATCH(AK16, 'LCU per US$, period average'!$A$4:$O$4, 0))), "NA"), "NA")</f>
        <v>214.1568</v>
      </c>
      <c r="AP16" s="581">
        <f>IFERROR(IF(ISNUMBER(MATCH(AK16, 'LCU per US$, period average'!$A$4:$O$4, 0)), AO16*HLOOKUP(AK16, 'LCU per US$, period average'!$A$4:$O$269, 76), "NA"), "NA")</f>
        <v>166.68640118647915</v>
      </c>
      <c r="AQ16" s="579" t="str">
        <f>IFERROR(IF(ISNUMBER(MATCH(AK16, 'PPP private conversion factor'!$A$4:$N$4, 0)), AN16/(INDEX('PPP private conversion factor'!$A$4:$N$269, MATCH(A16, 'PPP private conversion factor'!$A$4:$A$269, 0), MATCH(AK16, 'PPP private conversion factor'!$A$4:$O$4, 0))), "NA"), "NA")</f>
        <v>NA</v>
      </c>
      <c r="AR16" s="579">
        <f t="shared" si="26"/>
        <v>1673.0516957557863</v>
      </c>
      <c r="AS16" s="579">
        <f t="shared" si="11"/>
        <v>856.62720000000002</v>
      </c>
      <c r="AT16" s="579">
        <f t="shared" si="12"/>
        <v>666.74560474591658</v>
      </c>
      <c r="AU16" s="590" t="str">
        <f t="shared" si="13"/>
        <v>NA</v>
      </c>
      <c r="AV16" s="591" t="str">
        <f t="shared" si="0"/>
        <v>Brazil / Coffee or Cocoa growing regions area / Northwest Espírito Santo</v>
      </c>
      <c r="AW16" s="652" t="s">
        <v>208</v>
      </c>
      <c r="AX16" s="652" t="s">
        <v>208</v>
      </c>
      <c r="AY16" s="580" t="s">
        <v>208</v>
      </c>
      <c r="AZ16" s="579" t="str">
        <f>IF(ISERROR(MATCH(AW16, 'LCU per US$, period average'!$A$4:$O$4, 0)), "NA", AY16/(INDEX('LCU per US$, period average'!$A$4:$O$269, MATCH(A16, 'LCU per US$, period average'!$A$4:$A$269, 0), MATCH(AW16, 'LCU per US$, period average'!$A$4:$O$4, 0))))</f>
        <v>NA</v>
      </c>
      <c r="BA16" s="581" t="str">
        <f>IFERROR(IF(ISNUMBER(MATCH(AW16, 'LCU per US$, period average'!$A$4:$O$4, 0)), AZ16*HLOOKUP(AW16, 'LCU per US$, period average'!$A$4:$O$269, 76), "NA"), "NA")</f>
        <v>NA</v>
      </c>
      <c r="BB16" s="580" t="str">
        <f>IFERROR(IF(ISNUMBER(MATCH(AW16, 'PPP private conversion factor'!$A$4:$O$4, 0)), AY16/(INDEX('PPP private conversion factor'!$A$4:$O$269, MATCH(A16, 'PPP private conversion factor'!$A$4:$A$269, 0), MATCH(AW16, 'PPP private conversion factor'!$A$4:$O$4, 0))), "NA"), "NA")</f>
        <v>NA</v>
      </c>
      <c r="BC16" s="580" t="str">
        <f t="shared" si="14"/>
        <v>NA</v>
      </c>
      <c r="BD16" s="580" t="str">
        <f t="shared" si="15"/>
        <v>NA</v>
      </c>
      <c r="BE16" s="580" t="str">
        <f t="shared" si="16"/>
        <v>NA</v>
      </c>
      <c r="BF16" s="582" t="str">
        <f t="shared" si="17"/>
        <v>NA</v>
      </c>
      <c r="BG16" s="580" t="str">
        <f t="shared" si="18"/>
        <v>Brazil / Coffee or Cocoa growing regions area / Northwest Espírito Santo</v>
      </c>
      <c r="BH16" s="577">
        <v>2024</v>
      </c>
      <c r="BI16" s="592" t="s">
        <v>647</v>
      </c>
      <c r="BJ16" s="606" t="s">
        <v>210</v>
      </c>
      <c r="BK16" s="579">
        <v>1212</v>
      </c>
      <c r="BL16" s="579">
        <f>IFERROR(IF(ISNUMBER(MATCH(BH16, 'LCU per US$, period average'!$A$4:$O$4, 0)), BK16/(INDEX('LCU per US$, period average'!$A$4:$O$269, MATCH(A16, 'LCU per US$, period average'!$A$4:$A$269), MATCH(BH16, 'LCU per US$, period average'!$A$4:$O$4))), "NA"),"NA")</f>
        <v>242.67277570879918</v>
      </c>
      <c r="BM16" s="581">
        <f>IF(ISNUMBER(MATCH(BH16, 'LCU per US$, period average'!$A$4:$O$4, 0)), BL16*HLOOKUP(BH16, 'LCU per US$, period average'!$A$4:$O$269, 76), "NA")</f>
        <v>224.43338273938457</v>
      </c>
      <c r="BN16" s="579" t="str">
        <f>IF(ISNUMBER(MATCH(BH16, 'PPP private conversion factor'!$A$4:$O$4, 0)), BK16/(INDEX('PPP private conversion factor'!$A$4:$O$269, MATCH(A16, 'PPP private conversion factor'!$A$4:$A$269), MATCH(BH16, 'PPP private conversion factor'!$A$4:$O$4))), "NA")</f>
        <v>NA</v>
      </c>
      <c r="BO16" s="579" t="str">
        <f t="shared" ref="BO16:BO23" si="28">IFERROR(BK16*H16,"NA")</f>
        <v>NA</v>
      </c>
      <c r="BP16" s="579" t="str">
        <f t="shared" ref="BP16:BP23" si="29">IFERROR(BL16*H16,"NA")</f>
        <v>NA</v>
      </c>
      <c r="BQ16" s="579" t="str">
        <f t="shared" ref="BQ16:BQ23" si="30">IFERROR(BM16*H16,"NA")</f>
        <v>NA</v>
      </c>
      <c r="BR16" s="579" t="str">
        <f t="shared" ref="BR16:BR23" si="31">IFERROR(BN16*H16,"NA")</f>
        <v>NA</v>
      </c>
      <c r="BS16" s="577" t="s">
        <v>229</v>
      </c>
      <c r="BT16" s="594" t="s">
        <v>230</v>
      </c>
      <c r="BU16" s="607"/>
      <c r="BV16" s="650"/>
      <c r="BW16" s="650"/>
      <c r="BX16" s="650"/>
      <c r="BY16" s="650"/>
      <c r="BZ16" s="650"/>
      <c r="CA16" s="595" t="str">
        <f t="shared" si="22"/>
        <v>Brazil / Coffee or Cocoa growing regions area / Northwest Espírito Santo</v>
      </c>
    </row>
    <row r="17" spans="1:79" ht="33" thickBot="1" x14ac:dyDescent="0.25">
      <c r="A17" s="343" t="s">
        <v>227</v>
      </c>
      <c r="B17" s="332" t="s">
        <v>677</v>
      </c>
      <c r="C17" s="334" t="s">
        <v>678</v>
      </c>
      <c r="D17" s="445" t="s">
        <v>234</v>
      </c>
      <c r="E17" s="433">
        <v>2021</v>
      </c>
      <c r="F17" s="431">
        <v>4</v>
      </c>
      <c r="G17" s="424">
        <v>2</v>
      </c>
      <c r="H17" s="425" t="s">
        <v>208</v>
      </c>
      <c r="I17" s="446" t="str">
        <f t="shared" si="23"/>
        <v>Brazil / Cocoa growing regions area / South Bahia</v>
      </c>
      <c r="J17" s="445" t="s">
        <v>683</v>
      </c>
      <c r="K17" s="433">
        <v>2021</v>
      </c>
      <c r="L17" s="461"/>
      <c r="M17" s="427">
        <f>IFERROR(Q17/F17,"NA")</f>
        <v>667.25</v>
      </c>
      <c r="N17" s="435">
        <f>IFERROR(IF(ISBLANK(M17),"",R17/F17),"NA")</f>
        <v>129.43295034039437</v>
      </c>
      <c r="O17" s="435">
        <f>IFERROR(IF(ISBLANK(M17),"",S17/F17),"NA")</f>
        <v>113.31937600404515</v>
      </c>
      <c r="P17" s="447" t="str">
        <f>IFERROR(T17/F17,"NA")</f>
        <v>NA</v>
      </c>
      <c r="Q17" s="427">
        <v>2669</v>
      </c>
      <c r="R17" s="581">
        <f>IFERROR(Q17 / INDEX('LCU per US$, period average'!$A$4:$O$269, MATCH(A17, 'LCU per US$, period average'!$A$4:$A$269, 0), MATCH(K17, 'LCU per US$, period average'!$A$4:$O$4, 0)), "NA")</f>
        <v>517.73180136157748</v>
      </c>
      <c r="S17" s="581">
        <f>IFERROR(R17 * HLOOKUP(K17, 'LCU per US$, period average'!$A$4:$O$269, 76, FALSE), "NA")</f>
        <v>453.27750401618061</v>
      </c>
      <c r="T17" s="582" t="str">
        <f>IFERROR(Q17 / INDEX('PPP private conversion factor'!$A$4:$O$269, MATCH(A17, 'PPP private conversion factor'!$A$4:$A$269, 0), MATCH(K17, 'PPP private conversion factor'!$A$4:$O$4, 0)), "NA")</f>
        <v>NA</v>
      </c>
      <c r="U17" s="449" t="str">
        <f t="shared" si="25"/>
        <v>Brazil / Cocoa growing regions area / South Bahia</v>
      </c>
      <c r="V17" s="491" t="s">
        <v>207</v>
      </c>
      <c r="W17" s="426">
        <v>2021</v>
      </c>
      <c r="X17" s="450">
        <v>0.28399999999999997</v>
      </c>
      <c r="Y17" s="430">
        <v>6.85</v>
      </c>
      <c r="Z17" s="430">
        <v>19.2</v>
      </c>
      <c r="AA17" s="586">
        <f>IF(ISNUMBER(MATCH(W17, 'LCU per US$, period average'!$A$4:$O$4, 0)), AC17/(INDEX('LCU per US$, period average'!$A$4:$O$269, MATCH(A17, 'LCU per US$, period average'!$A$4:$A$269), MATCH(W17, 'LCU per US$, period average'!$A$4:$O$4))), "NA")</f>
        <v>113.29655557528976</v>
      </c>
      <c r="AB17" s="587">
        <f>IF(ISNUMBER(MATCH(W17, 'LCU per US$, period average'!$A$4:$O$4, 0)), AA17*HLOOKUP(W17, 'LCU per US$, period average'!$A$4:$O$269, 76), "NA")</f>
        <v>99.191859162872419</v>
      </c>
      <c r="AC17" s="451">
        <f>IFERROR(Z17*30.42,"NA")</f>
        <v>584.06399999999996</v>
      </c>
      <c r="AD17" s="586" t="str">
        <f>IFERROR(IF(ISNUMBER(MATCH(W17, 'PPP private conversion factor'!$A$4:$O$4, 0)), AC17/(INDEX('PPP private conversion factor'!$A$4:$O$269, MATCH(A17, 'PPP private conversion factor'!$A$4:$A$269), MATCH(W17, 'PPP private conversion factor'!$A$4:$O$4))), "NA"), "NA")</f>
        <v>NA</v>
      </c>
      <c r="AE17" s="452">
        <f>IFERROR(AA17*F17,"NA")</f>
        <v>453.18622230115903</v>
      </c>
      <c r="AF17" s="452">
        <f>IFERROR(AB17*F17,"NA")</f>
        <v>396.76743665148967</v>
      </c>
      <c r="AG17" s="452">
        <f>IFERROR(AC17*F17,"NA")</f>
        <v>2336.2559999999999</v>
      </c>
      <c r="AH17" s="452" t="str">
        <f>IFERROR(AD17*F17,"NA")</f>
        <v>NA</v>
      </c>
      <c r="AI17" s="453" t="str">
        <f t="shared" si="10"/>
        <v>Brazil / Cocoa growing regions area / South Bahia</v>
      </c>
      <c r="AJ17" s="458" t="s">
        <v>693</v>
      </c>
      <c r="AK17" s="460">
        <v>2013</v>
      </c>
      <c r="AL17" s="459"/>
      <c r="AM17" s="427">
        <f>IFERROR(7.04*(INDEX('LCU per US$, period average'!$A$4:$O$269,MATCH(A17,'LCU per US$, period average'!$A$4:$A$269),MATCH(AK17,'LCU per US$, period average'!$A$4:$O$4))),"NA")</f>
        <v>13.749603022319086</v>
      </c>
      <c r="AN17" s="427">
        <f t="shared" si="27"/>
        <v>418.26292393894659</v>
      </c>
      <c r="AO17" s="579">
        <f>IFERROR(IF(ISNUMBER(MATCH(AK17, 'LCU per US$, period average'!$A$4:$O$4, 0)), AN17/(INDEX('LCU per US$, period average'!$A$4:$O$269, MATCH(A17, 'LCU per US$, period average'!$A$4:$A$269, 0), MATCH(AK17, 'LCU per US$, period average'!$A$4:$O$4, 0))), "NA"), "NA")</f>
        <v>214.1568</v>
      </c>
      <c r="AP17" s="581">
        <f>IFERROR(IF(ISNUMBER(MATCH(AK17, 'LCU per US$, period average'!$A$4:$O$4, 0)), AO17*HLOOKUP(AK17, 'LCU per US$, period average'!$A$4:$O$269, 76), "NA"), "NA")</f>
        <v>166.68640118647915</v>
      </c>
      <c r="AQ17" s="579" t="str">
        <f>IFERROR(IF(ISNUMBER(MATCH(AK17, 'PPP private conversion factor'!$A$4:$N$4, 0)), AN17/(INDEX('PPP private conversion factor'!$A$4:$N$269, MATCH(A17, 'PPP private conversion factor'!$A$4:$A$269, 0), MATCH(AK17, 'PPP private conversion factor'!$A$4:$O$4, 0))), "NA"), "NA")</f>
        <v>NA</v>
      </c>
      <c r="AR17" s="427">
        <f>AN17*F17</f>
        <v>1673.0516957557863</v>
      </c>
      <c r="AS17" s="427">
        <f>IFERROR(AO17*F17,"NA")</f>
        <v>856.62720000000002</v>
      </c>
      <c r="AT17" s="427">
        <f>IFERROR(AP17*F17,"NA")</f>
        <v>666.74560474591658</v>
      </c>
      <c r="AU17" s="454" t="str">
        <f>IFERROR(AQ17*F17,"NA")</f>
        <v>NA</v>
      </c>
      <c r="AV17" s="455" t="str">
        <f t="shared" si="0"/>
        <v>Brazil / Cocoa growing regions area / South Bahia</v>
      </c>
      <c r="AW17" s="433" t="s">
        <v>208</v>
      </c>
      <c r="AX17" s="433" t="s">
        <v>208</v>
      </c>
      <c r="AY17" s="435" t="s">
        <v>208</v>
      </c>
      <c r="AZ17" s="579" t="str">
        <f>IF(ISERROR(MATCH(AW17, 'LCU per US$, period average'!$A$4:$O$4, 0)), "NA", AY17/(INDEX('LCU per US$, period average'!$A$4:$O$269, MATCH(A17, 'LCU per US$, period average'!$A$4:$A$269, 0), MATCH(AW17, 'LCU per US$, period average'!$A$4:$O$4, 0))))</f>
        <v>NA</v>
      </c>
      <c r="BA17" s="581" t="str">
        <f>IFERROR(IF(ISNUMBER(MATCH(AW17, 'LCU per US$, period average'!$A$4:$O$4, 0)), AZ17*HLOOKUP(AW17, 'LCU per US$, period average'!$A$4:$O$269, 76), "NA"), "NA")</f>
        <v>NA</v>
      </c>
      <c r="BB17" s="580" t="str">
        <f>IFERROR(IF(ISNUMBER(MATCH(AW17, 'PPP private conversion factor'!$A$4:$O$4, 0)), AY17/(INDEX('PPP private conversion factor'!$A$4:$O$269, MATCH(A17, 'PPP private conversion factor'!$A$4:$A$269, 0), MATCH(AW17, 'PPP private conversion factor'!$A$4:$O$4, 0))), "NA"), "NA")</f>
        <v>NA</v>
      </c>
      <c r="BC17" s="435" t="str">
        <f>IFERROR(AY17*H17,"NA")</f>
        <v>NA</v>
      </c>
      <c r="BD17" s="435" t="str">
        <f>IFERROR(AZ17*H17,"NA")</f>
        <v>NA</v>
      </c>
      <c r="BE17" s="435" t="str">
        <f>IFERROR(BA17*H17,"NA")</f>
        <v>NA</v>
      </c>
      <c r="BF17" s="448" t="str">
        <f>IFERROR(BB17*H17,"NA")</f>
        <v>NA</v>
      </c>
      <c r="BG17" s="435" t="str">
        <f t="shared" si="18"/>
        <v>Brazil / Cocoa growing regions area / South Bahia</v>
      </c>
      <c r="BH17" s="438">
        <v>2024</v>
      </c>
      <c r="BI17" s="456" t="s">
        <v>647</v>
      </c>
      <c r="BJ17" s="429" t="s">
        <v>210</v>
      </c>
      <c r="BK17" s="427">
        <v>1212</v>
      </c>
      <c r="BL17" s="427">
        <f>IFERROR(IF(ISNUMBER(MATCH(BH17, 'LCU per US$, period average'!$A$4:$O$4, 0)), BK17/(INDEX('LCU per US$, period average'!$A$4:$O$269, MATCH(A17, 'LCU per US$, period average'!$A$4:$A$269), MATCH(BH17, 'LCU per US$, period average'!$A$4:$O$4))), "NA"),"NA")</f>
        <v>242.67277570879918</v>
      </c>
      <c r="BM17" s="581">
        <f>IF(ISNUMBER(MATCH(BH17, 'LCU per US$, period average'!$A$4:$O$4, 0)), BL17*HLOOKUP(BH17, 'LCU per US$, period average'!$A$4:$O$269, 76), "NA")</f>
        <v>224.43338273938457</v>
      </c>
      <c r="BN17" s="579" t="str">
        <f>IF(ISNUMBER(MATCH(BH17, 'PPP private conversion factor'!$A$4:$O$4, 0)), BK17/(INDEX('PPP private conversion factor'!$A$4:$O$269, MATCH(A17, 'PPP private conversion factor'!$A$4:$A$269), MATCH(BH17, 'PPP private conversion factor'!$A$4:$O$4))), "NA")</f>
        <v>NA</v>
      </c>
      <c r="BO17" s="427" t="str">
        <f t="shared" si="28"/>
        <v>NA</v>
      </c>
      <c r="BP17" s="427" t="str">
        <f t="shared" si="29"/>
        <v>NA</v>
      </c>
      <c r="BQ17" s="427" t="str">
        <f t="shared" si="30"/>
        <v>NA</v>
      </c>
      <c r="BR17" s="427" t="str">
        <f t="shared" si="31"/>
        <v>NA</v>
      </c>
      <c r="BS17" s="438" t="s">
        <v>229</v>
      </c>
      <c r="BT17" s="441" t="s">
        <v>230</v>
      </c>
      <c r="BU17" s="344"/>
      <c r="BV17" s="346"/>
      <c r="BW17" s="346"/>
      <c r="BX17" s="346"/>
      <c r="BY17" s="346"/>
      <c r="BZ17" s="346"/>
      <c r="CA17" s="345" t="str">
        <f t="shared" si="22"/>
        <v>Brazil / Cocoa growing regions area / South Bahia</v>
      </c>
    </row>
    <row r="18" spans="1:79" ht="33" thickBot="1" x14ac:dyDescent="0.25">
      <c r="A18" s="343" t="s">
        <v>227</v>
      </c>
      <c r="B18" s="332" t="s">
        <v>677</v>
      </c>
      <c r="C18" s="334" t="s">
        <v>679</v>
      </c>
      <c r="D18" s="445" t="s">
        <v>234</v>
      </c>
      <c r="E18" s="433">
        <v>2021</v>
      </c>
      <c r="F18" s="431">
        <v>4</v>
      </c>
      <c r="G18" s="424">
        <v>2</v>
      </c>
      <c r="H18" s="425" t="s">
        <v>208</v>
      </c>
      <c r="I18" s="446" t="str">
        <f t="shared" si="23"/>
        <v>Brazil / Cocoa growing regions area / East
Rondônia</v>
      </c>
      <c r="J18" s="445" t="s">
        <v>683</v>
      </c>
      <c r="K18" s="433">
        <v>2021</v>
      </c>
      <c r="L18" s="461"/>
      <c r="M18" s="427">
        <f>IFERROR(Q18/F18,"NA")</f>
        <v>749.25</v>
      </c>
      <c r="N18" s="435">
        <f>IFERROR(IF(ISBLANK(M18),"",R18/F18),"NA")</f>
        <v>145.33928518927013</v>
      </c>
      <c r="O18" s="435">
        <f>IFERROR(IF(ISBLANK(M18),"",S18/F18),"NA")</f>
        <v>127.245473916869</v>
      </c>
      <c r="P18" s="447" t="str">
        <f>IFERROR(T18/F18,"NA")</f>
        <v>NA</v>
      </c>
      <c r="Q18" s="427">
        <v>2997</v>
      </c>
      <c r="R18" s="581">
        <f>IFERROR(Q18 / INDEX('LCU per US$, period average'!$A$4:$O$269, MATCH(A18, 'LCU per US$, period average'!$A$4:$A$269, 0), MATCH(K18, 'LCU per US$, period average'!$A$4:$O$4, 0)), "NA")</f>
        <v>581.35714075708051</v>
      </c>
      <c r="S18" s="581">
        <f>IFERROR(R18 * HLOOKUP(K18, 'LCU per US$, period average'!$A$4:$O$269, 76, FALSE), "NA")</f>
        <v>508.98189566747601</v>
      </c>
      <c r="T18" s="582" t="str">
        <f>IFERROR(Q18 / INDEX('PPP private conversion factor'!$A$4:$O$269, MATCH(A18, 'PPP private conversion factor'!$A$4:$A$269, 0), MATCH(K18, 'PPP private conversion factor'!$A$4:$O$4, 0)), "NA")</f>
        <v>NA</v>
      </c>
      <c r="U18" s="449" t="str">
        <f t="shared" si="25"/>
        <v>Brazil / Cocoa growing regions area / East
Rondônia</v>
      </c>
      <c r="V18" s="491" t="s">
        <v>207</v>
      </c>
      <c r="W18" s="426">
        <v>2021</v>
      </c>
      <c r="X18" s="450">
        <v>0.28399999999999997</v>
      </c>
      <c r="Y18" s="430">
        <v>6.85</v>
      </c>
      <c r="Z18" s="430">
        <v>19.2</v>
      </c>
      <c r="AA18" s="586">
        <f>IF(ISNUMBER(MATCH(W18, 'LCU per US$, period average'!$A$4:$O$4, 0)), AC18/(INDEX('LCU per US$, period average'!$A$4:$O$269, MATCH(A18, 'LCU per US$, period average'!$A$4:$A$269), MATCH(W18, 'LCU per US$, period average'!$A$4:$O$4))), "NA")</f>
        <v>113.29655557528976</v>
      </c>
      <c r="AB18" s="587">
        <f>IF(ISNUMBER(MATCH(W18, 'LCU per US$, period average'!$A$4:$O$4, 0)), AA18*HLOOKUP(W18, 'LCU per US$, period average'!$A$4:$O$269, 76), "NA")</f>
        <v>99.191859162872419</v>
      </c>
      <c r="AC18" s="451">
        <f>IFERROR(Z18*30.42,"NA")</f>
        <v>584.06399999999996</v>
      </c>
      <c r="AD18" s="586" t="str">
        <f>IFERROR(IF(ISNUMBER(MATCH(W18, 'PPP private conversion factor'!$A$4:$O$4, 0)), AC18/(INDEX('PPP private conversion factor'!$A$4:$O$269, MATCH(A18, 'PPP private conversion factor'!$A$4:$A$269), MATCH(W18, 'PPP private conversion factor'!$A$4:$O$4))), "NA"), "NA")</f>
        <v>NA</v>
      </c>
      <c r="AE18" s="452">
        <f>IFERROR(AA18*F18,"NA")</f>
        <v>453.18622230115903</v>
      </c>
      <c r="AF18" s="452">
        <f>IFERROR(AB18*F18,"NA")</f>
        <v>396.76743665148967</v>
      </c>
      <c r="AG18" s="452">
        <f>IFERROR(AC18*F18,"NA")</f>
        <v>2336.2559999999999</v>
      </c>
      <c r="AH18" s="452" t="str">
        <f>IFERROR(AD18*F18,"NA")</f>
        <v>NA</v>
      </c>
      <c r="AI18" s="453" t="str">
        <f t="shared" si="10"/>
        <v>Brazil / Cocoa growing regions area / East
Rondônia</v>
      </c>
      <c r="AJ18" s="458" t="s">
        <v>693</v>
      </c>
      <c r="AK18" s="460">
        <v>2013</v>
      </c>
      <c r="AL18" s="459"/>
      <c r="AM18" s="427">
        <f>IFERROR(7.04*(INDEX('LCU per US$, period average'!$A$4:$O$269,MATCH(A18,'LCU per US$, period average'!$A$4:$A$269),MATCH(AK18,'LCU per US$, period average'!$A$4:$O$4))),"NA")</f>
        <v>13.749603022319086</v>
      </c>
      <c r="AN18" s="427">
        <f t="shared" si="27"/>
        <v>418.26292393894659</v>
      </c>
      <c r="AO18" s="579">
        <f>IFERROR(IF(ISNUMBER(MATCH(AK18, 'LCU per US$, period average'!$A$4:$O$4, 0)), AN18/(INDEX('LCU per US$, period average'!$A$4:$O$269, MATCH(A18, 'LCU per US$, period average'!$A$4:$A$269, 0), MATCH(AK18, 'LCU per US$, period average'!$A$4:$O$4, 0))), "NA"), "NA")</f>
        <v>214.1568</v>
      </c>
      <c r="AP18" s="581">
        <f>IFERROR(IF(ISNUMBER(MATCH(AK18, 'LCU per US$, period average'!$A$4:$O$4, 0)), AO18*HLOOKUP(AK18, 'LCU per US$, period average'!$A$4:$O$269, 76), "NA"), "NA")</f>
        <v>166.68640118647915</v>
      </c>
      <c r="AQ18" s="579" t="str">
        <f>IFERROR(IF(ISNUMBER(MATCH(AK18, 'PPP private conversion factor'!$A$4:$N$4, 0)), AN18/(INDEX('PPP private conversion factor'!$A$4:$N$269, MATCH(A18, 'PPP private conversion factor'!$A$4:$A$269, 0), MATCH(AK18, 'PPP private conversion factor'!$A$4:$O$4, 0))), "NA"), "NA")</f>
        <v>NA</v>
      </c>
      <c r="AR18" s="427">
        <f>AN18*F18</f>
        <v>1673.0516957557863</v>
      </c>
      <c r="AS18" s="427">
        <f>IFERROR(AO18*F18,"NA")</f>
        <v>856.62720000000002</v>
      </c>
      <c r="AT18" s="427">
        <f>IFERROR(AP18*F18,"NA")</f>
        <v>666.74560474591658</v>
      </c>
      <c r="AU18" s="454" t="str">
        <f>IFERROR(AQ18*F18,"NA")</f>
        <v>NA</v>
      </c>
      <c r="AV18" s="455" t="str">
        <f t="shared" si="0"/>
        <v>Brazil / Cocoa growing regions area / East
Rondônia</v>
      </c>
      <c r="AW18" s="433" t="s">
        <v>208</v>
      </c>
      <c r="AX18" s="433" t="s">
        <v>208</v>
      </c>
      <c r="AY18" s="435" t="s">
        <v>208</v>
      </c>
      <c r="AZ18" s="579" t="str">
        <f>IF(ISERROR(MATCH(AW18, 'LCU per US$, period average'!$A$4:$O$4, 0)), "NA", AY18/(INDEX('LCU per US$, period average'!$A$4:$O$269, MATCH(A18, 'LCU per US$, period average'!$A$4:$A$269, 0), MATCH(AW18, 'LCU per US$, period average'!$A$4:$O$4, 0))))</f>
        <v>NA</v>
      </c>
      <c r="BA18" s="581" t="str">
        <f>IFERROR(IF(ISNUMBER(MATCH(AW18, 'LCU per US$, period average'!$A$4:$O$4, 0)), AZ18*HLOOKUP(AW18, 'LCU per US$, period average'!$A$4:$O$269, 76), "NA"), "NA")</f>
        <v>NA</v>
      </c>
      <c r="BB18" s="580" t="str">
        <f>IFERROR(IF(ISNUMBER(MATCH(AW18, 'PPP private conversion factor'!$A$4:$O$4, 0)), AY18/(INDEX('PPP private conversion factor'!$A$4:$O$269, MATCH(A18, 'PPP private conversion factor'!$A$4:$A$269, 0), MATCH(AW18, 'PPP private conversion factor'!$A$4:$O$4, 0))), "NA"), "NA")</f>
        <v>NA</v>
      </c>
      <c r="BC18" s="435" t="str">
        <f>IFERROR(AY18*H18,"NA")</f>
        <v>NA</v>
      </c>
      <c r="BD18" s="435" t="str">
        <f>IFERROR(AZ18*H18,"NA")</f>
        <v>NA</v>
      </c>
      <c r="BE18" s="435" t="str">
        <f>IFERROR(BA18*H18,"NA")</f>
        <v>NA</v>
      </c>
      <c r="BF18" s="448" t="str">
        <f>IFERROR(BB18*H18,"NA")</f>
        <v>NA</v>
      </c>
      <c r="BG18" s="435" t="str">
        <f t="shared" si="18"/>
        <v>Brazil / Cocoa growing regions area / East
Rondônia</v>
      </c>
      <c r="BH18" s="438">
        <v>2024</v>
      </c>
      <c r="BI18" s="456" t="s">
        <v>647</v>
      </c>
      <c r="BJ18" s="429" t="s">
        <v>210</v>
      </c>
      <c r="BK18" s="427">
        <v>1212</v>
      </c>
      <c r="BL18" s="427">
        <f>IFERROR(IF(ISNUMBER(MATCH(BH18, 'LCU per US$, period average'!$A$4:$O$4, 0)), BK18/(INDEX('LCU per US$, period average'!$A$4:$O$269, MATCH(A18, 'LCU per US$, period average'!$A$4:$A$269), MATCH(BH18, 'LCU per US$, period average'!$A$4:$O$4))), "NA"),"NA")</f>
        <v>242.67277570879918</v>
      </c>
      <c r="BM18" s="581">
        <f>IF(ISNUMBER(MATCH(BH18, 'LCU per US$, period average'!$A$4:$O$4, 0)), BL18*HLOOKUP(BH18, 'LCU per US$, period average'!$A$4:$O$269, 76), "NA")</f>
        <v>224.43338273938457</v>
      </c>
      <c r="BN18" s="579" t="str">
        <f>IF(ISNUMBER(MATCH(BH18, 'PPP private conversion factor'!$A$4:$O$4, 0)), BK18/(INDEX('PPP private conversion factor'!$A$4:$O$269, MATCH(A18, 'PPP private conversion factor'!$A$4:$A$269), MATCH(BH18, 'PPP private conversion factor'!$A$4:$O$4))), "NA")</f>
        <v>NA</v>
      </c>
      <c r="BO18" s="427" t="str">
        <f t="shared" si="28"/>
        <v>NA</v>
      </c>
      <c r="BP18" s="427" t="str">
        <f t="shared" si="29"/>
        <v>NA</v>
      </c>
      <c r="BQ18" s="427" t="str">
        <f t="shared" si="30"/>
        <v>NA</v>
      </c>
      <c r="BR18" s="427" t="str">
        <f t="shared" si="31"/>
        <v>NA</v>
      </c>
      <c r="BS18" s="438" t="s">
        <v>229</v>
      </c>
      <c r="BT18" s="441" t="s">
        <v>230</v>
      </c>
      <c r="BU18" s="344"/>
      <c r="BV18" s="346"/>
      <c r="BW18" s="346"/>
      <c r="BX18" s="346"/>
      <c r="BY18" s="346"/>
      <c r="BZ18" s="346"/>
      <c r="CA18" s="345" t="str">
        <f t="shared" si="22"/>
        <v>Brazil / Cocoa growing regions area / East
Rondônia</v>
      </c>
    </row>
    <row r="19" spans="1:79" ht="33" thickBot="1" x14ac:dyDescent="0.25">
      <c r="A19" s="343" t="s">
        <v>227</v>
      </c>
      <c r="B19" s="332" t="s">
        <v>677</v>
      </c>
      <c r="C19" s="334" t="s">
        <v>680</v>
      </c>
      <c r="D19" s="445" t="s">
        <v>234</v>
      </c>
      <c r="E19" s="433">
        <v>2021</v>
      </c>
      <c r="F19" s="431">
        <v>4</v>
      </c>
      <c r="G19" s="424">
        <v>2</v>
      </c>
      <c r="H19" s="425" t="s">
        <v>208</v>
      </c>
      <c r="I19" s="446" t="str">
        <f t="shared" si="23"/>
        <v>Brazil / Cocoa growing regions area / Southeast
Pará</v>
      </c>
      <c r="J19" s="445" t="s">
        <v>683</v>
      </c>
      <c r="K19" s="433">
        <v>2021</v>
      </c>
      <c r="L19" s="461"/>
      <c r="M19" s="427">
        <f>IFERROR(Q19/F19,"NA")</f>
        <v>818.5</v>
      </c>
      <c r="N19" s="435">
        <f>IFERROR(IF(ISBLANK(M19),"",R19/F19),"NA")</f>
        <v>158.77237894883896</v>
      </c>
      <c r="O19" s="435">
        <f>IFERROR(IF(ISBLANK(M19),"",S19/F19),"NA")</f>
        <v>139.00623343471108</v>
      </c>
      <c r="P19" s="447" t="str">
        <f>IFERROR(T19/F19,"NA")</f>
        <v>NA</v>
      </c>
      <c r="Q19" s="427">
        <v>3274</v>
      </c>
      <c r="R19" s="581">
        <f>IFERROR(Q19 / INDEX('LCU per US$, period average'!$A$4:$O$269, MATCH(A19, 'LCU per US$, period average'!$A$4:$A$269, 0), MATCH(K19, 'LCU per US$, period average'!$A$4:$O$4, 0)), "NA")</f>
        <v>635.08951579535585</v>
      </c>
      <c r="S19" s="581">
        <f>IFERROR(R19 * HLOOKUP(K19, 'LCU per US$, period average'!$A$4:$O$269, 76, FALSE), "NA")</f>
        <v>556.02493373884431</v>
      </c>
      <c r="T19" s="582" t="str">
        <f>IFERROR(Q19 / INDEX('PPP private conversion factor'!$A$4:$O$269, MATCH(A19, 'PPP private conversion factor'!$A$4:$A$269, 0), MATCH(K19, 'PPP private conversion factor'!$A$4:$O$4, 0)), "NA")</f>
        <v>NA</v>
      </c>
      <c r="U19" s="449" t="str">
        <f t="shared" si="25"/>
        <v>Brazil / Cocoa growing regions area / Southeast
Pará</v>
      </c>
      <c r="V19" s="491" t="s">
        <v>207</v>
      </c>
      <c r="W19" s="426">
        <v>2021</v>
      </c>
      <c r="X19" s="450">
        <v>0.28399999999999997</v>
      </c>
      <c r="Y19" s="430">
        <v>6.85</v>
      </c>
      <c r="Z19" s="430">
        <v>19.2</v>
      </c>
      <c r="AA19" s="586">
        <f>IF(ISNUMBER(MATCH(W19, 'LCU per US$, period average'!$A$4:$O$4, 0)), AC19/(INDEX('LCU per US$, period average'!$A$4:$O$269, MATCH(A19, 'LCU per US$, period average'!$A$4:$A$269), MATCH(W19, 'LCU per US$, period average'!$A$4:$O$4))), "NA")</f>
        <v>113.29655557528976</v>
      </c>
      <c r="AB19" s="587">
        <f>IF(ISNUMBER(MATCH(W19, 'LCU per US$, period average'!$A$4:$O$4, 0)), AA19*HLOOKUP(W19, 'LCU per US$, period average'!$A$4:$O$269, 76), "NA")</f>
        <v>99.191859162872419</v>
      </c>
      <c r="AC19" s="451">
        <f>IFERROR(Z19*30.42,"NA")</f>
        <v>584.06399999999996</v>
      </c>
      <c r="AD19" s="586" t="str">
        <f>IFERROR(IF(ISNUMBER(MATCH(W19, 'PPP private conversion factor'!$A$4:$O$4, 0)), AC19/(INDEX('PPP private conversion factor'!$A$4:$O$269, MATCH(A19, 'PPP private conversion factor'!$A$4:$A$269), MATCH(W19, 'PPP private conversion factor'!$A$4:$O$4))), "NA"), "NA")</f>
        <v>NA</v>
      </c>
      <c r="AE19" s="452">
        <f>IFERROR(AA19*F19,"NA")</f>
        <v>453.18622230115903</v>
      </c>
      <c r="AF19" s="452">
        <f>IFERROR(AB19*F19,"NA")</f>
        <v>396.76743665148967</v>
      </c>
      <c r="AG19" s="452">
        <f>IFERROR(AC19*F19,"NA")</f>
        <v>2336.2559999999999</v>
      </c>
      <c r="AH19" s="452" t="str">
        <f>IFERROR(AD19*F19,"NA")</f>
        <v>NA</v>
      </c>
      <c r="AI19" s="453" t="str">
        <f t="shared" si="10"/>
        <v>Brazil / Cocoa growing regions area / Southeast
Pará</v>
      </c>
      <c r="AJ19" s="458" t="s">
        <v>693</v>
      </c>
      <c r="AK19" s="460">
        <v>2013</v>
      </c>
      <c r="AL19" s="459"/>
      <c r="AM19" s="427">
        <f>IFERROR(7.04*(INDEX('LCU per US$, period average'!$A$4:$O$269,MATCH(A19,'LCU per US$, period average'!$A$4:$A$269),MATCH(AK19,'LCU per US$, period average'!$A$4:$O$4))),"NA")</f>
        <v>13.749603022319086</v>
      </c>
      <c r="AN19" s="427">
        <f t="shared" si="27"/>
        <v>418.26292393894659</v>
      </c>
      <c r="AO19" s="579">
        <f>IFERROR(IF(ISNUMBER(MATCH(AK19, 'LCU per US$, period average'!$A$4:$O$4, 0)), AN19/(INDEX('LCU per US$, period average'!$A$4:$O$269, MATCH(A19, 'LCU per US$, period average'!$A$4:$A$269, 0), MATCH(AK19, 'LCU per US$, period average'!$A$4:$O$4, 0))), "NA"), "NA")</f>
        <v>214.1568</v>
      </c>
      <c r="AP19" s="581">
        <f>IFERROR(IF(ISNUMBER(MATCH(AK19, 'LCU per US$, period average'!$A$4:$O$4, 0)), AO19*HLOOKUP(AK19, 'LCU per US$, period average'!$A$4:$O$269, 76), "NA"), "NA")</f>
        <v>166.68640118647915</v>
      </c>
      <c r="AQ19" s="579" t="str">
        <f>IFERROR(IF(ISNUMBER(MATCH(AK19, 'PPP private conversion factor'!$A$4:$N$4, 0)), AN19/(INDEX('PPP private conversion factor'!$A$4:$N$269, MATCH(A19, 'PPP private conversion factor'!$A$4:$A$269, 0), MATCH(AK19, 'PPP private conversion factor'!$A$4:$O$4, 0))), "NA"), "NA")</f>
        <v>NA</v>
      </c>
      <c r="AR19" s="427">
        <f>AN19*F19</f>
        <v>1673.0516957557863</v>
      </c>
      <c r="AS19" s="427">
        <f>IFERROR(AO19*F19,"NA")</f>
        <v>856.62720000000002</v>
      </c>
      <c r="AT19" s="427">
        <f>IFERROR(AP19*F19,"NA")</f>
        <v>666.74560474591658</v>
      </c>
      <c r="AU19" s="454" t="str">
        <f>IFERROR(AQ19*F19,"NA")</f>
        <v>NA</v>
      </c>
      <c r="AV19" s="455" t="str">
        <f t="shared" si="0"/>
        <v>Brazil / Cocoa growing regions area / Southeast
Pará</v>
      </c>
      <c r="AW19" s="433" t="s">
        <v>208</v>
      </c>
      <c r="AX19" s="433" t="s">
        <v>208</v>
      </c>
      <c r="AY19" s="435" t="s">
        <v>208</v>
      </c>
      <c r="AZ19" s="579" t="str">
        <f>IF(ISERROR(MATCH(AW19, 'LCU per US$, period average'!$A$4:$O$4, 0)), "NA", AY19/(INDEX('LCU per US$, period average'!$A$4:$O$269, MATCH(A19, 'LCU per US$, period average'!$A$4:$A$269, 0), MATCH(AW19, 'LCU per US$, period average'!$A$4:$O$4, 0))))</f>
        <v>NA</v>
      </c>
      <c r="BA19" s="581" t="str">
        <f>IFERROR(IF(ISNUMBER(MATCH(AW19, 'LCU per US$, period average'!$A$4:$O$4, 0)), AZ19*HLOOKUP(AW19, 'LCU per US$, period average'!$A$4:$O$269, 76), "NA"), "NA")</f>
        <v>NA</v>
      </c>
      <c r="BB19" s="580" t="str">
        <f>IFERROR(IF(ISNUMBER(MATCH(AW19, 'PPP private conversion factor'!$A$4:$O$4, 0)), AY19/(INDEX('PPP private conversion factor'!$A$4:$O$269, MATCH(A19, 'PPP private conversion factor'!$A$4:$A$269, 0), MATCH(AW19, 'PPP private conversion factor'!$A$4:$O$4, 0))), "NA"), "NA")</f>
        <v>NA</v>
      </c>
      <c r="BC19" s="435" t="str">
        <f>IFERROR(AY19*H19,"NA")</f>
        <v>NA</v>
      </c>
      <c r="BD19" s="435" t="str">
        <f>IFERROR(AZ19*H19,"NA")</f>
        <v>NA</v>
      </c>
      <c r="BE19" s="435" t="str">
        <f>IFERROR(BA19*H19,"NA")</f>
        <v>NA</v>
      </c>
      <c r="BF19" s="448" t="str">
        <f>IFERROR(BB19*H19,"NA")</f>
        <v>NA</v>
      </c>
      <c r="BG19" s="435" t="str">
        <f t="shared" si="18"/>
        <v>Brazil / Cocoa growing regions area / Southeast
Pará</v>
      </c>
      <c r="BH19" s="438">
        <v>2024</v>
      </c>
      <c r="BI19" s="456" t="s">
        <v>647</v>
      </c>
      <c r="BJ19" s="429" t="s">
        <v>210</v>
      </c>
      <c r="BK19" s="427">
        <v>1212</v>
      </c>
      <c r="BL19" s="427">
        <f>IFERROR(IF(ISNUMBER(MATCH(BH19, 'LCU per US$, period average'!$A$4:$O$4, 0)), BK19/(INDEX('LCU per US$, period average'!$A$4:$O$269, MATCH(A19, 'LCU per US$, period average'!$A$4:$A$269), MATCH(BH19, 'LCU per US$, period average'!$A$4:$O$4))), "NA"),"NA")</f>
        <v>242.67277570879918</v>
      </c>
      <c r="BM19" s="581">
        <f>IF(ISNUMBER(MATCH(BH19, 'LCU per US$, period average'!$A$4:$O$4, 0)), BL19*HLOOKUP(BH19, 'LCU per US$, period average'!$A$4:$O$269, 76), "NA")</f>
        <v>224.43338273938457</v>
      </c>
      <c r="BN19" s="579" t="str">
        <f>IF(ISNUMBER(MATCH(BH19, 'PPP private conversion factor'!$A$4:$O$4, 0)), BK19/(INDEX('PPP private conversion factor'!$A$4:$O$269, MATCH(A19, 'PPP private conversion factor'!$A$4:$A$269), MATCH(BH19, 'PPP private conversion factor'!$A$4:$O$4))), "NA")</f>
        <v>NA</v>
      </c>
      <c r="BO19" s="427" t="str">
        <f t="shared" si="28"/>
        <v>NA</v>
      </c>
      <c r="BP19" s="427" t="str">
        <f t="shared" si="29"/>
        <v>NA</v>
      </c>
      <c r="BQ19" s="427" t="str">
        <f t="shared" si="30"/>
        <v>NA</v>
      </c>
      <c r="BR19" s="427" t="str">
        <f t="shared" si="31"/>
        <v>NA</v>
      </c>
      <c r="BS19" s="438" t="s">
        <v>229</v>
      </c>
      <c r="BT19" s="441" t="s">
        <v>230</v>
      </c>
      <c r="BU19" s="344"/>
      <c r="BV19" s="346"/>
      <c r="BW19" s="346"/>
      <c r="BX19" s="346"/>
      <c r="BY19" s="346"/>
      <c r="BZ19" s="346"/>
      <c r="CA19" s="345" t="str">
        <f t="shared" si="22"/>
        <v>Brazil / Cocoa growing regions area / Southeast
Pará</v>
      </c>
    </row>
    <row r="20" spans="1:79" ht="33" thickBot="1" x14ac:dyDescent="0.25">
      <c r="A20" s="343" t="s">
        <v>227</v>
      </c>
      <c r="B20" s="332" t="s">
        <v>677</v>
      </c>
      <c r="C20" s="334" t="s">
        <v>681</v>
      </c>
      <c r="D20" s="445" t="s">
        <v>234</v>
      </c>
      <c r="E20" s="433">
        <v>2021</v>
      </c>
      <c r="F20" s="431">
        <v>4</v>
      </c>
      <c r="G20" s="424">
        <v>2</v>
      </c>
      <c r="H20" s="425" t="s">
        <v>208</v>
      </c>
      <c r="I20" s="446" t="str">
        <f t="shared" si="23"/>
        <v>Brazil / Cocoa growing regions area / Southwest
Pará</v>
      </c>
      <c r="J20" s="445" t="s">
        <v>683</v>
      </c>
      <c r="K20" s="433">
        <v>2021</v>
      </c>
      <c r="L20" s="461"/>
      <c r="M20" s="427">
        <f>IFERROR(Q20/F20,"NA")</f>
        <v>818.5</v>
      </c>
      <c r="N20" s="435">
        <f>IFERROR(IF(ISBLANK(M20),"",R20/F20),"NA")</f>
        <v>158.77237894883896</v>
      </c>
      <c r="O20" s="435">
        <f>IFERROR(IF(ISBLANK(M20),"",S20/F20),"NA")</f>
        <v>139.00623343471108</v>
      </c>
      <c r="P20" s="447" t="str">
        <f>IFERROR(T20/F20,"NA")</f>
        <v>NA</v>
      </c>
      <c r="Q20" s="427">
        <v>3274</v>
      </c>
      <c r="R20" s="581">
        <f>IFERROR(Q20 / INDEX('LCU per US$, period average'!$A$4:$O$269, MATCH(A20, 'LCU per US$, period average'!$A$4:$A$269, 0), MATCH(K20, 'LCU per US$, period average'!$A$4:$O$4, 0)), "NA")</f>
        <v>635.08951579535585</v>
      </c>
      <c r="S20" s="581">
        <f>IFERROR(R20 * HLOOKUP(K20, 'LCU per US$, period average'!$A$4:$O$269, 76, FALSE), "NA")</f>
        <v>556.02493373884431</v>
      </c>
      <c r="T20" s="582" t="str">
        <f>IFERROR(Q20 / INDEX('PPP private conversion factor'!$A$4:$O$269, MATCH(A20, 'PPP private conversion factor'!$A$4:$A$269, 0), MATCH(K20, 'PPP private conversion factor'!$A$4:$O$4, 0)), "NA")</f>
        <v>NA</v>
      </c>
      <c r="U20" s="449" t="str">
        <f t="shared" si="25"/>
        <v>Brazil / Cocoa growing regions area / Southwest
Pará</v>
      </c>
      <c r="V20" s="491" t="s">
        <v>207</v>
      </c>
      <c r="W20" s="426">
        <v>2021</v>
      </c>
      <c r="X20" s="450">
        <v>0.28399999999999997</v>
      </c>
      <c r="Y20" s="430">
        <v>6.85</v>
      </c>
      <c r="Z20" s="430">
        <v>19.2</v>
      </c>
      <c r="AA20" s="586">
        <f>IF(ISNUMBER(MATCH(W20, 'LCU per US$, period average'!$A$4:$O$4, 0)), AC20/(INDEX('LCU per US$, period average'!$A$4:$O$269, MATCH(A20, 'LCU per US$, period average'!$A$4:$A$269), MATCH(W20, 'LCU per US$, period average'!$A$4:$O$4))), "NA")</f>
        <v>113.29655557528976</v>
      </c>
      <c r="AB20" s="587">
        <f>IF(ISNUMBER(MATCH(W20, 'LCU per US$, period average'!$A$4:$O$4, 0)), AA20*HLOOKUP(W20, 'LCU per US$, period average'!$A$4:$O$269, 76), "NA")</f>
        <v>99.191859162872419</v>
      </c>
      <c r="AC20" s="451">
        <f>IFERROR(Z20*30.42,"NA")</f>
        <v>584.06399999999996</v>
      </c>
      <c r="AD20" s="586" t="str">
        <f>IFERROR(IF(ISNUMBER(MATCH(W20, 'PPP private conversion factor'!$A$4:$O$4, 0)), AC20/(INDEX('PPP private conversion factor'!$A$4:$O$269, MATCH(A20, 'PPP private conversion factor'!$A$4:$A$269), MATCH(W20, 'PPP private conversion factor'!$A$4:$O$4))), "NA"), "NA")</f>
        <v>NA</v>
      </c>
      <c r="AE20" s="452">
        <f>IFERROR(AA20*F20,"NA")</f>
        <v>453.18622230115903</v>
      </c>
      <c r="AF20" s="452">
        <f>IFERROR(AB20*F20,"NA")</f>
        <v>396.76743665148967</v>
      </c>
      <c r="AG20" s="452">
        <f>IFERROR(AC20*F20,"NA")</f>
        <v>2336.2559999999999</v>
      </c>
      <c r="AH20" s="452" t="str">
        <f>IFERROR(AD20*F20,"NA")</f>
        <v>NA</v>
      </c>
      <c r="AI20" s="453" t="str">
        <f t="shared" si="10"/>
        <v>Brazil / Cocoa growing regions area / Southwest
Pará</v>
      </c>
      <c r="AJ20" s="458" t="s">
        <v>693</v>
      </c>
      <c r="AK20" s="460">
        <v>2013</v>
      </c>
      <c r="AL20" s="459"/>
      <c r="AM20" s="427">
        <f>IFERROR(7.04*(INDEX('LCU per US$, period average'!$A$4:$O$269,MATCH(A20,'LCU per US$, period average'!$A$4:$A$269),MATCH(AK20,'LCU per US$, period average'!$A$4:$O$4))),"NA")</f>
        <v>13.749603022319086</v>
      </c>
      <c r="AN20" s="427">
        <f t="shared" si="27"/>
        <v>418.26292393894659</v>
      </c>
      <c r="AO20" s="579">
        <f>IFERROR(IF(ISNUMBER(MATCH(AK20, 'LCU per US$, period average'!$A$4:$O$4, 0)), AN20/(INDEX('LCU per US$, period average'!$A$4:$O$269, MATCH(A20, 'LCU per US$, period average'!$A$4:$A$269, 0), MATCH(AK20, 'LCU per US$, period average'!$A$4:$O$4, 0))), "NA"), "NA")</f>
        <v>214.1568</v>
      </c>
      <c r="AP20" s="581">
        <f>IFERROR(IF(ISNUMBER(MATCH(AK20, 'LCU per US$, period average'!$A$4:$O$4, 0)), AO20*HLOOKUP(AK20, 'LCU per US$, period average'!$A$4:$O$269, 76), "NA"), "NA")</f>
        <v>166.68640118647915</v>
      </c>
      <c r="AQ20" s="579" t="str">
        <f>IFERROR(IF(ISNUMBER(MATCH(AK20, 'PPP private conversion factor'!$A$4:$N$4, 0)), AN20/(INDEX('PPP private conversion factor'!$A$4:$N$269, MATCH(A20, 'PPP private conversion factor'!$A$4:$A$269, 0), MATCH(AK20, 'PPP private conversion factor'!$A$4:$O$4, 0))), "NA"), "NA")</f>
        <v>NA</v>
      </c>
      <c r="AR20" s="427">
        <f>AN20*F20</f>
        <v>1673.0516957557863</v>
      </c>
      <c r="AS20" s="427">
        <f>IFERROR(AO20*F20,"NA")</f>
        <v>856.62720000000002</v>
      </c>
      <c r="AT20" s="427">
        <f>IFERROR(AP20*F20,"NA")</f>
        <v>666.74560474591658</v>
      </c>
      <c r="AU20" s="454" t="str">
        <f>IFERROR(AQ20*F20,"NA")</f>
        <v>NA</v>
      </c>
      <c r="AV20" s="455" t="str">
        <f t="shared" si="0"/>
        <v>Brazil / Cocoa growing regions area / Southwest
Pará</v>
      </c>
      <c r="AW20" s="433" t="s">
        <v>208</v>
      </c>
      <c r="AX20" s="433" t="s">
        <v>208</v>
      </c>
      <c r="AY20" s="435" t="s">
        <v>208</v>
      </c>
      <c r="AZ20" s="579" t="str">
        <f>IF(ISERROR(MATCH(AW20, 'LCU per US$, period average'!$A$4:$O$4, 0)), "NA", AY20/(INDEX('LCU per US$, period average'!$A$4:$O$269, MATCH(A20, 'LCU per US$, period average'!$A$4:$A$269, 0), MATCH(AW20, 'LCU per US$, period average'!$A$4:$O$4, 0))))</f>
        <v>NA</v>
      </c>
      <c r="BA20" s="581" t="str">
        <f>IFERROR(IF(ISNUMBER(MATCH(AW20, 'LCU per US$, period average'!$A$4:$O$4, 0)), AZ20*HLOOKUP(AW20, 'LCU per US$, period average'!$A$4:$O$269, 76), "NA"), "NA")</f>
        <v>NA</v>
      </c>
      <c r="BB20" s="580" t="str">
        <f>IFERROR(IF(ISNUMBER(MATCH(AW20, 'PPP private conversion factor'!$A$4:$O$4, 0)), AY20/(INDEX('PPP private conversion factor'!$A$4:$O$269, MATCH(A20, 'PPP private conversion factor'!$A$4:$A$269, 0), MATCH(AW20, 'PPP private conversion factor'!$A$4:$O$4, 0))), "NA"), "NA")</f>
        <v>NA</v>
      </c>
      <c r="BC20" s="435" t="str">
        <f>IFERROR(AY20*H20,"NA")</f>
        <v>NA</v>
      </c>
      <c r="BD20" s="435" t="str">
        <f>IFERROR(AZ20*H20,"NA")</f>
        <v>NA</v>
      </c>
      <c r="BE20" s="435" t="str">
        <f>IFERROR(BA20*H20,"NA")</f>
        <v>NA</v>
      </c>
      <c r="BF20" s="448" t="str">
        <f>IFERROR(BB20*H20,"NA")</f>
        <v>NA</v>
      </c>
      <c r="BG20" s="435" t="str">
        <f t="shared" si="18"/>
        <v>Brazil / Cocoa growing regions area / Southwest
Pará</v>
      </c>
      <c r="BH20" s="438">
        <v>2024</v>
      </c>
      <c r="BI20" s="456" t="s">
        <v>647</v>
      </c>
      <c r="BJ20" s="429" t="s">
        <v>210</v>
      </c>
      <c r="BK20" s="427">
        <v>1212</v>
      </c>
      <c r="BL20" s="427">
        <f>IFERROR(IF(ISNUMBER(MATCH(BH20, 'LCU per US$, period average'!$A$4:$O$4, 0)), BK20/(INDEX('LCU per US$, period average'!$A$4:$O$269, MATCH(A20, 'LCU per US$, period average'!$A$4:$A$269), MATCH(BH20, 'LCU per US$, period average'!$A$4:$O$4))), "NA"),"NA")</f>
        <v>242.67277570879918</v>
      </c>
      <c r="BM20" s="581">
        <f>IF(ISNUMBER(MATCH(BH20, 'LCU per US$, period average'!$A$4:$O$4, 0)), BL20*HLOOKUP(BH20, 'LCU per US$, period average'!$A$4:$O$269, 76), "NA")</f>
        <v>224.43338273938457</v>
      </c>
      <c r="BN20" s="579" t="str">
        <f>IF(ISNUMBER(MATCH(BH20, 'PPP private conversion factor'!$A$4:$O$4, 0)), BK20/(INDEX('PPP private conversion factor'!$A$4:$O$269, MATCH(A20, 'PPP private conversion factor'!$A$4:$A$269), MATCH(BH20, 'PPP private conversion factor'!$A$4:$O$4))), "NA")</f>
        <v>NA</v>
      </c>
      <c r="BO20" s="427" t="str">
        <f t="shared" si="28"/>
        <v>NA</v>
      </c>
      <c r="BP20" s="427" t="str">
        <f t="shared" si="29"/>
        <v>NA</v>
      </c>
      <c r="BQ20" s="427" t="str">
        <f t="shared" si="30"/>
        <v>NA</v>
      </c>
      <c r="BR20" s="427" t="str">
        <f t="shared" si="31"/>
        <v>NA</v>
      </c>
      <c r="BS20" s="438" t="s">
        <v>229</v>
      </c>
      <c r="BT20" s="441" t="s">
        <v>230</v>
      </c>
      <c r="BU20" s="344"/>
      <c r="BV20" s="346"/>
      <c r="BW20" s="346"/>
      <c r="BX20" s="346"/>
      <c r="BY20" s="346"/>
      <c r="BZ20" s="346"/>
      <c r="CA20" s="345" t="str">
        <f t="shared" si="22"/>
        <v>Brazil / Cocoa growing regions area / Southwest
Pará</v>
      </c>
    </row>
    <row r="21" spans="1:79" ht="49" thickBot="1" x14ac:dyDescent="0.25">
      <c r="A21" s="343" t="s">
        <v>227</v>
      </c>
      <c r="B21" s="332" t="s">
        <v>677</v>
      </c>
      <c r="C21" s="334" t="s">
        <v>682</v>
      </c>
      <c r="D21" s="445" t="s">
        <v>234</v>
      </c>
      <c r="E21" s="433">
        <v>2021</v>
      </c>
      <c r="F21" s="431">
        <v>4</v>
      </c>
      <c r="G21" s="424">
        <v>2</v>
      </c>
      <c r="H21" s="425" t="s">
        <v>208</v>
      </c>
      <c r="I21" s="446" t="str">
        <f t="shared" si="23"/>
        <v>Brazil / Cocoa growing regions area / Belém and the
metropolitan
area</v>
      </c>
      <c r="J21" s="445" t="s">
        <v>683</v>
      </c>
      <c r="K21" s="433">
        <v>2021</v>
      </c>
      <c r="L21" s="461"/>
      <c r="M21" s="427">
        <f>IFERROR(Q21/F21,"NA")</f>
        <v>874</v>
      </c>
      <c r="N21" s="435">
        <f>IFERROR(IF(ISBLANK(M21),"",R21/F21),"NA")</f>
        <v>169.53825192582192</v>
      </c>
      <c r="O21" s="435">
        <f>IFERROR(IF(ISBLANK(M21),"",S21/F21),"NA")</f>
        <v>148.43182409521987</v>
      </c>
      <c r="P21" s="447" t="str">
        <f>IFERROR(T21/F21,"NA")</f>
        <v>NA</v>
      </c>
      <c r="Q21" s="427">
        <v>3496</v>
      </c>
      <c r="R21" s="581">
        <f>IFERROR(Q21 / INDEX('LCU per US$, period average'!$A$4:$O$269, MATCH(A21, 'LCU per US$, period average'!$A$4:$A$269, 0), MATCH(K21, 'LCU per US$, period average'!$A$4:$O$4, 0)), "NA")</f>
        <v>678.1530077032877</v>
      </c>
      <c r="S21" s="581">
        <f>IFERROR(R21 * HLOOKUP(K21, 'LCU per US$, period average'!$A$4:$O$269, 76, FALSE), "NA")</f>
        <v>593.72729638087947</v>
      </c>
      <c r="T21" s="582" t="str">
        <f>IFERROR(Q21 / INDEX('PPP private conversion factor'!$A$4:$O$269, MATCH(A21, 'PPP private conversion factor'!$A$4:$A$269, 0), MATCH(K21, 'PPP private conversion factor'!$A$4:$O$4, 0)), "NA")</f>
        <v>NA</v>
      </c>
      <c r="U21" s="449" t="str">
        <f t="shared" si="25"/>
        <v>Brazil / Cocoa growing regions area / Belém and the
metropolitan
area</v>
      </c>
      <c r="V21" s="491" t="s">
        <v>207</v>
      </c>
      <c r="W21" s="426">
        <v>2021</v>
      </c>
      <c r="X21" s="450">
        <v>0.28399999999999997</v>
      </c>
      <c r="Y21" s="430">
        <v>6.85</v>
      </c>
      <c r="Z21" s="430">
        <v>19.2</v>
      </c>
      <c r="AA21" s="586">
        <f>IF(ISNUMBER(MATCH(W21, 'LCU per US$, period average'!$A$4:$O$4, 0)), AC21/(INDEX('LCU per US$, period average'!$A$4:$O$269, MATCH(A21, 'LCU per US$, period average'!$A$4:$A$269), MATCH(W21, 'LCU per US$, period average'!$A$4:$O$4))), "NA")</f>
        <v>113.29655557528976</v>
      </c>
      <c r="AB21" s="587">
        <f>IF(ISNUMBER(MATCH(W21, 'LCU per US$, period average'!$A$4:$O$4, 0)), AA21*HLOOKUP(W21, 'LCU per US$, period average'!$A$4:$O$269, 76), "NA")</f>
        <v>99.191859162872419</v>
      </c>
      <c r="AC21" s="451">
        <f>IFERROR(Z21*30.42,"NA")</f>
        <v>584.06399999999996</v>
      </c>
      <c r="AD21" s="586" t="str">
        <f>IFERROR(IF(ISNUMBER(MATCH(W21, 'PPP private conversion factor'!$A$4:$O$4, 0)), AC21/(INDEX('PPP private conversion factor'!$A$4:$O$269, MATCH(A21, 'PPP private conversion factor'!$A$4:$A$269), MATCH(W21, 'PPP private conversion factor'!$A$4:$O$4))), "NA"), "NA")</f>
        <v>NA</v>
      </c>
      <c r="AE21" s="452">
        <f>IFERROR(AA21*F21,"NA")</f>
        <v>453.18622230115903</v>
      </c>
      <c r="AF21" s="452">
        <f>IFERROR(AB21*F21,"NA")</f>
        <v>396.76743665148967</v>
      </c>
      <c r="AG21" s="452">
        <f>IFERROR(AC21*F21,"NA")</f>
        <v>2336.2559999999999</v>
      </c>
      <c r="AH21" s="452" t="str">
        <f>IFERROR(AD21*F21,"NA")</f>
        <v>NA</v>
      </c>
      <c r="AI21" s="453" t="str">
        <f t="shared" si="10"/>
        <v>Brazil / Cocoa growing regions area / Belém and the
metropolitan
area</v>
      </c>
      <c r="AJ21" s="458" t="s">
        <v>693</v>
      </c>
      <c r="AK21" s="460">
        <v>2013</v>
      </c>
      <c r="AL21" s="459"/>
      <c r="AM21" s="427">
        <f>IFERROR(7.04*(INDEX('LCU per US$, period average'!$A$4:$O$269,MATCH(A21,'LCU per US$, period average'!$A$4:$A$269),MATCH(AK21,'LCU per US$, period average'!$A$4:$O$4))),"NA")</f>
        <v>13.749603022319086</v>
      </c>
      <c r="AN21" s="427">
        <f t="shared" si="27"/>
        <v>418.26292393894659</v>
      </c>
      <c r="AO21" s="579">
        <f>IFERROR(IF(ISNUMBER(MATCH(AK21, 'LCU per US$, period average'!$A$4:$O$4, 0)), AN21/(INDEX('LCU per US$, period average'!$A$4:$O$269, MATCH(A21, 'LCU per US$, period average'!$A$4:$A$269, 0), MATCH(AK21, 'LCU per US$, period average'!$A$4:$O$4, 0))), "NA"), "NA")</f>
        <v>214.1568</v>
      </c>
      <c r="AP21" s="581">
        <f>IFERROR(IF(ISNUMBER(MATCH(AK21, 'LCU per US$, period average'!$A$4:$O$4, 0)), AO21*HLOOKUP(AK21, 'LCU per US$, period average'!$A$4:$O$269, 76), "NA"), "NA")</f>
        <v>166.68640118647915</v>
      </c>
      <c r="AQ21" s="579" t="str">
        <f>IFERROR(IF(ISNUMBER(MATCH(AK21, 'PPP private conversion factor'!$A$4:$N$4, 0)), AN21/(INDEX('PPP private conversion factor'!$A$4:$N$269, MATCH(A21, 'PPP private conversion factor'!$A$4:$A$269, 0), MATCH(AK21, 'PPP private conversion factor'!$A$4:$O$4, 0))), "NA"), "NA")</f>
        <v>NA</v>
      </c>
      <c r="AR21" s="427">
        <f>AN21*F21</f>
        <v>1673.0516957557863</v>
      </c>
      <c r="AS21" s="427">
        <f>IFERROR(AO21*F21,"NA")</f>
        <v>856.62720000000002</v>
      </c>
      <c r="AT21" s="427">
        <f>IFERROR(AP21*F21,"NA")</f>
        <v>666.74560474591658</v>
      </c>
      <c r="AU21" s="454" t="str">
        <f>IFERROR(AQ21*F21,"NA")</f>
        <v>NA</v>
      </c>
      <c r="AV21" s="455" t="str">
        <f t="shared" si="0"/>
        <v>Brazil / Cocoa growing regions area / Belém and the
metropolitan
area</v>
      </c>
      <c r="AW21" s="433" t="s">
        <v>208</v>
      </c>
      <c r="AX21" s="433" t="s">
        <v>208</v>
      </c>
      <c r="AY21" s="435" t="s">
        <v>208</v>
      </c>
      <c r="AZ21" s="579" t="str">
        <f>IF(ISERROR(MATCH(AW21, 'LCU per US$, period average'!$A$4:$O$4, 0)), "NA", AY21/(INDEX('LCU per US$, period average'!$A$4:$O$269, MATCH(A21, 'LCU per US$, period average'!$A$4:$A$269, 0), MATCH(AW21, 'LCU per US$, period average'!$A$4:$O$4, 0))))</f>
        <v>NA</v>
      </c>
      <c r="BA21" s="581" t="str">
        <f>IFERROR(IF(ISNUMBER(MATCH(AW21, 'LCU per US$, period average'!$A$4:$O$4, 0)), AZ21*HLOOKUP(AW21, 'LCU per US$, period average'!$A$4:$O$269, 76), "NA"), "NA")</f>
        <v>NA</v>
      </c>
      <c r="BB21" s="580" t="str">
        <f>IFERROR(IF(ISNUMBER(MATCH(AW21, 'PPP private conversion factor'!$A$4:$O$4, 0)), AY21/(INDEX('PPP private conversion factor'!$A$4:$O$269, MATCH(A21, 'PPP private conversion factor'!$A$4:$A$269, 0), MATCH(AW21, 'PPP private conversion factor'!$A$4:$O$4, 0))), "NA"), "NA")</f>
        <v>NA</v>
      </c>
      <c r="BC21" s="435" t="str">
        <f>IFERROR(AY21*H21,"NA")</f>
        <v>NA</v>
      </c>
      <c r="BD21" s="435" t="str">
        <f>IFERROR(AZ21*H21,"NA")</f>
        <v>NA</v>
      </c>
      <c r="BE21" s="435" t="str">
        <f>IFERROR(BA21*H21,"NA")</f>
        <v>NA</v>
      </c>
      <c r="BF21" s="448" t="str">
        <f>IFERROR(BB21*H21,"NA")</f>
        <v>NA</v>
      </c>
      <c r="BG21" s="435" t="str">
        <f t="shared" si="18"/>
        <v>Brazil / Cocoa growing regions area / Belém and the
metropolitan
area</v>
      </c>
      <c r="BH21" s="438">
        <v>2024</v>
      </c>
      <c r="BI21" s="456" t="s">
        <v>686</v>
      </c>
      <c r="BJ21" s="429" t="s">
        <v>210</v>
      </c>
      <c r="BK21" s="427">
        <v>1412</v>
      </c>
      <c r="BL21" s="427">
        <f>IFERROR(IF(ISNUMBER(MATCH(BH21, 'LCU per US$, period average'!$A$4:$O$4, 0)), BK21/(INDEX('LCU per US$, period average'!$A$4:$O$269, MATCH(A21, 'LCU per US$, period average'!$A$4:$A$269), MATCH(BH21, 'LCU per US$, period average'!$A$4:$O$4))), "NA"),"NA")</f>
        <v>282.71778820200035</v>
      </c>
      <c r="BM21" s="581">
        <f>IF(ISNUMBER(MATCH(BH21, 'LCU per US$, period average'!$A$4:$O$4, 0)), BL21*HLOOKUP(BH21, 'LCU per US$, period average'!$A$4:$O$269, 76), "NA")</f>
        <v>261.46859441255032</v>
      </c>
      <c r="BN21" s="579" t="str">
        <f>IF(ISNUMBER(MATCH(BH21, 'PPP private conversion factor'!$A$4:$O$4, 0)), BK21/(INDEX('PPP private conversion factor'!$A$4:$O$269, MATCH(A21, 'PPP private conversion factor'!$A$4:$A$269), MATCH(BH21, 'PPP private conversion factor'!$A$4:$O$4))), "NA")</f>
        <v>NA</v>
      </c>
      <c r="BO21" s="427" t="str">
        <f t="shared" si="28"/>
        <v>NA</v>
      </c>
      <c r="BP21" s="427" t="str">
        <f t="shared" si="29"/>
        <v>NA</v>
      </c>
      <c r="BQ21" s="427" t="str">
        <f t="shared" si="30"/>
        <v>NA</v>
      </c>
      <c r="BR21" s="427" t="str">
        <f t="shared" si="31"/>
        <v>NA</v>
      </c>
      <c r="BS21" s="438" t="s">
        <v>229</v>
      </c>
      <c r="BT21" s="441" t="s">
        <v>230</v>
      </c>
      <c r="BU21" s="344"/>
      <c r="BV21" s="346"/>
      <c r="BW21" s="346"/>
      <c r="BX21" s="346"/>
      <c r="BY21" s="346"/>
      <c r="BZ21" s="346"/>
      <c r="CA21" s="345" t="str">
        <f t="shared" si="22"/>
        <v>Brazil / Cocoa growing regions area / Belém and the
metropolitan
area</v>
      </c>
    </row>
    <row r="22" spans="1:79" ht="49" thickBot="1" x14ac:dyDescent="0.25">
      <c r="A22" s="343" t="s">
        <v>227</v>
      </c>
      <c r="B22" s="332" t="s">
        <v>685</v>
      </c>
      <c r="C22" s="334" t="s">
        <v>235</v>
      </c>
      <c r="D22" s="445" t="s">
        <v>234</v>
      </c>
      <c r="E22" s="433">
        <v>2021</v>
      </c>
      <c r="F22" s="431">
        <v>4</v>
      </c>
      <c r="G22" s="424">
        <v>2</v>
      </c>
      <c r="H22" s="425" t="s">
        <v>208</v>
      </c>
      <c r="I22" s="446" t="str">
        <f t="shared" si="23"/>
        <v>Brazil / Coffee growing regions area / Zona da Mata
mineira</v>
      </c>
      <c r="J22" s="445" t="s">
        <v>683</v>
      </c>
      <c r="K22" s="433">
        <v>2021</v>
      </c>
      <c r="L22" s="457"/>
      <c r="M22" s="427">
        <f t="shared" si="2"/>
        <v>820.75</v>
      </c>
      <c r="N22" s="435">
        <f t="shared" si="3"/>
        <v>159.20883325871665</v>
      </c>
      <c r="O22" s="435">
        <f t="shared" si="24"/>
        <v>139.38835197500197</v>
      </c>
      <c r="P22" s="447" t="str">
        <f t="shared" si="4"/>
        <v>NA</v>
      </c>
      <c r="Q22" s="427">
        <v>3283</v>
      </c>
      <c r="R22" s="581">
        <f>IFERROR(Q22 / INDEX('LCU per US$, period average'!$A$4:$O$269, MATCH(A22, 'LCU per US$, period average'!$A$4:$A$269, 0), MATCH(K22, 'LCU per US$, period average'!$A$4:$O$4, 0)), "NA")</f>
        <v>636.83533303486661</v>
      </c>
      <c r="S22" s="581">
        <f>IFERROR(R22 * HLOOKUP(K22, 'LCU per US$, period average'!$A$4:$O$269, 76, FALSE), "NA")</f>
        <v>557.55340790000787</v>
      </c>
      <c r="T22" s="582" t="str">
        <f>IFERROR(Q22 / INDEX('PPP private conversion factor'!$A$4:$O$269, MATCH(A22, 'PPP private conversion factor'!$A$4:$A$269, 0), MATCH(K22, 'PPP private conversion factor'!$A$4:$O$4, 0)), "NA")</f>
        <v>NA</v>
      </c>
      <c r="U22" s="449" t="str">
        <f t="shared" si="25"/>
        <v>Brazil / Coffee growing regions area / Zona da Mata
mineira</v>
      </c>
      <c r="V22" s="491" t="s">
        <v>207</v>
      </c>
      <c r="W22" s="426">
        <v>2021</v>
      </c>
      <c r="X22" s="450">
        <v>0.28399999999999997</v>
      </c>
      <c r="Y22" s="430">
        <v>6.85</v>
      </c>
      <c r="Z22" s="430">
        <v>19.2</v>
      </c>
      <c r="AA22" s="586">
        <f>IF(ISNUMBER(MATCH(W22, 'LCU per US$, period average'!$A$4:$O$4, 0)), AC22/(INDEX('LCU per US$, period average'!$A$4:$O$269, MATCH(A22, 'LCU per US$, period average'!$A$4:$A$269), MATCH(W22, 'LCU per US$, period average'!$A$4:$O$4))), "NA")</f>
        <v>113.29655557528976</v>
      </c>
      <c r="AB22" s="587">
        <f>IF(ISNUMBER(MATCH(W22, 'LCU per US$, period average'!$A$4:$O$4, 0)), AA22*HLOOKUP(W22, 'LCU per US$, period average'!$A$4:$O$269, 76), "NA")</f>
        <v>99.191859162872419</v>
      </c>
      <c r="AC22" s="451">
        <f t="shared" si="5"/>
        <v>584.06399999999996</v>
      </c>
      <c r="AD22" s="586" t="str">
        <f>IFERROR(IF(ISNUMBER(MATCH(W22, 'PPP private conversion factor'!$A$4:$O$4, 0)), AC22/(INDEX('PPP private conversion factor'!$A$4:$O$269, MATCH(A22, 'PPP private conversion factor'!$A$4:$A$269), MATCH(W22, 'PPP private conversion factor'!$A$4:$O$4))), "NA"), "NA")</f>
        <v>NA</v>
      </c>
      <c r="AE22" s="452">
        <f t="shared" si="6"/>
        <v>453.18622230115903</v>
      </c>
      <c r="AF22" s="452">
        <f t="shared" si="7"/>
        <v>396.76743665148967</v>
      </c>
      <c r="AG22" s="452">
        <f t="shared" si="8"/>
        <v>2336.2559999999999</v>
      </c>
      <c r="AH22" s="452" t="str">
        <f t="shared" si="9"/>
        <v>NA</v>
      </c>
      <c r="AI22" s="453" t="str">
        <f t="shared" si="10"/>
        <v>Brazil / Coffee growing regions area / Zona da Mata
mineira</v>
      </c>
      <c r="AJ22" s="458" t="s">
        <v>693</v>
      </c>
      <c r="AK22" s="460">
        <v>2013</v>
      </c>
      <c r="AL22" s="459"/>
      <c r="AM22" s="427">
        <f>IFERROR(7.04*(INDEX('LCU per US$, period average'!$A$4:$O$269,MATCH(A22,'LCU per US$, period average'!$A$4:$A$269),MATCH(AK22,'LCU per US$, period average'!$A$4:$O$4))),"NA")</f>
        <v>13.749603022319086</v>
      </c>
      <c r="AN22" s="427">
        <f t="shared" si="27"/>
        <v>418.26292393894659</v>
      </c>
      <c r="AO22" s="579">
        <f>IFERROR(IF(ISNUMBER(MATCH(AK22, 'LCU per US$, period average'!$A$4:$O$4, 0)), AN22/(INDEX('LCU per US$, period average'!$A$4:$O$269, MATCH(A22, 'LCU per US$, period average'!$A$4:$A$269, 0), MATCH(AK22, 'LCU per US$, period average'!$A$4:$O$4, 0))), "NA"), "NA")</f>
        <v>214.1568</v>
      </c>
      <c r="AP22" s="581">
        <f>IFERROR(IF(ISNUMBER(MATCH(AK22, 'LCU per US$, period average'!$A$4:$O$4, 0)), AO22*HLOOKUP(AK22, 'LCU per US$, period average'!$A$4:$O$269, 76), "NA"), "NA")</f>
        <v>166.68640118647915</v>
      </c>
      <c r="AQ22" s="579" t="str">
        <f>IFERROR(IF(ISNUMBER(MATCH(AK22, 'PPP private conversion factor'!$A$4:$N$4, 0)), AN22/(INDEX('PPP private conversion factor'!$A$4:$N$269, MATCH(A22, 'PPP private conversion factor'!$A$4:$A$269, 0), MATCH(AK22, 'PPP private conversion factor'!$A$4:$O$4, 0))), "NA"), "NA")</f>
        <v>NA</v>
      </c>
      <c r="AR22" s="427">
        <f t="shared" si="26"/>
        <v>1673.0516957557863</v>
      </c>
      <c r="AS22" s="427">
        <f t="shared" si="11"/>
        <v>856.62720000000002</v>
      </c>
      <c r="AT22" s="427">
        <f t="shared" si="12"/>
        <v>666.74560474591658</v>
      </c>
      <c r="AU22" s="454" t="str">
        <f t="shared" si="13"/>
        <v>NA</v>
      </c>
      <c r="AV22" s="455" t="str">
        <f t="shared" si="0"/>
        <v>Brazil / Coffee growing regions area / Zona da Mata
mineira</v>
      </c>
      <c r="AW22" s="433" t="s">
        <v>208</v>
      </c>
      <c r="AX22" s="433" t="s">
        <v>208</v>
      </c>
      <c r="AY22" s="435" t="s">
        <v>208</v>
      </c>
      <c r="AZ22" s="579" t="str">
        <f>IF(ISERROR(MATCH(AW22, 'LCU per US$, period average'!$A$4:$O$4, 0)), "NA", AY22/(INDEX('LCU per US$, period average'!$A$4:$O$269, MATCH(A22, 'LCU per US$, period average'!$A$4:$A$269, 0), MATCH(AW22, 'LCU per US$, period average'!$A$4:$O$4, 0))))</f>
        <v>NA</v>
      </c>
      <c r="BA22" s="581" t="str">
        <f>IFERROR(IF(ISNUMBER(MATCH(AW22, 'LCU per US$, period average'!$A$4:$O$4, 0)), AZ22*HLOOKUP(AW22, 'LCU per US$, period average'!$A$4:$O$269, 76), "NA"), "NA")</f>
        <v>NA</v>
      </c>
      <c r="BB22" s="580" t="str">
        <f>IFERROR(IF(ISNUMBER(MATCH(AW22, 'PPP private conversion factor'!$A$4:$O$4, 0)), AY22/(INDEX('PPP private conversion factor'!$A$4:$O$269, MATCH(A22, 'PPP private conversion factor'!$A$4:$A$269, 0), MATCH(AW22, 'PPP private conversion factor'!$A$4:$O$4, 0))), "NA"), "NA")</f>
        <v>NA</v>
      </c>
      <c r="BC22" s="435" t="str">
        <f t="shared" si="14"/>
        <v>NA</v>
      </c>
      <c r="BD22" s="435" t="str">
        <f t="shared" si="15"/>
        <v>NA</v>
      </c>
      <c r="BE22" s="435" t="str">
        <f t="shared" si="16"/>
        <v>NA</v>
      </c>
      <c r="BF22" s="448" t="str">
        <f t="shared" si="17"/>
        <v>NA</v>
      </c>
      <c r="BG22" s="435" t="str">
        <f t="shared" si="18"/>
        <v>Brazil / Coffee growing regions area / Zona da Mata
mineira</v>
      </c>
      <c r="BH22" s="438">
        <v>2024</v>
      </c>
      <c r="BI22" s="456" t="s">
        <v>686</v>
      </c>
      <c r="BJ22" s="429" t="s">
        <v>210</v>
      </c>
      <c r="BK22" s="427">
        <v>1412</v>
      </c>
      <c r="BL22" s="427">
        <f>IFERROR(IF(ISNUMBER(MATCH(BH22, 'LCU per US$, period average'!$A$4:$O$4, 0)), BK22/(INDEX('LCU per US$, period average'!$A$4:$O$269, MATCH(A22, 'LCU per US$, period average'!$A$4:$A$269), MATCH(BH22, 'LCU per US$, period average'!$A$4:$O$4))), "NA"),"NA")</f>
        <v>282.71778820200035</v>
      </c>
      <c r="BM22" s="581">
        <f>IF(ISNUMBER(MATCH(BH22, 'LCU per US$, period average'!$A$4:$O$4, 0)), BL22*HLOOKUP(BH22, 'LCU per US$, period average'!$A$4:$O$269, 76), "NA")</f>
        <v>261.46859441255032</v>
      </c>
      <c r="BN22" s="579" t="str">
        <f>IF(ISNUMBER(MATCH(BH22, 'PPP private conversion factor'!$A$4:$O$4, 0)), BK22/(INDEX('PPP private conversion factor'!$A$4:$O$269, MATCH(A22, 'PPP private conversion factor'!$A$4:$A$269), MATCH(BH22, 'PPP private conversion factor'!$A$4:$O$4))), "NA")</f>
        <v>NA</v>
      </c>
      <c r="BO22" s="427" t="str">
        <f t="shared" si="28"/>
        <v>NA</v>
      </c>
      <c r="BP22" s="427" t="str">
        <f t="shared" si="29"/>
        <v>NA</v>
      </c>
      <c r="BQ22" s="427" t="str">
        <f t="shared" si="30"/>
        <v>NA</v>
      </c>
      <c r="BR22" s="427" t="str">
        <f t="shared" si="31"/>
        <v>NA</v>
      </c>
      <c r="BS22" s="438" t="s">
        <v>229</v>
      </c>
      <c r="BT22" s="441" t="s">
        <v>230</v>
      </c>
      <c r="BU22" s="344"/>
      <c r="BV22" s="346"/>
      <c r="BW22" s="346"/>
      <c r="BX22" s="346"/>
      <c r="BY22" s="346"/>
      <c r="BZ22" s="346"/>
      <c r="CA22" s="345" t="str">
        <f t="shared" si="22"/>
        <v>Brazil / Coffee growing regions area / Zona da Mata
mineira</v>
      </c>
    </row>
    <row r="23" spans="1:79" ht="49" thickBot="1" x14ac:dyDescent="0.25">
      <c r="A23" s="343" t="s">
        <v>227</v>
      </c>
      <c r="B23" s="332" t="s">
        <v>685</v>
      </c>
      <c r="C23" s="334" t="s">
        <v>236</v>
      </c>
      <c r="D23" s="445" t="s">
        <v>234</v>
      </c>
      <c r="E23" s="433">
        <v>2021</v>
      </c>
      <c r="F23" s="431">
        <v>4</v>
      </c>
      <c r="G23" s="424">
        <v>2</v>
      </c>
      <c r="H23" s="425" t="s">
        <v>208</v>
      </c>
      <c r="I23" s="446" t="str">
        <f t="shared" si="23"/>
        <v>Brazil / Coffee growing regions area / Triângulo Mineiro/Alto Paranaíba</v>
      </c>
      <c r="J23" s="445" t="s">
        <v>683</v>
      </c>
      <c r="K23" s="433">
        <v>2021</v>
      </c>
      <c r="L23" s="457"/>
      <c r="M23" s="427">
        <f t="shared" si="2"/>
        <v>980</v>
      </c>
      <c r="N23" s="435">
        <f t="shared" si="3"/>
        <v>190.100099413393</v>
      </c>
      <c r="O23" s="435">
        <f t="shared" si="24"/>
        <v>166.43385310447994</v>
      </c>
      <c r="P23" s="447" t="str">
        <f t="shared" si="4"/>
        <v>NA</v>
      </c>
      <c r="Q23" s="427">
        <v>3920</v>
      </c>
      <c r="R23" s="581">
        <f>IFERROR(Q23 / INDEX('LCU per US$, period average'!$A$4:$O$269, MATCH(A23, 'LCU per US$, period average'!$A$4:$A$269, 0), MATCH(K23, 'LCU per US$, period average'!$A$4:$O$4, 0)), "NA")</f>
        <v>760.40039765357199</v>
      </c>
      <c r="S23" s="581">
        <f>IFERROR(R23 * HLOOKUP(K23, 'LCU per US$, period average'!$A$4:$O$269, 76, FALSE), "NA")</f>
        <v>665.73541241791975</v>
      </c>
      <c r="T23" s="582" t="str">
        <f>IFERROR(Q23 / INDEX('PPP private conversion factor'!$A$4:$O$269, MATCH(A23, 'PPP private conversion factor'!$A$4:$A$269, 0), MATCH(K23, 'PPP private conversion factor'!$A$4:$O$4, 0)), "NA")</f>
        <v>NA</v>
      </c>
      <c r="U23" s="449" t="str">
        <f t="shared" si="25"/>
        <v>Brazil / Coffee growing regions area / Triângulo Mineiro/Alto Paranaíba</v>
      </c>
      <c r="V23" s="491" t="s">
        <v>207</v>
      </c>
      <c r="W23" s="426">
        <v>2021</v>
      </c>
      <c r="X23" s="450">
        <v>0.28399999999999997</v>
      </c>
      <c r="Y23" s="430">
        <v>6.85</v>
      </c>
      <c r="Z23" s="430">
        <v>19.2</v>
      </c>
      <c r="AA23" s="586">
        <f>IF(ISNUMBER(MATCH(W23, 'LCU per US$, period average'!$A$4:$O$4, 0)), AC23/(INDEX('LCU per US$, period average'!$A$4:$O$269, MATCH(A23, 'LCU per US$, period average'!$A$4:$A$269), MATCH(W23, 'LCU per US$, period average'!$A$4:$O$4))), "NA")</f>
        <v>113.29655557528976</v>
      </c>
      <c r="AB23" s="587">
        <f>IF(ISNUMBER(MATCH(W23, 'LCU per US$, period average'!$A$4:$O$4, 0)), AA23*HLOOKUP(W23, 'LCU per US$, period average'!$A$4:$O$269, 76), "NA")</f>
        <v>99.191859162872419</v>
      </c>
      <c r="AC23" s="451">
        <f t="shared" si="5"/>
        <v>584.06399999999996</v>
      </c>
      <c r="AD23" s="586" t="str">
        <f>IFERROR(IF(ISNUMBER(MATCH(W23, 'PPP private conversion factor'!$A$4:$O$4, 0)), AC23/(INDEX('PPP private conversion factor'!$A$4:$O$269, MATCH(A23, 'PPP private conversion factor'!$A$4:$A$269), MATCH(W23, 'PPP private conversion factor'!$A$4:$O$4))), "NA"), "NA")</f>
        <v>NA</v>
      </c>
      <c r="AE23" s="452">
        <f t="shared" si="6"/>
        <v>453.18622230115903</v>
      </c>
      <c r="AF23" s="452">
        <f t="shared" si="7"/>
        <v>396.76743665148967</v>
      </c>
      <c r="AG23" s="452">
        <f t="shared" si="8"/>
        <v>2336.2559999999999</v>
      </c>
      <c r="AH23" s="452" t="str">
        <f t="shared" si="9"/>
        <v>NA</v>
      </c>
      <c r="AI23" s="453" t="str">
        <f t="shared" si="10"/>
        <v>Brazil / Coffee growing regions area / Triângulo Mineiro/Alto Paranaíba</v>
      </c>
      <c r="AJ23" s="458" t="s">
        <v>693</v>
      </c>
      <c r="AK23" s="460">
        <v>2013</v>
      </c>
      <c r="AL23" s="459"/>
      <c r="AM23" s="427">
        <f>IFERROR(7.04*(INDEX('LCU per US$, period average'!$A$4:$O$269,MATCH(A23,'LCU per US$, period average'!$A$4:$A$269),MATCH(AK23,'LCU per US$, period average'!$A$4:$O$4))),"NA")</f>
        <v>13.749603022319086</v>
      </c>
      <c r="AN23" s="427">
        <f t="shared" si="27"/>
        <v>418.26292393894659</v>
      </c>
      <c r="AO23" s="579">
        <f>IFERROR(IF(ISNUMBER(MATCH(AK23, 'LCU per US$, period average'!$A$4:$O$4, 0)), AN23/(INDEX('LCU per US$, period average'!$A$4:$O$269, MATCH(A23, 'LCU per US$, period average'!$A$4:$A$269, 0), MATCH(AK23, 'LCU per US$, period average'!$A$4:$O$4, 0))), "NA"), "NA")</f>
        <v>214.1568</v>
      </c>
      <c r="AP23" s="581">
        <f>IFERROR(IF(ISNUMBER(MATCH(AK23, 'LCU per US$, period average'!$A$4:$O$4, 0)), AO23*HLOOKUP(AK23, 'LCU per US$, period average'!$A$4:$O$269, 76), "NA"), "NA")</f>
        <v>166.68640118647915</v>
      </c>
      <c r="AQ23" s="579" t="str">
        <f>IFERROR(IF(ISNUMBER(MATCH(AK23, 'PPP private conversion factor'!$A$4:$N$4, 0)), AN23/(INDEX('PPP private conversion factor'!$A$4:$N$269, MATCH(A23, 'PPP private conversion factor'!$A$4:$A$269, 0), MATCH(AK23, 'PPP private conversion factor'!$A$4:$O$4, 0))), "NA"), "NA")</f>
        <v>NA</v>
      </c>
      <c r="AR23" s="427">
        <f t="shared" si="26"/>
        <v>1673.0516957557863</v>
      </c>
      <c r="AS23" s="427">
        <f t="shared" si="11"/>
        <v>856.62720000000002</v>
      </c>
      <c r="AT23" s="427">
        <f t="shared" si="12"/>
        <v>666.74560474591658</v>
      </c>
      <c r="AU23" s="454" t="str">
        <f t="shared" si="13"/>
        <v>NA</v>
      </c>
      <c r="AV23" s="455" t="str">
        <f t="shared" si="0"/>
        <v>Brazil / Coffee growing regions area / Triângulo Mineiro/Alto Paranaíba</v>
      </c>
      <c r="AW23" s="433" t="s">
        <v>208</v>
      </c>
      <c r="AX23" s="433" t="s">
        <v>208</v>
      </c>
      <c r="AY23" s="435" t="s">
        <v>208</v>
      </c>
      <c r="AZ23" s="579" t="str">
        <f>IF(ISERROR(MATCH(AW23, 'LCU per US$, period average'!$A$4:$O$4, 0)), "NA", AY23/(INDEX('LCU per US$, period average'!$A$4:$O$269, MATCH(A23, 'LCU per US$, period average'!$A$4:$A$269, 0), MATCH(AW23, 'LCU per US$, period average'!$A$4:$O$4, 0))))</f>
        <v>NA</v>
      </c>
      <c r="BA23" s="581" t="str">
        <f>IFERROR(IF(ISNUMBER(MATCH(AW23, 'LCU per US$, period average'!$A$4:$O$4, 0)), AZ23*HLOOKUP(AW23, 'LCU per US$, period average'!$A$4:$O$269, 76), "NA"), "NA")</f>
        <v>NA</v>
      </c>
      <c r="BB23" s="580" t="str">
        <f>IFERROR(IF(ISNUMBER(MATCH(AW23, 'PPP private conversion factor'!$A$4:$O$4, 0)), AY23/(INDEX('PPP private conversion factor'!$A$4:$O$269, MATCH(A23, 'PPP private conversion factor'!$A$4:$A$269, 0), MATCH(AW23, 'PPP private conversion factor'!$A$4:$O$4, 0))), "NA"), "NA")</f>
        <v>NA</v>
      </c>
      <c r="BC23" s="435" t="str">
        <f t="shared" si="14"/>
        <v>NA</v>
      </c>
      <c r="BD23" s="435" t="str">
        <f t="shared" si="15"/>
        <v>NA</v>
      </c>
      <c r="BE23" s="435" t="str">
        <f t="shared" si="16"/>
        <v>NA</v>
      </c>
      <c r="BF23" s="448" t="str">
        <f t="shared" si="17"/>
        <v>NA</v>
      </c>
      <c r="BG23" s="435" t="str">
        <f t="shared" si="18"/>
        <v>Brazil / Coffee growing regions area / Triângulo Mineiro/Alto Paranaíba</v>
      </c>
      <c r="BH23" s="438">
        <v>2024</v>
      </c>
      <c r="BI23" s="456" t="s">
        <v>686</v>
      </c>
      <c r="BJ23" s="429" t="s">
        <v>210</v>
      </c>
      <c r="BK23" s="427">
        <v>1412</v>
      </c>
      <c r="BL23" s="427">
        <f>IFERROR(IF(ISNUMBER(MATCH(BH23, 'LCU per US$, period average'!$A$4:$O$4, 0)), BK23/(INDEX('LCU per US$, period average'!$A$4:$O$269, MATCH(A23, 'LCU per US$, period average'!$A$4:$A$269), MATCH(BH23, 'LCU per US$, period average'!$A$4:$O$4))), "NA"),"NA")</f>
        <v>282.71778820200035</v>
      </c>
      <c r="BM23" s="581">
        <f>IF(ISNUMBER(MATCH(BH23, 'LCU per US$, period average'!$A$4:$O$4, 0)), BL23*HLOOKUP(BH23, 'LCU per US$, period average'!$A$4:$O$269, 76), "NA")</f>
        <v>261.46859441255032</v>
      </c>
      <c r="BN23" s="579" t="str">
        <f>IF(ISNUMBER(MATCH(BH23, 'PPP private conversion factor'!$A$4:$O$4, 0)), BK23/(INDEX('PPP private conversion factor'!$A$4:$O$269, MATCH(A23, 'PPP private conversion factor'!$A$4:$A$269), MATCH(BH23, 'PPP private conversion factor'!$A$4:$O$4))), "NA")</f>
        <v>NA</v>
      </c>
      <c r="BO23" s="427" t="str">
        <f t="shared" si="28"/>
        <v>NA</v>
      </c>
      <c r="BP23" s="427" t="str">
        <f t="shared" si="29"/>
        <v>NA</v>
      </c>
      <c r="BQ23" s="427" t="str">
        <f t="shared" si="30"/>
        <v>NA</v>
      </c>
      <c r="BR23" s="427" t="str">
        <f t="shared" si="31"/>
        <v>NA</v>
      </c>
      <c r="BS23" s="438" t="s">
        <v>229</v>
      </c>
      <c r="BT23" s="441" t="s">
        <v>230</v>
      </c>
      <c r="BU23" s="344"/>
      <c r="BV23" s="346"/>
      <c r="BW23" s="346"/>
      <c r="BX23" s="346"/>
      <c r="BY23" s="346"/>
      <c r="BZ23" s="346"/>
      <c r="CA23" s="345" t="str">
        <f t="shared" si="22"/>
        <v>Brazil / Coffee growing regions area / Triângulo Mineiro/Alto Paranaíba</v>
      </c>
    </row>
    <row r="24" spans="1:79" s="688" customFormat="1" ht="49" thickBot="1" x14ac:dyDescent="0.25">
      <c r="A24" s="656" t="s">
        <v>237</v>
      </c>
      <c r="B24" s="657" t="s">
        <v>213</v>
      </c>
      <c r="C24" s="658" t="s">
        <v>204</v>
      </c>
      <c r="D24" s="689" t="s">
        <v>214</v>
      </c>
      <c r="E24" s="433">
        <v>2023</v>
      </c>
      <c r="F24" s="690">
        <v>5.5</v>
      </c>
      <c r="G24" s="660">
        <v>2</v>
      </c>
      <c r="H24" s="661">
        <v>1.64</v>
      </c>
      <c r="I24" s="662" t="str">
        <f t="shared" si="23"/>
        <v>Burkina Faso / Rural area / All</v>
      </c>
      <c r="J24" s="691" t="s">
        <v>209</v>
      </c>
      <c r="K24" s="692">
        <v>2024</v>
      </c>
      <c r="L24" s="693"/>
      <c r="M24" s="666">
        <f t="shared" si="2"/>
        <v>19455.636363636364</v>
      </c>
      <c r="N24" s="667">
        <f t="shared" si="3"/>
        <v>32.074854307051417</v>
      </c>
      <c r="O24" s="667">
        <f t="shared" si="24"/>
        <v>29.664094095345398</v>
      </c>
      <c r="P24" s="668" t="str">
        <f t="shared" si="4"/>
        <v>NA</v>
      </c>
      <c r="Q24" s="667">
        <v>107006</v>
      </c>
      <c r="R24" s="668">
        <f>IFERROR(Q24 / INDEX('LCU per US$, period average'!$A$4:$O$269, MATCH(A24, 'LCU per US$, period average'!$A$4:$A$269, 0), MATCH(K24, 'LCU per US$, period average'!$A$4:$O$4, 0)), "NA")</f>
        <v>176.41169868878279</v>
      </c>
      <c r="S24" s="668">
        <f>IFERROR(R24 * HLOOKUP(K24, 'LCU per US$, period average'!$A$4:$O$269, 76, FALSE), "NA")</f>
        <v>163.15251752439968</v>
      </c>
      <c r="T24" s="669" t="str">
        <f>IFERROR(Q24 / INDEX('PPP private conversion factor'!$A$4:$O$269, MATCH(A24, 'PPP private conversion factor'!$A$4:$A$269, 0), MATCH(K24, 'PPP private conversion factor'!$A$4:$O$4, 0)), "NA")</f>
        <v>NA</v>
      </c>
      <c r="U24" s="670" t="str">
        <f t="shared" si="25"/>
        <v>Burkina Faso / Rural area / All</v>
      </c>
      <c r="V24" s="694" t="s">
        <v>207</v>
      </c>
      <c r="W24" s="672">
        <v>2018</v>
      </c>
      <c r="X24" s="673">
        <v>0.30499999999999999</v>
      </c>
      <c r="Y24" s="674">
        <v>2.15</v>
      </c>
      <c r="Z24" s="674">
        <v>430.8</v>
      </c>
      <c r="AA24" s="675">
        <f>IF(ISNUMBER(MATCH(W24, 'LCU per US$, period average'!$A$4:$O$4, 0)), AC24/(INDEX('LCU per US$, period average'!$A$4:$O$269, MATCH(A24, 'LCU per US$, period average'!$A$4:$A$269), MATCH(W24, 'LCU per US$, period average'!$A$4:$O$4))), "NA")</f>
        <v>22.569161573169865</v>
      </c>
      <c r="AB24" s="676">
        <f>IF(ISNUMBER(MATCH(W24, 'LCU per US$, period average'!$A$4:$O$4, 0)), AA24*HLOOKUP(W24, 'LCU per US$, period average'!$A$4:$O$269, 76), "NA")</f>
        <v>19.978346141591409</v>
      </c>
      <c r="AC24" s="675">
        <f t="shared" si="5"/>
        <v>13104.936000000002</v>
      </c>
      <c r="AD24" s="675" t="str">
        <f>IFERROR(IF(ISNUMBER(MATCH(W24, 'PPP private conversion factor'!$A$4:$O$4, 0)), AC24/(INDEX('PPP private conversion factor'!$A$4:$O$269, MATCH(A24, 'PPP private conversion factor'!$A$4:$A$269), MATCH(W24, 'PPP private conversion factor'!$A$4:$O$4))), "NA"), "NA")</f>
        <v>NA</v>
      </c>
      <c r="AE24" s="677">
        <f t="shared" si="6"/>
        <v>124.13038865243425</v>
      </c>
      <c r="AF24" s="677">
        <f t="shared" si="7"/>
        <v>109.88090377875275</v>
      </c>
      <c r="AG24" s="677">
        <f t="shared" si="8"/>
        <v>72077.148000000016</v>
      </c>
      <c r="AH24" s="677" t="str">
        <f t="shared" si="9"/>
        <v>NA</v>
      </c>
      <c r="AI24" s="678" t="str">
        <f t="shared" si="10"/>
        <v>Burkina Faso / Rural area / All</v>
      </c>
      <c r="AJ24" s="679" t="s">
        <v>693</v>
      </c>
      <c r="AK24" s="695">
        <v>2014</v>
      </c>
      <c r="AL24" s="681"/>
      <c r="AM24" s="666">
        <f>IFERROR(2.16*(INDEX('LCU per US$, period average'!$A$4:$O$269,MATCH(A24,'LCU per US$, period average'!$A$4:$A$269),MATCH(AK24,'LCU per US$, period average'!$A$4:$O$4))),"NA")</f>
        <v>1066.8231875208321</v>
      </c>
      <c r="AN24" s="666">
        <f>AM24*30.42</f>
        <v>32452.761364383714</v>
      </c>
      <c r="AO24" s="666">
        <f>IFERROR(IF(ISNUMBER(MATCH(AK24, 'LCU per US$, period average'!$A$4:$O$4, 0)), AN24/(INDEX('LCU per US$, period average'!$A$4:$O$269, MATCH(A24, 'LCU per US$, period average'!$A$4:$A$269, 0), MATCH(AK24, 'LCU per US$, period average'!$A$4:$O$4, 0))), "NA"), "NA")</f>
        <v>65.707200000000014</v>
      </c>
      <c r="AP24" s="668">
        <f>IFERROR(IF(ISNUMBER(MATCH(AK24, 'LCU per US$, period average'!$A$4:$O$4, 0)), AO24*HLOOKUP(AK24, 'LCU per US$, period average'!$A$4:$O$269, 76), "NA"), "NA")</f>
        <v>49.473915766404602</v>
      </c>
      <c r="AQ24" s="666" t="str">
        <f>IFERROR(IF(ISNUMBER(MATCH(AK24, 'PPP private conversion factor'!$A$4:$N$4, 0)), AN24/(INDEX('PPP private conversion factor'!$A$4:$N$269, MATCH(A24, 'PPP private conversion factor'!$A$4:$A$269, 0), MATCH(AK24, 'PPP private conversion factor'!$A$4:$O$4, 0))), "NA"), "NA")</f>
        <v>NA</v>
      </c>
      <c r="AR24" s="666">
        <f t="shared" si="26"/>
        <v>178490.18750411042</v>
      </c>
      <c r="AS24" s="666">
        <f t="shared" si="11"/>
        <v>361.38960000000009</v>
      </c>
      <c r="AT24" s="666">
        <f t="shared" si="12"/>
        <v>272.10653671522533</v>
      </c>
      <c r="AU24" s="682" t="str">
        <f t="shared" si="13"/>
        <v>NA</v>
      </c>
      <c r="AV24" s="683" t="str">
        <f t="shared" si="0"/>
        <v>Burkina Faso / Rural area / All</v>
      </c>
      <c r="AW24" s="692" t="s">
        <v>208</v>
      </c>
      <c r="AX24" s="692" t="s">
        <v>208</v>
      </c>
      <c r="AY24" s="667" t="s">
        <v>208</v>
      </c>
      <c r="AZ24" s="666" t="str">
        <f>IF(ISERROR(MATCH(AW24, 'LCU per US$, period average'!$A$4:$O$4, 0)), "NA", AY24/(INDEX('LCU per US$, period average'!$A$4:$O$269, MATCH(A24, 'LCU per US$, period average'!$A$4:$A$269, 0), MATCH(AW24, 'LCU per US$, period average'!$A$4:$O$4, 0))))</f>
        <v>NA</v>
      </c>
      <c r="BA24" s="668" t="str">
        <f>IFERROR(IF(ISNUMBER(MATCH(AW24, 'LCU per US$, period average'!$A$4:$O$4, 0)), AZ24*HLOOKUP(AW24, 'LCU per US$, period average'!$A$4:$O$269, 76), "NA"), "NA")</f>
        <v>NA</v>
      </c>
      <c r="BB24" s="667" t="str">
        <f>IFERROR(IF(ISNUMBER(MATCH(AW24, 'PPP private conversion factor'!$A$4:$O$4, 0)), AY24/(INDEX('PPP private conversion factor'!$A$4:$O$269, MATCH(A24, 'PPP private conversion factor'!$A$4:$A$269, 0), MATCH(AW24, 'PPP private conversion factor'!$A$4:$O$4, 0))), "NA"), "NA")</f>
        <v>NA</v>
      </c>
      <c r="BC24" s="667" t="str">
        <f t="shared" si="14"/>
        <v>NA</v>
      </c>
      <c r="BD24" s="667" t="str">
        <f t="shared" si="15"/>
        <v>NA</v>
      </c>
      <c r="BE24" s="667" t="str">
        <f t="shared" si="16"/>
        <v>NA</v>
      </c>
      <c r="BF24" s="669" t="str">
        <f t="shared" si="17"/>
        <v>NA</v>
      </c>
      <c r="BG24" s="667" t="str">
        <f t="shared" si="18"/>
        <v>Burkina Faso / Rural area / All</v>
      </c>
      <c r="BH24" s="664">
        <v>2024</v>
      </c>
      <c r="BI24" s="684" t="s">
        <v>724</v>
      </c>
      <c r="BJ24" s="663" t="s">
        <v>210</v>
      </c>
      <c r="BK24" s="666">
        <f>45000</f>
        <v>45000</v>
      </c>
      <c r="BL24" s="666">
        <f>IFERROR(IF(ISNUMBER(MATCH(BH24, 'LCU per US$, period average'!$A$4:$O$4, 0)), BK24/(INDEX('LCU per US$, period average'!$A$4:$O$269, MATCH(A24, 'LCU per US$, period average'!$A$4:$A$269), MATCH(BH24, 'LCU per US$, period average'!$A$4:$O$4))), "NA"),"NA")</f>
        <v>74.187675840562449</v>
      </c>
      <c r="BM24" s="668">
        <f>IF(ISNUMBER(MATCH(BH24, 'LCU per US$, period average'!$A$4:$O$4, 0)), BL24*HLOOKUP(BH24, 'LCU per US$, period average'!$A$4:$O$269, 76), "NA")</f>
        <v>68.611697368353049</v>
      </c>
      <c r="BN24" s="666" t="str">
        <f>IF(ISNUMBER(MATCH(BH24, 'PPP private conversion factor'!$A$4:$O$4, 0)), BK24/(INDEX('PPP private conversion factor'!$A$4:$O$269, MATCH(A24, 'PPP private conversion factor'!$A$4:$A$269), MATCH(BH24, 'PPP private conversion factor'!$A$4:$O$4))), "NA")</f>
        <v>NA</v>
      </c>
      <c r="BO24" s="666">
        <f t="shared" si="19"/>
        <v>73800</v>
      </c>
      <c r="BP24" s="666">
        <f t="shared" si="20"/>
        <v>121.6677883785224</v>
      </c>
      <c r="BQ24" s="666">
        <f t="shared" si="21"/>
        <v>112.523183684099</v>
      </c>
      <c r="BR24" s="666" t="str">
        <f t="shared" si="1"/>
        <v>NA</v>
      </c>
      <c r="BS24" s="664" t="s">
        <v>239</v>
      </c>
      <c r="BT24" s="685" t="s">
        <v>240</v>
      </c>
      <c r="BU24" s="686"/>
      <c r="CA24" s="687" t="str">
        <f t="shared" si="22"/>
        <v>Burkina Faso / Rural area / All</v>
      </c>
    </row>
    <row r="25" spans="1:79" s="596" customFormat="1" ht="33" thickBot="1" x14ac:dyDescent="0.25">
      <c r="A25" s="598" t="s">
        <v>241</v>
      </c>
      <c r="B25" s="599" t="s">
        <v>216</v>
      </c>
      <c r="C25" s="571" t="s">
        <v>204</v>
      </c>
      <c r="D25" s="643" t="s">
        <v>205</v>
      </c>
      <c r="E25" s="433">
        <v>2023</v>
      </c>
      <c r="F25" s="651">
        <v>4</v>
      </c>
      <c r="G25" s="574">
        <v>2</v>
      </c>
      <c r="H25" s="575">
        <v>1.8</v>
      </c>
      <c r="I25" s="601" t="str">
        <f t="shared" si="23"/>
        <v>Cambodia / Urban area / All</v>
      </c>
      <c r="J25" s="606" t="s">
        <v>206</v>
      </c>
      <c r="K25" s="652">
        <v>2024</v>
      </c>
      <c r="L25" s="696">
        <v>928836</v>
      </c>
      <c r="M25" s="579">
        <f>IFERROR(Q25/F25,"NA")</f>
        <v>417976.2</v>
      </c>
      <c r="N25" s="580">
        <f>IFERROR(IF(ISBLANK(M25),"",R25/F25),"NA")</f>
        <v>101.68122334450385</v>
      </c>
      <c r="O25" s="580">
        <f>IFERROR(IF(ISBLANK(M25),"",S25/F25),"NA")</f>
        <v>94.038817702691375</v>
      </c>
      <c r="P25" s="581" t="str">
        <f>IFERROR(T25/F25,"NA")</f>
        <v>NA</v>
      </c>
      <c r="Q25" s="579">
        <f>L25*H25</f>
        <v>1671904.8</v>
      </c>
      <c r="R25" s="581">
        <f>IFERROR(Q25 / INDEX('LCU per US$, period average'!$A$4:$O$269, MATCH(A25, 'LCU per US$, period average'!$A$4:$A$269, 0), MATCH(K25, 'LCU per US$, period average'!$A$4:$O$4, 0)), "NA")</f>
        <v>406.72489337801539</v>
      </c>
      <c r="S25" s="581">
        <f>IFERROR(R25 * HLOOKUP(K25, 'LCU per US$, period average'!$A$4:$O$269, 76, FALSE), "NA")</f>
        <v>376.1552708107655</v>
      </c>
      <c r="T25" s="582" t="str">
        <f>IFERROR(Q25 / INDEX('PPP private conversion factor'!$A$4:$O$269, MATCH(A25, 'PPP private conversion factor'!$A$4:$A$269, 0), MATCH(K25, 'PPP private conversion factor'!$A$4:$O$4, 0)), "NA")</f>
        <v>NA</v>
      </c>
      <c r="U25" s="645" t="str">
        <f t="shared" si="25"/>
        <v>Cambodia / Urban area / All</v>
      </c>
      <c r="V25" s="646" t="s">
        <v>208</v>
      </c>
      <c r="W25" s="583" t="s">
        <v>208</v>
      </c>
      <c r="X25" s="583" t="s">
        <v>208</v>
      </c>
      <c r="Y25" s="585">
        <v>3.65</v>
      </c>
      <c r="Z25" s="585" t="s">
        <v>208</v>
      </c>
      <c r="AA25" s="586" t="str">
        <f>IF(ISNUMBER(MATCH(W25, 'LCU per US$, period average'!$A$4:$O$4, 0)), AC25/(INDEX('LCU per US$, period average'!$A$4:$O$269, MATCH(A25, 'LCU per US$, period average'!$A$4:$A$269), MATCH(W25, 'LCU per US$, period average'!$A$4:$O$4))), "NA")</f>
        <v>NA</v>
      </c>
      <c r="AB25" s="587" t="str">
        <f>IF(ISNUMBER(MATCH(W25, 'LCU per US$, period average'!$A$4:$O$4, 0)), AA25*HLOOKUP(W25, 'LCU per US$, period average'!$A$4:$O$269, 76), "NA")</f>
        <v>NA</v>
      </c>
      <c r="AC25" s="586" t="str">
        <f>IFERROR(Z25*30.42,"NA")</f>
        <v>NA</v>
      </c>
      <c r="AD25" s="586" t="str">
        <f>IFERROR(IF(ISNUMBER(MATCH(W25, 'PPP private conversion factor'!$A$4:$O$4, 0)), AC25/(INDEX('PPP private conversion factor'!$A$4:$O$269, MATCH(A25, 'PPP private conversion factor'!$A$4:$A$269), MATCH(W25, 'PPP private conversion factor'!$A$4:$O$4))), "NA"), "NA")</f>
        <v>NA</v>
      </c>
      <c r="AE25" s="588" t="str">
        <f>IFERROR(AA25*F25,"NA")</f>
        <v>NA</v>
      </c>
      <c r="AF25" s="588" t="str">
        <f>IFERROR(AB25*F25,"NA")</f>
        <v>NA</v>
      </c>
      <c r="AG25" s="588" t="str">
        <f>IFERROR(AC25*F25,"NA")</f>
        <v>NA</v>
      </c>
      <c r="AH25" s="588" t="str">
        <f>IFERROR(AD25*F25,"NA")</f>
        <v>NA</v>
      </c>
      <c r="AI25" s="604" t="str">
        <f t="shared" si="10"/>
        <v>Cambodia / Urban area / All</v>
      </c>
      <c r="AJ25" s="697" t="s">
        <v>238</v>
      </c>
      <c r="AK25" s="648">
        <v>2019</v>
      </c>
      <c r="AL25" s="649"/>
      <c r="AM25" s="579">
        <v>10951</v>
      </c>
      <c r="AN25" s="579">
        <f>AM25*30.42</f>
        <v>333129.42000000004</v>
      </c>
      <c r="AO25" s="579">
        <f>IFERROR(IF(ISNUMBER(MATCH(AK25, 'LCU per US$, period average'!$A$4:$O$4, 0)), AN25/(INDEX('LCU per US$, period average'!$A$4:$O$269, MATCH(A25, 'LCU per US$, period average'!$A$4:$A$269, 0), MATCH(AK25, 'LCU per US$, period average'!$A$4:$O$4, 0))), "NA"), "NA")</f>
        <v>82.230485240398835</v>
      </c>
      <c r="AP25" s="581">
        <f>IFERROR(IF(ISNUMBER(MATCH(AK25, 'LCU per US$, period average'!$A$4:$O$4, 0)), AO25*HLOOKUP(AK25, 'LCU per US$, period average'!$A$4:$O$269, 76), "NA"), "NA")</f>
        <v>69.630527304606687</v>
      </c>
      <c r="AQ25" s="579" t="str">
        <f>IFERROR(IF(ISNUMBER(MATCH(AK25, 'PPP private conversion factor'!$A$4:$N$4, 0)), AN25/(INDEX('PPP private conversion factor'!$A$4:$N$269, MATCH(A25, 'PPP private conversion factor'!$A$4:$A$269, 0), MATCH(AK25, 'PPP private conversion factor'!$A$4:$O$4, 0))), "NA"), "NA")</f>
        <v>NA</v>
      </c>
      <c r="AR25" s="579">
        <f>AN25*F25</f>
        <v>1332517.6800000002</v>
      </c>
      <c r="AS25" s="579">
        <f>IFERROR(AO25*F25,"NA")</f>
        <v>328.92194096159534</v>
      </c>
      <c r="AT25" s="579">
        <f>IFERROR(AP25*F25,"NA")</f>
        <v>278.52210921842675</v>
      </c>
      <c r="AU25" s="590" t="str">
        <f>IFERROR(AQ25*F25,"NA")</f>
        <v>NA</v>
      </c>
      <c r="AV25" s="591" t="str">
        <f t="shared" si="0"/>
        <v>Cambodia / Urban area / All</v>
      </c>
      <c r="AW25" s="698">
        <v>2024</v>
      </c>
      <c r="AX25" s="655" t="s">
        <v>209</v>
      </c>
      <c r="AY25" s="580">
        <v>954450</v>
      </c>
      <c r="AZ25" s="579">
        <f>IF(ISERROR(MATCH(AW25, 'LCU per US$, period average'!$A$4:$O$4, 0)), "NA", AY25/(INDEX('LCU per US$, period average'!$A$4:$O$269, MATCH(A25, 'LCU per US$, period average'!$A$4:$A$269, 0), MATCH(AW25, 'LCU per US$, period average'!$A$4:$O$4, 0))))</f>
        <v>232.18940126533926</v>
      </c>
      <c r="BA25" s="581">
        <f>IFERROR(IF(ISNUMBER(MATCH(AW25, 'LCU per US$, period average'!$A$4:$O$4, 0)), AZ25*HLOOKUP(AW25, 'LCU per US$, period average'!$A$4:$O$269, 76), "NA"), "NA")</f>
        <v>214.73794334781209</v>
      </c>
      <c r="BB25" s="580" t="str">
        <f>IFERROR(IF(ISNUMBER(MATCH(AW25, 'PPP private conversion factor'!$A$4:$O$4, 0)), AY25/(INDEX('PPP private conversion factor'!$A$4:$O$269, MATCH(A25, 'PPP private conversion factor'!$A$4:$A$269, 0), MATCH(AW25, 'PPP private conversion factor'!$A$4:$O$4, 0))), "NA"), "NA")</f>
        <v>NA</v>
      </c>
      <c r="BC25" s="580">
        <f>IFERROR(AY25*H25,"NA")</f>
        <v>1718010</v>
      </c>
      <c r="BD25" s="580">
        <f>IFERROR(AZ25*H25,"NA")</f>
        <v>417.9409222776107</v>
      </c>
      <c r="BE25" s="580">
        <f>IFERROR(BA25*H25,"NA")</f>
        <v>386.52829802606175</v>
      </c>
      <c r="BF25" s="582" t="str">
        <f>IFERROR(BB25*H25,"NA")</f>
        <v>NA</v>
      </c>
      <c r="BG25" s="580" t="str">
        <f t="shared" si="18"/>
        <v>Cambodia / Urban area / All</v>
      </c>
      <c r="BH25" s="577">
        <v>2024</v>
      </c>
      <c r="BI25" s="592" t="s">
        <v>645</v>
      </c>
      <c r="BJ25" s="606" t="s">
        <v>242</v>
      </c>
      <c r="BK25" s="579">
        <v>818800</v>
      </c>
      <c r="BL25" s="579">
        <f>IFERROR(IF(ISNUMBER(MATCH(BH25, 'LCU per US$, period average'!$A$4:$O$4, 0)), BK25/(INDEX('LCU per US$, period average'!$A$4:$O$269, MATCH(A25, 'LCU per US$, period average'!$A$4:$A$269), MATCH(BH25, 'LCU per US$, period average'!$A$4:$O$4))), "NA"),"NA")</f>
        <v>199.18977605538245</v>
      </c>
      <c r="BM25" s="581">
        <f>IF(ISNUMBER(MATCH(BH25, 'LCU per US$, period average'!$A$4:$O$4, 0)), BL25*HLOOKUP(BH25, 'LCU per US$, period average'!$A$4:$O$269, 76), "NA")</f>
        <v>184.21858453893711</v>
      </c>
      <c r="BN25" s="579" t="str">
        <f>IF(ISNUMBER(MATCH(BH25, 'PPP private conversion factor'!$A$4:$O$4, 0)), BK25/(INDEX('PPP private conversion factor'!$A$4:$O$269, MATCH(A25, 'PPP private conversion factor'!$A$4:$A$269), MATCH(BH25, 'PPP private conversion factor'!$A$4:$O$4))), "NA")</f>
        <v>NA</v>
      </c>
      <c r="BO25" s="579">
        <f>IFERROR(BK25*H25,"NA")</f>
        <v>1473840</v>
      </c>
      <c r="BP25" s="579">
        <f>IFERROR(BL25*H25,"NA")</f>
        <v>358.54159689968844</v>
      </c>
      <c r="BQ25" s="579">
        <f>IFERROR(BM25*H25,"NA")</f>
        <v>331.59345217008678</v>
      </c>
      <c r="BR25" s="579" t="str">
        <f>IFERROR(BN25*H25,"NA")</f>
        <v>NA</v>
      </c>
      <c r="BS25" s="577" t="s">
        <v>243</v>
      </c>
      <c r="BT25" s="594" t="s">
        <v>244</v>
      </c>
      <c r="BU25" s="607"/>
      <c r="BV25" s="650"/>
      <c r="BW25" s="650"/>
      <c r="BX25" s="650"/>
      <c r="BY25" s="650"/>
      <c r="BZ25" s="650"/>
      <c r="CA25" s="595" t="str">
        <f t="shared" si="22"/>
        <v>Cambodia / Urban area / All</v>
      </c>
    </row>
    <row r="26" spans="1:79" s="596" customFormat="1" ht="49" thickBot="1" x14ac:dyDescent="0.25">
      <c r="A26" s="598" t="s">
        <v>245</v>
      </c>
      <c r="B26" s="599" t="s">
        <v>216</v>
      </c>
      <c r="C26" s="571" t="s">
        <v>204</v>
      </c>
      <c r="D26" s="600" t="s">
        <v>205</v>
      </c>
      <c r="E26" s="433">
        <v>2024</v>
      </c>
      <c r="F26" s="651">
        <v>5</v>
      </c>
      <c r="G26" s="574">
        <v>2</v>
      </c>
      <c r="H26" s="575">
        <v>1.64</v>
      </c>
      <c r="I26" s="601" t="str">
        <f t="shared" si="23"/>
        <v>Cameroon / Urban area / All</v>
      </c>
      <c r="J26" s="593" t="s">
        <v>206</v>
      </c>
      <c r="K26" s="652">
        <v>2024</v>
      </c>
      <c r="L26" s="699">
        <v>155535</v>
      </c>
      <c r="M26" s="579">
        <f>IFERROR(Q26/F26,"NA")</f>
        <v>51015.479999999996</v>
      </c>
      <c r="N26" s="580">
        <f>IFERROR(IF(ISBLANK(M26),"",R26/F26),"NA")</f>
        <v>84.104886513126601</v>
      </c>
      <c r="O26" s="580">
        <f>IFERROR(IF(ISBLANK(M26),"",S26/F26),"NA")</f>
        <v>77.783526108028155</v>
      </c>
      <c r="P26" s="581" t="str">
        <f>IFERROR(T26/F26,"NA")</f>
        <v>NA</v>
      </c>
      <c r="Q26" s="579">
        <f>L26*H26</f>
        <v>255077.4</v>
      </c>
      <c r="R26" s="581">
        <f>IFERROR(Q26 / INDEX('LCU per US$, period average'!$A$4:$O$269, MATCH(A26, 'LCU per US$, period average'!$A$4:$A$269, 0), MATCH(K26, 'LCU per US$, period average'!$A$4:$O$4, 0)), "NA")</f>
        <v>420.52443256563299</v>
      </c>
      <c r="S26" s="581">
        <f>IFERROR(R26 * HLOOKUP(K26, 'LCU per US$, period average'!$A$4:$O$269, 76, FALSE), "NA")</f>
        <v>388.91763054014081</v>
      </c>
      <c r="T26" s="582" t="str">
        <f>IFERROR(Q26 / INDEX('PPP private conversion factor'!$A$4:$O$269, MATCH(A26, 'PPP private conversion factor'!$A$4:$A$269, 0), MATCH(K26, 'PPP private conversion factor'!$A$4:$O$4, 0)), "NA")</f>
        <v>NA</v>
      </c>
      <c r="U26" s="700" t="str">
        <f t="shared" si="25"/>
        <v>Cameroon / Urban area / All</v>
      </c>
      <c r="V26" s="701" t="s">
        <v>246</v>
      </c>
      <c r="W26" s="583">
        <v>2014</v>
      </c>
      <c r="X26" s="584">
        <v>0.47</v>
      </c>
      <c r="Y26" s="585">
        <v>3.65</v>
      </c>
      <c r="Z26" s="585">
        <v>829.6</v>
      </c>
      <c r="AA26" s="586">
        <f>IF(ISNUMBER(MATCH(W26, 'LCU per US$, period average'!$A$4:$O$4, 0)), AC26/(INDEX('LCU per US$, period average'!$A$4:$O$269, MATCH(A26, 'LCU per US$, period average'!$A$4:$A$269), MATCH(W26, 'LCU per US$, period average'!$A$4:$O$4))), "NA")</f>
        <v>51.096277019134028</v>
      </c>
      <c r="AB26" s="587">
        <f>IF(ISNUMBER(MATCH(W26, 'LCU per US$, period average'!$A$4:$O$4, 0)), AA26*HLOOKUP(W26, 'LCU per US$, period average'!$A$4:$O$269, 76), "NA")</f>
        <v>38.47269256978705</v>
      </c>
      <c r="AC26" s="586">
        <f>IFERROR(Z26*30.42,"NA")</f>
        <v>25236.432000000001</v>
      </c>
      <c r="AD26" s="586" t="str">
        <f>IFERROR(IF(ISNUMBER(MATCH(W26, 'PPP private conversion factor'!$A$4:$O$4, 0)), AC26/(INDEX('PPP private conversion factor'!$A$4:$O$269, MATCH(A26, 'PPP private conversion factor'!$A$4:$A$269), MATCH(W26, 'PPP private conversion factor'!$A$4:$O$4))), "NA"), "NA")</f>
        <v>NA</v>
      </c>
      <c r="AE26" s="588">
        <f>IFERROR(AA26*F26,"NA")</f>
        <v>255.48138509567013</v>
      </c>
      <c r="AF26" s="588">
        <f>IFERROR(AB26*F26,"NA")</f>
        <v>192.36346284893526</v>
      </c>
      <c r="AG26" s="588">
        <f>IFERROR(AC26*F26,"NA")</f>
        <v>126182.16</v>
      </c>
      <c r="AH26" s="588" t="str">
        <f>IFERROR(AD26*F26,"NA")</f>
        <v>NA</v>
      </c>
      <c r="AI26" s="604" t="str">
        <f t="shared" si="10"/>
        <v>Cameroon / Urban area / All</v>
      </c>
      <c r="AJ26" s="654" t="s">
        <v>693</v>
      </c>
      <c r="AK26" s="648">
        <v>2014</v>
      </c>
      <c r="AL26" s="649"/>
      <c r="AM26" s="579">
        <f>IFERROR(2.91*(INDEX('LCU per US$, period average'!$A$4:$N$269,MATCH(A26,'LCU per US$, period average'!$A$4:$A$269),MATCH(AK26,'LCU per US$, period average'!$A$4:$N$4))),"NA")</f>
        <v>1437.2479054100097</v>
      </c>
      <c r="AN26" s="579">
        <f>AM26*30.42</f>
        <v>43721.081282572501</v>
      </c>
      <c r="AO26" s="579">
        <f>IFERROR(IF(ISNUMBER(MATCH(AK26, 'LCU per US$, period average'!$A$4:$O$4, 0)), AN26/(INDEX('LCU per US$, period average'!$A$4:$O$269, MATCH(A26, 'LCU per US$, period average'!$A$4:$A$269, 0), MATCH(AK26, 'LCU per US$, period average'!$A$4:$O$4, 0))), "NA"), "NA")</f>
        <v>88.522200000000012</v>
      </c>
      <c r="AP26" s="581">
        <f>IFERROR(IF(ISNUMBER(MATCH(AK26, 'LCU per US$, period average'!$A$4:$O$4, 0)), AO26*HLOOKUP(AK26, 'LCU per US$, period average'!$A$4:$O$269, 76), "NA"), "NA")</f>
        <v>66.652358740850644</v>
      </c>
      <c r="AQ26" s="579" t="str">
        <f>IFERROR(IF(ISNUMBER(MATCH(AK26, 'PPP private conversion factor'!$A$4:$N$4, 0)), AN26/(INDEX('PPP private conversion factor'!$A$4:$N$269, MATCH(A26, 'PPP private conversion factor'!$A$4:$A$269, 0), MATCH(AK26, 'PPP private conversion factor'!$A$4:$O$4, 0))), "NA"), "NA")</f>
        <v>NA</v>
      </c>
      <c r="AR26" s="579">
        <f>AN26*F26</f>
        <v>218605.4064128625</v>
      </c>
      <c r="AS26" s="579">
        <f>IFERROR(AO26*F26,"NA")</f>
        <v>442.61100000000005</v>
      </c>
      <c r="AT26" s="579">
        <f>IFERROR(AP26*F26,"NA")</f>
        <v>333.26179370425325</v>
      </c>
      <c r="AU26" s="590" t="str">
        <f>IFERROR(AQ26*F26,"NA")</f>
        <v>NA</v>
      </c>
      <c r="AV26" s="591" t="str">
        <f t="shared" si="0"/>
        <v>Cameroon / Urban area / All</v>
      </c>
      <c r="AW26" s="702">
        <v>2024</v>
      </c>
      <c r="AX26" s="703" t="s">
        <v>209</v>
      </c>
      <c r="AY26" s="580">
        <v>189860</v>
      </c>
      <c r="AZ26" s="579">
        <f>IF(ISERROR(MATCH(AW26, 'LCU per US$, period average'!$A$4:$O$4, 0)), "NA", AY26/(INDEX('LCU per US$, period average'!$A$4:$O$269, MATCH(A26, 'LCU per US$, period average'!$A$4:$A$269, 0), MATCH(AW26, 'LCU per US$, period average'!$A$4:$O$4, 0))))</f>
        <v>313.00604744642641</v>
      </c>
      <c r="BA26" s="581">
        <f>IFERROR(IF(ISNUMBER(MATCH(AW26, 'LCU per US$, period average'!$A$4:$O$4, 0)), AZ26*HLOOKUP(AW26, 'LCU per US$, period average'!$A$4:$O$269, 76), "NA"), "NA")</f>
        <v>289.48037471901137</v>
      </c>
      <c r="BB26" s="580" t="str">
        <f>IFERROR(IF(ISNUMBER(MATCH(AW26, 'PPP private conversion factor'!$A$4:$O$4, 0)), AY26/(INDEX('PPP private conversion factor'!$A$4:$O$269, MATCH(A26, 'PPP private conversion factor'!$A$4:$A$269, 0), MATCH(AW26, 'PPP private conversion factor'!$A$4:$O$4, 0))), "NA"), "NA")</f>
        <v>NA</v>
      </c>
      <c r="BC26" s="580">
        <f>IFERROR(AY26*H26,"NA")</f>
        <v>311370.39999999997</v>
      </c>
      <c r="BD26" s="580">
        <f>IFERROR(AZ26*H26,"NA")</f>
        <v>513.32991781213923</v>
      </c>
      <c r="BE26" s="580">
        <f>IFERROR(BA26*H26,"NA")</f>
        <v>474.74781453917859</v>
      </c>
      <c r="BF26" s="582" t="str">
        <f>IFERROR(BB26*H26,"NA")</f>
        <v>NA</v>
      </c>
      <c r="BG26" s="580" t="str">
        <f t="shared" si="18"/>
        <v>Cameroon / Urban area / All</v>
      </c>
      <c r="BH26" s="577">
        <v>2024</v>
      </c>
      <c r="BI26" s="592" t="s">
        <v>694</v>
      </c>
      <c r="BJ26" s="606" t="s">
        <v>210</v>
      </c>
      <c r="BK26" s="579">
        <v>41875</v>
      </c>
      <c r="BL26" s="579">
        <f>IFERROR(IF(ISNUMBER(MATCH(BH26, 'LCU per US$, period average'!$A$4:$O$4, 0)), BK26/(INDEX('LCU per US$, period average'!$A$4:$O$269, MATCH(A26, 'LCU per US$, period average'!$A$4:$A$269), MATCH(BH26, 'LCU per US$, period average'!$A$4:$O$4))), "NA"),"NA")</f>
        <v>69.035753907190056</v>
      </c>
      <c r="BM26" s="581">
        <f>IF(ISNUMBER(MATCH(BH26, 'LCU per US$, period average'!$A$4:$O$4, 0)), BL26*HLOOKUP(BH26, 'LCU per US$, period average'!$A$4:$O$269, 76), "NA")</f>
        <v>63.846996162217415</v>
      </c>
      <c r="BN26" s="579" t="str">
        <f>IF(ISNUMBER(MATCH(BH26, 'PPP private conversion factor'!$A$4:$O$4, 0)), BK26/(INDEX('PPP private conversion factor'!$A$4:$O$269, MATCH(A26, 'PPP private conversion factor'!$A$4:$A$269), MATCH(BH26, 'PPP private conversion factor'!$A$4:$O$4))), "NA")</f>
        <v>NA</v>
      </c>
      <c r="BO26" s="579">
        <f>IFERROR(BK26*H26,"NA")</f>
        <v>68675</v>
      </c>
      <c r="BP26" s="579">
        <f>IFERROR(BL26*H26,"NA")</f>
        <v>113.21863640779169</v>
      </c>
      <c r="BQ26" s="579">
        <f>IFERROR(BM26*H26,"NA")</f>
        <v>104.70907370603655</v>
      </c>
      <c r="BR26" s="579" t="str">
        <f>IFERROR(BN26*H26,"NA")</f>
        <v>NA</v>
      </c>
      <c r="BS26" s="577" t="s">
        <v>247</v>
      </c>
      <c r="BT26" s="594" t="s">
        <v>248</v>
      </c>
      <c r="BU26" s="607"/>
      <c r="BV26" s="650"/>
      <c r="BW26" s="650"/>
      <c r="BX26" s="650"/>
      <c r="BY26" s="650"/>
      <c r="BZ26" s="650"/>
      <c r="CA26" s="595" t="str">
        <f t="shared" si="22"/>
        <v>Cameroon / Urban area / All</v>
      </c>
    </row>
    <row r="27" spans="1:79" s="596" customFormat="1" ht="49" thickBot="1" x14ac:dyDescent="0.25">
      <c r="A27" s="598" t="s">
        <v>245</v>
      </c>
      <c r="B27" s="599" t="s">
        <v>213</v>
      </c>
      <c r="C27" s="571" t="s">
        <v>204</v>
      </c>
      <c r="D27" s="600" t="s">
        <v>214</v>
      </c>
      <c r="E27" s="433">
        <v>2024</v>
      </c>
      <c r="F27" s="651">
        <v>5.5</v>
      </c>
      <c r="G27" s="574">
        <v>2</v>
      </c>
      <c r="H27" s="575">
        <v>1.71</v>
      </c>
      <c r="I27" s="601" t="str">
        <f t="shared" si="23"/>
        <v>Cameroon / Rural area / All</v>
      </c>
      <c r="J27" s="593" t="s">
        <v>209</v>
      </c>
      <c r="K27" s="652">
        <v>2024</v>
      </c>
      <c r="L27" s="696"/>
      <c r="M27" s="579">
        <f>IFERROR(Q27/F27,"NA")</f>
        <v>34610.181818181816</v>
      </c>
      <c r="N27" s="580">
        <f>IFERROR(IF(ISBLANK(M27),"",R27/F27),"NA")</f>
        <v>57.058865544671136</v>
      </c>
      <c r="O27" s="580">
        <f>IFERROR(IF(ISBLANK(M27),"",S27/F27),"NA")</f>
        <v>52.770296017172583</v>
      </c>
      <c r="P27" s="581" t="str">
        <f>IFERROR(T27/F27,"NA")</f>
        <v>NA</v>
      </c>
      <c r="Q27" s="580">
        <v>190356</v>
      </c>
      <c r="R27" s="581">
        <f>IFERROR(Q27 / INDEX('LCU per US$, period average'!$A$4:$O$269, MATCH(A27, 'LCU per US$, period average'!$A$4:$A$269, 0), MATCH(K27, 'LCU per US$, period average'!$A$4:$O$4, 0)), "NA")</f>
        <v>313.82376049569126</v>
      </c>
      <c r="S27" s="581">
        <f>IFERROR(R27 * HLOOKUP(K27, 'LCU per US$, period average'!$A$4:$O$269, 76, FALSE), "NA")</f>
        <v>290.2366280944492</v>
      </c>
      <c r="T27" s="582" t="str">
        <f>IFERROR(Q27 / INDEX('PPP private conversion factor'!$A$4:$O$269, MATCH(A27, 'PPP private conversion factor'!$A$4:$A$269, 0), MATCH(K27, 'PPP private conversion factor'!$A$4:$O$4, 0)), "NA")</f>
        <v>NA</v>
      </c>
      <c r="U27" s="645" t="str">
        <f t="shared" si="25"/>
        <v>Cameroon / Rural area / All</v>
      </c>
      <c r="V27" s="701" t="s">
        <v>246</v>
      </c>
      <c r="W27" s="583">
        <v>2014</v>
      </c>
      <c r="X27" s="584">
        <v>0.47</v>
      </c>
      <c r="Y27" s="585">
        <v>3.65</v>
      </c>
      <c r="Z27" s="585">
        <v>829.6</v>
      </c>
      <c r="AA27" s="586">
        <f>IF(ISNUMBER(MATCH(W27, 'LCU per US$, period average'!$A$4:$O$4, 0)), AC27/(INDEX('LCU per US$, period average'!$A$4:$O$269, MATCH(A27, 'LCU per US$, period average'!$A$4:$A$269), MATCH(W27, 'LCU per US$, period average'!$A$4:$O$4))), "NA")</f>
        <v>51.096277019134028</v>
      </c>
      <c r="AB27" s="587">
        <f>IF(ISNUMBER(MATCH(W27, 'LCU per US$, period average'!$A$4:$O$4, 0)), AA27*HLOOKUP(W27, 'LCU per US$, period average'!$A$4:$O$269, 76), "NA")</f>
        <v>38.47269256978705</v>
      </c>
      <c r="AC27" s="586">
        <f>IFERROR(Z27*30.42,"NA")</f>
        <v>25236.432000000001</v>
      </c>
      <c r="AD27" s="586" t="str">
        <f>IFERROR(IF(ISNUMBER(MATCH(W27, 'PPP private conversion factor'!$A$4:$O$4, 0)), AC27/(INDEX('PPP private conversion factor'!$A$4:$O$269, MATCH(A27, 'PPP private conversion factor'!$A$4:$A$269), MATCH(W27, 'PPP private conversion factor'!$A$4:$O$4))), "NA"), "NA")</f>
        <v>NA</v>
      </c>
      <c r="AE27" s="588">
        <f>IFERROR(AA27*F27,"NA")</f>
        <v>281.02952360523716</v>
      </c>
      <c r="AF27" s="588">
        <f>IFERROR(AB27*F27,"NA")</f>
        <v>211.59980913382878</v>
      </c>
      <c r="AG27" s="588">
        <f>IFERROR(AC27*F27,"NA")</f>
        <v>138800.37599999999</v>
      </c>
      <c r="AH27" s="588" t="str">
        <f>IFERROR(AD27*F27,"NA")</f>
        <v>NA</v>
      </c>
      <c r="AI27" s="604" t="str">
        <f t="shared" si="10"/>
        <v>Cameroon / Rural area / All</v>
      </c>
      <c r="AJ27" s="654" t="s">
        <v>693</v>
      </c>
      <c r="AK27" s="648">
        <v>2014</v>
      </c>
      <c r="AL27" s="649"/>
      <c r="AM27" s="579">
        <f>IFERROR(2.91*(INDEX('LCU per US$, period average'!$A$4:$N$269,MATCH(A27,'LCU per US$, period average'!$A$4:$A$269),MATCH(AK27,'LCU per US$, period average'!$A$4:$N$4))),"NA")</f>
        <v>1437.2479054100097</v>
      </c>
      <c r="AN27" s="579">
        <f>AM27*30.42</f>
        <v>43721.081282572501</v>
      </c>
      <c r="AO27" s="579">
        <f>IFERROR(IF(ISNUMBER(MATCH(AK27, 'LCU per US$, period average'!$A$4:$O$4, 0)), AN27/(INDEX('LCU per US$, period average'!$A$4:$O$269, MATCH(A27, 'LCU per US$, period average'!$A$4:$A$269, 0), MATCH(AK27, 'LCU per US$, period average'!$A$4:$O$4, 0))), "NA"), "NA")</f>
        <v>88.522200000000012</v>
      </c>
      <c r="AP27" s="581">
        <f>IFERROR(IF(ISNUMBER(MATCH(AK27, 'LCU per US$, period average'!$A$4:$O$4, 0)), AO27*HLOOKUP(AK27, 'LCU per US$, period average'!$A$4:$O$269, 76), "NA"), "NA")</f>
        <v>66.652358740850644</v>
      </c>
      <c r="AQ27" s="579" t="str">
        <f>IFERROR(IF(ISNUMBER(MATCH(AK27, 'PPP private conversion factor'!$A$4:$N$4, 0)), AN27/(INDEX('PPP private conversion factor'!$A$4:$N$269, MATCH(A27, 'PPP private conversion factor'!$A$4:$A$269, 0), MATCH(AK27, 'PPP private conversion factor'!$A$4:$O$4, 0))), "NA"), "NA")</f>
        <v>NA</v>
      </c>
      <c r="AR27" s="579">
        <f>AN27*F27</f>
        <v>240465.94705414877</v>
      </c>
      <c r="AS27" s="579">
        <f>IFERROR(AO27*F27,"NA")</f>
        <v>486.87210000000005</v>
      </c>
      <c r="AT27" s="579">
        <f>IFERROR(AP27*F27,"NA")</f>
        <v>366.58797307467853</v>
      </c>
      <c r="AU27" s="590" t="str">
        <f>IFERROR(AQ27*F27,"NA")</f>
        <v>NA</v>
      </c>
      <c r="AV27" s="591" t="str">
        <f t="shared" si="0"/>
        <v>Cameroon / Rural area / All</v>
      </c>
      <c r="AW27" s="652">
        <v>2024</v>
      </c>
      <c r="AX27" s="704" t="s">
        <v>209</v>
      </c>
      <c r="AY27" s="580">
        <v>131224</v>
      </c>
      <c r="AZ27" s="579">
        <f>IF(ISERROR(MATCH(AW27, 'LCU per US$, period average'!$A$4:$O$4, 0)), "NA", AY27/(INDEX('LCU per US$, period average'!$A$4:$O$269, MATCH(A27, 'LCU per US$, period average'!$A$4:$A$269, 0), MATCH(AW27, 'LCU per US$, period average'!$A$4:$O$4, 0))))</f>
        <v>216.33785721115484</v>
      </c>
      <c r="BA27" s="581">
        <f>IFERROR(IF(ISNUMBER(MATCH(AW27, 'LCU per US$, period average'!$A$4:$O$4, 0)), AZ27*HLOOKUP(AW27, 'LCU per US$, period average'!$A$4:$O$269, 76), "NA"), "NA")</f>
        <v>200.07780834366136</v>
      </c>
      <c r="BB27" s="580" t="str">
        <f>IFERROR(IF(ISNUMBER(MATCH(AW27, 'PPP private conversion factor'!$A$4:$O$4, 0)), AY27/(INDEX('PPP private conversion factor'!$A$4:$O$269, MATCH(A27, 'PPP private conversion factor'!$A$4:$A$269, 0), MATCH(AW27, 'PPP private conversion factor'!$A$4:$O$4, 0))), "NA"), "NA")</f>
        <v>NA</v>
      </c>
      <c r="BC27" s="580">
        <f>IFERROR(AY27*H27,"NA")</f>
        <v>224393.04</v>
      </c>
      <c r="BD27" s="580">
        <f>IFERROR(AZ27*H27,"NA")</f>
        <v>369.93773583107475</v>
      </c>
      <c r="BE27" s="580">
        <f>IFERROR(BA27*H27,"NA")</f>
        <v>342.1330522676609</v>
      </c>
      <c r="BF27" s="582" t="str">
        <f>IFERROR(BB27*H27,"NA")</f>
        <v>NA</v>
      </c>
      <c r="BG27" s="580" t="str">
        <f t="shared" si="18"/>
        <v>Cameroon / Rural area / All</v>
      </c>
      <c r="BH27" s="577">
        <v>2024</v>
      </c>
      <c r="BI27" s="592" t="s">
        <v>694</v>
      </c>
      <c r="BJ27" s="606" t="s">
        <v>210</v>
      </c>
      <c r="BK27" s="579">
        <v>41875</v>
      </c>
      <c r="BL27" s="579">
        <f>IFERROR(IF(ISNUMBER(MATCH(BH27, 'LCU per US$, period average'!$A$4:$O$4, 0)), BK27/(INDEX('LCU per US$, period average'!$A$4:$O$269, MATCH(A27, 'LCU per US$, period average'!$A$4:$A$269), MATCH(BH27, 'LCU per US$, period average'!$A$4:$O$4))), "NA"),"NA")</f>
        <v>69.035753907190056</v>
      </c>
      <c r="BM27" s="581">
        <f>IF(ISNUMBER(MATCH(BH27, 'LCU per US$, period average'!$A$4:$O$4, 0)), BL27*HLOOKUP(BH27, 'LCU per US$, period average'!$A$4:$O$269, 76), "NA")</f>
        <v>63.846996162217415</v>
      </c>
      <c r="BN27" s="579" t="str">
        <f>IF(ISNUMBER(MATCH(BH27, 'PPP private conversion factor'!$A$4:$O$4, 0)), BK27/(INDEX('PPP private conversion factor'!$A$4:$O$269, MATCH(A27, 'PPP private conversion factor'!$A$4:$A$269), MATCH(BH27, 'PPP private conversion factor'!$A$4:$O$4))), "NA")</f>
        <v>NA</v>
      </c>
      <c r="BO27" s="579">
        <f>IFERROR(BK27*H27,"NA")</f>
        <v>71606.25</v>
      </c>
      <c r="BP27" s="579">
        <f>IFERROR(BL27*H27,"NA")</f>
        <v>118.051139181295</v>
      </c>
      <c r="BQ27" s="579">
        <f>IFERROR(BM27*H27,"NA")</f>
        <v>109.17836343739178</v>
      </c>
      <c r="BR27" s="579" t="str">
        <f>IFERROR(BN27*H27,"NA")</f>
        <v>NA</v>
      </c>
      <c r="BS27" s="577" t="s">
        <v>247</v>
      </c>
      <c r="BT27" s="594" t="s">
        <v>248</v>
      </c>
      <c r="BU27" s="607"/>
      <c r="BV27" s="650"/>
      <c r="BW27" s="650"/>
      <c r="BX27" s="650"/>
      <c r="BY27" s="650"/>
      <c r="BZ27" s="650"/>
      <c r="CA27" s="595" t="str">
        <f t="shared" si="22"/>
        <v>Cameroon / Rural area / All</v>
      </c>
    </row>
    <row r="28" spans="1:79" s="596" customFormat="1" ht="65" thickBot="1" x14ac:dyDescent="0.25">
      <c r="A28" s="598" t="s">
        <v>447</v>
      </c>
      <c r="B28" s="599" t="s">
        <v>213</v>
      </c>
      <c r="C28" s="571" t="s">
        <v>204</v>
      </c>
      <c r="D28" s="572" t="s">
        <v>205</v>
      </c>
      <c r="E28" s="573">
        <v>2024</v>
      </c>
      <c r="F28" s="651">
        <v>6</v>
      </c>
      <c r="G28" s="574">
        <v>2</v>
      </c>
      <c r="H28" s="575">
        <v>1.68</v>
      </c>
      <c r="I28" s="601" t="str">
        <f t="shared" si="23"/>
        <v>Chad / Rural area / All</v>
      </c>
      <c r="J28" s="705" t="s">
        <v>250</v>
      </c>
      <c r="K28" s="652">
        <v>2024</v>
      </c>
      <c r="L28" s="699">
        <v>77457</v>
      </c>
      <c r="M28" s="579">
        <f>IFERROR(Q28/F28,"NA")</f>
        <v>21687.96</v>
      </c>
      <c r="N28" s="580">
        <f>IFERROR(IF(ISBLANK(M28),"",R28/F28),"NA")</f>
        <v>35.755096580512991</v>
      </c>
      <c r="O28" s="580">
        <f>IFERROR(IF(ISBLANK(M28),"",S28/F28),"NA")</f>
        <v>33.067727734598797</v>
      </c>
      <c r="P28" s="581" t="str">
        <f>IFERROR(T28/F28,"NA")</f>
        <v>NA</v>
      </c>
      <c r="Q28" s="581">
        <f>L28*H28</f>
        <v>130127.76</v>
      </c>
      <c r="R28" s="581">
        <f>IFERROR(Q28 / INDEX('LCU per US$, period average'!$A$4:$O$269, MATCH(A28, 'LCU per US$, period average'!$A$4:$A$269, 0), MATCH(K28, 'LCU per US$, period average'!$A$4:$O$4, 0)), "NA")</f>
        <v>214.53057948307796</v>
      </c>
      <c r="S28" s="581">
        <f>IFERROR(R28 * HLOOKUP(K28, 'LCU per US$, period average'!$A$4:$O$269, 76, FALSE), "NA")</f>
        <v>198.4063664075928</v>
      </c>
      <c r="T28" s="582" t="str">
        <f>IFERROR(Q28 / INDEX('PPP private conversion factor'!$A$4:$O$269, MATCH(A28, 'PPP private conversion factor'!$A$4:$A$269, 0), MATCH(K28, 'PPP private conversion factor'!$A$4:$O$4, 0)), "NA")</f>
        <v>NA</v>
      </c>
      <c r="U28" s="645" t="str">
        <f t="shared" si="25"/>
        <v>Chad / Rural area / All</v>
      </c>
      <c r="V28" s="603" t="s">
        <v>246</v>
      </c>
      <c r="W28" s="583">
        <v>2018</v>
      </c>
      <c r="X28" s="584">
        <v>0.309</v>
      </c>
      <c r="Y28" s="585">
        <v>2.15</v>
      </c>
      <c r="Z28" s="585">
        <v>530.20000000000005</v>
      </c>
      <c r="AA28" s="586">
        <f>IF(ISNUMBER(MATCH(W28, 'LCU per US$, period average'!$A$4:$O$4, 0)), AC28/(INDEX('LCU per US$, period average'!$A$4:$O$269, MATCH(A28, 'LCU per US$, period average'!$A$4:$A$269), MATCH(W28, 'LCU per US$, period average'!$A$4:$O$4))), "NA")</f>
        <v>27.776623644602282</v>
      </c>
      <c r="AB28" s="587">
        <f>IF(ISNUMBER(MATCH(W28, 'LCU per US$, period average'!$A$4:$O$4, 0)), AA28*HLOOKUP(W28, 'LCU per US$, period average'!$A$4:$O$269, 76), "NA")</f>
        <v>24.588020251327219</v>
      </c>
      <c r="AC28" s="586">
        <f>IFERROR(Z28*30.42,"NA")</f>
        <v>16128.684000000003</v>
      </c>
      <c r="AD28" s="586" t="str">
        <f>IFERROR(IF(ISNUMBER(MATCH(W28, 'PPP private conversion factor'!$A$4:$O$4, 0)), AC28/(INDEX('PPP private conversion factor'!$A$4:$O$269, MATCH(A28, 'PPP private conversion factor'!$A$4:$A$269), MATCH(W28, 'PPP private conversion factor'!$A$4:$O$4))), "NA"), "NA")</f>
        <v>NA</v>
      </c>
      <c r="AE28" s="588">
        <f>IFERROR(AA28*F28,"NA")</f>
        <v>166.65974186761369</v>
      </c>
      <c r="AF28" s="588">
        <f>IFERROR(AB28*F28,"NA")</f>
        <v>147.52812150796331</v>
      </c>
      <c r="AG28" s="588">
        <f>IFERROR(AC28*F28,"NA")</f>
        <v>96772.104000000021</v>
      </c>
      <c r="AH28" s="588" t="str">
        <f>IFERROR(AD28*F28,"NA")</f>
        <v>NA</v>
      </c>
      <c r="AI28" s="604" t="str">
        <f t="shared" si="10"/>
        <v>Chad / Rural area / All</v>
      </c>
      <c r="AJ28" s="647" t="s">
        <v>208</v>
      </c>
      <c r="AK28" s="648" t="s">
        <v>208</v>
      </c>
      <c r="AL28" s="649"/>
      <c r="AM28" s="579" t="s">
        <v>208</v>
      </c>
      <c r="AN28" s="579" t="s">
        <v>208</v>
      </c>
      <c r="AO28" s="579" t="str">
        <f>IFERROR(IF(ISNUMBER(MATCH(AK28, 'LCU per US$, period average'!$A$4:$O$4, 0)), AN28/(INDEX('LCU per US$, period average'!$A$4:$O$269, MATCH(A28, 'LCU per US$, period average'!$A$4:$A$269, 0), MATCH(AK28, 'LCU per US$, period average'!$A$4:$O$4, 0))), "NA"), "NA")</f>
        <v>NA</v>
      </c>
      <c r="AP28" s="581" t="str">
        <f>IFERROR(IF(ISNUMBER(MATCH(AK28, 'LCU per US$, period average'!$A$4:$O$4, 0)), AO28*HLOOKUP(AK28, 'LCU per US$, period average'!$A$4:$O$269, 76), "NA"), "NA")</f>
        <v>NA</v>
      </c>
      <c r="AQ28" s="579" t="str">
        <f>IFERROR(IF(ISNUMBER(MATCH(AK28, 'PPP private conversion factor'!$A$4:$N$4, 0)), AN28/(INDEX('PPP private conversion factor'!$A$4:$N$269, MATCH(A28, 'PPP private conversion factor'!$A$4:$A$269, 0), MATCH(AK28, 'PPP private conversion factor'!$A$4:$O$4, 0))), "NA"), "NA")</f>
        <v>NA</v>
      </c>
      <c r="AR28" s="579" t="s">
        <v>208</v>
      </c>
      <c r="AS28" s="579" t="s">
        <v>208</v>
      </c>
      <c r="AT28" s="579" t="s">
        <v>208</v>
      </c>
      <c r="AU28" s="706" t="s">
        <v>208</v>
      </c>
      <c r="AV28" s="591" t="str">
        <f t="shared" si="0"/>
        <v>Chad / Rural area / All</v>
      </c>
      <c r="AW28" s="652">
        <v>2024</v>
      </c>
      <c r="AX28" s="707" t="s">
        <v>209</v>
      </c>
      <c r="AY28" s="580">
        <v>91661</v>
      </c>
      <c r="AZ28" s="579">
        <f>IF(ISERROR(MATCH(AW28, 'LCU per US$, period average'!$A$4:$O$4, 0)), "NA", AY28/(INDEX('LCU per US$, period average'!$A$4:$O$269, MATCH(A28, 'LCU per US$, period average'!$A$4:$A$269, 0), MATCH(AW28, 'LCU per US$, period average'!$A$4:$O$4, 0))))</f>
        <v>151.11370122715101</v>
      </c>
      <c r="BA28" s="581">
        <f>IFERROR(IF(ISNUMBER(MATCH(AW28, 'LCU per US$, period average'!$A$4:$O$4, 0)), AZ28*HLOOKUP(AW28, 'LCU per US$, period average'!$A$4:$O$269, 76), "NA"), "NA")</f>
        <v>139.75592872179132</v>
      </c>
      <c r="BB28" s="580" t="str">
        <f>IFERROR(IF(ISNUMBER(MATCH(AW28, 'PPP private conversion factor'!$A$4:$O$4, 0)), AY28/(INDEX('PPP private conversion factor'!$A$4:$O$269, MATCH(A28, 'PPP private conversion factor'!$A$4:$A$269, 0), MATCH(AW28, 'PPP private conversion factor'!$A$4:$O$4, 0))), "NA"), "NA")</f>
        <v>NA</v>
      </c>
      <c r="BC28" s="580">
        <f>IFERROR(AY28*H28,"NA")</f>
        <v>153990.47999999998</v>
      </c>
      <c r="BD28" s="580">
        <f>IFERROR(AZ28*H28,"NA")</f>
        <v>253.87101806161368</v>
      </c>
      <c r="BE28" s="580">
        <f>IFERROR(BA28*H28,"NA")</f>
        <v>234.7899602526094</v>
      </c>
      <c r="BF28" s="582" t="str">
        <f>IFERROR(BB28*H28,"NA")</f>
        <v>NA</v>
      </c>
      <c r="BG28" s="580" t="str">
        <f t="shared" si="18"/>
        <v>Chad / Rural area / All</v>
      </c>
      <c r="BH28" s="577">
        <v>2024</v>
      </c>
      <c r="BI28" s="708" t="s">
        <v>648</v>
      </c>
      <c r="BJ28" s="576" t="s">
        <v>646</v>
      </c>
      <c r="BK28" s="579">
        <f>303*4.33*48</f>
        <v>62975.520000000004</v>
      </c>
      <c r="BL28" s="579">
        <f>IFERROR(IF(ISNUMBER(MATCH(BH28, 'LCU per US$, period average'!$A$4:$O$4, 0)), BK28/(INDEX('LCU per US$, period average'!$A$4:$O$269, MATCH(A28, 'LCU per US$, period average'!$A$4:$A$269), MATCH(BH28, 'LCU per US$, period average'!$A$4:$O$4))), "NA"),"NA")</f>
        <v>103.82238808113017</v>
      </c>
      <c r="BM28" s="581">
        <f>IF(ISNUMBER(MATCH(BH28, 'LCU per US$, period average'!$A$4:$O$4, 0)), BL28*HLOOKUP(BH28, 'LCU per US$, period average'!$A$4:$O$269, 76), "NA")</f>
        <v>96.019051552325891</v>
      </c>
      <c r="BN28" s="579" t="str">
        <f>IF(ISNUMBER(MATCH(BH28, 'PPP private conversion factor'!$A$4:$O$4, 0)), BK28/(INDEX('PPP private conversion factor'!$A$4:$O$269, MATCH(A28, 'PPP private conversion factor'!$A$4:$A$269), MATCH(BH28, 'PPP private conversion factor'!$A$4:$O$4))), "NA")</f>
        <v>NA</v>
      </c>
      <c r="BO28" s="579">
        <f>IFERROR(BK28*H28,"NA")</f>
        <v>105798.87360000001</v>
      </c>
      <c r="BP28" s="579">
        <f>IFERROR(BL28*H28,"NA")</f>
        <v>174.42161197629869</v>
      </c>
      <c r="BQ28" s="579">
        <f>IFERROR(BM28*H28,"NA")</f>
        <v>161.31200660790748</v>
      </c>
      <c r="BR28" s="579" t="str">
        <f>IFERROR(BN28*H28,"NA")</f>
        <v>NA</v>
      </c>
      <c r="BS28" s="577" t="s">
        <v>641</v>
      </c>
      <c r="BT28" s="594" t="s">
        <v>248</v>
      </c>
      <c r="BU28" s="607"/>
      <c r="BV28" s="650"/>
      <c r="BW28" s="650"/>
      <c r="BX28" s="650"/>
      <c r="BY28" s="650"/>
      <c r="BZ28" s="650"/>
      <c r="CA28" s="595" t="str">
        <f t="shared" si="22"/>
        <v>Chad / Rural area / All</v>
      </c>
    </row>
    <row r="29" spans="1:79" ht="49" thickBot="1" x14ac:dyDescent="0.25">
      <c r="A29" s="343" t="s">
        <v>249</v>
      </c>
      <c r="B29" s="332" t="s">
        <v>203</v>
      </c>
      <c r="C29" s="334" t="s">
        <v>204</v>
      </c>
      <c r="D29" s="476" t="s">
        <v>205</v>
      </c>
      <c r="E29" s="423">
        <v>2023</v>
      </c>
      <c r="F29" s="431">
        <v>4</v>
      </c>
      <c r="G29" s="424">
        <v>2</v>
      </c>
      <c r="H29" s="425">
        <v>1.7</v>
      </c>
      <c r="I29" s="446" t="str">
        <f t="shared" si="23"/>
        <v>Chile / Non-Metropolitan Urban area / All</v>
      </c>
      <c r="J29" s="471" t="s">
        <v>250</v>
      </c>
      <c r="K29" s="433">
        <v>2024</v>
      </c>
      <c r="L29" s="457">
        <v>644820</v>
      </c>
      <c r="M29" s="427">
        <f t="shared" si="2"/>
        <v>274048.5</v>
      </c>
      <c r="N29" s="435">
        <f t="shared" si="3"/>
        <v>326.22237799708074</v>
      </c>
      <c r="O29" s="435">
        <f t="shared" si="24"/>
        <v>301.70336003008129</v>
      </c>
      <c r="P29" s="447" t="str">
        <f t="shared" si="4"/>
        <v>NA</v>
      </c>
      <c r="Q29" s="427">
        <f>L29*H29</f>
        <v>1096194</v>
      </c>
      <c r="R29" s="447">
        <f>IFERROR(Q29 / INDEX('LCU per US$, period average'!$A$4:$O$269, MATCH(A29, 'LCU per US$, period average'!$A$4:$A$269, 0), MATCH(K29, 'LCU per US$, period average'!$A$4:$O$4, 0)), "NA")</f>
        <v>1304.889511988323</v>
      </c>
      <c r="S29" s="447">
        <f>IFERROR(R29 * HLOOKUP(K29, 'LCU per US$, period average'!$A$4:$O$269, 76, FALSE), "NA")</f>
        <v>1206.8134401203251</v>
      </c>
      <c r="T29" s="448" t="str">
        <f>IFERROR(Q29 / INDEX('PPP private conversion factor'!$A$4:$O$269, MATCH(A29, 'PPP private conversion factor'!$A$4:$A$269, 0), MATCH(K29, 'PPP private conversion factor'!$A$4:$O$4, 0)), "NA")</f>
        <v>NA</v>
      </c>
      <c r="U29" s="449" t="str">
        <f t="shared" si="25"/>
        <v>Chile / Non-Metropolitan Urban area / All</v>
      </c>
      <c r="V29" s="492" t="s">
        <v>246</v>
      </c>
      <c r="W29" s="426">
        <v>2020</v>
      </c>
      <c r="X29" s="450">
        <v>0.08</v>
      </c>
      <c r="Y29" s="430">
        <v>6.85</v>
      </c>
      <c r="Z29" s="430">
        <v>3586</v>
      </c>
      <c r="AA29" s="451">
        <f>IF(ISNUMBER(MATCH(W29, 'LCU per US$, period average'!$A$4:$O$4, 0)), AC29/(INDEX('LCU per US$, period average'!$A$4:$O$269, MATCH(A29, 'LCU per US$, period average'!$A$4:$A$269), MATCH(W29, 'LCU per US$, period average'!$A$4:$O$4))), "NA")</f>
        <v>155.19493527585246</v>
      </c>
      <c r="AB29" s="597">
        <f>IF(ISNUMBER(MATCH(W29, 'LCU per US$, period average'!$A$4:$O$4, 0)), AA29*HLOOKUP(W29, 'LCU per US$, period average'!$A$4:$O$269, 76), "NA")</f>
        <v>138.63195089903229</v>
      </c>
      <c r="AC29" s="451">
        <f t="shared" si="5"/>
        <v>109086.12000000001</v>
      </c>
      <c r="AD29" s="451" t="str">
        <f>IFERROR(IF(ISNUMBER(MATCH(W29, 'PPP private conversion factor'!$A$4:$O$4, 0)), AC29/(INDEX('PPP private conversion factor'!$A$4:$O$269, MATCH(A29, 'PPP private conversion factor'!$A$4:$A$269), MATCH(W29, 'PPP private conversion factor'!$A$4:$O$4))), "NA"), "NA")</f>
        <v>NA</v>
      </c>
      <c r="AE29" s="452">
        <f t="shared" si="6"/>
        <v>620.77974110340983</v>
      </c>
      <c r="AF29" s="452">
        <f t="shared" si="7"/>
        <v>554.52780359612916</v>
      </c>
      <c r="AG29" s="452">
        <f t="shared" si="8"/>
        <v>436344.48000000004</v>
      </c>
      <c r="AH29" s="452" t="str">
        <f t="shared" si="9"/>
        <v>NA</v>
      </c>
      <c r="AI29" s="453" t="str">
        <f t="shared" si="10"/>
        <v>Chile / Non-Metropolitan Urban area / All</v>
      </c>
      <c r="AJ29" s="458" t="s">
        <v>693</v>
      </c>
      <c r="AK29" s="460">
        <v>2017</v>
      </c>
      <c r="AL29" s="459"/>
      <c r="AM29" s="427">
        <f>IFERROR(7.15*(INDEX('LCU per US$, period average'!$A$4:$N$269,MATCH(A29,'LCU per US$, period average'!$A$4:$A$269),MATCH(AK29,'LCU per US$, period average'!$A$4:$N$4))),"NA")</f>
        <v>4840.2478127192981</v>
      </c>
      <c r="AN29" s="427">
        <f>AM29*30.42</f>
        <v>147240.33846292106</v>
      </c>
      <c r="AO29" s="427">
        <f>IFERROR(IF(ISNUMBER(MATCH(AK29, 'LCU per US$, period average'!$A$4:$O$4, 0)), AN29/(INDEX('LCU per US$, period average'!$A$4:$O$269, MATCH(A29, 'LCU per US$, period average'!$A$4:$A$269, 0), MATCH(AK29, 'LCU per US$, period average'!$A$4:$O$4, 0))), "NA"), "NA")</f>
        <v>217.50300000000004</v>
      </c>
      <c r="AP29" s="447">
        <f>IFERROR(IF(ISNUMBER(MATCH(AK29, 'LCU per US$, period average'!$A$4:$O$4, 0)), AO29*HLOOKUP(AK29, 'LCU per US$, period average'!$A$4:$O$269, 76), "NA"), "NA")</f>
        <v>196.49687265026353</v>
      </c>
      <c r="AQ29" s="427" t="str">
        <f>IFERROR(IF(ISNUMBER(MATCH(AK29, 'PPP private conversion factor'!$A$4:$N$4, 0)), AN29/(INDEX('PPP private conversion factor'!$A$4:$N$269, MATCH(A29, 'PPP private conversion factor'!$A$4:$A$269, 0), MATCH(AK29, 'PPP private conversion factor'!$A$4:$O$4, 0))), "NA"), "NA")</f>
        <v>NA</v>
      </c>
      <c r="AR29" s="427">
        <f t="shared" si="26"/>
        <v>588961.35385168425</v>
      </c>
      <c r="AS29" s="427">
        <f t="shared" si="11"/>
        <v>870.01200000000017</v>
      </c>
      <c r="AT29" s="427">
        <f t="shared" si="12"/>
        <v>785.98749060105411</v>
      </c>
      <c r="AU29" s="454" t="str">
        <f t="shared" si="13"/>
        <v>NA</v>
      </c>
      <c r="AV29" s="455" t="str">
        <f t="shared" si="0"/>
        <v>Chile / Non-Metropolitan Urban area / All</v>
      </c>
      <c r="AW29" s="433">
        <v>2024</v>
      </c>
      <c r="AX29" s="475" t="s">
        <v>209</v>
      </c>
      <c r="AY29" s="435">
        <v>811442</v>
      </c>
      <c r="AZ29" s="427">
        <f>IF(ISERROR(MATCH(AW29, 'LCU per US$, period average'!$A$4:$O$4, 0)), "NA", AY29/(INDEX('LCU per US$, period average'!$A$4:$O$269, MATCH(A29, 'LCU per US$, period average'!$A$4:$A$269, 0), MATCH(AW29, 'LCU per US$, period average'!$A$4:$O$4, 0))))</f>
        <v>965.92588117324919</v>
      </c>
      <c r="BA29" s="447">
        <f>IFERROR(IF(ISNUMBER(MATCH(AW29, 'LCU per US$, period average'!$A$4:$O$4, 0)), AZ29*HLOOKUP(AW29, 'LCU per US$, period average'!$A$4:$O$269, 76), "NA"), "NA")</f>
        <v>893.32646545968771</v>
      </c>
      <c r="BB29" s="435" t="str">
        <f>IFERROR(IF(ISNUMBER(MATCH(AW29, 'PPP private conversion factor'!$A$4:$O$4, 0)), AY29/(INDEX('PPP private conversion factor'!$A$4:$O$269, MATCH(A29, 'PPP private conversion factor'!$A$4:$A$269, 0), MATCH(AW29, 'PPP private conversion factor'!$A$4:$O$4, 0))), "NA"), "NA")</f>
        <v>NA</v>
      </c>
      <c r="BC29" s="435">
        <f t="shared" si="14"/>
        <v>1379451.4</v>
      </c>
      <c r="BD29" s="435">
        <f t="shared" si="15"/>
        <v>1642.0739979945236</v>
      </c>
      <c r="BE29" s="435">
        <f t="shared" si="16"/>
        <v>1518.6549912814692</v>
      </c>
      <c r="BF29" s="448" t="str">
        <f t="shared" si="17"/>
        <v>NA</v>
      </c>
      <c r="BG29" s="435" t="str">
        <f t="shared" si="18"/>
        <v>Chile / Non-Metropolitan Urban area / All</v>
      </c>
      <c r="BH29" s="438">
        <v>2024</v>
      </c>
      <c r="BI29" s="456" t="s">
        <v>725</v>
      </c>
      <c r="BJ29" s="429" t="s">
        <v>210</v>
      </c>
      <c r="BK29" s="427">
        <v>460000</v>
      </c>
      <c r="BL29" s="427">
        <f>IFERROR(IF(ISNUMBER(MATCH(BH29, 'LCU per US$, period average'!$A$4:$O$4, 0)), BK29/(INDEX('LCU per US$, period average'!$A$4:$O$269, MATCH(A29, 'LCU per US$, period average'!$A$4:$A$269), MATCH(BH29, 'LCU per US$, period average'!$A$4:$O$4))), "NA"),"NA")</f>
        <v>547.57568050420684</v>
      </c>
      <c r="BM29" s="447">
        <f>IF(ISNUMBER(MATCH(BH29, 'LCU per US$, period average'!$A$4:$O$4, 0)), BL29*HLOOKUP(BH29, 'LCU per US$, period average'!$A$4:$O$269, 76), "NA")</f>
        <v>506.41965058680262</v>
      </c>
      <c r="BN29" s="427" t="str">
        <f>IF(ISNUMBER(MATCH(BH29, 'PPP private conversion factor'!$A$4:$O$4, 0)), BK29/(INDEX('PPP private conversion factor'!$A$4:$O$269, MATCH(A29, 'PPP private conversion factor'!$A$4:$A$269), MATCH(BH29, 'PPP private conversion factor'!$A$4:$O$4))), "NA")</f>
        <v>NA</v>
      </c>
      <c r="BO29" s="427">
        <f t="shared" si="19"/>
        <v>782000</v>
      </c>
      <c r="BP29" s="427">
        <f t="shared" si="20"/>
        <v>930.87865685715155</v>
      </c>
      <c r="BQ29" s="427">
        <f t="shared" si="21"/>
        <v>860.91340599756438</v>
      </c>
      <c r="BR29" s="427" t="str">
        <f t="shared" si="1"/>
        <v>NA</v>
      </c>
      <c r="BS29" s="438" t="s">
        <v>251</v>
      </c>
      <c r="BT29" s="441" t="s">
        <v>252</v>
      </c>
      <c r="BU29" s="344"/>
      <c r="BV29" s="346"/>
      <c r="BW29" s="346"/>
      <c r="BX29" s="346"/>
      <c r="BY29" s="346"/>
      <c r="BZ29" s="346"/>
      <c r="CA29" s="345" t="str">
        <f t="shared" si="22"/>
        <v>Chile / Non-Metropolitan Urban area / All</v>
      </c>
    </row>
    <row r="30" spans="1:79" ht="33" thickBot="1" x14ac:dyDescent="0.25">
      <c r="A30" s="343" t="s">
        <v>253</v>
      </c>
      <c r="B30" s="332" t="s">
        <v>216</v>
      </c>
      <c r="C30" s="334" t="s">
        <v>254</v>
      </c>
      <c r="D30" s="428" t="s">
        <v>218</v>
      </c>
      <c r="E30" s="423">
        <v>2023</v>
      </c>
      <c r="F30" s="431">
        <v>3.5</v>
      </c>
      <c r="G30" s="424">
        <v>2</v>
      </c>
      <c r="H30" s="425">
        <v>1.78</v>
      </c>
      <c r="I30" s="446" t="str">
        <f t="shared" si="23"/>
        <v>China / Urban area / Zhengzhou</v>
      </c>
      <c r="J30" s="429" t="s">
        <v>250</v>
      </c>
      <c r="K30" s="433">
        <v>2024</v>
      </c>
      <c r="L30" s="457"/>
      <c r="M30" s="427">
        <f t="shared" si="2"/>
        <v>1430.8571428571429</v>
      </c>
      <c r="N30" s="435">
        <f t="shared" si="3"/>
        <v>201.98439600485708</v>
      </c>
      <c r="O30" s="435">
        <f t="shared" si="24"/>
        <v>186.80315961910264</v>
      </c>
      <c r="P30" s="447" t="str">
        <f t="shared" si="4"/>
        <v>NA</v>
      </c>
      <c r="Q30" s="427">
        <v>5008</v>
      </c>
      <c r="R30" s="447">
        <f>IFERROR(Q30 / INDEX('LCU per US$, period average'!$A$4:$O$269, MATCH(A30, 'LCU per US$, period average'!$A$4:$A$269, 0), MATCH(K30, 'LCU per US$, period average'!$A$4:$O$4, 0)), "NA")</f>
        <v>706.94538601699981</v>
      </c>
      <c r="S30" s="447">
        <f>IFERROR(R30 * HLOOKUP(K30, 'LCU per US$, period average'!$A$4:$O$269, 76, FALSE), "NA")</f>
        <v>653.81105866685925</v>
      </c>
      <c r="T30" s="448" t="str">
        <f>IFERROR(Q30 / INDEX('PPP private conversion factor'!$A$4:$O$269, MATCH(A30, 'PPP private conversion factor'!$A$4:$A$269, 0), MATCH(K30, 'PPP private conversion factor'!$A$4:$O$4, 0)), "NA")</f>
        <v>NA</v>
      </c>
      <c r="U30" s="449" t="str">
        <f t="shared" si="25"/>
        <v>China / Urban area / Zhengzhou</v>
      </c>
      <c r="V30" s="492" t="s">
        <v>207</v>
      </c>
      <c r="W30" s="426">
        <v>2019</v>
      </c>
      <c r="X30" s="450">
        <v>0.247</v>
      </c>
      <c r="Y30" s="430">
        <v>6.85</v>
      </c>
      <c r="Z30" s="430">
        <v>28.1</v>
      </c>
      <c r="AA30" s="451">
        <f>IF(ISNUMBER(MATCH(W30, 'LCU per US$, period average'!$A$4:$O$4, 0)), AC30/(INDEX('LCU per US$, period average'!$A$4:$O$269, MATCH(A30, 'LCU per US$, period average'!$A$4:$A$269), MATCH(W30, 'LCU per US$, period average'!$A$4:$O$4))), "NA")</f>
        <v>129.20307327953734</v>
      </c>
      <c r="AB30" s="597">
        <f>IF(ISNUMBER(MATCH(W30, 'LCU per US$, period average'!$A$4:$O$4, 0)), AA30*HLOOKUP(W30, 'LCU per US$, period average'!$A$4:$O$269, 76), "NA")</f>
        <v>109.40563095947854</v>
      </c>
      <c r="AC30" s="451">
        <f t="shared" si="5"/>
        <v>854.80200000000013</v>
      </c>
      <c r="AD30" s="451" t="str">
        <f>IFERROR(IF(ISNUMBER(MATCH(W30, 'PPP private conversion factor'!$A$4:$O$4, 0)), AC30/(INDEX('PPP private conversion factor'!$A$4:$O$269, MATCH(A30, 'PPP private conversion factor'!$A$4:$A$269), MATCH(W30, 'PPP private conversion factor'!$A$4:$O$4))), "NA"), "NA")</f>
        <v>NA</v>
      </c>
      <c r="AE30" s="452">
        <f t="shared" si="6"/>
        <v>452.21075647838069</v>
      </c>
      <c r="AF30" s="452">
        <f t="shared" si="7"/>
        <v>382.91970835817489</v>
      </c>
      <c r="AG30" s="452">
        <f t="shared" si="8"/>
        <v>2991.8070000000007</v>
      </c>
      <c r="AH30" s="452" t="str">
        <f t="shared" si="9"/>
        <v>NA</v>
      </c>
      <c r="AI30" s="453" t="str">
        <f t="shared" si="10"/>
        <v>China / Urban area / Zhengzhou</v>
      </c>
      <c r="AJ30" s="458" t="s">
        <v>693</v>
      </c>
      <c r="AK30" s="460">
        <v>2016</v>
      </c>
      <c r="AL30" s="459"/>
      <c r="AM30" s="427">
        <f>IFERROR(3.07*(INDEX('LCU per US$, period average'!$A$4:$N$269,MATCH(A30,'LCU per US$, period average'!$A$4:$A$269),MATCH(AK30,'LCU per US$, period average'!$A$4:$N$4))),"NA")</f>
        <v>19.118390226062566</v>
      </c>
      <c r="AN30" s="427">
        <f t="shared" ref="AN30:AN38" si="32">AM30*30.42</f>
        <v>581.58143067682329</v>
      </c>
      <c r="AO30" s="427">
        <f>IFERROR(IF(ISNUMBER(MATCH(AK30, 'LCU per US$, period average'!$A$4:$O$4, 0)), AN30/(INDEX('LCU per US$, period average'!$A$4:$O$269, MATCH(A30, 'LCU per US$, period average'!$A$4:$A$269, 0), MATCH(AK30, 'LCU per US$, period average'!$A$4:$O$4, 0))), "NA"), "NA")</f>
        <v>93.389399999999995</v>
      </c>
      <c r="AP30" s="447">
        <f>IFERROR(IF(ISNUMBER(MATCH(AK30, 'LCU per US$, period average'!$A$4:$O$4, 0)), AO30*HLOOKUP(AK30, 'LCU per US$, period average'!$A$4:$O$269, 76), "NA"), "NA")</f>
        <v>84.171532200399071</v>
      </c>
      <c r="AQ30" s="427" t="str">
        <f>IFERROR(IF(ISNUMBER(MATCH(AK30, 'PPP private conversion factor'!$A$4:$N$4, 0)), AN30/(INDEX('PPP private conversion factor'!$A$4:$N$269, MATCH(A30, 'PPP private conversion factor'!$A$4:$A$269, 0), MATCH(AK30, 'PPP private conversion factor'!$A$4:$O$4, 0))), "NA"), "NA")</f>
        <v>NA</v>
      </c>
      <c r="AR30" s="427">
        <f t="shared" si="26"/>
        <v>2035.5350073688815</v>
      </c>
      <c r="AS30" s="427">
        <f t="shared" si="11"/>
        <v>326.86289999999997</v>
      </c>
      <c r="AT30" s="427">
        <f t="shared" si="12"/>
        <v>294.60036270139676</v>
      </c>
      <c r="AU30" s="454" t="str">
        <f t="shared" si="13"/>
        <v>NA</v>
      </c>
      <c r="AV30" s="455" t="str">
        <f t="shared" si="0"/>
        <v>China / Urban area / Zhengzhou</v>
      </c>
      <c r="AW30" s="433">
        <v>2024</v>
      </c>
      <c r="AX30" s="432" t="s">
        <v>209</v>
      </c>
      <c r="AY30" s="435">
        <v>3622</v>
      </c>
      <c r="AZ30" s="427">
        <f>IF(ISERROR(MATCH(AW30, 'LCU per US$, period average'!$A$4:$O$4, 0)), "NA", AY30/(INDEX('LCU per US$, period average'!$A$4:$O$269, MATCH(A30, 'LCU per US$, period average'!$A$4:$A$269, 0), MATCH(AW30, 'LCU per US$, period average'!$A$4:$O$4, 0))))</f>
        <v>511.29316856101701</v>
      </c>
      <c r="BA30" s="447">
        <f>IFERROR(IF(ISNUMBER(MATCH(AW30, 'LCU per US$, period average'!$A$4:$O$4, 0)), AZ30*HLOOKUP(AW30, 'LCU per US$, period average'!$A$4:$O$269, 76), "NA"), "NA")</f>
        <v>472.86414826105511</v>
      </c>
      <c r="BB30" s="435" t="str">
        <f>IFERROR(IF(ISNUMBER(MATCH(AW30, 'PPP private conversion factor'!$A$4:$O$4, 0)), AY30/(INDEX('PPP private conversion factor'!$A$4:$O$269, MATCH(A30, 'PPP private conversion factor'!$A$4:$A$269, 0), MATCH(AW30, 'PPP private conversion factor'!$A$4:$O$4, 0))), "NA"), "NA")</f>
        <v>NA</v>
      </c>
      <c r="BC30" s="435">
        <f t="shared" si="14"/>
        <v>6447.16</v>
      </c>
      <c r="BD30" s="435">
        <f t="shared" si="15"/>
        <v>910.10184003861025</v>
      </c>
      <c r="BE30" s="435">
        <f t="shared" si="16"/>
        <v>841.6981839046781</v>
      </c>
      <c r="BF30" s="448" t="str">
        <f t="shared" si="17"/>
        <v>NA</v>
      </c>
      <c r="BG30" s="435" t="str">
        <f t="shared" si="18"/>
        <v>China / Urban area / Zhengzhou</v>
      </c>
      <c r="BH30" s="438">
        <v>2024</v>
      </c>
      <c r="BI30" s="456" t="s">
        <v>255</v>
      </c>
      <c r="BJ30" s="442" t="s">
        <v>210</v>
      </c>
      <c r="BK30" s="427">
        <v>2000</v>
      </c>
      <c r="BL30" s="427">
        <f>IFERROR(IF(ISNUMBER(MATCH(BH30, 'LCU per US$, period average'!$A$4:$O$4, 0)), BK30/(INDEX('LCU per US$, period average'!$A$4:$O$269, MATCH(A30, 'LCU per US$, period average'!$A$4:$A$269), MATCH(BH30, 'LCU per US$, period average'!$A$4:$O$4))), "NA"),"NA")</f>
        <v>282.32643211541523</v>
      </c>
      <c r="BM30" s="447">
        <f>IF(ISNUMBER(MATCH(BH30, 'LCU per US$, period average'!$A$4:$O$4, 0)), BL30*HLOOKUP(BH30, 'LCU per US$, period average'!$A$4:$O$269, 76), "NA")</f>
        <v>261.10665282222811</v>
      </c>
      <c r="BN30" s="427" t="str">
        <f>IF(ISNUMBER(MATCH(BH30, 'PPP private conversion factor'!$A$4:$O$4, 0)), BK30/(INDEX('PPP private conversion factor'!$A$4:$O$269, MATCH(A30, 'PPP private conversion factor'!$A$4:$A$269), MATCH(BH30, 'PPP private conversion factor'!$A$4:$O$4))), "NA")</f>
        <v>NA</v>
      </c>
      <c r="BO30" s="427">
        <f t="shared" si="19"/>
        <v>3560</v>
      </c>
      <c r="BP30" s="427">
        <f t="shared" si="20"/>
        <v>502.54104916543912</v>
      </c>
      <c r="BQ30" s="427">
        <f t="shared" si="21"/>
        <v>464.76984202356607</v>
      </c>
      <c r="BR30" s="427" t="str">
        <f t="shared" si="1"/>
        <v>NA</v>
      </c>
      <c r="BS30" s="438" t="s">
        <v>256</v>
      </c>
      <c r="BT30" s="441" t="s">
        <v>257</v>
      </c>
      <c r="BU30" s="344"/>
      <c r="BV30" s="346"/>
      <c r="BW30" s="346"/>
      <c r="BX30" s="346"/>
      <c r="BY30" s="346"/>
      <c r="BZ30" s="346"/>
      <c r="CA30" s="345" t="str">
        <f t="shared" si="22"/>
        <v>China / Urban area / Zhengzhou</v>
      </c>
    </row>
    <row r="31" spans="1:79" ht="33" thickBot="1" x14ac:dyDescent="0.25">
      <c r="A31" s="343" t="s">
        <v>253</v>
      </c>
      <c r="B31" s="332" t="s">
        <v>216</v>
      </c>
      <c r="C31" s="334" t="s">
        <v>258</v>
      </c>
      <c r="D31" s="428" t="s">
        <v>218</v>
      </c>
      <c r="E31" s="423">
        <v>2023</v>
      </c>
      <c r="F31" s="431">
        <v>3.5</v>
      </c>
      <c r="G31" s="424">
        <v>2</v>
      </c>
      <c r="H31" s="425">
        <v>1.78</v>
      </c>
      <c r="I31" s="446" t="str">
        <f t="shared" si="23"/>
        <v>China / Urban area / Chengdu</v>
      </c>
      <c r="J31" s="429" t="s">
        <v>250</v>
      </c>
      <c r="K31" s="433">
        <v>2024</v>
      </c>
      <c r="L31" s="457"/>
      <c r="M31" s="427">
        <f t="shared" si="2"/>
        <v>1249.4285714285713</v>
      </c>
      <c r="N31" s="435">
        <f t="shared" si="3"/>
        <v>176.37335537724442</v>
      </c>
      <c r="O31" s="435">
        <f t="shared" si="24"/>
        <v>163.11705611308622</v>
      </c>
      <c r="P31" s="447" t="str">
        <f t="shared" si="4"/>
        <v>NA</v>
      </c>
      <c r="Q31" s="427">
        <v>4373</v>
      </c>
      <c r="R31" s="447">
        <f>IFERROR(Q31 / INDEX('LCU per US$, period average'!$A$4:$O$269, MATCH(A31, 'LCU per US$, period average'!$A$4:$A$269, 0), MATCH(K31, 'LCU per US$, period average'!$A$4:$O$4, 0)), "NA")</f>
        <v>617.30674382035545</v>
      </c>
      <c r="S31" s="447">
        <f>IFERROR(R31 * HLOOKUP(K31, 'LCU per US$, period average'!$A$4:$O$269, 76, FALSE), "NA")</f>
        <v>570.9096963958018</v>
      </c>
      <c r="T31" s="448" t="str">
        <f>IFERROR(Q31 / INDEX('PPP private conversion factor'!$A$4:$O$269, MATCH(A31, 'PPP private conversion factor'!$A$4:$A$269, 0), MATCH(K31, 'PPP private conversion factor'!$A$4:$O$4, 0)), "NA")</f>
        <v>NA</v>
      </c>
      <c r="U31" s="449" t="str">
        <f t="shared" si="25"/>
        <v>China / Urban area / Chengdu</v>
      </c>
      <c r="V31" s="492" t="s">
        <v>207</v>
      </c>
      <c r="W31" s="426">
        <v>2019</v>
      </c>
      <c r="X31" s="450">
        <v>0.247</v>
      </c>
      <c r="Y31" s="430">
        <v>6.85</v>
      </c>
      <c r="Z31" s="430">
        <v>28.1</v>
      </c>
      <c r="AA31" s="451">
        <f>IF(ISNUMBER(MATCH(W31, 'LCU per US$, period average'!$A$4:$O$4, 0)), AC31/(INDEX('LCU per US$, period average'!$A$4:$O$269, MATCH(A31, 'LCU per US$, period average'!$A$4:$A$269), MATCH(W31, 'LCU per US$, period average'!$A$4:$O$4))), "NA")</f>
        <v>129.20307327953734</v>
      </c>
      <c r="AB31" s="597">
        <f>IF(ISNUMBER(MATCH(W31, 'LCU per US$, period average'!$A$4:$O$4, 0)), AA31*HLOOKUP(W31, 'LCU per US$, period average'!$A$4:$O$269, 76), "NA")</f>
        <v>109.40563095947854</v>
      </c>
      <c r="AC31" s="451">
        <f t="shared" si="5"/>
        <v>854.80200000000013</v>
      </c>
      <c r="AD31" s="451" t="str">
        <f>IFERROR(IF(ISNUMBER(MATCH(W31, 'PPP private conversion factor'!$A$4:$O$4, 0)), AC31/(INDEX('PPP private conversion factor'!$A$4:$O$269, MATCH(A31, 'PPP private conversion factor'!$A$4:$A$269), MATCH(W31, 'PPP private conversion factor'!$A$4:$O$4))), "NA"), "NA")</f>
        <v>NA</v>
      </c>
      <c r="AE31" s="452">
        <f t="shared" si="6"/>
        <v>452.21075647838069</v>
      </c>
      <c r="AF31" s="452">
        <f t="shared" si="7"/>
        <v>382.91970835817489</v>
      </c>
      <c r="AG31" s="452">
        <f t="shared" si="8"/>
        <v>2991.8070000000007</v>
      </c>
      <c r="AH31" s="452" t="str">
        <f t="shared" si="9"/>
        <v>NA</v>
      </c>
      <c r="AI31" s="453" t="str">
        <f t="shared" si="10"/>
        <v>China / Urban area / Chengdu</v>
      </c>
      <c r="AJ31" s="458" t="s">
        <v>693</v>
      </c>
      <c r="AK31" s="460">
        <v>2016</v>
      </c>
      <c r="AL31" s="459"/>
      <c r="AM31" s="427">
        <f>IFERROR(3.07*(INDEX('LCU per US$, period average'!$A$4:$N$269,MATCH(A31,'LCU per US$, period average'!$A$4:$A$269),MATCH(AK31,'LCU per US$, period average'!$A$4:$N$4))),"NA")</f>
        <v>19.118390226062566</v>
      </c>
      <c r="AN31" s="427">
        <f t="shared" si="32"/>
        <v>581.58143067682329</v>
      </c>
      <c r="AO31" s="427">
        <f>IFERROR(IF(ISNUMBER(MATCH(AK31, 'LCU per US$, period average'!$A$4:$O$4, 0)), AN31/(INDEX('LCU per US$, period average'!$A$4:$O$269, MATCH(A31, 'LCU per US$, period average'!$A$4:$A$269, 0), MATCH(AK31, 'LCU per US$, period average'!$A$4:$O$4, 0))), "NA"), "NA")</f>
        <v>93.389399999999995</v>
      </c>
      <c r="AP31" s="447">
        <f>IFERROR(IF(ISNUMBER(MATCH(AK31, 'LCU per US$, period average'!$A$4:$O$4, 0)), AO31*HLOOKUP(AK31, 'LCU per US$, period average'!$A$4:$O$269, 76), "NA"), "NA")</f>
        <v>84.171532200399071</v>
      </c>
      <c r="AQ31" s="427" t="str">
        <f>IFERROR(IF(ISNUMBER(MATCH(AK31, 'PPP private conversion factor'!$A$4:$N$4, 0)), AN31/(INDEX('PPP private conversion factor'!$A$4:$N$269, MATCH(A31, 'PPP private conversion factor'!$A$4:$A$269, 0), MATCH(AK31, 'PPP private conversion factor'!$A$4:$O$4, 0))), "NA"), "NA")</f>
        <v>NA</v>
      </c>
      <c r="AR31" s="427">
        <f t="shared" si="26"/>
        <v>2035.5350073688815</v>
      </c>
      <c r="AS31" s="427">
        <f t="shared" si="11"/>
        <v>326.86289999999997</v>
      </c>
      <c r="AT31" s="427">
        <f t="shared" si="12"/>
        <v>294.60036270139676</v>
      </c>
      <c r="AU31" s="454" t="str">
        <f t="shared" si="13"/>
        <v>NA</v>
      </c>
      <c r="AV31" s="455" t="str">
        <f t="shared" si="0"/>
        <v>China / Urban area / Chengdu</v>
      </c>
      <c r="AW31" s="433">
        <v>2024</v>
      </c>
      <c r="AX31" s="432" t="s">
        <v>209</v>
      </c>
      <c r="AY31" s="435">
        <v>3166</v>
      </c>
      <c r="AZ31" s="427">
        <f>IF(ISERROR(MATCH(AW31, 'LCU per US$, period average'!$A$4:$O$4, 0)), "NA", AY31/(INDEX('LCU per US$, period average'!$A$4:$O$269, MATCH(A31, 'LCU per US$, period average'!$A$4:$A$269, 0), MATCH(AW31, 'LCU per US$, period average'!$A$4:$O$4, 0))))</f>
        <v>446.92274203870232</v>
      </c>
      <c r="BA31" s="447">
        <f>IFERROR(IF(ISNUMBER(MATCH(AW31, 'LCU per US$, period average'!$A$4:$O$4, 0)), AZ31*HLOOKUP(AW31, 'LCU per US$, period average'!$A$4:$O$269, 76), "NA"), "NA")</f>
        <v>413.33183141758713</v>
      </c>
      <c r="BB31" s="435" t="str">
        <f>IFERROR(IF(ISNUMBER(MATCH(AW31, 'PPP private conversion factor'!$A$4:$O$4, 0)), AY31/(INDEX('PPP private conversion factor'!$A$4:$O$269, MATCH(A31, 'PPP private conversion factor'!$A$4:$A$269, 0), MATCH(AW31, 'PPP private conversion factor'!$A$4:$O$4, 0))), "NA"), "NA")</f>
        <v>NA</v>
      </c>
      <c r="BC31" s="435">
        <f t="shared" si="14"/>
        <v>5635.4800000000005</v>
      </c>
      <c r="BD31" s="435">
        <f t="shared" si="15"/>
        <v>795.52248082889014</v>
      </c>
      <c r="BE31" s="435">
        <f t="shared" si="16"/>
        <v>735.7306599233051</v>
      </c>
      <c r="BF31" s="448" t="str">
        <f t="shared" si="17"/>
        <v>NA</v>
      </c>
      <c r="BG31" s="435" t="str">
        <f t="shared" si="18"/>
        <v>China / Urban area / Chengdu</v>
      </c>
      <c r="BH31" s="438">
        <v>2024</v>
      </c>
      <c r="BI31" s="456" t="s">
        <v>255</v>
      </c>
      <c r="BJ31" s="442" t="s">
        <v>210</v>
      </c>
      <c r="BK31" s="427">
        <v>2100</v>
      </c>
      <c r="BL31" s="427">
        <f>IFERROR(IF(ISNUMBER(MATCH(BH31, 'LCU per US$, period average'!$A$4:$O$4, 0)), BK31/(INDEX('LCU per US$, period average'!$A$4:$O$269, MATCH(A31, 'LCU per US$, period average'!$A$4:$A$269), MATCH(BH31, 'LCU per US$, period average'!$A$4:$O$4))), "NA"),"NA")</f>
        <v>296.44275372118602</v>
      </c>
      <c r="BM31" s="447">
        <f>IF(ISNUMBER(MATCH(BH31, 'LCU per US$, period average'!$A$4:$O$4, 0)), BL31*HLOOKUP(BH31, 'LCU per US$, period average'!$A$4:$O$269, 76), "NA")</f>
        <v>274.16198546333953</v>
      </c>
      <c r="BN31" s="427" t="str">
        <f>IF(ISNUMBER(MATCH(BH31, 'PPP private conversion factor'!$A$4:$O$4, 0)), BK31/(INDEX('PPP private conversion factor'!$A$4:$O$269, MATCH(A31, 'PPP private conversion factor'!$A$4:$A$269), MATCH(BH31, 'PPP private conversion factor'!$A$4:$O$4))), "NA")</f>
        <v>NA</v>
      </c>
      <c r="BO31" s="427">
        <f t="shared" si="19"/>
        <v>3738</v>
      </c>
      <c r="BP31" s="427">
        <f t="shared" si="20"/>
        <v>527.6681016237111</v>
      </c>
      <c r="BQ31" s="427">
        <f t="shared" si="21"/>
        <v>488.00833412474435</v>
      </c>
      <c r="BR31" s="427" t="str">
        <f t="shared" si="1"/>
        <v>NA</v>
      </c>
      <c r="BS31" s="438" t="s">
        <v>256</v>
      </c>
      <c r="BT31" s="441" t="s">
        <v>257</v>
      </c>
      <c r="BU31" s="344"/>
      <c r="BV31" s="346"/>
      <c r="BW31" s="346"/>
      <c r="BX31" s="346"/>
      <c r="BY31" s="346"/>
      <c r="BZ31" s="346"/>
      <c r="CA31" s="345" t="str">
        <f t="shared" si="22"/>
        <v>China / Urban area / Chengdu</v>
      </c>
    </row>
    <row r="32" spans="1:79" s="596" customFormat="1" ht="33" thickBot="1" x14ac:dyDescent="0.25">
      <c r="A32" s="598" t="s">
        <v>253</v>
      </c>
      <c r="B32" s="599" t="s">
        <v>216</v>
      </c>
      <c r="C32" s="571" t="s">
        <v>259</v>
      </c>
      <c r="D32" s="643" t="s">
        <v>218</v>
      </c>
      <c r="E32" s="573">
        <v>2023</v>
      </c>
      <c r="F32" s="651">
        <v>3.5</v>
      </c>
      <c r="G32" s="574">
        <v>2</v>
      </c>
      <c r="H32" s="575">
        <v>1.78</v>
      </c>
      <c r="I32" s="601" t="str">
        <f t="shared" si="23"/>
        <v>China / Urban area / Hangzhou</v>
      </c>
      <c r="J32" s="644" t="s">
        <v>250</v>
      </c>
      <c r="K32" s="652">
        <v>2024</v>
      </c>
      <c r="L32" s="578"/>
      <c r="M32" s="579">
        <f t="shared" si="2"/>
        <v>1989.1428571428571</v>
      </c>
      <c r="N32" s="580">
        <f t="shared" si="3"/>
        <v>280.793802912503</v>
      </c>
      <c r="O32" s="580">
        <f t="shared" si="24"/>
        <v>259.68921670690747</v>
      </c>
      <c r="P32" s="581" t="str">
        <f t="shared" si="4"/>
        <v>NA</v>
      </c>
      <c r="Q32" s="579">
        <v>6962</v>
      </c>
      <c r="R32" s="581">
        <f>IFERROR(Q32 / INDEX('LCU per US$, period average'!$A$4:$O$269, MATCH(A32, 'LCU per US$, period average'!$A$4:$A$269, 0), MATCH(K32, 'LCU per US$, period average'!$A$4:$O$4, 0)), "NA")</f>
        <v>982.77831019376049</v>
      </c>
      <c r="S32" s="581">
        <f>IFERROR(R32 * HLOOKUP(K32, 'LCU per US$, period average'!$A$4:$O$269, 76, FALSE), "NA")</f>
        <v>908.91225847417616</v>
      </c>
      <c r="T32" s="582" t="str">
        <f>IFERROR(Q32 / INDEX('PPP private conversion factor'!$A$4:$O$269, MATCH(A32, 'PPP private conversion factor'!$A$4:$A$269, 0), MATCH(K32, 'PPP private conversion factor'!$A$4:$O$4, 0)), "NA")</f>
        <v>NA</v>
      </c>
      <c r="U32" s="645" t="str">
        <f t="shared" si="25"/>
        <v>China / Urban area / Hangzhou</v>
      </c>
      <c r="V32" s="701" t="s">
        <v>207</v>
      </c>
      <c r="W32" s="583">
        <v>2019</v>
      </c>
      <c r="X32" s="584">
        <v>0.247</v>
      </c>
      <c r="Y32" s="585">
        <v>6.85</v>
      </c>
      <c r="Z32" s="585">
        <v>28.1</v>
      </c>
      <c r="AA32" s="586">
        <f>IF(ISNUMBER(MATCH(W32, 'LCU per US$, period average'!$A$4:$O$4, 0)), AC32/(INDEX('LCU per US$, period average'!$A$4:$O$269, MATCH(A32, 'LCU per US$, period average'!$A$4:$A$269), MATCH(W32, 'LCU per US$, period average'!$A$4:$O$4))), "NA")</f>
        <v>129.20307327953734</v>
      </c>
      <c r="AB32" s="587">
        <f>IF(ISNUMBER(MATCH(W32, 'LCU per US$, period average'!$A$4:$O$4, 0)), AA32*HLOOKUP(W32, 'LCU per US$, period average'!$A$4:$O$269, 76), "NA")</f>
        <v>109.40563095947854</v>
      </c>
      <c r="AC32" s="586">
        <f t="shared" si="5"/>
        <v>854.80200000000013</v>
      </c>
      <c r="AD32" s="586" t="str">
        <f>IFERROR(IF(ISNUMBER(MATCH(W32, 'PPP private conversion factor'!$A$4:$O$4, 0)), AC32/(INDEX('PPP private conversion factor'!$A$4:$O$269, MATCH(A32, 'PPP private conversion factor'!$A$4:$A$269), MATCH(W32, 'PPP private conversion factor'!$A$4:$O$4))), "NA"), "NA")</f>
        <v>NA</v>
      </c>
      <c r="AE32" s="588">
        <f t="shared" si="6"/>
        <v>452.21075647838069</v>
      </c>
      <c r="AF32" s="588">
        <f t="shared" si="7"/>
        <v>382.91970835817489</v>
      </c>
      <c r="AG32" s="588">
        <f t="shared" si="8"/>
        <v>2991.8070000000007</v>
      </c>
      <c r="AH32" s="588" t="str">
        <f t="shared" si="9"/>
        <v>NA</v>
      </c>
      <c r="AI32" s="604" t="str">
        <f t="shared" si="10"/>
        <v>China / Urban area / Hangzhou</v>
      </c>
      <c r="AJ32" s="654" t="s">
        <v>693</v>
      </c>
      <c r="AK32" s="648">
        <v>2016</v>
      </c>
      <c r="AL32" s="649"/>
      <c r="AM32" s="579">
        <f>IFERROR(3.07*(INDEX('LCU per US$, period average'!$A$4:$N$269,MATCH(A32,'LCU per US$, period average'!$A$4:$A$269),MATCH(AK32,'LCU per US$, period average'!$A$4:$N$4))),"NA")</f>
        <v>19.118390226062566</v>
      </c>
      <c r="AN32" s="579">
        <f t="shared" si="32"/>
        <v>581.58143067682329</v>
      </c>
      <c r="AO32" s="579">
        <f>IFERROR(IF(ISNUMBER(MATCH(AK32, 'LCU per US$, period average'!$A$4:$O$4, 0)), AN32/(INDEX('LCU per US$, period average'!$A$4:$O$269, MATCH(A32, 'LCU per US$, period average'!$A$4:$A$269, 0), MATCH(AK32, 'LCU per US$, period average'!$A$4:$O$4, 0))), "NA"), "NA")</f>
        <v>93.389399999999995</v>
      </c>
      <c r="AP32" s="581">
        <f>IFERROR(IF(ISNUMBER(MATCH(AK32, 'LCU per US$, period average'!$A$4:$O$4, 0)), AO32*HLOOKUP(AK32, 'LCU per US$, period average'!$A$4:$O$269, 76), "NA"), "NA")</f>
        <v>84.171532200399071</v>
      </c>
      <c r="AQ32" s="579" t="str">
        <f>IFERROR(IF(ISNUMBER(MATCH(AK32, 'PPP private conversion factor'!$A$4:$N$4, 0)), AN32/(INDEX('PPP private conversion factor'!$A$4:$N$269, MATCH(A32, 'PPP private conversion factor'!$A$4:$A$269, 0), MATCH(AK32, 'PPP private conversion factor'!$A$4:$O$4, 0))), "NA"), "NA")</f>
        <v>NA</v>
      </c>
      <c r="AR32" s="579">
        <f t="shared" si="26"/>
        <v>2035.5350073688815</v>
      </c>
      <c r="AS32" s="579">
        <f t="shared" si="11"/>
        <v>326.86289999999997</v>
      </c>
      <c r="AT32" s="579">
        <f t="shared" si="12"/>
        <v>294.60036270139676</v>
      </c>
      <c r="AU32" s="590" t="str">
        <f t="shared" si="13"/>
        <v>NA</v>
      </c>
      <c r="AV32" s="591" t="str">
        <f t="shared" si="0"/>
        <v>China / Urban area / Hangzhou</v>
      </c>
      <c r="AW32" s="652">
        <v>2024</v>
      </c>
      <c r="AX32" s="655" t="s">
        <v>209</v>
      </c>
      <c r="AY32" s="580">
        <v>5047</v>
      </c>
      <c r="AZ32" s="579">
        <f>IF(ISERROR(MATCH(AW32, 'LCU per US$, period average'!$A$4:$O$4, 0)), "NA", AY32/(INDEX('LCU per US$, period average'!$A$4:$O$269, MATCH(A32, 'LCU per US$, period average'!$A$4:$A$269, 0), MATCH(AW32, 'LCU per US$, period average'!$A$4:$O$4, 0))))</f>
        <v>712.4507514432504</v>
      </c>
      <c r="BA32" s="581">
        <f>IFERROR(IF(ISNUMBER(MATCH(AW32, 'LCU per US$, period average'!$A$4:$O$4, 0)), AZ32*HLOOKUP(AW32, 'LCU per US$, period average'!$A$4:$O$269, 76), "NA"), "NA")</f>
        <v>658.90263839689271</v>
      </c>
      <c r="BB32" s="580" t="str">
        <f>IFERROR(IF(ISNUMBER(MATCH(AW32, 'PPP private conversion factor'!$A$4:$O$4, 0)), AY32/(INDEX('PPP private conversion factor'!$A$4:$O$269, MATCH(A32, 'PPP private conversion factor'!$A$4:$A$269, 0), MATCH(AW32, 'PPP private conversion factor'!$A$4:$O$4, 0))), "NA"), "NA")</f>
        <v>NA</v>
      </c>
      <c r="BC32" s="580">
        <f t="shared" si="14"/>
        <v>8983.66</v>
      </c>
      <c r="BD32" s="580">
        <f t="shared" si="15"/>
        <v>1268.1623375689858</v>
      </c>
      <c r="BE32" s="580">
        <f t="shared" si="16"/>
        <v>1172.8466963464691</v>
      </c>
      <c r="BF32" s="582" t="str">
        <f t="shared" si="17"/>
        <v>NA</v>
      </c>
      <c r="BG32" s="580" t="str">
        <f t="shared" si="18"/>
        <v>China / Urban area / Hangzhou</v>
      </c>
      <c r="BH32" s="577">
        <v>2024</v>
      </c>
      <c r="BI32" s="592" t="s">
        <v>255</v>
      </c>
      <c r="BJ32" s="709" t="str">
        <f>HYPERLINK("https://wageindicator.org/salary/minimum-wage/china-custom/6944-zhejiang","Wage Indicator")</f>
        <v>Wage Indicator</v>
      </c>
      <c r="BK32" s="579">
        <v>2280</v>
      </c>
      <c r="BL32" s="579">
        <f>IFERROR(IF(ISNUMBER(MATCH(BH32, 'LCU per US$, period average'!$A$4:$O$4, 0)), BK32/(INDEX('LCU per US$, period average'!$A$4:$O$269, MATCH(A32, 'LCU per US$, period average'!$A$4:$A$269), MATCH(BH32, 'LCU per US$, period average'!$A$4:$O$4))), "NA"),"NA")</f>
        <v>321.85213261157338</v>
      </c>
      <c r="BM32" s="581">
        <f>IF(ISNUMBER(MATCH(BH32, 'LCU per US$, period average'!$A$4:$O$4, 0)), BL32*HLOOKUP(BH32, 'LCU per US$, period average'!$A$4:$O$269, 76), "NA")</f>
        <v>297.66158421734008</v>
      </c>
      <c r="BN32" s="579" t="str">
        <f>IF(ISNUMBER(MATCH(BH32, 'PPP private conversion factor'!$A$4:$O$4, 0)), BK32/(INDEX('PPP private conversion factor'!$A$4:$O$269, MATCH(A32, 'PPP private conversion factor'!$A$4:$A$269), MATCH(BH32, 'PPP private conversion factor'!$A$4:$O$4))), "NA")</f>
        <v>NA</v>
      </c>
      <c r="BO32" s="579">
        <f t="shared" si="19"/>
        <v>4058.4</v>
      </c>
      <c r="BP32" s="579">
        <f t="shared" si="20"/>
        <v>572.89679604860066</v>
      </c>
      <c r="BQ32" s="579">
        <f t="shared" si="21"/>
        <v>529.83761990686537</v>
      </c>
      <c r="BR32" s="579" t="str">
        <f t="shared" si="1"/>
        <v>NA</v>
      </c>
      <c r="BS32" s="577" t="s">
        <v>256</v>
      </c>
      <c r="BT32" s="594" t="s">
        <v>257</v>
      </c>
      <c r="BU32" s="607"/>
      <c r="BV32" s="650"/>
      <c r="BW32" s="650"/>
      <c r="BX32" s="650"/>
      <c r="BY32" s="650"/>
      <c r="BZ32" s="650"/>
      <c r="CA32" s="595" t="str">
        <f t="shared" si="22"/>
        <v>China / Urban area / Hangzhou</v>
      </c>
    </row>
    <row r="33" spans="1:79" ht="33" thickBot="1" x14ac:dyDescent="0.25">
      <c r="A33" s="343" t="s">
        <v>253</v>
      </c>
      <c r="B33" s="332" t="s">
        <v>216</v>
      </c>
      <c r="C33" s="334" t="s">
        <v>260</v>
      </c>
      <c r="D33" s="428" t="s">
        <v>218</v>
      </c>
      <c r="E33" s="423">
        <v>2023</v>
      </c>
      <c r="F33" s="431">
        <v>3.5</v>
      </c>
      <c r="G33" s="424">
        <v>2</v>
      </c>
      <c r="H33" s="425">
        <v>1.78</v>
      </c>
      <c r="I33" s="446" t="str">
        <f t="shared" si="23"/>
        <v>China / Urban area / Shanghai</v>
      </c>
      <c r="J33" s="422" t="s">
        <v>250</v>
      </c>
      <c r="K33" s="433">
        <v>2024</v>
      </c>
      <c r="L33" s="433">
        <v>2023</v>
      </c>
      <c r="M33" s="427">
        <f t="shared" si="2"/>
        <v>2153.4285714285716</v>
      </c>
      <c r="N33" s="435">
        <f t="shared" si="3"/>
        <v>303.9849026934121</v>
      </c>
      <c r="O33" s="435">
        <f t="shared" si="24"/>
        <v>281.13726318873336</v>
      </c>
      <c r="P33" s="447" t="str">
        <f t="shared" si="4"/>
        <v>NA</v>
      </c>
      <c r="Q33" s="427">
        <v>7537</v>
      </c>
      <c r="R33" s="447">
        <f>IFERROR(Q33 / INDEX('LCU per US$, period average'!$A$4:$O$269, MATCH(A33, 'LCU per US$, period average'!$A$4:$A$269, 0), MATCH(K33, 'LCU per US$, period average'!$A$4:$O$4, 0)), "NA")</f>
        <v>1063.9471594269423</v>
      </c>
      <c r="S33" s="447">
        <f>IFERROR(R33 * HLOOKUP(K33, 'LCU per US$, period average'!$A$4:$O$269, 76, FALSE), "NA")</f>
        <v>983.98042116056672</v>
      </c>
      <c r="T33" s="448" t="str">
        <f>IFERROR(Q33 / INDEX('PPP private conversion factor'!$A$4:$O$269, MATCH(A33, 'PPP private conversion factor'!$A$4:$A$269, 0), MATCH(K33, 'PPP private conversion factor'!$A$4:$O$4, 0)), "NA")</f>
        <v>NA</v>
      </c>
      <c r="U33" s="449" t="str">
        <f t="shared" si="25"/>
        <v>China / Urban area / Shanghai</v>
      </c>
      <c r="V33" s="492" t="s">
        <v>207</v>
      </c>
      <c r="W33" s="426">
        <v>2019</v>
      </c>
      <c r="X33" s="450">
        <v>0.247</v>
      </c>
      <c r="Y33" s="430">
        <v>6.85</v>
      </c>
      <c r="Z33" s="430">
        <v>28.1</v>
      </c>
      <c r="AA33" s="451">
        <f>IF(ISNUMBER(MATCH(W33, 'LCU per US$, period average'!$A$4:$O$4, 0)), AC33/(INDEX('LCU per US$, period average'!$A$4:$O$269, MATCH(A33, 'LCU per US$, period average'!$A$4:$A$269), MATCH(W33, 'LCU per US$, period average'!$A$4:$O$4))), "NA")</f>
        <v>129.20307327953734</v>
      </c>
      <c r="AB33" s="597">
        <f>IF(ISNUMBER(MATCH(W33, 'LCU per US$, period average'!$A$4:$O$4, 0)), AA33*HLOOKUP(W33, 'LCU per US$, period average'!$A$4:$O$269, 76), "NA")</f>
        <v>109.40563095947854</v>
      </c>
      <c r="AC33" s="451">
        <f t="shared" si="5"/>
        <v>854.80200000000013</v>
      </c>
      <c r="AD33" s="451" t="str">
        <f>IFERROR(IF(ISNUMBER(MATCH(W33, 'PPP private conversion factor'!$A$4:$O$4, 0)), AC33/(INDEX('PPP private conversion factor'!$A$4:$O$269, MATCH(A33, 'PPP private conversion factor'!$A$4:$A$269), MATCH(W33, 'PPP private conversion factor'!$A$4:$O$4))), "NA"), "NA")</f>
        <v>NA</v>
      </c>
      <c r="AE33" s="452">
        <f t="shared" si="6"/>
        <v>452.21075647838069</v>
      </c>
      <c r="AF33" s="452">
        <f t="shared" si="7"/>
        <v>382.91970835817489</v>
      </c>
      <c r="AG33" s="452">
        <f t="shared" si="8"/>
        <v>2991.8070000000007</v>
      </c>
      <c r="AH33" s="452" t="str">
        <f t="shared" si="9"/>
        <v>NA</v>
      </c>
      <c r="AI33" s="453" t="str">
        <f t="shared" si="10"/>
        <v>China / Urban area / Shanghai</v>
      </c>
      <c r="AJ33" s="458" t="s">
        <v>693</v>
      </c>
      <c r="AK33" s="460">
        <v>2016</v>
      </c>
      <c r="AL33" s="459"/>
      <c r="AM33" s="427">
        <f>IFERROR(3.07*(INDEX('LCU per US$, period average'!$A$4:$N$269,MATCH(A33,'LCU per US$, period average'!$A$4:$A$269),MATCH(AK33,'LCU per US$, period average'!$A$4:$N$4))),"NA")</f>
        <v>19.118390226062566</v>
      </c>
      <c r="AN33" s="427">
        <f t="shared" si="32"/>
        <v>581.58143067682329</v>
      </c>
      <c r="AO33" s="427">
        <f>IFERROR(IF(ISNUMBER(MATCH(AK33, 'LCU per US$, period average'!$A$4:$O$4, 0)), AN33/(INDEX('LCU per US$, period average'!$A$4:$O$269, MATCH(A33, 'LCU per US$, period average'!$A$4:$A$269, 0), MATCH(AK33, 'LCU per US$, period average'!$A$4:$O$4, 0))), "NA"), "NA")</f>
        <v>93.389399999999995</v>
      </c>
      <c r="AP33" s="447">
        <f>IFERROR(IF(ISNUMBER(MATCH(AK33, 'LCU per US$, period average'!$A$4:$O$4, 0)), AO33*HLOOKUP(AK33, 'LCU per US$, period average'!$A$4:$O$269, 76), "NA"), "NA")</f>
        <v>84.171532200399071</v>
      </c>
      <c r="AQ33" s="427" t="str">
        <f>IFERROR(IF(ISNUMBER(MATCH(AK33, 'PPP private conversion factor'!$A$4:$N$4, 0)), AN33/(INDEX('PPP private conversion factor'!$A$4:$N$269, MATCH(A33, 'PPP private conversion factor'!$A$4:$A$269, 0), MATCH(AK33, 'PPP private conversion factor'!$A$4:$O$4, 0))), "NA"), "NA")</f>
        <v>NA</v>
      </c>
      <c r="AR33" s="427">
        <f t="shared" si="26"/>
        <v>2035.5350073688815</v>
      </c>
      <c r="AS33" s="427">
        <f t="shared" si="11"/>
        <v>326.86289999999997</v>
      </c>
      <c r="AT33" s="427">
        <f t="shared" si="12"/>
        <v>294.60036270139676</v>
      </c>
      <c r="AU33" s="454" t="str">
        <f t="shared" si="13"/>
        <v>NA</v>
      </c>
      <c r="AV33" s="455" t="str">
        <f t="shared" si="0"/>
        <v>China / Urban area / Shanghai</v>
      </c>
      <c r="AW33" s="433">
        <v>2024</v>
      </c>
      <c r="AX33" s="432" t="s">
        <v>209</v>
      </c>
      <c r="AY33" s="435">
        <v>5132</v>
      </c>
      <c r="AZ33" s="427">
        <f>IF(ISERROR(MATCH(AW33, 'LCU per US$, period average'!$A$4:$O$4, 0)), "NA", AY33/(INDEX('LCU per US$, period average'!$A$4:$O$269, MATCH(A33, 'LCU per US$, period average'!$A$4:$A$269, 0), MATCH(AW33, 'LCU per US$, period average'!$A$4:$O$4, 0))))</f>
        <v>724.44962480815548</v>
      </c>
      <c r="BA33" s="447">
        <f>IFERROR(IF(ISNUMBER(MATCH(AW33, 'LCU per US$, period average'!$A$4:$O$4, 0)), AZ33*HLOOKUP(AW33, 'LCU per US$, period average'!$A$4:$O$269, 76), "NA"), "NA")</f>
        <v>669.99967114183733</v>
      </c>
      <c r="BB33" s="435" t="str">
        <f>IFERROR(IF(ISNUMBER(MATCH(AW33, 'PPP private conversion factor'!$A$4:$O$4, 0)), AY33/(INDEX('PPP private conversion factor'!$A$4:$O$269, MATCH(A33, 'PPP private conversion factor'!$A$4:$A$269, 0), MATCH(AW33, 'PPP private conversion factor'!$A$4:$O$4, 0))), "NA"), "NA")</f>
        <v>NA</v>
      </c>
      <c r="BC33" s="435">
        <f t="shared" si="14"/>
        <v>9134.9600000000009</v>
      </c>
      <c r="BD33" s="435">
        <f t="shared" si="15"/>
        <v>1289.5203321585168</v>
      </c>
      <c r="BE33" s="435">
        <f t="shared" si="16"/>
        <v>1192.5994146324704</v>
      </c>
      <c r="BF33" s="448" t="str">
        <f t="shared" si="17"/>
        <v>NA</v>
      </c>
      <c r="BG33" s="435" t="str">
        <f t="shared" si="18"/>
        <v>China / Urban area / Shanghai</v>
      </c>
      <c r="BH33" s="438">
        <v>2024</v>
      </c>
      <c r="BI33" s="456" t="s">
        <v>255</v>
      </c>
      <c r="BJ33" s="443" t="s">
        <v>210</v>
      </c>
      <c r="BK33" s="427">
        <v>2690</v>
      </c>
      <c r="BL33" s="427">
        <f>IFERROR(IF(ISNUMBER(MATCH(BH33, 'LCU per US$, period average'!$A$4:$O$4, 0)), BK33/(INDEX('LCU per US$, period average'!$A$4:$O$269, MATCH(A33, 'LCU per US$, period average'!$A$4:$A$269), MATCH(BH33, 'LCU per US$, period average'!$A$4:$O$4))), "NA"),"NA")</f>
        <v>379.72905119523347</v>
      </c>
      <c r="BM33" s="447">
        <f>IF(ISNUMBER(MATCH(BH33, 'LCU per US$, period average'!$A$4:$O$4, 0)), BL33*HLOOKUP(BH33, 'LCU per US$, period average'!$A$4:$O$269, 76), "NA")</f>
        <v>351.18844804589679</v>
      </c>
      <c r="BN33" s="427" t="str">
        <f>IF(ISNUMBER(MATCH(BH33, 'PPP private conversion factor'!$A$4:$O$4, 0)), BK33/(INDEX('PPP private conversion factor'!$A$4:$O$269, MATCH(A33, 'PPP private conversion factor'!$A$4:$A$269), MATCH(BH33, 'PPP private conversion factor'!$A$4:$O$4))), "NA")</f>
        <v>NA</v>
      </c>
      <c r="BO33" s="427">
        <f t="shared" si="19"/>
        <v>4788.2</v>
      </c>
      <c r="BP33" s="427">
        <f t="shared" si="20"/>
        <v>675.91771112751553</v>
      </c>
      <c r="BQ33" s="427">
        <f t="shared" si="21"/>
        <v>625.11543752169632</v>
      </c>
      <c r="BR33" s="427" t="str">
        <f t="shared" si="1"/>
        <v>NA</v>
      </c>
      <c r="BS33" s="438" t="s">
        <v>256</v>
      </c>
      <c r="BT33" s="441" t="s">
        <v>257</v>
      </c>
      <c r="BU33" s="344"/>
      <c r="BV33" s="346"/>
      <c r="BW33" s="346"/>
      <c r="BX33" s="346"/>
      <c r="BY33" s="346"/>
      <c r="BZ33" s="346"/>
      <c r="CA33" s="345" t="str">
        <f t="shared" si="22"/>
        <v>China / Urban area / Shanghai</v>
      </c>
    </row>
    <row r="34" spans="1:79" ht="33" thickBot="1" x14ac:dyDescent="0.25">
      <c r="A34" s="343" t="s">
        <v>253</v>
      </c>
      <c r="B34" s="332" t="s">
        <v>216</v>
      </c>
      <c r="C34" s="334" t="s">
        <v>261</v>
      </c>
      <c r="D34" s="428" t="s">
        <v>218</v>
      </c>
      <c r="E34" s="423">
        <v>2023</v>
      </c>
      <c r="F34" s="431">
        <v>3.5</v>
      </c>
      <c r="G34" s="424">
        <v>2</v>
      </c>
      <c r="H34" s="425">
        <v>1.78</v>
      </c>
      <c r="I34" s="446" t="str">
        <f t="shared" si="23"/>
        <v>China / Urban area / Shenzhen</v>
      </c>
      <c r="J34" s="422" t="s">
        <v>250</v>
      </c>
      <c r="K34" s="433">
        <v>2024</v>
      </c>
      <c r="L34" s="457"/>
      <c r="M34" s="427">
        <f t="shared" si="2"/>
        <v>1473.1428571428571</v>
      </c>
      <c r="N34" s="435">
        <f t="shared" si="3"/>
        <v>207.95358342672586</v>
      </c>
      <c r="O34" s="435">
        <f t="shared" si="24"/>
        <v>192.32370027877261</v>
      </c>
      <c r="P34" s="447" t="str">
        <f t="shared" si="4"/>
        <v>NA</v>
      </c>
      <c r="Q34" s="427">
        <v>5156</v>
      </c>
      <c r="R34" s="447">
        <f>IFERROR(Q34 / INDEX('LCU per US$, period average'!$A$4:$O$269, MATCH(A34, 'LCU per US$, period average'!$A$4:$A$269, 0), MATCH(K34, 'LCU per US$, period average'!$A$4:$O$4, 0)), "NA")</f>
        <v>727.83754199354053</v>
      </c>
      <c r="S34" s="447">
        <f>IFERROR(R34 * HLOOKUP(K34, 'LCU per US$, period average'!$A$4:$O$269, 76, FALSE), "NA")</f>
        <v>673.13295097570415</v>
      </c>
      <c r="T34" s="448" t="str">
        <f>IFERROR(Q34 / INDEX('PPP private conversion factor'!$A$4:$O$269, MATCH(A34, 'PPP private conversion factor'!$A$4:$A$269, 0), MATCH(K34, 'PPP private conversion factor'!$A$4:$O$4, 0)), "NA")</f>
        <v>NA</v>
      </c>
      <c r="U34" s="449" t="str">
        <f t="shared" si="25"/>
        <v>China / Urban area / Shenzhen</v>
      </c>
      <c r="V34" s="492" t="s">
        <v>207</v>
      </c>
      <c r="W34" s="426">
        <v>2019</v>
      </c>
      <c r="X34" s="450">
        <v>0.247</v>
      </c>
      <c r="Y34" s="430">
        <v>6.85</v>
      </c>
      <c r="Z34" s="430">
        <v>28.1</v>
      </c>
      <c r="AA34" s="451">
        <f>IF(ISNUMBER(MATCH(W34, 'LCU per US$, period average'!$A$4:$O$4, 0)), AC34/(INDEX('LCU per US$, period average'!$A$4:$O$269, MATCH(A34, 'LCU per US$, period average'!$A$4:$A$269), MATCH(W34, 'LCU per US$, period average'!$A$4:$O$4))), "NA")</f>
        <v>129.20307327953734</v>
      </c>
      <c r="AB34" s="597">
        <f>IF(ISNUMBER(MATCH(W34, 'LCU per US$, period average'!$A$4:$O$4, 0)), AA34*HLOOKUP(W34, 'LCU per US$, period average'!$A$4:$O$269, 76), "NA")</f>
        <v>109.40563095947854</v>
      </c>
      <c r="AC34" s="451">
        <f t="shared" si="5"/>
        <v>854.80200000000013</v>
      </c>
      <c r="AD34" s="451" t="str">
        <f>IFERROR(IF(ISNUMBER(MATCH(W34, 'PPP private conversion factor'!$A$4:$O$4, 0)), AC34/(INDEX('PPP private conversion factor'!$A$4:$O$269, MATCH(A34, 'PPP private conversion factor'!$A$4:$A$269), MATCH(W34, 'PPP private conversion factor'!$A$4:$O$4))), "NA"), "NA")</f>
        <v>NA</v>
      </c>
      <c r="AE34" s="452">
        <f t="shared" si="6"/>
        <v>452.21075647838069</v>
      </c>
      <c r="AF34" s="452">
        <f t="shared" si="7"/>
        <v>382.91970835817489</v>
      </c>
      <c r="AG34" s="452">
        <f t="shared" si="8"/>
        <v>2991.8070000000007</v>
      </c>
      <c r="AH34" s="452" t="str">
        <f t="shared" si="9"/>
        <v>NA</v>
      </c>
      <c r="AI34" s="453" t="str">
        <f t="shared" si="10"/>
        <v>China / Urban area / Shenzhen</v>
      </c>
      <c r="AJ34" s="458" t="s">
        <v>693</v>
      </c>
      <c r="AK34" s="460">
        <v>2016</v>
      </c>
      <c r="AL34" s="459"/>
      <c r="AM34" s="427">
        <f>IFERROR(3.07*(INDEX('LCU per US$, period average'!$A$4:$N$269,MATCH(A34,'LCU per US$, period average'!$A$4:$A$269),MATCH(AK34,'LCU per US$, period average'!$A$4:$N$4))),"NA")</f>
        <v>19.118390226062566</v>
      </c>
      <c r="AN34" s="427">
        <f t="shared" si="32"/>
        <v>581.58143067682329</v>
      </c>
      <c r="AO34" s="427">
        <f>IFERROR(IF(ISNUMBER(MATCH(AK34, 'LCU per US$, period average'!$A$4:$O$4, 0)), AN34/(INDEX('LCU per US$, period average'!$A$4:$O$269, MATCH(A34, 'LCU per US$, period average'!$A$4:$A$269, 0), MATCH(AK34, 'LCU per US$, period average'!$A$4:$O$4, 0))), "NA"), "NA")</f>
        <v>93.389399999999995</v>
      </c>
      <c r="AP34" s="447">
        <f>IFERROR(IF(ISNUMBER(MATCH(AK34, 'LCU per US$, period average'!$A$4:$O$4, 0)), AO34*HLOOKUP(AK34, 'LCU per US$, period average'!$A$4:$O$269, 76), "NA"), "NA")</f>
        <v>84.171532200399071</v>
      </c>
      <c r="AQ34" s="427" t="str">
        <f>IFERROR(IF(ISNUMBER(MATCH(AK34, 'PPP private conversion factor'!$A$4:$N$4, 0)), AN34/(INDEX('PPP private conversion factor'!$A$4:$N$269, MATCH(A34, 'PPP private conversion factor'!$A$4:$A$269, 0), MATCH(AK34, 'PPP private conversion factor'!$A$4:$O$4, 0))), "NA"), "NA")</f>
        <v>NA</v>
      </c>
      <c r="AR34" s="427">
        <f t="shared" si="26"/>
        <v>2035.5350073688815</v>
      </c>
      <c r="AS34" s="427">
        <f t="shared" si="11"/>
        <v>326.86289999999997</v>
      </c>
      <c r="AT34" s="427">
        <f t="shared" si="12"/>
        <v>294.60036270139676</v>
      </c>
      <c r="AU34" s="454" t="str">
        <f t="shared" si="13"/>
        <v>NA</v>
      </c>
      <c r="AV34" s="455" t="str">
        <f t="shared" si="0"/>
        <v>China / Urban area / Shenzhen</v>
      </c>
      <c r="AW34" s="433">
        <v>2024</v>
      </c>
      <c r="AX34" s="432" t="s">
        <v>209</v>
      </c>
      <c r="AY34" s="435">
        <v>3728</v>
      </c>
      <c r="AZ34" s="427">
        <f>IF(ISERROR(MATCH(AW34, 'LCU per US$, period average'!$A$4:$O$4, 0)), "NA", AY34/(INDEX('LCU per US$, period average'!$A$4:$O$269, MATCH(A34, 'LCU per US$, period average'!$A$4:$A$269, 0), MATCH(AW34, 'LCU per US$, period average'!$A$4:$O$4, 0))))</f>
        <v>526.25646946313395</v>
      </c>
      <c r="BA34" s="447">
        <f>IFERROR(IF(ISNUMBER(MATCH(AW34, 'LCU per US$, period average'!$A$4:$O$4, 0)), AZ34*HLOOKUP(AW34, 'LCU per US$, period average'!$A$4:$O$269, 76), "NA"), "NA")</f>
        <v>486.70280086063315</v>
      </c>
      <c r="BB34" s="435" t="str">
        <f>IFERROR(IF(ISNUMBER(MATCH(AW34, 'PPP private conversion factor'!$A$4:$O$4, 0)), AY34/(INDEX('PPP private conversion factor'!$A$4:$O$269, MATCH(A34, 'PPP private conversion factor'!$A$4:$A$269, 0), MATCH(AW34, 'PPP private conversion factor'!$A$4:$O$4, 0))), "NA"), "NA")</f>
        <v>NA</v>
      </c>
      <c r="BC34" s="435">
        <f t="shared" si="14"/>
        <v>6635.84</v>
      </c>
      <c r="BD34" s="435">
        <f t="shared" si="15"/>
        <v>936.73651564437841</v>
      </c>
      <c r="BE34" s="435">
        <f t="shared" si="16"/>
        <v>866.33098553192701</v>
      </c>
      <c r="BF34" s="448" t="str">
        <f t="shared" si="17"/>
        <v>NA</v>
      </c>
      <c r="BG34" s="435" t="str">
        <f t="shared" si="18"/>
        <v>China / Urban area / Shenzhen</v>
      </c>
      <c r="BH34" s="438">
        <v>2024</v>
      </c>
      <c r="BI34" s="456" t="s">
        <v>255</v>
      </c>
      <c r="BJ34" s="710" t="s">
        <v>210</v>
      </c>
      <c r="BK34" s="711">
        <v>2360</v>
      </c>
      <c r="BL34" s="427">
        <f>IFERROR(IF(ISNUMBER(MATCH(BH34, 'LCU per US$, period average'!$A$4:$O$4, 0)), BK34/(INDEX('LCU per US$, period average'!$A$4:$O$269, MATCH(A34, 'LCU per US$, period average'!$A$4:$A$269), MATCH(BH34, 'LCU per US$, period average'!$A$4:$O$4))), "NA"),"NA")</f>
        <v>333.14518989619</v>
      </c>
      <c r="BM34" s="447">
        <f>IF(ISNUMBER(MATCH(BH34, 'LCU per US$, period average'!$A$4:$O$4, 0)), BL34*HLOOKUP(BH34, 'LCU per US$, period average'!$A$4:$O$269, 76), "NA")</f>
        <v>308.1058503302292</v>
      </c>
      <c r="BN34" s="427" t="str">
        <f>IF(ISNUMBER(MATCH(BH34, 'PPP private conversion factor'!$A$4:$O$4, 0)), BK34/(INDEX('PPP private conversion factor'!$A$4:$O$269, MATCH(A34, 'PPP private conversion factor'!$A$4:$A$269), MATCH(BH34, 'PPP private conversion factor'!$A$4:$O$4))), "NA")</f>
        <v>NA</v>
      </c>
      <c r="BO34" s="427">
        <f t="shared" si="19"/>
        <v>4200.8</v>
      </c>
      <c r="BP34" s="427">
        <f t="shared" si="20"/>
        <v>592.9984380152182</v>
      </c>
      <c r="BQ34" s="427">
        <f t="shared" si="21"/>
        <v>548.428413587808</v>
      </c>
      <c r="BR34" s="427" t="str">
        <f t="shared" si="1"/>
        <v>NA</v>
      </c>
      <c r="BS34" s="438" t="s">
        <v>256</v>
      </c>
      <c r="BT34" s="441" t="s">
        <v>257</v>
      </c>
      <c r="BU34" s="344"/>
      <c r="BV34" s="346"/>
      <c r="BW34" s="346"/>
      <c r="BX34" s="346"/>
      <c r="BY34" s="346"/>
      <c r="BZ34" s="346"/>
      <c r="CA34" s="345" t="str">
        <f t="shared" si="22"/>
        <v>China / Urban area / Shenzhen</v>
      </c>
    </row>
    <row r="35" spans="1:79" ht="33" thickBot="1" x14ac:dyDescent="0.25">
      <c r="A35" s="343" t="s">
        <v>253</v>
      </c>
      <c r="B35" s="332" t="s">
        <v>216</v>
      </c>
      <c r="C35" s="334" t="s">
        <v>262</v>
      </c>
      <c r="D35" s="428" t="s">
        <v>218</v>
      </c>
      <c r="E35" s="423">
        <v>2023</v>
      </c>
      <c r="F35" s="431">
        <v>3.5</v>
      </c>
      <c r="G35" s="424">
        <v>2</v>
      </c>
      <c r="H35" s="425">
        <v>1.78</v>
      </c>
      <c r="I35" s="446" t="str">
        <f t="shared" si="23"/>
        <v>China / Urban area / Suzhou</v>
      </c>
      <c r="J35" s="422" t="s">
        <v>206</v>
      </c>
      <c r="K35" s="433">
        <v>2024</v>
      </c>
      <c r="L35" s="457"/>
      <c r="M35" s="427">
        <f t="shared" si="2"/>
        <v>1852.5714285714287</v>
      </c>
      <c r="N35" s="435">
        <f t="shared" si="3"/>
        <v>261.51494083376463</v>
      </c>
      <c r="O35" s="435">
        <f t="shared" si="24"/>
        <v>241.85936241418958</v>
      </c>
      <c r="P35" s="447" t="str">
        <f t="shared" si="4"/>
        <v>NA</v>
      </c>
      <c r="Q35" s="427">
        <v>6484</v>
      </c>
      <c r="R35" s="447">
        <f>IFERROR(Q35 / INDEX('LCU per US$, period average'!$A$4:$O$269, MATCH(A35, 'LCU per US$, period average'!$A$4:$A$269, 0), MATCH(K35, 'LCU per US$, period average'!$A$4:$O$4, 0)), "NA")</f>
        <v>915.30229291817625</v>
      </c>
      <c r="S35" s="447">
        <f>IFERROR(R35 * HLOOKUP(K35, 'LCU per US$, period average'!$A$4:$O$269, 76, FALSE), "NA")</f>
        <v>846.50776844966356</v>
      </c>
      <c r="T35" s="448" t="str">
        <f>IFERROR(Q35 / INDEX('PPP private conversion factor'!$A$4:$O$269, MATCH(A35, 'PPP private conversion factor'!$A$4:$A$269, 0), MATCH(K35, 'PPP private conversion factor'!$A$4:$O$4, 0)), "NA")</f>
        <v>NA</v>
      </c>
      <c r="U35" s="449" t="str">
        <f t="shared" si="25"/>
        <v>China / Urban area / Suzhou</v>
      </c>
      <c r="V35" s="492" t="s">
        <v>207</v>
      </c>
      <c r="W35" s="426">
        <v>2019</v>
      </c>
      <c r="X35" s="450">
        <v>0.247</v>
      </c>
      <c r="Y35" s="430">
        <v>6.85</v>
      </c>
      <c r="Z35" s="430">
        <v>28.1</v>
      </c>
      <c r="AA35" s="451">
        <f>IF(ISNUMBER(MATCH(W35, 'LCU per US$, period average'!$A$4:$O$4, 0)), AC35/(INDEX('LCU per US$, period average'!$A$4:$O$269, MATCH(A35, 'LCU per US$, period average'!$A$4:$A$269), MATCH(W35, 'LCU per US$, period average'!$A$4:$O$4))), "NA")</f>
        <v>129.20307327953734</v>
      </c>
      <c r="AB35" s="597">
        <f>IF(ISNUMBER(MATCH(W35, 'LCU per US$, period average'!$A$4:$O$4, 0)), AA35*HLOOKUP(W35, 'LCU per US$, period average'!$A$4:$O$269, 76), "NA")</f>
        <v>109.40563095947854</v>
      </c>
      <c r="AC35" s="451">
        <f t="shared" si="5"/>
        <v>854.80200000000013</v>
      </c>
      <c r="AD35" s="451" t="str">
        <f>IFERROR(IF(ISNUMBER(MATCH(W35, 'PPP private conversion factor'!$A$4:$O$4, 0)), AC35/(INDEX('PPP private conversion factor'!$A$4:$O$269, MATCH(A35, 'PPP private conversion factor'!$A$4:$A$269), MATCH(W35, 'PPP private conversion factor'!$A$4:$O$4))), "NA"), "NA")</f>
        <v>NA</v>
      </c>
      <c r="AE35" s="452">
        <f t="shared" si="6"/>
        <v>452.21075647838069</v>
      </c>
      <c r="AF35" s="452">
        <f t="shared" si="7"/>
        <v>382.91970835817489</v>
      </c>
      <c r="AG35" s="452">
        <f t="shared" si="8"/>
        <v>2991.8070000000007</v>
      </c>
      <c r="AH35" s="452" t="str">
        <f t="shared" si="9"/>
        <v>NA</v>
      </c>
      <c r="AI35" s="453" t="str">
        <f t="shared" si="10"/>
        <v>China / Urban area / Suzhou</v>
      </c>
      <c r="AJ35" s="458" t="s">
        <v>693</v>
      </c>
      <c r="AK35" s="460">
        <v>2016</v>
      </c>
      <c r="AL35" s="459"/>
      <c r="AM35" s="427">
        <f>IFERROR(3.07*(INDEX('LCU per US$, period average'!$A$4:$N$269,MATCH(A35,'LCU per US$, period average'!$A$4:$A$269),MATCH(AK35,'LCU per US$, period average'!$A$4:$N$4))),"NA")</f>
        <v>19.118390226062566</v>
      </c>
      <c r="AN35" s="427">
        <f t="shared" si="32"/>
        <v>581.58143067682329</v>
      </c>
      <c r="AO35" s="427">
        <f>IFERROR(IF(ISNUMBER(MATCH(AK35, 'LCU per US$, period average'!$A$4:$O$4, 0)), AN35/(INDEX('LCU per US$, period average'!$A$4:$O$269, MATCH(A35, 'LCU per US$, period average'!$A$4:$A$269, 0), MATCH(AK35, 'LCU per US$, period average'!$A$4:$O$4, 0))), "NA"), "NA")</f>
        <v>93.389399999999995</v>
      </c>
      <c r="AP35" s="447">
        <f>IFERROR(IF(ISNUMBER(MATCH(AK35, 'LCU per US$, period average'!$A$4:$O$4, 0)), AO35*HLOOKUP(AK35, 'LCU per US$, period average'!$A$4:$O$269, 76), "NA"), "NA")</f>
        <v>84.171532200399071</v>
      </c>
      <c r="AQ35" s="427" t="str">
        <f>IFERROR(IF(ISNUMBER(MATCH(AK35, 'PPP private conversion factor'!$A$4:$N$4, 0)), AN35/(INDEX('PPP private conversion factor'!$A$4:$N$269, MATCH(A35, 'PPP private conversion factor'!$A$4:$A$269, 0), MATCH(AK35, 'PPP private conversion factor'!$A$4:$O$4, 0))), "NA"), "NA")</f>
        <v>NA</v>
      </c>
      <c r="AR35" s="427">
        <f t="shared" si="26"/>
        <v>2035.5350073688815</v>
      </c>
      <c r="AS35" s="427">
        <f t="shared" si="11"/>
        <v>326.86289999999997</v>
      </c>
      <c r="AT35" s="427">
        <f t="shared" si="12"/>
        <v>294.60036270139676</v>
      </c>
      <c r="AU35" s="454" t="str">
        <f t="shared" si="13"/>
        <v>NA</v>
      </c>
      <c r="AV35" s="455" t="str">
        <f t="shared" si="0"/>
        <v>China / Urban area / Suzhou</v>
      </c>
      <c r="AW35" s="433">
        <v>2024</v>
      </c>
      <c r="AX35" s="432" t="s">
        <v>209</v>
      </c>
      <c r="AY35" s="435">
        <v>4567</v>
      </c>
      <c r="AZ35" s="427">
        <f>IF(ISERROR(MATCH(AW35, 'LCU per US$, period average'!$A$4:$O$4, 0)), "NA", AY35/(INDEX('LCU per US$, period average'!$A$4:$O$269, MATCH(A35, 'LCU per US$, period average'!$A$4:$A$269, 0), MATCH(AW35, 'LCU per US$, period average'!$A$4:$O$4, 0))))</f>
        <v>644.69240773555066</v>
      </c>
      <c r="BA35" s="447">
        <f>IFERROR(IF(ISNUMBER(MATCH(AW35, 'LCU per US$, period average'!$A$4:$O$4, 0)), AZ35*HLOOKUP(AW35, 'LCU per US$, period average'!$A$4:$O$269, 76), "NA"), "NA")</f>
        <v>596.23704171955785</v>
      </c>
      <c r="BB35" s="435" t="str">
        <f>IFERROR(IF(ISNUMBER(MATCH(AW35, 'PPP private conversion factor'!$A$4:$O$4, 0)), AY35/(INDEX('PPP private conversion factor'!$A$4:$O$269, MATCH(A35, 'PPP private conversion factor'!$A$4:$A$269, 0), MATCH(AW35, 'PPP private conversion factor'!$A$4:$O$4, 0))), "NA"), "NA")</f>
        <v>NA</v>
      </c>
      <c r="BC35" s="435">
        <f t="shared" si="14"/>
        <v>8129.26</v>
      </c>
      <c r="BD35" s="435">
        <f t="shared" si="15"/>
        <v>1147.5524857692801</v>
      </c>
      <c r="BE35" s="435">
        <f t="shared" si="16"/>
        <v>1061.3019342608129</v>
      </c>
      <c r="BF35" s="448" t="str">
        <f t="shared" si="17"/>
        <v>NA</v>
      </c>
      <c r="BG35" s="435" t="str">
        <f t="shared" si="18"/>
        <v>China / Urban area / Suzhou</v>
      </c>
      <c r="BH35" s="438">
        <v>2024</v>
      </c>
      <c r="BI35" s="456" t="s">
        <v>255</v>
      </c>
      <c r="BJ35" s="442" t="s">
        <v>263</v>
      </c>
      <c r="BK35" s="427">
        <v>2280</v>
      </c>
      <c r="BL35" s="427">
        <f>IFERROR(IF(ISNUMBER(MATCH(BH35, 'LCU per US$, period average'!$A$4:$O$4, 0)), BK35/(INDEX('LCU per US$, period average'!$A$4:$O$269, MATCH(A35, 'LCU per US$, period average'!$A$4:$A$269), MATCH(BH35, 'LCU per US$, period average'!$A$4:$O$4))), "NA"),"NA")</f>
        <v>321.85213261157338</v>
      </c>
      <c r="BM35" s="447">
        <f>IF(ISNUMBER(MATCH(BH35, 'LCU per US$, period average'!$A$4:$O$4, 0)), BL35*HLOOKUP(BH35, 'LCU per US$, period average'!$A$4:$O$269, 76), "NA")</f>
        <v>297.66158421734008</v>
      </c>
      <c r="BN35" s="427" t="str">
        <f>IF(ISNUMBER(MATCH(BH35, 'PPP private conversion factor'!$A$4:$O$4, 0)), BK35/(INDEX('PPP private conversion factor'!$A$4:$O$269, MATCH(A35, 'PPP private conversion factor'!$A$4:$A$269), MATCH(BH35, 'PPP private conversion factor'!$A$4:$O$4))), "NA")</f>
        <v>NA</v>
      </c>
      <c r="BO35" s="427">
        <f t="shared" si="19"/>
        <v>4058.4</v>
      </c>
      <c r="BP35" s="427">
        <f t="shared" si="20"/>
        <v>572.89679604860066</v>
      </c>
      <c r="BQ35" s="427">
        <f t="shared" si="21"/>
        <v>529.83761990686537</v>
      </c>
      <c r="BR35" s="427" t="str">
        <f t="shared" si="1"/>
        <v>NA</v>
      </c>
      <c r="BS35" s="438" t="s">
        <v>256</v>
      </c>
      <c r="BT35" s="441" t="s">
        <v>257</v>
      </c>
      <c r="BU35" s="344"/>
      <c r="BV35" s="346"/>
      <c r="BW35" s="346"/>
      <c r="BX35" s="346"/>
      <c r="BY35" s="346"/>
      <c r="BZ35" s="346"/>
      <c r="CA35" s="345" t="str">
        <f t="shared" si="22"/>
        <v>China / Urban area / Suzhou</v>
      </c>
    </row>
    <row r="36" spans="1:79" ht="49" thickBot="1" x14ac:dyDescent="0.25">
      <c r="A36" s="343" t="s">
        <v>264</v>
      </c>
      <c r="B36" s="332" t="s">
        <v>213</v>
      </c>
      <c r="C36" s="334" t="s">
        <v>643</v>
      </c>
      <c r="D36" s="445" t="s">
        <v>218</v>
      </c>
      <c r="E36" s="423">
        <v>2023</v>
      </c>
      <c r="F36" s="431">
        <v>4</v>
      </c>
      <c r="G36" s="424">
        <v>2</v>
      </c>
      <c r="H36" s="425">
        <v>1.54</v>
      </c>
      <c r="I36" s="446" t="str">
        <f t="shared" si="23"/>
        <v>Colombia / Rural area / Rural Areas and Small Towns</v>
      </c>
      <c r="J36" s="471" t="s">
        <v>206</v>
      </c>
      <c r="K36" s="433">
        <v>2024</v>
      </c>
      <c r="L36" s="461"/>
      <c r="M36" s="427">
        <f>IFERROR(Q36/F36,"NA")</f>
        <v>813076</v>
      </c>
      <c r="N36" s="435">
        <f>IFERROR(IF(ISBLANK(M36),"",R36/F36),"NA")</f>
        <v>187.9529491175937</v>
      </c>
      <c r="O36" s="435">
        <f>IFERROR(IF(ISBLANK(M36),"",S36/F36),"NA")</f>
        <v>173.82632247518092</v>
      </c>
      <c r="P36" s="447" t="str">
        <f>IFERROR(T36/F36,"NA")</f>
        <v>NA</v>
      </c>
      <c r="Q36" s="427">
        <v>3252304</v>
      </c>
      <c r="R36" s="447">
        <f>IFERROR(Q36 / INDEX('LCU per US$, period average'!$A$4:$O$269, MATCH(A36, 'LCU per US$, period average'!$A$4:$A$269, 0), MATCH(K36, 'LCU per US$, period average'!$A$4:$O$4, 0)), "NA")</f>
        <v>751.81179647037482</v>
      </c>
      <c r="S36" s="447">
        <f>IFERROR(R36 * HLOOKUP(K36, 'LCU per US$, period average'!$A$4:$O$269, 76, FALSE), "NA")</f>
        <v>695.30528990072366</v>
      </c>
      <c r="T36" s="448" t="str">
        <f>IFERROR(Q36 / INDEX('PPP private conversion factor'!$A$4:$O$269, MATCH(A36, 'PPP private conversion factor'!$A$4:$A$269, 0), MATCH(K36, 'PPP private conversion factor'!$A$4:$O$4, 0)), "NA")</f>
        <v>NA</v>
      </c>
      <c r="U36" s="449" t="str">
        <f t="shared" si="25"/>
        <v>Colombia / Rural area / Rural Areas and Small Towns</v>
      </c>
      <c r="V36" s="420" t="s">
        <v>267</v>
      </c>
      <c r="W36" s="426">
        <v>2021</v>
      </c>
      <c r="X36" s="450">
        <v>0.39200000000000002</v>
      </c>
      <c r="Y36" s="430">
        <v>6.85</v>
      </c>
      <c r="Z36" s="430">
        <v>11206.9</v>
      </c>
      <c r="AA36" s="451">
        <f>IF(ISNUMBER(MATCH(W36, 'LCU per US$, period average'!$A$4:$O$4, 0)), AC36/(INDEX('LCU per US$, period average'!$A$4:$O$269, MATCH(A36, 'LCU per US$, period average'!$A$4:$A$269), MATCH(W36, 'LCU per US$, period average'!$A$4:$O$4))), "NA")</f>
        <v>92.306644124197859</v>
      </c>
      <c r="AB36" s="597">
        <f>IF(ISNUMBER(MATCH(W36, 'LCU per US$, period average'!$A$4:$O$4, 0)), AA36*HLOOKUP(W36, 'LCU per US$, period average'!$A$4:$O$269, 76), "NA")</f>
        <v>80.81505741522983</v>
      </c>
      <c r="AC36" s="451">
        <f>IFERROR(Z36*30.42,"NA")</f>
        <v>340913.89799999999</v>
      </c>
      <c r="AD36" s="451" t="str">
        <f>IFERROR(IF(ISNUMBER(MATCH(W36, 'PPP private conversion factor'!$A$4:$O$4, 0)), AC36/(INDEX('PPP private conversion factor'!$A$4:$O$269, MATCH(A36, 'PPP private conversion factor'!$A$4:$A$269), MATCH(W36, 'PPP private conversion factor'!$A$4:$O$4))), "NA"), "NA")</f>
        <v>NA</v>
      </c>
      <c r="AE36" s="452">
        <f>IFERROR(AA36*F36,"NA")</f>
        <v>369.22657649679144</v>
      </c>
      <c r="AF36" s="452">
        <f>IFERROR(AB36*F36,"NA")</f>
        <v>323.26022966091932</v>
      </c>
      <c r="AG36" s="452">
        <f>IFERROR(AC36*F36,"NA")</f>
        <v>1363655.5919999999</v>
      </c>
      <c r="AH36" s="452" t="str">
        <f>IFERROR(AD36*F36,"NA")</f>
        <v>NA</v>
      </c>
      <c r="AI36" s="453" t="str">
        <f t="shared" si="10"/>
        <v>Colombia / Rural area / Rural Areas and Small Towns</v>
      </c>
      <c r="AJ36" s="458" t="s">
        <v>693</v>
      </c>
      <c r="AK36" s="460">
        <v>2017</v>
      </c>
      <c r="AL36" s="459"/>
      <c r="AM36" s="427">
        <f>IFERROR(5.81*(INDEX('LCU per US$, period average'!$A$4:$N$269,MATCH(A36,'LCU per US$, period average'!$A$4:$A$269),MATCH(AK36,'LCU per US$, period average'!$A$4:$N$4))),"NA")</f>
        <v>17751.03155</v>
      </c>
      <c r="AN36" s="427">
        <f t="shared" si="32"/>
        <v>539986.37975099997</v>
      </c>
      <c r="AO36" s="427">
        <f>IFERROR(IF(ISNUMBER(MATCH(AK36, 'LCU per US$, period average'!$A$4:$O$4, 0)), AN36/(INDEX('LCU per US$, period average'!$A$4:$O$269, MATCH(A36, 'LCU per US$, period average'!$A$4:$A$269, 0), MATCH(AK36, 'LCU per US$, period average'!$A$4:$O$4, 0))), "NA"), "NA")</f>
        <v>176.74019999999999</v>
      </c>
      <c r="AP36" s="447">
        <f>IFERROR(IF(ISNUMBER(MATCH(AK36, 'LCU per US$, period average'!$A$4:$O$4, 0)), AO36*HLOOKUP(AK36, 'LCU per US$, period average'!$A$4:$O$269, 76), "NA"), "NA")</f>
        <v>159.67088532839591</v>
      </c>
      <c r="AQ36" s="427" t="str">
        <f>IFERROR(IF(ISNUMBER(MATCH(AK36, 'PPP private conversion factor'!$A$4:$N$4, 0)), AN36/(INDEX('PPP private conversion factor'!$A$4:$N$269, MATCH(A36, 'PPP private conversion factor'!$A$4:$A$269, 0), MATCH(AK36, 'PPP private conversion factor'!$A$4:$O$4, 0))), "NA"), "NA")</f>
        <v>NA</v>
      </c>
      <c r="AR36" s="427">
        <f>AN36*F36</f>
        <v>2159945.5190039999</v>
      </c>
      <c r="AS36" s="427">
        <f>IFERROR(AO36*F36,"NA")</f>
        <v>706.96079999999995</v>
      </c>
      <c r="AT36" s="427">
        <f>IFERROR(AP36*F36,"NA")</f>
        <v>638.68354131358365</v>
      </c>
      <c r="AU36" s="454" t="str">
        <f>IFERROR(AQ36*F36,"NA")</f>
        <v>NA</v>
      </c>
      <c r="AV36" s="455" t="str">
        <f t="shared" si="0"/>
        <v>Colombia / Rural area / Rural Areas and Small Towns</v>
      </c>
      <c r="AW36" s="433">
        <v>2024</v>
      </c>
      <c r="AX36" s="475" t="s">
        <v>209</v>
      </c>
      <c r="AY36" s="435">
        <v>2295528</v>
      </c>
      <c r="AZ36" s="427">
        <f>IF(ISERROR(MATCH(AW36, 'LCU per US$, period average'!$A$4:$O$4, 0)), "NA", AY36/(INDEX('LCU per US$, period average'!$A$4:$O$269, MATCH(A36, 'LCU per US$, period average'!$A$4:$A$269, 0), MATCH(AW36, 'LCU per US$, period average'!$A$4:$O$4, 0))))</f>
        <v>530.64074869017361</v>
      </c>
      <c r="BA36" s="447">
        <f>IFERROR(IF(ISNUMBER(MATCH(AW36, 'LCU per US$, period average'!$A$4:$O$4, 0)), AZ36*HLOOKUP(AW36, 'LCU per US$, period average'!$A$4:$O$269, 76), "NA"), "NA")</f>
        <v>490.75755572518079</v>
      </c>
      <c r="BB36" s="435" t="str">
        <f>IFERROR(IF(ISNUMBER(MATCH(AW36, 'PPP private conversion factor'!$A$4:$O$4, 0)), AY36/(INDEX('PPP private conversion factor'!$A$4:$O$269, MATCH(A36, 'PPP private conversion factor'!$A$4:$A$269, 0), MATCH(AW36, 'PPP private conversion factor'!$A$4:$O$4, 0))), "NA"), "NA")</f>
        <v>NA</v>
      </c>
      <c r="BC36" s="435">
        <f>IFERROR(AY36*H36,"NA")</f>
        <v>3535113.12</v>
      </c>
      <c r="BD36" s="435">
        <f>IFERROR(AZ36*H36,"NA")</f>
        <v>817.18675298286735</v>
      </c>
      <c r="BE36" s="435">
        <f>IFERROR(BA36*H36,"NA")</f>
        <v>755.76663581677849</v>
      </c>
      <c r="BF36" s="448" t="str">
        <f>IFERROR(BB36*H36,"NA")</f>
        <v>NA</v>
      </c>
      <c r="BG36" s="435" t="str">
        <f t="shared" si="18"/>
        <v>Colombia / Rural area / Rural Areas and Small Towns</v>
      </c>
      <c r="BH36" s="438">
        <v>2024</v>
      </c>
      <c r="BI36" s="456" t="s">
        <v>726</v>
      </c>
      <c r="BJ36" s="429" t="s">
        <v>210</v>
      </c>
      <c r="BK36" s="427">
        <v>1300606</v>
      </c>
      <c r="BL36" s="427">
        <f>IFERROR(IF(ISNUMBER(MATCH(BH36, 'LCU per US$, period average'!$A$4:$O$4, 0)), BK36/(INDEX('LCU per US$, period average'!$A$4:$O$269, MATCH(A36, 'LCU per US$, period average'!$A$4:$A$269), MATCH(BH36, 'LCU per US$, period average'!$A$4:$O$4))), "NA"),"NA")</f>
        <v>300.65176359902034</v>
      </c>
      <c r="BM36" s="447">
        <f>IF(ISNUMBER(MATCH(BH36, 'LCU per US$, period average'!$A$4:$O$4, 0)), BL36*HLOOKUP(BH36, 'LCU per US$, period average'!$A$4:$O$269, 76), "NA")</f>
        <v>278.05464430035465</v>
      </c>
      <c r="BN36" s="427" t="str">
        <f>IF(ISNUMBER(MATCH(BH36, 'PPP private conversion factor'!$A$4:$O$4, 0)), BK36/(INDEX('PPP private conversion factor'!$A$4:$O$269, MATCH(A36, 'PPP private conversion factor'!$A$4:$A$269), MATCH(BH36, 'PPP private conversion factor'!$A$4:$O$4))), "NA")</f>
        <v>NA</v>
      </c>
      <c r="BO36" s="427">
        <f>IFERROR(BK36*H36,"NA")</f>
        <v>2002933.24</v>
      </c>
      <c r="BP36" s="427">
        <f>IFERROR(BL36*H36,"NA")</f>
        <v>463.00371594249134</v>
      </c>
      <c r="BQ36" s="427">
        <f>IFERROR(BM36*H36,"NA")</f>
        <v>428.20415222254616</v>
      </c>
      <c r="BR36" s="427" t="str">
        <f>IFERROR(BN36*H36,"NA")</f>
        <v>NA</v>
      </c>
      <c r="BS36" s="438" t="s">
        <v>268</v>
      </c>
      <c r="BT36" s="441" t="s">
        <v>269</v>
      </c>
      <c r="BU36" s="344"/>
      <c r="BV36" s="346"/>
      <c r="BW36" s="346"/>
      <c r="BX36" s="346"/>
      <c r="BY36" s="346"/>
      <c r="BZ36" s="346"/>
      <c r="CA36" s="345" t="str">
        <f t="shared" si="22"/>
        <v>Colombia / Rural area / Rural Areas and Small Towns</v>
      </c>
    </row>
    <row r="37" spans="1:79" ht="49" thickBot="1" x14ac:dyDescent="0.25">
      <c r="A37" s="343" t="s">
        <v>264</v>
      </c>
      <c r="B37" s="332" t="s">
        <v>265</v>
      </c>
      <c r="C37" s="334" t="s">
        <v>266</v>
      </c>
      <c r="D37" s="473" t="s">
        <v>218</v>
      </c>
      <c r="E37" s="423">
        <v>2023</v>
      </c>
      <c r="F37" s="431">
        <v>4</v>
      </c>
      <c r="G37" s="424">
        <v>2</v>
      </c>
      <c r="H37" s="425">
        <v>1.61</v>
      </c>
      <c r="I37" s="446" t="str">
        <f t="shared" si="23"/>
        <v>Colombia / Urban-Rural area / Caribbean coast</v>
      </c>
      <c r="J37" s="422" t="s">
        <v>250</v>
      </c>
      <c r="K37" s="433">
        <v>2024</v>
      </c>
      <c r="L37" s="457"/>
      <c r="M37" s="427">
        <f t="shared" si="2"/>
        <v>837025.25</v>
      </c>
      <c r="N37" s="435">
        <f t="shared" si="3"/>
        <v>193.48912552257246</v>
      </c>
      <c r="O37" s="435">
        <f t="shared" si="24"/>
        <v>178.94639741717737</v>
      </c>
      <c r="P37" s="447" t="str">
        <f t="shared" si="4"/>
        <v>NA</v>
      </c>
      <c r="Q37" s="427">
        <v>3348101</v>
      </c>
      <c r="R37" s="581">
        <f>IFERROR(Q37 / INDEX('LCU per US$, period average'!$A$4:$O$269, MATCH(A37, 'LCU per US$, period average'!$A$4:$A$269, 0), MATCH(K37, 'LCU per US$, period average'!$A$4:$O$4, 0)), "NA")</f>
        <v>773.95650209028986</v>
      </c>
      <c r="S37" s="581">
        <f>IFERROR(R37 * HLOOKUP(K37, 'LCU per US$, period average'!$A$4:$O$269, 76, FALSE), "NA")</f>
        <v>715.78558966870946</v>
      </c>
      <c r="T37" s="582" t="str">
        <f>IFERROR(Q37 / INDEX('PPP private conversion factor'!$A$4:$O$269, MATCH(A37, 'PPP private conversion factor'!$A$4:$A$269, 0), MATCH(K37, 'PPP private conversion factor'!$A$4:$O$4, 0)), "NA")</f>
        <v>NA</v>
      </c>
      <c r="U37" s="449" t="str">
        <f t="shared" si="25"/>
        <v>Colombia / Urban-Rural area / Caribbean coast</v>
      </c>
      <c r="V37" s="420" t="s">
        <v>267</v>
      </c>
      <c r="W37" s="426">
        <v>2021</v>
      </c>
      <c r="X37" s="450">
        <v>0.39200000000000002</v>
      </c>
      <c r="Y37" s="430">
        <v>6.85</v>
      </c>
      <c r="Z37" s="430">
        <v>11206.9</v>
      </c>
      <c r="AA37" s="586">
        <f>IF(ISNUMBER(MATCH(W37, 'LCU per US$, period average'!$A$4:$O$4, 0)), AC37/(INDEX('LCU per US$, period average'!$A$4:$O$269, MATCH(A37, 'LCU per US$, period average'!$A$4:$A$269), MATCH(W37, 'LCU per US$, period average'!$A$4:$O$4))), "NA")</f>
        <v>92.306644124197859</v>
      </c>
      <c r="AB37" s="587">
        <f>IF(ISNUMBER(MATCH(W37, 'LCU per US$, period average'!$A$4:$O$4, 0)), AA37*HLOOKUP(W37, 'LCU per US$, period average'!$A$4:$O$269, 76), "NA")</f>
        <v>80.81505741522983</v>
      </c>
      <c r="AC37" s="451">
        <f t="shared" si="5"/>
        <v>340913.89799999999</v>
      </c>
      <c r="AD37" s="586" t="str">
        <f>IFERROR(IF(ISNUMBER(MATCH(W37, 'PPP private conversion factor'!$A$4:$O$4, 0)), AC37/(INDEX('PPP private conversion factor'!$A$4:$O$269, MATCH(A37, 'PPP private conversion factor'!$A$4:$A$269), MATCH(W37, 'PPP private conversion factor'!$A$4:$O$4))), "NA"), "NA")</f>
        <v>NA</v>
      </c>
      <c r="AE37" s="452">
        <f t="shared" si="6"/>
        <v>369.22657649679144</v>
      </c>
      <c r="AF37" s="452">
        <f t="shared" si="7"/>
        <v>323.26022966091932</v>
      </c>
      <c r="AG37" s="452">
        <f t="shared" si="8"/>
        <v>1363655.5919999999</v>
      </c>
      <c r="AH37" s="452" t="str">
        <f t="shared" si="9"/>
        <v>NA</v>
      </c>
      <c r="AI37" s="453" t="str">
        <f t="shared" si="10"/>
        <v>Colombia / Urban-Rural area / Caribbean coast</v>
      </c>
      <c r="AJ37" s="458" t="s">
        <v>693</v>
      </c>
      <c r="AK37" s="460">
        <v>2017</v>
      </c>
      <c r="AL37" s="459"/>
      <c r="AM37" s="427">
        <f>IFERROR(5.81*(INDEX('LCU per US$, period average'!$A$4:$N$269,MATCH(A37,'LCU per US$, period average'!$A$4:$A$269),MATCH(AK37,'LCU per US$, period average'!$A$4:$N$4))),"NA")</f>
        <v>17751.03155</v>
      </c>
      <c r="AN37" s="427">
        <f t="shared" si="32"/>
        <v>539986.37975099997</v>
      </c>
      <c r="AO37" s="579">
        <f>IFERROR(IF(ISNUMBER(MATCH(AK37, 'LCU per US$, period average'!$A$4:$O$4, 0)), AN37/(INDEX('LCU per US$, period average'!$A$4:$O$269, MATCH(A37, 'LCU per US$, period average'!$A$4:$A$269, 0), MATCH(AK37, 'LCU per US$, period average'!$A$4:$O$4, 0))), "NA"), "NA")</f>
        <v>176.74019999999999</v>
      </c>
      <c r="AP37" s="581">
        <f>IFERROR(IF(ISNUMBER(MATCH(AK37, 'LCU per US$, period average'!$A$4:$O$4, 0)), AO37*HLOOKUP(AK37, 'LCU per US$, period average'!$A$4:$O$269, 76), "NA"), "NA")</f>
        <v>159.67088532839591</v>
      </c>
      <c r="AQ37" s="579" t="str">
        <f>IFERROR(IF(ISNUMBER(MATCH(AK37, 'PPP private conversion factor'!$A$4:$N$4, 0)), AN37/(INDEX('PPP private conversion factor'!$A$4:$N$269, MATCH(A37, 'PPP private conversion factor'!$A$4:$A$269, 0), MATCH(AK37, 'PPP private conversion factor'!$A$4:$O$4, 0))), "NA"), "NA")</f>
        <v>NA</v>
      </c>
      <c r="AR37" s="427">
        <f t="shared" si="26"/>
        <v>2159945.5190039999</v>
      </c>
      <c r="AS37" s="427">
        <f t="shared" si="11"/>
        <v>706.96079999999995</v>
      </c>
      <c r="AT37" s="427">
        <f t="shared" si="12"/>
        <v>638.68354131358365</v>
      </c>
      <c r="AU37" s="454" t="str">
        <f t="shared" si="13"/>
        <v>NA</v>
      </c>
      <c r="AV37" s="455" t="str">
        <f t="shared" si="0"/>
        <v>Colombia / Urban-Rural area / Caribbean coast</v>
      </c>
      <c r="AW37" s="433">
        <v>2024</v>
      </c>
      <c r="AX37" s="429" t="s">
        <v>209</v>
      </c>
      <c r="AY37" s="435">
        <v>2262567</v>
      </c>
      <c r="AZ37" s="579">
        <f>IF(ISERROR(MATCH(AW37, 'LCU per US$, period average'!$A$4:$O$4, 0)), "NA", AY37/(INDEX('LCU per US$, period average'!$A$4:$O$269, MATCH(A37, 'LCU per US$, period average'!$A$4:$A$269, 0), MATCH(AW37, 'LCU per US$, period average'!$A$4:$O$4, 0))))</f>
        <v>523.02139065246865</v>
      </c>
      <c r="BA37" s="581">
        <f>IFERROR(IF(ISNUMBER(MATCH(AW37, 'LCU per US$, period average'!$A$4:$O$4, 0)), AZ37*HLOOKUP(AW37, 'LCU per US$, period average'!$A$4:$O$269, 76), "NA"), "NA")</f>
        <v>483.71087200175958</v>
      </c>
      <c r="BB37" s="580" t="str">
        <f>IFERROR(IF(ISNUMBER(MATCH(AW37, 'PPP private conversion factor'!$A$4:$O$4, 0)), AY37/(INDEX('PPP private conversion factor'!$A$4:$O$269, MATCH(A37, 'PPP private conversion factor'!$A$4:$A$269, 0), MATCH(AW37, 'PPP private conversion factor'!$A$4:$O$4, 0))), "NA"), "NA")</f>
        <v>NA</v>
      </c>
      <c r="BC37" s="435">
        <f t="shared" si="14"/>
        <v>3642732.87</v>
      </c>
      <c r="BD37" s="435">
        <f t="shared" si="15"/>
        <v>842.0644389504746</v>
      </c>
      <c r="BE37" s="435">
        <f t="shared" si="16"/>
        <v>778.77450392283299</v>
      </c>
      <c r="BF37" s="448" t="str">
        <f t="shared" si="17"/>
        <v>NA</v>
      </c>
      <c r="BG37" s="435" t="str">
        <f t="shared" si="18"/>
        <v>Colombia / Urban-Rural area / Caribbean coast</v>
      </c>
      <c r="BH37" s="438">
        <v>2024</v>
      </c>
      <c r="BI37" s="456" t="s">
        <v>726</v>
      </c>
      <c r="BJ37" s="429" t="s">
        <v>210</v>
      </c>
      <c r="BK37" s="427">
        <v>1300606</v>
      </c>
      <c r="BL37" s="427">
        <f>IFERROR(IF(ISNUMBER(MATCH(BH37, 'LCU per US$, period average'!$A$4:$O$4, 0)), BK37/(INDEX('LCU per US$, period average'!$A$4:$O$269, MATCH(A37, 'LCU per US$, period average'!$A$4:$A$269), MATCH(BH37, 'LCU per US$, period average'!$A$4:$O$4))), "NA"),"NA")</f>
        <v>300.65176359902034</v>
      </c>
      <c r="BM37" s="581">
        <f>IF(ISNUMBER(MATCH(BH37, 'LCU per US$, period average'!$A$4:$O$4, 0)), BL37*HLOOKUP(BH37, 'LCU per US$, period average'!$A$4:$O$269, 76), "NA")</f>
        <v>278.05464430035465</v>
      </c>
      <c r="BN37" s="579" t="str">
        <f>IF(ISNUMBER(MATCH(BH37, 'PPP private conversion factor'!$A$4:$O$4, 0)), BK37/(INDEX('PPP private conversion factor'!$A$4:$O$269, MATCH(A37, 'PPP private conversion factor'!$A$4:$A$269), MATCH(BH37, 'PPP private conversion factor'!$A$4:$O$4))), "NA")</f>
        <v>NA</v>
      </c>
      <c r="BO37" s="427">
        <f t="shared" si="19"/>
        <v>2093975.6600000001</v>
      </c>
      <c r="BP37" s="427">
        <f t="shared" si="20"/>
        <v>484.04933939442276</v>
      </c>
      <c r="BQ37" s="427">
        <f t="shared" si="21"/>
        <v>447.66797732357099</v>
      </c>
      <c r="BR37" s="427" t="str">
        <f t="shared" si="1"/>
        <v>NA</v>
      </c>
      <c r="BS37" s="438" t="s">
        <v>268</v>
      </c>
      <c r="BT37" s="441" t="s">
        <v>269</v>
      </c>
      <c r="BU37" s="344"/>
      <c r="BV37" s="346"/>
      <c r="BW37" s="346"/>
      <c r="BX37" s="346"/>
      <c r="BY37" s="346"/>
      <c r="BZ37" s="346"/>
      <c r="CA37" s="345" t="str">
        <f t="shared" si="22"/>
        <v>Colombia / Urban-Rural area / Caribbean coast</v>
      </c>
    </row>
    <row r="38" spans="1:79" ht="33" thickBot="1" x14ac:dyDescent="0.25">
      <c r="A38" s="343" t="s">
        <v>270</v>
      </c>
      <c r="B38" s="332" t="s">
        <v>213</v>
      </c>
      <c r="C38" s="334" t="s">
        <v>271</v>
      </c>
      <c r="D38" s="428" t="s">
        <v>218</v>
      </c>
      <c r="E38" s="423">
        <v>2023</v>
      </c>
      <c r="F38" s="431">
        <v>4</v>
      </c>
      <c r="G38" s="424">
        <v>2</v>
      </c>
      <c r="H38" s="425">
        <v>1.56</v>
      </c>
      <c r="I38" s="446" t="str">
        <f t="shared" si="23"/>
        <v>Costa Rica / Rural area / Limón and Heredia Provinces</v>
      </c>
      <c r="J38" s="429" t="s">
        <v>250</v>
      </c>
      <c r="K38" s="433">
        <v>2024</v>
      </c>
      <c r="L38" s="457"/>
      <c r="M38" s="427">
        <f t="shared" si="2"/>
        <v>170437</v>
      </c>
      <c r="N38" s="435">
        <f t="shared" si="3"/>
        <v>313.27406865948973</v>
      </c>
      <c r="O38" s="435">
        <f t="shared" si="24"/>
        <v>289.72825133936163</v>
      </c>
      <c r="P38" s="447" t="str">
        <f t="shared" si="4"/>
        <v>NA</v>
      </c>
      <c r="Q38" s="427">
        <v>681748</v>
      </c>
      <c r="R38" s="581">
        <f>IFERROR(Q38 / INDEX('LCU per US$, period average'!$A$4:$O$269, MATCH(A38, 'LCU per US$, period average'!$A$4:$A$269, 0), MATCH(K38, 'LCU per US$, period average'!$A$4:$O$4, 0)), "NA")</f>
        <v>1253.0962746379589</v>
      </c>
      <c r="S38" s="581">
        <f>IFERROR(R38 * HLOOKUP(K38, 'LCU per US$, period average'!$A$4:$O$269, 76, FALSE), "NA")</f>
        <v>1158.9130053574465</v>
      </c>
      <c r="T38" s="582" t="str">
        <f>IFERROR(Q38 / INDEX('PPP private conversion factor'!$A$4:$O$269, MATCH(A38, 'PPP private conversion factor'!$A$4:$A$269, 0), MATCH(K38, 'PPP private conversion factor'!$A$4:$O$4, 0)), "NA")</f>
        <v>NA</v>
      </c>
      <c r="U38" s="449" t="str">
        <f t="shared" si="25"/>
        <v>Costa Rica / Rural area / Limón and Heredia Provinces</v>
      </c>
      <c r="V38" s="420" t="s">
        <v>272</v>
      </c>
      <c r="W38" s="426">
        <v>2021</v>
      </c>
      <c r="X38" s="450">
        <v>0.14299999999999999</v>
      </c>
      <c r="Y38" s="430">
        <v>6.85</v>
      </c>
      <c r="Z38" s="430">
        <v>2717.4</v>
      </c>
      <c r="AA38" s="586">
        <f>IF(ISNUMBER(MATCH(W38, 'LCU per US$, period average'!$A$4:$O$4, 0)), AC38/(INDEX('LCU per US$, period average'!$A$4:$O$269, MATCH(A38, 'LCU per US$, period average'!$A$4:$A$269), MATCH(W38, 'LCU per US$, period average'!$A$4:$O$4))), "NA")</f>
        <v>141.32875221276183</v>
      </c>
      <c r="AB38" s="587">
        <f>IF(ISNUMBER(MATCH(W38, 'LCU per US$, period average'!$A$4:$O$4, 0)), AA38*HLOOKUP(W38, 'LCU per US$, period average'!$A$4:$O$269, 76), "NA")</f>
        <v>123.73422664060466</v>
      </c>
      <c r="AC38" s="451">
        <f t="shared" si="5"/>
        <v>82663.308000000005</v>
      </c>
      <c r="AD38" s="586" t="str">
        <f>IFERROR(IF(ISNUMBER(MATCH(W38, 'PPP private conversion factor'!$A$4:$O$4, 0)), AC38/(INDEX('PPP private conversion factor'!$A$4:$O$269, MATCH(A38, 'PPP private conversion factor'!$A$4:$A$269), MATCH(W38, 'PPP private conversion factor'!$A$4:$O$4))), "NA"), "NA")</f>
        <v>NA</v>
      </c>
      <c r="AE38" s="452">
        <f t="shared" si="6"/>
        <v>565.31500885104731</v>
      </c>
      <c r="AF38" s="452">
        <f t="shared" si="7"/>
        <v>494.93690656241864</v>
      </c>
      <c r="AG38" s="452">
        <f t="shared" si="8"/>
        <v>330653.23200000002</v>
      </c>
      <c r="AH38" s="452" t="str">
        <f t="shared" si="9"/>
        <v>NA</v>
      </c>
      <c r="AI38" s="453" t="str">
        <f t="shared" si="10"/>
        <v>Costa Rica / Rural area / Limón and Heredia Provinces</v>
      </c>
      <c r="AJ38" s="458" t="s">
        <v>693</v>
      </c>
      <c r="AK38" s="460">
        <v>2017</v>
      </c>
      <c r="AL38" s="459"/>
      <c r="AM38" s="427">
        <f>IFERROR(8.62*(INDEX('LCU per US$, period average'!$A$4:$N$269,MATCH(A38,'LCU per US$, period average'!$A$4:$A$269),MATCH(AK38,'LCU per US$, period average'!$A$4:$N$4))),"NA")</f>
        <v>4695.6533455141516</v>
      </c>
      <c r="AN38" s="427">
        <f t="shared" si="32"/>
        <v>142841.77477054051</v>
      </c>
      <c r="AO38" s="579">
        <f>IFERROR(IF(ISNUMBER(MATCH(AK38, 'LCU per US$, period average'!$A$4:$O$4, 0)), AN38/(INDEX('LCU per US$, period average'!$A$4:$O$269, MATCH(A38, 'LCU per US$, period average'!$A$4:$A$269, 0), MATCH(AK38, 'LCU per US$, period average'!$A$4:$O$4, 0))), "NA"), "NA")</f>
        <v>262.22039999999998</v>
      </c>
      <c r="AP38" s="581">
        <f>IFERROR(IF(ISNUMBER(MATCH(AK38, 'LCU per US$, period average'!$A$4:$O$4, 0)), AO38*HLOOKUP(AK38, 'LCU per US$, period average'!$A$4:$O$269, 76), "NA"), "NA")</f>
        <v>236.895530383954</v>
      </c>
      <c r="AQ38" s="579" t="str">
        <f>IFERROR(IF(ISNUMBER(MATCH(AK38, 'PPP private conversion factor'!$A$4:$N$4, 0)), AN38/(INDEX('PPP private conversion factor'!$A$4:$N$269, MATCH(A38, 'PPP private conversion factor'!$A$4:$A$269, 0), MATCH(AK38, 'PPP private conversion factor'!$A$4:$O$4, 0))), "NA"), "NA")</f>
        <v>NA</v>
      </c>
      <c r="AR38" s="427">
        <f t="shared" si="26"/>
        <v>571367.09908216202</v>
      </c>
      <c r="AS38" s="427">
        <f t="shared" si="11"/>
        <v>1048.8815999999999</v>
      </c>
      <c r="AT38" s="427">
        <f t="shared" si="12"/>
        <v>947.58212153581599</v>
      </c>
      <c r="AU38" s="454" t="str">
        <f t="shared" si="13"/>
        <v>NA</v>
      </c>
      <c r="AV38" s="455" t="str">
        <f t="shared" si="0"/>
        <v>Costa Rica / Rural area / Limón and Heredia Provinces</v>
      </c>
      <c r="AW38" s="433">
        <v>2024</v>
      </c>
      <c r="AX38" s="432" t="s">
        <v>209</v>
      </c>
      <c r="AY38" s="435">
        <v>484764</v>
      </c>
      <c r="AZ38" s="579">
        <f>IF(ISERROR(MATCH(AW38, 'LCU per US$, period average'!$A$4:$O$4, 0)), "NA", AY38/(INDEX('LCU per US$, period average'!$A$4:$O$269, MATCH(A38, 'LCU per US$, period average'!$A$4:$A$269, 0), MATCH(AW38, 'LCU per US$, period average'!$A$4:$O$4, 0))))</f>
        <v>891.02712802765177</v>
      </c>
      <c r="BA38" s="581">
        <f>IFERROR(IF(ISNUMBER(MATCH(AW38, 'LCU per US$, period average'!$A$4:$O$4, 0)), AZ38*HLOOKUP(AW38, 'LCU per US$, period average'!$A$4:$O$269, 76), "NA"), "NA")</f>
        <v>824.05713567050759</v>
      </c>
      <c r="BB38" s="580" t="str">
        <f>IFERROR(IF(ISNUMBER(MATCH(AW38, 'PPP private conversion factor'!$A$4:$O$4, 0)), AY38/(INDEX('PPP private conversion factor'!$A$4:$O$269, MATCH(A38, 'PPP private conversion factor'!$A$4:$A$269, 0), MATCH(AW38, 'PPP private conversion factor'!$A$4:$O$4, 0))), "NA"), "NA")</f>
        <v>NA</v>
      </c>
      <c r="BC38" s="435">
        <f t="shared" si="14"/>
        <v>756231.84000000008</v>
      </c>
      <c r="BD38" s="435">
        <f t="shared" si="15"/>
        <v>1390.0023197231369</v>
      </c>
      <c r="BE38" s="435">
        <f t="shared" si="16"/>
        <v>1285.5291316459918</v>
      </c>
      <c r="BF38" s="448" t="str">
        <f t="shared" si="17"/>
        <v>NA</v>
      </c>
      <c r="BG38" s="435" t="str">
        <f t="shared" si="18"/>
        <v>Costa Rica / Rural area / Limón and Heredia Provinces</v>
      </c>
      <c r="BH38" s="438">
        <v>2024</v>
      </c>
      <c r="BI38" s="456" t="s">
        <v>273</v>
      </c>
      <c r="BJ38" s="443" t="s">
        <v>646</v>
      </c>
      <c r="BK38" s="427">
        <f>13395.72*6*4.33</f>
        <v>348020.80559999996</v>
      </c>
      <c r="BL38" s="427">
        <f>IFERROR(IF(ISNUMBER(MATCH(BH38, 'LCU per US$, period average'!$A$4:$O$4, 0)), BK38/(INDEX('LCU per US$, period average'!$A$4:$O$269, MATCH(A38, 'LCU per US$, period average'!$A$4:$A$269), MATCH(BH38, 'LCU per US$, period average'!$A$4:$O$4))), "NA"),"NA")</f>
        <v>639.68442150745034</v>
      </c>
      <c r="BM38" s="581">
        <f>IF(ISNUMBER(MATCH(BH38, 'LCU per US$, period average'!$A$4:$O$4, 0)), BL38*HLOOKUP(BH38, 'LCU per US$, period average'!$A$4:$O$269, 76), "NA")</f>
        <v>591.60545794753421</v>
      </c>
      <c r="BN38" s="579" t="str">
        <f>IF(ISNUMBER(MATCH(BH38, 'PPP private conversion factor'!$A$4:$O$4, 0)), BK38/(INDEX('PPP private conversion factor'!$A$4:$O$269, MATCH(A38, 'PPP private conversion factor'!$A$4:$A$269), MATCH(BH38, 'PPP private conversion factor'!$A$4:$O$4))), "NA")</f>
        <v>NA</v>
      </c>
      <c r="BO38" s="427">
        <f t="shared" si="19"/>
        <v>542912.45673599991</v>
      </c>
      <c r="BP38" s="427">
        <f t="shared" si="20"/>
        <v>997.9076975516225</v>
      </c>
      <c r="BQ38" s="427">
        <f t="shared" si="21"/>
        <v>922.90451439815342</v>
      </c>
      <c r="BR38" s="427" t="str">
        <f t="shared" si="1"/>
        <v>NA</v>
      </c>
      <c r="BS38" s="438" t="s">
        <v>274</v>
      </c>
      <c r="BT38" s="441" t="s">
        <v>275</v>
      </c>
      <c r="BU38" s="344"/>
      <c r="BV38" s="346"/>
      <c r="BW38" s="346"/>
      <c r="BX38" s="346"/>
      <c r="BY38" s="346"/>
      <c r="BZ38" s="346"/>
      <c r="CA38" s="345" t="str">
        <f t="shared" si="22"/>
        <v>Costa Rica / Rural area / Limón and Heredia Provinces</v>
      </c>
    </row>
    <row r="39" spans="1:79" ht="33" thickBot="1" x14ac:dyDescent="0.25">
      <c r="A39" s="343" t="s">
        <v>842</v>
      </c>
      <c r="B39" s="332" t="s">
        <v>213</v>
      </c>
      <c r="C39" s="334" t="s">
        <v>204</v>
      </c>
      <c r="D39" s="445" t="s">
        <v>205</v>
      </c>
      <c r="E39" s="423">
        <v>2023</v>
      </c>
      <c r="F39" s="431">
        <v>5.5</v>
      </c>
      <c r="G39" s="424">
        <v>2</v>
      </c>
      <c r="H39" s="425">
        <v>1.61</v>
      </c>
      <c r="I39" s="446" t="str">
        <f t="shared" si="23"/>
        <v>Côte d'Ivoire / Rural area / All</v>
      </c>
      <c r="J39" s="429" t="s">
        <v>250</v>
      </c>
      <c r="K39" s="433">
        <v>2024</v>
      </c>
      <c r="L39" s="457">
        <v>135992</v>
      </c>
      <c r="M39" s="427">
        <f t="shared" si="2"/>
        <v>39808.567272727276</v>
      </c>
      <c r="N39" s="435">
        <f t="shared" si="3"/>
        <v>65.6290018779181</v>
      </c>
      <c r="O39" s="435">
        <f t="shared" si="24"/>
        <v>60.696297119646381</v>
      </c>
      <c r="P39" s="447" t="str">
        <f t="shared" si="4"/>
        <v>NA</v>
      </c>
      <c r="Q39" s="427">
        <f>L39*H39</f>
        <v>218947.12000000002</v>
      </c>
      <c r="R39" s="581">
        <f>IFERROR(Q39 / INDEX('LCU per US$, period average'!$A$4:$O$269, MATCH(A39, 'LCU per US$, period average'!$A$4:$A$269, 0), MATCH(K39, 'LCU per US$, period average'!$A$4:$O$4, 0)), "NA")</f>
        <v>360.95951032854953</v>
      </c>
      <c r="S39" s="581">
        <f>IFERROR(R39 * HLOOKUP(K39, 'LCU per US$, period average'!$A$4:$O$269, 76, FALSE), "NA")</f>
        <v>333.82963415805511</v>
      </c>
      <c r="T39" s="582" t="str">
        <f>IFERROR(Q39 / INDEX('PPP private conversion factor'!$A$4:$O$269, MATCH(A39, 'PPP private conversion factor'!$A$4:$A$269, 0), MATCH(K39, 'PPP private conversion factor'!$A$4:$O$4, 0)), "NA")</f>
        <v>NA</v>
      </c>
      <c r="U39" s="449" t="str">
        <f t="shared" si="25"/>
        <v>Côte d'Ivoire / Rural area / All</v>
      </c>
      <c r="V39" s="492" t="s">
        <v>207</v>
      </c>
      <c r="W39" s="426">
        <v>2018</v>
      </c>
      <c r="X39" s="450">
        <v>0.39600000000000002</v>
      </c>
      <c r="Y39" s="430">
        <v>3.65</v>
      </c>
      <c r="Z39" s="430">
        <v>900.3</v>
      </c>
      <c r="AA39" s="586">
        <f>IF(ISNUMBER(MATCH(W39, 'LCU per US$, period average'!$A$4:$O$4, 0)), AC39/(INDEX('LCU per US$, period average'!$A$4:$O$269, MATCH(A39, 'LCU per US$, period average'!$A$4:$A$269), MATCH(W39, 'LCU per US$, period average'!$A$4:$O$4))), "NA")</f>
        <v>47.165775683205261</v>
      </c>
      <c r="AB39" s="587">
        <f>IF(ISNUMBER(MATCH(W39, 'LCU per US$, period average'!$A$4:$O$4, 0)), AA39*HLOOKUP(W39, 'LCU per US$, period average'!$A$4:$O$269, 76), "NA")</f>
        <v>41.751404436570901</v>
      </c>
      <c r="AC39" s="451">
        <f t="shared" si="5"/>
        <v>27387.126</v>
      </c>
      <c r="AD39" s="586" t="str">
        <f>IFERROR(IF(ISNUMBER(MATCH(W39, 'PPP private conversion factor'!$A$4:$O$4, 0)), AC39/(INDEX('PPP private conversion factor'!$A$4:$O$269, MATCH(A39, 'PPP private conversion factor'!$A$4:$A$269), MATCH(W39, 'PPP private conversion factor'!$A$4:$O$4))), "NA"), "NA")</f>
        <v>NA</v>
      </c>
      <c r="AE39" s="452">
        <f t="shared" si="6"/>
        <v>259.41176625762893</v>
      </c>
      <c r="AF39" s="452">
        <f t="shared" si="7"/>
        <v>229.63272440113997</v>
      </c>
      <c r="AG39" s="452">
        <f t="shared" si="8"/>
        <v>150629.193</v>
      </c>
      <c r="AH39" s="452" t="str">
        <f t="shared" si="9"/>
        <v>NA</v>
      </c>
      <c r="AI39" s="453" t="str">
        <f t="shared" si="10"/>
        <v>Côte d'Ivoire / Rural area / All</v>
      </c>
      <c r="AJ39" s="458" t="s">
        <v>693</v>
      </c>
      <c r="AK39" s="460">
        <v>2015</v>
      </c>
      <c r="AL39" s="459"/>
      <c r="AM39" s="427">
        <f>IFERROR(2.58*(INDEX('LCU per US$, period average'!$A$4:$N$269,MATCH(A39,'LCU per US$, period average'!$A$4:$A$269),MATCH(AK39,'LCU per US$, period average'!$A$4:$N$4))),"NA")</f>
        <v>1273.8939110783049</v>
      </c>
      <c r="AN39" s="427">
        <f t="shared" ref="AN39:AN47" si="33">AM39*30.42</f>
        <v>38751.852775002037</v>
      </c>
      <c r="AO39" s="579">
        <f>IFERROR(IF(ISNUMBER(MATCH(AK39, 'LCU per US$, period average'!$A$4:$O$4, 0)), AN39/(INDEX('LCU per US$, period average'!$A$4:$O$269, MATCH(A39, 'LCU per US$, period average'!$A$4:$A$269, 0), MATCH(AK39, 'LCU per US$, period average'!$A$4:$O$4, 0))), "NA"), "NA")</f>
        <v>78.483599999999996</v>
      </c>
      <c r="AP39" s="581">
        <f>IFERROR(IF(ISNUMBER(MATCH(AK39, 'LCU per US$, period average'!$A$4:$O$4, 0)), AO39*HLOOKUP(AK39, 'LCU per US$, period average'!$A$4:$O$269, 76), "NA"), "NA")</f>
        <v>59.076818716779634</v>
      </c>
      <c r="AQ39" s="579" t="str">
        <f>IFERROR(IF(ISNUMBER(MATCH(AK39, 'PPP private conversion factor'!$A$4:$N$4, 0)), AN39/(INDEX('PPP private conversion factor'!$A$4:$N$269, MATCH(A39, 'PPP private conversion factor'!$A$4:$A$269, 0), MATCH(AK39, 'PPP private conversion factor'!$A$4:$O$4, 0))), "NA"), "NA")</f>
        <v>NA</v>
      </c>
      <c r="AR39" s="427">
        <f t="shared" si="26"/>
        <v>213135.1902625112</v>
      </c>
      <c r="AS39" s="427">
        <f t="shared" si="11"/>
        <v>431.65979999999996</v>
      </c>
      <c r="AT39" s="427">
        <f t="shared" si="12"/>
        <v>324.92250294228796</v>
      </c>
      <c r="AU39" s="454" t="str">
        <f t="shared" si="13"/>
        <v>NA</v>
      </c>
      <c r="AV39" s="455" t="str">
        <f t="shared" si="0"/>
        <v>Côte d'Ivoire / Rural area / All</v>
      </c>
      <c r="AW39" s="433">
        <v>2024</v>
      </c>
      <c r="AX39" s="432" t="s">
        <v>209</v>
      </c>
      <c r="AY39" s="435">
        <v>148872</v>
      </c>
      <c r="AZ39" s="579">
        <f>IF(ISERROR(MATCH(AW39, 'LCU per US$, period average'!$A$4:$O$4, 0)), "NA", AY39/(INDEX('LCU per US$, period average'!$A$4:$O$269, MATCH(A39, 'LCU per US$, period average'!$A$4:$A$269, 0), MATCH(AW39, 'LCU per US$, period average'!$A$4:$O$4, 0))))</f>
        <v>245.43261506080475</v>
      </c>
      <c r="BA39" s="581">
        <f>IFERROR(IF(ISNUMBER(MATCH(AW39, 'LCU per US$, period average'!$A$4:$O$4, 0)), AZ39*HLOOKUP(AW39, 'LCU per US$, period average'!$A$4:$O$269, 76), "NA"), "NA")</f>
        <v>226.98579134714345</v>
      </c>
      <c r="BB39" s="580" t="str">
        <f>IFERROR(IF(ISNUMBER(MATCH(AW39, 'PPP private conversion factor'!$A$4:$O$4, 0)), AY39/(INDEX('PPP private conversion factor'!$A$4:$O$269, MATCH(A39, 'PPP private conversion factor'!$A$4:$A$269, 0), MATCH(AW39, 'PPP private conversion factor'!$A$4:$O$4, 0))), "NA"), "NA")</f>
        <v>NA</v>
      </c>
      <c r="BC39" s="435">
        <f t="shared" si="14"/>
        <v>239683.92</v>
      </c>
      <c r="BD39" s="435">
        <f t="shared" si="15"/>
        <v>395.14651024789566</v>
      </c>
      <c r="BE39" s="435">
        <f t="shared" si="16"/>
        <v>365.44712406890096</v>
      </c>
      <c r="BF39" s="448" t="str">
        <f t="shared" si="17"/>
        <v>NA</v>
      </c>
      <c r="BG39" s="435" t="str">
        <f t="shared" si="18"/>
        <v>Côte d'Ivoire / Rural area / All</v>
      </c>
      <c r="BH39" s="438">
        <v>2024</v>
      </c>
      <c r="BI39" s="456" t="s">
        <v>694</v>
      </c>
      <c r="BJ39" s="408" t="s">
        <v>210</v>
      </c>
      <c r="BK39" s="427">
        <v>75000</v>
      </c>
      <c r="BL39" s="427">
        <f>IFERROR(IF(ISNUMBER(MATCH(BH39, 'LCU per US$, period average'!$A$4:$O$4, 0)), BK39/(INDEX('LCU per US$, period average'!$A$4:$O$269, MATCH(A39, 'LCU per US$, period average'!$A$4:$A$269), MATCH(BH39, 'LCU per US$, period average'!$A$4:$O$4))), "NA"),"NA")</f>
        <v>123.64612640093742</v>
      </c>
      <c r="BM39" s="581">
        <f>IF(ISNUMBER(MATCH(BH39, 'LCU per US$, period average'!$A$4:$O$4, 0)), BL39*HLOOKUP(BH39, 'LCU per US$, period average'!$A$4:$O$269, 76), "NA")</f>
        <v>114.35282894725508</v>
      </c>
      <c r="BN39" s="579" t="str">
        <f>IF(ISNUMBER(MATCH(BH39, 'PPP private conversion factor'!$A$4:$O$4, 0)), BK39/(INDEX('PPP private conversion factor'!$A$4:$O$269, MATCH(A39, 'PPP private conversion factor'!$A$4:$A$269), MATCH(BH39, 'PPP private conversion factor'!$A$4:$O$4))), "NA")</f>
        <v>NA</v>
      </c>
      <c r="BO39" s="427">
        <f t="shared" si="19"/>
        <v>120750.00000000001</v>
      </c>
      <c r="BP39" s="427">
        <f t="shared" si="20"/>
        <v>199.07026350550925</v>
      </c>
      <c r="BQ39" s="427">
        <f t="shared" si="21"/>
        <v>184.1080546050807</v>
      </c>
      <c r="BR39" s="427" t="str">
        <f t="shared" si="1"/>
        <v>NA</v>
      </c>
      <c r="BS39" s="438" t="s">
        <v>239</v>
      </c>
      <c r="BT39" s="441" t="s">
        <v>240</v>
      </c>
      <c r="BU39" s="344"/>
      <c r="BV39" s="346"/>
      <c r="BW39" s="346"/>
      <c r="BX39" s="346"/>
      <c r="BY39" s="346"/>
      <c r="BZ39" s="346"/>
      <c r="CA39" s="345" t="str">
        <f t="shared" si="22"/>
        <v>Côte d'Ivoire / Rural area / All</v>
      </c>
    </row>
    <row r="40" spans="1:79" ht="33" thickBot="1" x14ac:dyDescent="0.25">
      <c r="A40" s="343" t="s">
        <v>842</v>
      </c>
      <c r="B40" s="332" t="s">
        <v>213</v>
      </c>
      <c r="C40" s="334" t="s">
        <v>276</v>
      </c>
      <c r="D40" s="473" t="s">
        <v>277</v>
      </c>
      <c r="E40" s="423">
        <v>2024</v>
      </c>
      <c r="F40" s="431">
        <v>6</v>
      </c>
      <c r="G40" s="424">
        <v>2</v>
      </c>
      <c r="H40" s="501">
        <v>1.65</v>
      </c>
      <c r="I40" s="446" t="str">
        <f t="shared" si="23"/>
        <v>Côte d'Ivoire / Rural area / Cocoa growing areas</v>
      </c>
      <c r="J40" s="470" t="s">
        <v>277</v>
      </c>
      <c r="K40" s="438">
        <v>2024</v>
      </c>
      <c r="L40" s="457"/>
      <c r="M40" s="427">
        <f t="shared" si="2"/>
        <v>53990.166666666664</v>
      </c>
      <c r="N40" s="435">
        <f t="shared" si="3"/>
        <v>89.008999627657928</v>
      </c>
      <c r="O40" s="435">
        <f t="shared" si="24"/>
        <v>82.319043915561679</v>
      </c>
      <c r="P40" s="447" t="str">
        <f t="shared" si="4"/>
        <v>NA</v>
      </c>
      <c r="Q40" s="427">
        <v>323941</v>
      </c>
      <c r="R40" s="581">
        <f>IFERROR(Q40 / INDEX('LCU per US$, period average'!$A$4:$O$269, MATCH(A40, 'LCU per US$, period average'!$A$4:$A$269, 0), MATCH(K40, 'LCU per US$, period average'!$A$4:$O$4, 0)), "NA")</f>
        <v>534.05399776594754</v>
      </c>
      <c r="S40" s="581">
        <f>IFERROR(R40 * HLOOKUP(K40, 'LCU per US$, period average'!$A$4:$O$269, 76, FALSE), "NA")</f>
        <v>493.91426349337007</v>
      </c>
      <c r="T40" s="582" t="str">
        <f>IFERROR(Q40 / INDEX('PPP private conversion factor'!$A$4:$O$269, MATCH(A40, 'PPP private conversion factor'!$A$4:$A$269, 0), MATCH(K40, 'PPP private conversion factor'!$A$4:$O$4, 0)), "NA")</f>
        <v>NA</v>
      </c>
      <c r="U40" s="449" t="str">
        <f t="shared" si="25"/>
        <v>Côte d'Ivoire / Rural area / Cocoa growing areas</v>
      </c>
      <c r="V40" s="420" t="s">
        <v>272</v>
      </c>
      <c r="W40" s="426">
        <v>2018</v>
      </c>
      <c r="X40" s="450">
        <v>0.39600000000000002</v>
      </c>
      <c r="Y40" s="430">
        <v>3.65</v>
      </c>
      <c r="Z40" s="430">
        <v>900.3</v>
      </c>
      <c r="AA40" s="586">
        <f>IF(ISNUMBER(MATCH(W40, 'LCU per US$, period average'!$A$4:$O$4, 0)), AC40/(INDEX('LCU per US$, period average'!$A$4:$O$269, MATCH(A40, 'LCU per US$, period average'!$A$4:$A$269), MATCH(W40, 'LCU per US$, period average'!$A$4:$O$4))), "NA")</f>
        <v>47.165775683205261</v>
      </c>
      <c r="AB40" s="587">
        <f>IF(ISNUMBER(MATCH(W40, 'LCU per US$, period average'!$A$4:$O$4, 0)), AA40*HLOOKUP(W40, 'LCU per US$, period average'!$A$4:$O$269, 76), "NA")</f>
        <v>41.751404436570901</v>
      </c>
      <c r="AC40" s="451">
        <f t="shared" si="5"/>
        <v>27387.126</v>
      </c>
      <c r="AD40" s="586" t="str">
        <f>IFERROR(IF(ISNUMBER(MATCH(W40, 'PPP private conversion factor'!$A$4:$O$4, 0)), AC40/(INDEX('PPP private conversion factor'!$A$4:$O$269, MATCH(A40, 'PPP private conversion factor'!$A$4:$A$269), MATCH(W40, 'PPP private conversion factor'!$A$4:$O$4))), "NA"), "NA")</f>
        <v>NA</v>
      </c>
      <c r="AE40" s="452">
        <f t="shared" si="6"/>
        <v>282.99465409923158</v>
      </c>
      <c r="AF40" s="452">
        <f t="shared" si="7"/>
        <v>250.50842661942539</v>
      </c>
      <c r="AG40" s="452">
        <f t="shared" si="8"/>
        <v>164322.75599999999</v>
      </c>
      <c r="AH40" s="452" t="str">
        <f t="shared" si="9"/>
        <v>NA</v>
      </c>
      <c r="AI40" s="453" t="str">
        <f t="shared" si="10"/>
        <v>Côte d'Ivoire / Rural area / Cocoa growing areas</v>
      </c>
      <c r="AJ40" s="458" t="s">
        <v>693</v>
      </c>
      <c r="AK40" s="460">
        <v>2015</v>
      </c>
      <c r="AL40" s="459"/>
      <c r="AM40" s="427">
        <f>IFERROR(2.58*(INDEX('LCU per US$, period average'!$A$4:$N$269,MATCH(A40,'LCU per US$, period average'!$A$4:$A$269),MATCH(AK40,'LCU per US$, period average'!$A$4:$N$4))),"NA")</f>
        <v>1273.8939110783049</v>
      </c>
      <c r="AN40" s="427">
        <f t="shared" si="33"/>
        <v>38751.852775002037</v>
      </c>
      <c r="AO40" s="579">
        <f>IFERROR(IF(ISNUMBER(MATCH(AK40, 'LCU per US$, period average'!$A$4:$O$4, 0)), AN40/(INDEX('LCU per US$, period average'!$A$4:$O$269, MATCH(A40, 'LCU per US$, period average'!$A$4:$A$269, 0), MATCH(AK40, 'LCU per US$, period average'!$A$4:$O$4, 0))), "NA"), "NA")</f>
        <v>78.483599999999996</v>
      </c>
      <c r="AP40" s="581">
        <f>IFERROR(IF(ISNUMBER(MATCH(AK40, 'LCU per US$, period average'!$A$4:$O$4, 0)), AO40*HLOOKUP(AK40, 'LCU per US$, period average'!$A$4:$O$269, 76), "NA"), "NA")</f>
        <v>59.076818716779634</v>
      </c>
      <c r="AQ40" s="579" t="str">
        <f>IFERROR(IF(ISNUMBER(MATCH(AK40, 'PPP private conversion factor'!$A$4:$N$4, 0)), AN40/(INDEX('PPP private conversion factor'!$A$4:$N$269, MATCH(A40, 'PPP private conversion factor'!$A$4:$A$269, 0), MATCH(AK40, 'PPP private conversion factor'!$A$4:$O$4, 0))), "NA"), "NA")</f>
        <v>NA</v>
      </c>
      <c r="AR40" s="427">
        <f t="shared" si="26"/>
        <v>232511.11665001221</v>
      </c>
      <c r="AS40" s="427">
        <f t="shared" si="11"/>
        <v>470.90159999999997</v>
      </c>
      <c r="AT40" s="427">
        <f t="shared" si="12"/>
        <v>354.46091230067782</v>
      </c>
      <c r="AU40" s="454" t="str">
        <f t="shared" si="13"/>
        <v>NA</v>
      </c>
      <c r="AV40" s="455" t="str">
        <f t="shared" si="0"/>
        <v>Côte d'Ivoire / Rural area / Cocoa growing areas</v>
      </c>
      <c r="AW40" s="433" t="s">
        <v>208</v>
      </c>
      <c r="AX40" s="435" t="s">
        <v>208</v>
      </c>
      <c r="AY40" s="435" t="s">
        <v>208</v>
      </c>
      <c r="AZ40" s="579" t="str">
        <f>IF(ISERROR(MATCH(AW40, 'LCU per US$, period average'!$A$4:$O$4, 0)), "NA", AY40/(INDEX('LCU per US$, period average'!$A$4:$O$269, MATCH(A40, 'LCU per US$, period average'!$A$4:$A$269, 0), MATCH(AW40, 'LCU per US$, period average'!$A$4:$O$4, 0))))</f>
        <v>NA</v>
      </c>
      <c r="BA40" s="581" t="str">
        <f>IFERROR(IF(ISNUMBER(MATCH(AW40, 'LCU per US$, period average'!$A$4:$O$4, 0)), AZ40*HLOOKUP(AW40, 'LCU per US$, period average'!$A$4:$O$269, 76), "NA"), "NA")</f>
        <v>NA</v>
      </c>
      <c r="BB40" s="580" t="str">
        <f>IFERROR(IF(ISNUMBER(MATCH(AW40, 'PPP private conversion factor'!$A$4:$O$4, 0)), AY40/(INDEX('PPP private conversion factor'!$A$4:$O$269, MATCH(A40, 'PPP private conversion factor'!$A$4:$A$269, 0), MATCH(AW40, 'PPP private conversion factor'!$A$4:$O$4, 0))), "NA"), "NA")</f>
        <v>NA</v>
      </c>
      <c r="BC40" s="435" t="str">
        <f t="shared" si="14"/>
        <v>NA</v>
      </c>
      <c r="BD40" s="435" t="str">
        <f t="shared" si="15"/>
        <v>NA</v>
      </c>
      <c r="BE40" s="435" t="str">
        <f t="shared" si="16"/>
        <v>NA</v>
      </c>
      <c r="BF40" s="448" t="str">
        <f t="shared" si="17"/>
        <v>NA</v>
      </c>
      <c r="BG40" s="435" t="str">
        <f t="shared" si="18"/>
        <v>Côte d'Ivoire / Rural area / Cocoa growing areas</v>
      </c>
      <c r="BH40" s="438">
        <v>2024</v>
      </c>
      <c r="BI40" s="456" t="s">
        <v>694</v>
      </c>
      <c r="BJ40" s="429" t="s">
        <v>210</v>
      </c>
      <c r="BK40" s="427">
        <v>75000</v>
      </c>
      <c r="BL40" s="427">
        <f>IFERROR(IF(ISNUMBER(MATCH(BH40, 'LCU per US$, period average'!$A$4:$O$4, 0)), BK40/(INDEX('LCU per US$, period average'!$A$4:$O$269, MATCH(A40, 'LCU per US$, period average'!$A$4:$A$269), MATCH(BH40, 'LCU per US$, period average'!$A$4:$O$4))), "NA"),"NA")</f>
        <v>123.64612640093742</v>
      </c>
      <c r="BM40" s="581">
        <f>IF(ISNUMBER(MATCH(BH40, 'LCU per US$, period average'!$A$4:$O$4, 0)), BL40*HLOOKUP(BH40, 'LCU per US$, period average'!$A$4:$O$269, 76), "NA")</f>
        <v>114.35282894725508</v>
      </c>
      <c r="BN40" s="579" t="str">
        <f>IF(ISNUMBER(MATCH(BH40, 'PPP private conversion factor'!$A$4:$O$4, 0)), BK40/(INDEX('PPP private conversion factor'!$A$4:$O$269, MATCH(A40, 'PPP private conversion factor'!$A$4:$A$269), MATCH(BH40, 'PPP private conversion factor'!$A$4:$O$4))), "NA")</f>
        <v>NA</v>
      </c>
      <c r="BO40" s="427">
        <f t="shared" si="19"/>
        <v>123750</v>
      </c>
      <c r="BP40" s="427">
        <f t="shared" si="20"/>
        <v>204.01610856154673</v>
      </c>
      <c r="BQ40" s="427">
        <f t="shared" si="21"/>
        <v>188.68216776297086</v>
      </c>
      <c r="BR40" s="427" t="str">
        <f t="shared" si="1"/>
        <v>NA</v>
      </c>
      <c r="BS40" s="438" t="s">
        <v>239</v>
      </c>
      <c r="BT40" s="441" t="s">
        <v>240</v>
      </c>
      <c r="BU40" s="344"/>
      <c r="BV40" s="346"/>
      <c r="BW40" s="346"/>
      <c r="BX40" s="346"/>
      <c r="BY40" s="346"/>
      <c r="BZ40" s="346"/>
      <c r="CA40" s="345" t="str">
        <f t="shared" si="22"/>
        <v>Côte d'Ivoire / Rural area / Cocoa growing areas</v>
      </c>
    </row>
    <row r="41" spans="1:79" s="746" customFormat="1" ht="33" thickBot="1" x14ac:dyDescent="0.25">
      <c r="A41" s="717" t="s">
        <v>843</v>
      </c>
      <c r="B41" s="718" t="s">
        <v>213</v>
      </c>
      <c r="C41" s="719" t="s">
        <v>706</v>
      </c>
      <c r="D41" s="713" t="s">
        <v>205</v>
      </c>
      <c r="E41" s="720">
        <v>2023</v>
      </c>
      <c r="F41" s="721">
        <v>5.5</v>
      </c>
      <c r="G41" s="722">
        <v>2</v>
      </c>
      <c r="H41" s="723">
        <v>1.77</v>
      </c>
      <c r="I41" s="724" t="str">
        <f t="shared" si="23"/>
        <v>Congo / Rural area / Congo/Congo Brazzaville</v>
      </c>
      <c r="J41" s="712" t="s">
        <v>250</v>
      </c>
      <c r="K41" s="725">
        <v>2024</v>
      </c>
      <c r="L41" s="726">
        <v>107392</v>
      </c>
      <c r="M41" s="727">
        <f t="shared" si="2"/>
        <v>34560.698181818181</v>
      </c>
      <c r="N41" s="728">
        <f t="shared" si="3"/>
        <v>56.977286078583184</v>
      </c>
      <c r="O41" s="728">
        <f t="shared" si="24"/>
        <v>52.69484809977552</v>
      </c>
      <c r="P41" s="729" t="str">
        <f t="shared" si="4"/>
        <v>NA</v>
      </c>
      <c r="Q41" s="729">
        <f>L41*H41</f>
        <v>190083.84</v>
      </c>
      <c r="R41" s="729">
        <f>IFERROR(Q41 / INDEX('LCU per US$, period average'!$A$4:$O$269, MATCH(A41, 'LCU per US$, period average'!$A$4:$A$269, 0), MATCH(K41, 'LCU per US$, period average'!$A$4:$O$4, 0)), "NA")</f>
        <v>313.3750734322075</v>
      </c>
      <c r="S41" s="729">
        <f>IFERROR(R41 * HLOOKUP(K41, 'LCU per US$, period average'!$A$4:$O$269, 76, FALSE), "NA")</f>
        <v>289.82166454876534</v>
      </c>
      <c r="T41" s="730" t="str">
        <f>IFERROR(Q41 / INDEX('PPP private conversion factor'!$A$4:$O$269, MATCH(A41, 'PPP private conversion factor'!$A$4:$A$269, 0), MATCH(K41, 'PPP private conversion factor'!$A$4:$O$4, 0)), "NA")</f>
        <v>NA</v>
      </c>
      <c r="U41" s="731" t="str">
        <f t="shared" si="25"/>
        <v>Congo / Rural area / Congo/Congo Brazzaville</v>
      </c>
      <c r="V41" s="714" t="s">
        <v>272</v>
      </c>
      <c r="W41" s="732">
        <v>2011</v>
      </c>
      <c r="X41" s="733">
        <v>0.59099999999999997</v>
      </c>
      <c r="Y41" s="734">
        <v>3.65</v>
      </c>
      <c r="Z41" s="734">
        <v>909.9</v>
      </c>
      <c r="AA41" s="735">
        <f>IF(ISNUMBER(MATCH(W41, 'LCU per US$, period average'!$A$4:$O$4, 0)), AC41/(INDEX('LCU per US$, period average'!$A$4:$O$269, MATCH(A41, 'LCU per US$, period average'!$A$4:$A$269), MATCH(W41, 'LCU per US$, period average'!$A$4:$O$4))), "NA")</f>
        <v>74.587655552423783</v>
      </c>
      <c r="AB41" s="736">
        <f>IF(ISNUMBER(MATCH(W41, 'LCU per US$, period average'!$A$4:$O$4, 0)), AA41*HLOOKUP(W41, 'LCU per US$, period average'!$A$4:$O$269, 76), "NA")</f>
        <v>56.262139134120055</v>
      </c>
      <c r="AC41" s="735">
        <f t="shared" si="5"/>
        <v>27679.157999999999</v>
      </c>
      <c r="AD41" s="735" t="str">
        <f>IFERROR(IF(ISNUMBER(MATCH(W41, 'PPP private conversion factor'!$A$4:$O$4, 0)), AC41/(INDEX('PPP private conversion factor'!$A$4:$O$269, MATCH(A41, 'PPP private conversion factor'!$A$4:$A$269), MATCH(W41, 'PPP private conversion factor'!$A$4:$O$4))), "NA"), "NA")</f>
        <v>NA</v>
      </c>
      <c r="AE41" s="737">
        <f>IFERROR(AA41*F41,"NA")</f>
        <v>410.23210553833081</v>
      </c>
      <c r="AF41" s="737">
        <f>IFERROR(AB41*F41,"NA")</f>
        <v>309.44176523766032</v>
      </c>
      <c r="AG41" s="737">
        <f>IFERROR(AC41*F41,"NA")</f>
        <v>152235.36900000001</v>
      </c>
      <c r="AH41" s="737" t="str">
        <f>IFERROR(AD41*F41,"NA")</f>
        <v>NA</v>
      </c>
      <c r="AI41" s="738" t="str">
        <f t="shared" si="10"/>
        <v>Congo / Rural area / Congo/Congo Brazzaville</v>
      </c>
      <c r="AJ41" s="715"/>
      <c r="AK41" s="739" t="s">
        <v>208</v>
      </c>
      <c r="AL41" s="740" t="s">
        <v>208</v>
      </c>
      <c r="AM41" s="740" t="s">
        <v>208</v>
      </c>
      <c r="AN41" s="740" t="s">
        <v>208</v>
      </c>
      <c r="AO41" s="727" t="str">
        <f>IFERROR(IF(ISNUMBER(MATCH(AK41, 'LCU per US$, period average'!$A$4:$O$4, 0)), AN41/(INDEX('LCU per US$, period average'!$A$4:$O$269, MATCH(A41, 'LCU per US$, period average'!$A$4:$A$269, 0), MATCH(AK41, 'LCU per US$, period average'!$A$4:$O$4, 0))), "NA"), "NA")</f>
        <v>NA</v>
      </c>
      <c r="AP41" s="729" t="str">
        <f>IFERROR(IF(ISNUMBER(MATCH(AK41, 'LCU per US$, period average'!$A$4:$O$4, 0)), AO41*HLOOKUP(AK41, 'LCU per US$, period average'!$A$4:$O$269, 76), "NA"), "NA")</f>
        <v>NA</v>
      </c>
      <c r="AQ41" s="727" t="str">
        <f>IFERROR(IF(ISNUMBER(MATCH(AK41, 'PPP private conversion factor'!$A$4:$N$4, 0)), AN41/(INDEX('PPP private conversion factor'!$A$4:$N$269, MATCH(A41, 'PPP private conversion factor'!$A$4:$A$269, 0), MATCH(AK41, 'PPP private conversion factor'!$A$4:$O$4, 0))), "NA"), "NA")</f>
        <v>NA</v>
      </c>
      <c r="AR41" s="740" t="s">
        <v>208</v>
      </c>
      <c r="AS41" s="740" t="s">
        <v>208</v>
      </c>
      <c r="AT41" s="740" t="s">
        <v>208</v>
      </c>
      <c r="AU41" s="740" t="s">
        <v>208</v>
      </c>
      <c r="AV41" s="741" t="str">
        <f t="shared" si="0"/>
        <v>Congo / Rural area / Congo/Congo Brazzaville</v>
      </c>
      <c r="AW41" s="725">
        <v>2024</v>
      </c>
      <c r="AX41" s="716" t="s">
        <v>209</v>
      </c>
      <c r="AY41" s="728">
        <v>116780</v>
      </c>
      <c r="AZ41" s="727">
        <f>IF(ISERROR(MATCH(AW41, 'LCU per US$, period average'!$A$4:$O$4, 0)), "NA", AY41/(INDEX('LCU per US$, period average'!$A$4:$O$269, MATCH(A41, 'LCU per US$, period average'!$A$4:$A$269, 0), MATCH(AW41, 'LCU per US$, period average'!$A$4:$O$4, 0))))</f>
        <v>192.52526188135295</v>
      </c>
      <c r="BA41" s="729">
        <f>IFERROR(IF(ISNUMBER(MATCH(AW41, 'LCU per US$, period average'!$A$4:$O$4, 0)), AZ41*HLOOKUP(AW41, 'LCU per US$, period average'!$A$4:$O$269, 76), "NA"), "NA")</f>
        <v>178.05497819280595</v>
      </c>
      <c r="BB41" s="728" t="str">
        <f>IFERROR(IF(ISNUMBER(MATCH(AW41, 'PPP private conversion factor'!$A$4:$O$4, 0)), AY41/(INDEX('PPP private conversion factor'!$A$4:$O$269, MATCH(A41, 'PPP private conversion factor'!$A$4:$A$269, 0), MATCH(AW41, 'PPP private conversion factor'!$A$4:$O$4, 0))), "NA"), "NA")</f>
        <v>NA</v>
      </c>
      <c r="BC41" s="728">
        <f>IFERROR(AY41*H41,"NA")</f>
        <v>206700.6</v>
      </c>
      <c r="BD41" s="728">
        <f>IFERROR(AZ41*H41,"NA")</f>
        <v>340.7697135299947</v>
      </c>
      <c r="BE41" s="728">
        <f>IFERROR(BA41*H41,"NA")</f>
        <v>315.15731140126655</v>
      </c>
      <c r="BF41" s="730" t="str">
        <f>IFERROR(BB41*H41,"NA")</f>
        <v>NA</v>
      </c>
      <c r="BG41" s="728" t="str">
        <f t="shared" si="18"/>
        <v>Congo / Rural area / Congo/Congo Brazzaville</v>
      </c>
      <c r="BH41" s="742">
        <v>2024</v>
      </c>
      <c r="BI41" s="743" t="s">
        <v>688</v>
      </c>
      <c r="BJ41" s="716" t="s">
        <v>210</v>
      </c>
      <c r="BK41" s="727">
        <v>120000</v>
      </c>
      <c r="BL41" s="727">
        <f>IFERROR(IF(ISNUMBER(MATCH(BH41, 'LCU per US$, period average'!$A$4:$O$4, 0)), BK41/(INDEX('LCU per US$, period average'!$A$4:$O$269, MATCH(A41, 'LCU per US$, period average'!$A$4:$A$269), MATCH(BH41, 'LCU per US$, period average'!$A$4:$O$4))), "NA"),"NA")</f>
        <v>263.74134339927741</v>
      </c>
      <c r="BM41" s="729">
        <f>IF(ISNUMBER(MATCH(BH41, 'LCU per US$, period average'!$A$4:$O$4, 0)), BL41*HLOOKUP(BH41, 'LCU per US$, period average'!$A$4:$O$269, 76), "NA")</f>
        <v>243.91842757985646</v>
      </c>
      <c r="BN41" s="727" t="str">
        <f>IF(ISNUMBER(MATCH(BH41, 'PPP private conversion factor'!$A$4:$O$4, 0)), BK41/(INDEX('PPP private conversion factor'!$A$4:$O$269, MATCH(A41, 'PPP private conversion factor'!$A$4:$A$269), MATCH(BH41, 'PPP private conversion factor'!$A$4:$O$4))), "NA")</f>
        <v>NA</v>
      </c>
      <c r="BO41" s="727">
        <f>IFERROR(BK41*H41,"NA")</f>
        <v>212400</v>
      </c>
      <c r="BP41" s="727">
        <f>IFERROR(BL41*H41,"NA")</f>
        <v>466.82217781672102</v>
      </c>
      <c r="BQ41" s="727">
        <f>IFERROR(BM41*H41,"NA")</f>
        <v>431.73561681634595</v>
      </c>
      <c r="BR41" s="727" t="str">
        <f>IFERROR(BN41*H41,"NA")</f>
        <v>NA</v>
      </c>
      <c r="BS41" s="742" t="s">
        <v>279</v>
      </c>
      <c r="BT41" s="744" t="s">
        <v>280</v>
      </c>
      <c r="BU41" s="745"/>
      <c r="CA41" s="747" t="str">
        <f t="shared" si="22"/>
        <v>Congo / Rural area / Congo/Congo Brazzaville</v>
      </c>
    </row>
    <row r="42" spans="1:79" ht="69" customHeight="1" thickBot="1" x14ac:dyDescent="0.25">
      <c r="A42" s="343" t="s">
        <v>844</v>
      </c>
      <c r="B42" s="332" t="s">
        <v>213</v>
      </c>
      <c r="C42" s="334" t="s">
        <v>687</v>
      </c>
      <c r="D42" s="476" t="s">
        <v>214</v>
      </c>
      <c r="E42" s="423">
        <v>2023</v>
      </c>
      <c r="F42" s="431">
        <v>6</v>
      </c>
      <c r="G42" s="424">
        <v>2</v>
      </c>
      <c r="H42" s="425">
        <v>1.77</v>
      </c>
      <c r="I42" s="446" t="str">
        <f t="shared" si="23"/>
        <v>Democratic Republic of Congo / Rural area / All/ Congo Kinshasa</v>
      </c>
      <c r="J42" s="471" t="s">
        <v>214</v>
      </c>
      <c r="K42" s="438">
        <v>2024</v>
      </c>
      <c r="L42" s="457"/>
      <c r="M42" s="427">
        <f t="shared" si="2"/>
        <v>97978.666666666672</v>
      </c>
      <c r="N42" s="435">
        <f>IFERROR(IF(ISBLANK(M42),"",R42/F42),"NA")</f>
        <v>41.870586198343126</v>
      </c>
      <c r="O42" s="435">
        <f>IFERROR(IF(ISBLANK(M42),"",S42/F42),"NA")</f>
        <v>38.723574452584963</v>
      </c>
      <c r="P42" s="447" t="str">
        <f>IFERROR(T42/F42,"NA")</f>
        <v>NA</v>
      </c>
      <c r="Q42" s="427">
        <v>587872</v>
      </c>
      <c r="R42" s="447">
        <f>IFERROR(Q42 / INDEX('LCU per US$, period average'!$A$4:$O$269, MATCH(A42, 'LCU per US$, period average'!$A$4:$A$269, 0), MATCH(K42, 'LCU per US$, period average'!$A$4:$O$4, 0)), "NA")</f>
        <v>251.22351719005877</v>
      </c>
      <c r="S42" s="447">
        <f>IFERROR(R42 * HLOOKUP(K42, 'LCU per US$, period average'!$A$4:$O$269, 76, FALSE), "NA")</f>
        <v>232.34144671550976</v>
      </c>
      <c r="T42" s="448" t="str">
        <f>IFERROR(Q42 / INDEX('PPP private conversion factor'!$A$4:$O$269, MATCH(A42, 'PPP private conversion factor'!$A$4:$A$269, 0), MATCH(K42, 'PPP private conversion factor'!$A$4:$O$4, 0)), "NA")</f>
        <v>NA</v>
      </c>
      <c r="U42" s="449" t="str">
        <f t="shared" si="25"/>
        <v>Democratic Republic of Congo / Rural area / All/ Congo Kinshasa</v>
      </c>
      <c r="V42" s="420" t="s">
        <v>272</v>
      </c>
      <c r="W42" s="426">
        <v>2012</v>
      </c>
      <c r="X42" s="450">
        <v>0.69699999999999995</v>
      </c>
      <c r="Y42" s="430">
        <v>2.15</v>
      </c>
      <c r="Z42" s="430">
        <v>947.3</v>
      </c>
      <c r="AA42" s="451">
        <f>IF(ISNUMBER(MATCH(W42, 'LCU per US$, period average'!$A$4:$O$4, 0)), AC42/(INDEX('LCU per US$, period average'!$A$4:$O$269, MATCH(A42, 'LCU per US$, period average'!$A$4:$A$269), MATCH(W42, 'LCU per US$, period average'!$A$4:$O$4))), "NA")</f>
        <v>1628.4472029799688</v>
      </c>
      <c r="AB42" s="597">
        <f>IF(ISNUMBER(MATCH(W42, 'LCU per US$, period average'!$A$4:$O$4, 0)), AA42*HLOOKUP(W42, 'LCU per US$, period average'!$A$4:$O$269, 76), "NA")</f>
        <v>1169.8991038439287</v>
      </c>
      <c r="AC42" s="451">
        <f t="shared" si="5"/>
        <v>28816.866000000002</v>
      </c>
      <c r="AD42" s="451" t="str">
        <f>IFERROR(IF(ISNUMBER(MATCH(W42, 'PPP private conversion factor'!$A$4:$O$4, 0)), AC42/(INDEX('PPP private conversion factor'!$A$4:$O$269, MATCH(A42, 'PPP private conversion factor'!$A$4:$A$269), MATCH(W42, 'PPP private conversion factor'!$A$4:$O$4))), "NA"), "NA")</f>
        <v>NA</v>
      </c>
      <c r="AE42" s="452">
        <f t="shared" si="6"/>
        <v>9770.6832178798122</v>
      </c>
      <c r="AF42" s="452">
        <f t="shared" si="7"/>
        <v>7019.394623063572</v>
      </c>
      <c r="AG42" s="452">
        <f t="shared" si="8"/>
        <v>172901.196</v>
      </c>
      <c r="AH42" s="452" t="str">
        <f t="shared" si="9"/>
        <v>NA</v>
      </c>
      <c r="AI42" s="453" t="str">
        <f t="shared" si="10"/>
        <v>Democratic Republic of Congo / Rural area / All/ Congo Kinshasa</v>
      </c>
      <c r="AJ42" s="458" t="s">
        <v>700</v>
      </c>
      <c r="AK42" s="460">
        <v>2012</v>
      </c>
      <c r="AL42" s="459"/>
      <c r="AM42" s="427">
        <f>IFERROR(1.9*(INDEX('LCU per US$, period average'!$A$4:$N$269,MATCH(A42,'LCU per US$, period average'!$A$4:$A$269),MATCH(AK42,'LCU per US$, period average'!$A$4:$N$4))),"NA")</f>
        <v>33.622241666666731</v>
      </c>
      <c r="AN42" s="427">
        <f t="shared" si="33"/>
        <v>1022.788591500002</v>
      </c>
      <c r="AO42" s="427">
        <f>IFERROR(IF(ISNUMBER(MATCH(AK42, 'LCU per US$, period average'!$A$4:$O$4, 0)), AN42/(INDEX('LCU per US$, period average'!$A$4:$O$269, MATCH(A42, 'LCU per US$, period average'!$A$4:$A$269, 0), MATCH(AK42, 'LCU per US$, period average'!$A$4:$O$4, 0))), "NA"), "NA")</f>
        <v>1.1123417823529183</v>
      </c>
      <c r="AP42" s="447">
        <f>IFERROR(IF(ISNUMBER(MATCH(AK42, 'LCU per US$, period average'!$A$4:$O$4, 0)), AO42*HLOOKUP(AK42, 'LCU per US$, period average'!$A$4:$O$269, 76), "NA"), "NA")</f>
        <v>0.79912179649513937</v>
      </c>
      <c r="AQ42" s="427" t="str">
        <f>IFERROR(IF(ISNUMBER(MATCH(AK42, 'PPP private conversion factor'!$A$4:$N$4, 0)), AN42/(INDEX('PPP private conversion factor'!$A$4:$N$269, MATCH(A42, 'PPP private conversion factor'!$A$4:$A$269, 0), MATCH(AK42, 'PPP private conversion factor'!$A$4:$O$4, 0))), "NA"), "NA")</f>
        <v>NA</v>
      </c>
      <c r="AR42" s="427">
        <f t="shared" si="26"/>
        <v>6136.7315490000119</v>
      </c>
      <c r="AS42" s="427">
        <f t="shared" si="11"/>
        <v>6.6740506941175095</v>
      </c>
      <c r="AT42" s="427">
        <f t="shared" si="12"/>
        <v>4.7947307789708358</v>
      </c>
      <c r="AU42" s="454" t="str">
        <f t="shared" si="13"/>
        <v>NA</v>
      </c>
      <c r="AV42" s="455" t="str">
        <f t="shared" si="0"/>
        <v>Democratic Republic of Congo / Rural area / All/ Congo Kinshasa</v>
      </c>
      <c r="AW42" s="433" t="s">
        <v>208</v>
      </c>
      <c r="AX42" s="433" t="s">
        <v>208</v>
      </c>
      <c r="AY42" s="435" t="s">
        <v>208</v>
      </c>
      <c r="AZ42" s="427" t="str">
        <f>IF(ISERROR(MATCH(AW42, 'LCU per US$, period average'!$A$4:$O$4, 0)), "NA", AY42/(INDEX('LCU per US$, period average'!$A$4:$O$269, MATCH(A42, 'LCU per US$, period average'!$A$4:$A$269, 0), MATCH(AW42, 'LCU per US$, period average'!$A$4:$O$4, 0))))</f>
        <v>NA</v>
      </c>
      <c r="BA42" s="447" t="str">
        <f>IFERROR(IF(ISNUMBER(MATCH(AW42, 'LCU per US$, period average'!$A$4:$O$4, 0)), AZ42*HLOOKUP(AW42, 'LCU per US$, period average'!$A$4:$O$269, 76), "NA"), "NA")</f>
        <v>NA</v>
      </c>
      <c r="BB42" s="435" t="str">
        <f>IFERROR(IF(ISNUMBER(MATCH(AW42, 'PPP private conversion factor'!$A$4:$O$4, 0)), AY42/(INDEX('PPP private conversion factor'!$A$4:$O$269, MATCH(A42, 'PPP private conversion factor'!$A$4:$A$269, 0), MATCH(AW42, 'PPP private conversion factor'!$A$4:$O$4, 0))), "NA"), "NA")</f>
        <v>NA</v>
      </c>
      <c r="BC42" s="435" t="str">
        <f t="shared" si="14"/>
        <v>NA</v>
      </c>
      <c r="BD42" s="435" t="str">
        <f t="shared" si="15"/>
        <v>NA</v>
      </c>
      <c r="BE42" s="435" t="str">
        <f t="shared" si="16"/>
        <v>NA</v>
      </c>
      <c r="BF42" s="448" t="str">
        <f t="shared" si="17"/>
        <v>NA</v>
      </c>
      <c r="BG42" s="435" t="str">
        <f t="shared" si="18"/>
        <v>Democratic Republic of Congo / Rural area / All/ Congo Kinshasa</v>
      </c>
      <c r="BH42" s="438">
        <v>2024</v>
      </c>
      <c r="BI42" s="456" t="s">
        <v>278</v>
      </c>
      <c r="BJ42" s="429" t="s">
        <v>646</v>
      </c>
      <c r="BK42" s="427">
        <f>7075*4.33*6</f>
        <v>183808.5</v>
      </c>
      <c r="BL42" s="427">
        <f>IFERROR(IF(ISNUMBER(MATCH(BH42, 'LCU per US$, period average'!$A$4:$O$4, 0)), BK42/(INDEX('LCU per US$, period average'!$A$4:$O$269, MATCH(A42, 'LCU per US$, period average'!$A$4:$A$269), MATCH(BH42, 'LCU per US$, period average'!$A$4:$O$4))), "NA"),"NA")</f>
        <v>8280.3770595809819</v>
      </c>
      <c r="BM42" s="447">
        <f>IF(ISNUMBER(MATCH(BH42, 'LCU per US$, period average'!$A$4:$O$4, 0)), BL42*HLOOKUP(BH42, 'LCU per US$, period average'!$A$4:$O$269, 76), "NA")</f>
        <v>7658.0202637537723</v>
      </c>
      <c r="BN42" s="427" t="str">
        <f>IF(ISNUMBER(MATCH(BH42, 'PPP private conversion factor'!$A$4:$O$4, 0)), BK42/(INDEX('PPP private conversion factor'!$A$4:$O$269, MATCH(A42, 'PPP private conversion factor'!$A$4:$A$269), MATCH(BH42, 'PPP private conversion factor'!$A$4:$O$4))), "NA")</f>
        <v>NA</v>
      </c>
      <c r="BO42" s="427">
        <f t="shared" si="19"/>
        <v>325341.04499999998</v>
      </c>
      <c r="BP42" s="427">
        <f t="shared" si="20"/>
        <v>14656.267395458339</v>
      </c>
      <c r="BQ42" s="427">
        <f t="shared" si="21"/>
        <v>13554.695866844177</v>
      </c>
      <c r="BR42" s="427" t="str">
        <f t="shared" si="1"/>
        <v>NA</v>
      </c>
      <c r="BS42" s="438" t="s">
        <v>279</v>
      </c>
      <c r="BT42" s="441" t="s">
        <v>280</v>
      </c>
      <c r="BU42" s="344"/>
      <c r="BV42" s="346"/>
      <c r="BW42" s="346"/>
      <c r="BX42" s="346"/>
      <c r="BY42" s="346"/>
      <c r="BZ42" s="346"/>
      <c r="CA42" s="345" t="str">
        <f t="shared" si="22"/>
        <v>Democratic Republic of Congo / Rural area / All/ Congo Kinshasa</v>
      </c>
    </row>
    <row r="43" spans="1:79" ht="69" customHeight="1" thickBot="1" x14ac:dyDescent="0.25">
      <c r="A43" s="343" t="s">
        <v>281</v>
      </c>
      <c r="B43" s="332" t="s">
        <v>216</v>
      </c>
      <c r="C43" s="334" t="s">
        <v>707</v>
      </c>
      <c r="D43" s="476" t="s">
        <v>205</v>
      </c>
      <c r="E43" s="423">
        <v>2023</v>
      </c>
      <c r="F43" s="431">
        <v>4</v>
      </c>
      <c r="G43" s="424">
        <v>2</v>
      </c>
      <c r="H43" s="425">
        <v>1.71</v>
      </c>
      <c r="I43" s="446" t="str">
        <f t="shared" si="23"/>
        <v>Dominican Republic / Urban area / Santo Domingo</v>
      </c>
      <c r="J43" s="470" t="s">
        <v>206</v>
      </c>
      <c r="K43" s="438">
        <v>2024</v>
      </c>
      <c r="L43" s="461"/>
      <c r="M43" s="427">
        <f>IFERROR(Q43/F43,"NA")</f>
        <v>15229.25</v>
      </c>
      <c r="N43" s="435">
        <f>IFERROR(IF(ISBLANK(M43),"",R43/F43),"NA")</f>
        <v>271.18769320626234</v>
      </c>
      <c r="O43" s="435">
        <f>IFERROR(IF(ISBLANK(M43),"",S43/F43),"NA")</f>
        <v>250.80510644756677</v>
      </c>
      <c r="P43" s="447" t="str">
        <f>IFERROR(T43/F43,"NA")</f>
        <v>NA</v>
      </c>
      <c r="Q43" s="427">
        <v>60917</v>
      </c>
      <c r="R43" s="581">
        <f>IFERROR(Q43 / INDEX('LCU per US$, period average'!$A$4:$O$269, MATCH(A43, 'LCU per US$, period average'!$A$4:$A$269, 0), MATCH(K43, 'LCU per US$, period average'!$A$4:$O$4, 0)), "NA")</f>
        <v>1084.7507728250494</v>
      </c>
      <c r="S43" s="581">
        <f>IFERROR(R43 * HLOOKUP(K43, 'LCU per US$, period average'!$A$4:$O$269, 76, FALSE), "NA")</f>
        <v>1003.2204257902671</v>
      </c>
      <c r="T43" s="582" t="str">
        <f>IFERROR(Q43 / INDEX('PPP private conversion factor'!$A$4:$O$269, MATCH(A43, 'PPP private conversion factor'!$A$4:$A$269, 0), MATCH(K43, 'PPP private conversion factor'!$A$4:$O$4, 0)), "NA")</f>
        <v>NA</v>
      </c>
      <c r="U43" s="472" t="str">
        <f t="shared" si="25"/>
        <v>Dominican Republic / Urban area / Santo Domingo</v>
      </c>
      <c r="V43" s="420" t="s">
        <v>272</v>
      </c>
      <c r="W43" s="426">
        <v>2021</v>
      </c>
      <c r="X43" s="450">
        <v>0.23200000000000001</v>
      </c>
      <c r="Y43" s="430">
        <v>6.85</v>
      </c>
      <c r="Z43" s="430">
        <v>197.9</v>
      </c>
      <c r="AA43" s="586">
        <f>IF(ISNUMBER(MATCH(W43, 'LCU per US$, period average'!$A$4:$O$4, 0)), AC43/(INDEX('LCU per US$, period average'!$A$4:$O$269, MATCH(A43, 'LCU per US$, period average'!$A$4:$A$269), MATCH(W43, 'LCU per US$, period average'!$A$4:$O$4))), "NA")</f>
        <v>106.50451485372712</v>
      </c>
      <c r="AB43" s="587">
        <f>IF(ISNUMBER(MATCH(W43, 'LCU per US$, period average'!$A$4:$O$4, 0)), AA43*HLOOKUP(W43, 'LCU per US$, period average'!$A$4:$O$269, 76), "NA")</f>
        <v>93.245384062541348</v>
      </c>
      <c r="AC43" s="451">
        <f>IFERROR(Z43*30.42,"NA")</f>
        <v>6020.1180000000004</v>
      </c>
      <c r="AD43" s="586" t="str">
        <f>IFERROR(IF(ISNUMBER(MATCH(W43, 'PPP private conversion factor'!$A$4:$O$4, 0)), AC43/(INDEX('PPP private conversion factor'!$A$4:$O$269, MATCH(A43, 'PPP private conversion factor'!$A$4:$A$269), MATCH(W43, 'PPP private conversion factor'!$A$4:$O$4))), "NA"), "NA")</f>
        <v>NA</v>
      </c>
      <c r="AE43" s="452">
        <f>IFERROR(AA43*F43,"NA")</f>
        <v>426.01805941490846</v>
      </c>
      <c r="AF43" s="452">
        <f>IFERROR(AB43*F43,"NA")</f>
        <v>372.98153625016539</v>
      </c>
      <c r="AG43" s="452">
        <f>IFERROR(AC43*F43,"NA")</f>
        <v>24080.472000000002</v>
      </c>
      <c r="AH43" s="452" t="str">
        <f>IFERROR(AD43*F43,"NA")</f>
        <v>NA</v>
      </c>
      <c r="AI43" s="453" t="str">
        <f t="shared" si="10"/>
        <v>Dominican Republic / Urban area / Santo Domingo</v>
      </c>
      <c r="AJ43" s="458" t="s">
        <v>693</v>
      </c>
      <c r="AK43" s="460">
        <v>2017</v>
      </c>
      <c r="AL43" s="459"/>
      <c r="AM43" s="427">
        <f>IFERROR(6.85*(INDEX('LCU per US$, period average'!$A$4:$N$269,MATCH(A43,'LCU per US$, period average'!$A$4:$A$269),MATCH(AK43,'LCU per US$, period average'!$A$4:$N$4))),"NA")</f>
        <v>315.54144098484818</v>
      </c>
      <c r="AN43" s="427">
        <f>AM43*30.42</f>
        <v>9598.7706347590829</v>
      </c>
      <c r="AO43" s="579">
        <f>IFERROR(IF(ISNUMBER(MATCH(AK43, 'LCU per US$, period average'!$A$4:$O$4, 0)), AN43/(INDEX('LCU per US$, period average'!$A$4:$O$269, MATCH(A43, 'LCU per US$, period average'!$A$4:$A$269, 0), MATCH(AK43, 'LCU per US$, period average'!$A$4:$O$4, 0))), "NA"), "NA")</f>
        <v>208.37700000000001</v>
      </c>
      <c r="AP43" s="581">
        <f>IFERROR(IF(ISNUMBER(MATCH(AK43, 'LCU per US$, period average'!$A$4:$O$4, 0)), AO43*HLOOKUP(AK43, 'LCU per US$, period average'!$A$4:$O$269, 76), "NA"), "NA")</f>
        <v>188.25224862297969</v>
      </c>
      <c r="AQ43" s="579" t="str">
        <f>IFERROR(IF(ISNUMBER(MATCH(AK43, 'PPP private conversion factor'!$A$4:$N$4, 0)), AN43/(INDEX('PPP private conversion factor'!$A$4:$N$269, MATCH(A43, 'PPP private conversion factor'!$A$4:$A$269, 0), MATCH(AK43, 'PPP private conversion factor'!$A$4:$O$4, 0))), "NA"), "NA")</f>
        <v>NA</v>
      </c>
      <c r="AR43" s="427">
        <f>AN43*F43</f>
        <v>38395.082539036332</v>
      </c>
      <c r="AS43" s="427">
        <f>IFERROR(AO43*F43,"NA")</f>
        <v>833.50800000000004</v>
      </c>
      <c r="AT43" s="427">
        <f>IFERROR(AP43*F43,"NA")</f>
        <v>753.00899449191877</v>
      </c>
      <c r="AU43" s="454" t="str">
        <f>IFERROR(AQ43*F43,"NA")</f>
        <v>NA</v>
      </c>
      <c r="AV43" s="455" t="str">
        <f t="shared" si="0"/>
        <v>Dominican Republic / Urban area / Santo Domingo</v>
      </c>
      <c r="AW43" s="433">
        <v>2024</v>
      </c>
      <c r="AX43" s="477" t="s">
        <v>209</v>
      </c>
      <c r="AY43" s="435">
        <v>38451</v>
      </c>
      <c r="AZ43" s="579">
        <f>IF(ISERROR(MATCH(AW43, 'LCU per US$, period average'!$A$4:$O$4, 0)), "NA", AY43/(INDEX('LCU per US$, period average'!$A$4:$O$269, MATCH(A43, 'LCU per US$, period average'!$A$4:$A$269, 0), MATCH(AW43, 'LCU per US$, period average'!$A$4:$O$4, 0))))</f>
        <v>684.69806401982987</v>
      </c>
      <c r="BA43" s="581">
        <f>IFERROR(IF(ISNUMBER(MATCH(AW43, 'LCU per US$, period average'!$A$4:$O$4, 0)), AZ43*HLOOKUP(AW43, 'LCU per US$, period average'!$A$4:$O$269, 76), "NA"), "NA")</f>
        <v>633.23585521384121</v>
      </c>
      <c r="BB43" s="580" t="str">
        <f>IFERROR(IF(ISNUMBER(MATCH(AW43, 'PPP private conversion factor'!$A$4:$O$4, 0)), AY43/(INDEX('PPP private conversion factor'!$A$4:$O$269, MATCH(A43, 'PPP private conversion factor'!$A$4:$A$269, 0), MATCH(AW43, 'PPP private conversion factor'!$A$4:$O$4, 0))), "NA"), "NA")</f>
        <v>NA</v>
      </c>
      <c r="BC43" s="435">
        <f>IFERROR(AY43*H43,"NA")</f>
        <v>65751.209999999992</v>
      </c>
      <c r="BD43" s="435">
        <f>IFERROR(AZ43*H43,"NA")</f>
        <v>1170.8336894739091</v>
      </c>
      <c r="BE43" s="435">
        <f>IFERROR(BA43*H43,"NA")</f>
        <v>1082.8333124156684</v>
      </c>
      <c r="BF43" s="448" t="str">
        <f>IFERROR(BB43*H43,"NA")</f>
        <v>NA</v>
      </c>
      <c r="BG43" s="435" t="str">
        <f t="shared" si="18"/>
        <v>Dominican Republic / Urban area / Santo Domingo</v>
      </c>
      <c r="BH43" s="438">
        <v>2024</v>
      </c>
      <c r="BI43" s="456" t="s">
        <v>283</v>
      </c>
      <c r="BJ43" s="442" t="s">
        <v>210</v>
      </c>
      <c r="BK43" s="427">
        <v>13685</v>
      </c>
      <c r="BL43" s="427">
        <f>IFERROR(IF(ISNUMBER(MATCH(BH43, 'LCU per US$, period average'!$A$4:$O$4, 0)), BK43/(INDEX('LCU per US$, period average'!$A$4:$O$269, MATCH(A43, 'LCU per US$, period average'!$A$4:$A$269), MATCH(BH43, 'LCU per US$, period average'!$A$4:$O$4))), "NA"),"NA")</f>
        <v>243.68918899668077</v>
      </c>
      <c r="BM43" s="581">
        <f>IF(ISNUMBER(MATCH(BH43, 'LCU per US$, period average'!$A$4:$O$4, 0)), BL43*HLOOKUP(BH43, 'LCU per US$, period average'!$A$4:$O$269, 76), "NA")</f>
        <v>225.37340195577272</v>
      </c>
      <c r="BN43" s="579" t="str">
        <f>IF(ISNUMBER(MATCH(BH43, 'PPP private conversion factor'!$A$4:$O$4, 0)), BK43/(INDEX('PPP private conversion factor'!$A$4:$O$269, MATCH(A43, 'PPP private conversion factor'!$A$4:$A$269), MATCH(BH43, 'PPP private conversion factor'!$A$4:$O$4))), "NA")</f>
        <v>NA</v>
      </c>
      <c r="BO43" s="427">
        <f>IFERROR(BK43*H43,"NA")</f>
        <v>23401.35</v>
      </c>
      <c r="BP43" s="427">
        <f>IFERROR(BL43*H43,"NA")</f>
        <v>416.70851318432409</v>
      </c>
      <c r="BQ43" s="427">
        <f>IFERROR(BM43*H43,"NA")</f>
        <v>385.38851734437134</v>
      </c>
      <c r="BR43" s="427" t="str">
        <f>IFERROR(BN43*H43,"NA")</f>
        <v>NA</v>
      </c>
      <c r="BS43" s="438" t="s">
        <v>284</v>
      </c>
      <c r="BT43" s="441" t="s">
        <v>285</v>
      </c>
      <c r="BU43" s="344"/>
      <c r="BV43" s="346"/>
      <c r="BW43" s="346"/>
      <c r="BX43" s="346"/>
      <c r="BY43" s="346"/>
      <c r="BZ43" s="346"/>
      <c r="CA43" s="345" t="str">
        <f t="shared" si="22"/>
        <v>Dominican Republic / Urban area / Santo Domingo</v>
      </c>
    </row>
    <row r="44" spans="1:79" ht="33" thickBot="1" x14ac:dyDescent="0.25">
      <c r="A44" s="343" t="s">
        <v>281</v>
      </c>
      <c r="B44" s="332" t="s">
        <v>213</v>
      </c>
      <c r="C44" s="334" t="s">
        <v>282</v>
      </c>
      <c r="D44" s="428" t="s">
        <v>218</v>
      </c>
      <c r="E44" s="423">
        <v>2023</v>
      </c>
      <c r="F44" s="431">
        <v>4</v>
      </c>
      <c r="G44" s="424">
        <v>2</v>
      </c>
      <c r="H44" s="425">
        <v>1.67</v>
      </c>
      <c r="I44" s="446" t="str">
        <f t="shared" si="23"/>
        <v>Dominican Republic / Rural area / Northern Region</v>
      </c>
      <c r="J44" s="429" t="s">
        <v>206</v>
      </c>
      <c r="K44" s="433">
        <v>2024</v>
      </c>
      <c r="L44" s="457"/>
      <c r="M44" s="427">
        <f t="shared" si="2"/>
        <v>11149.25</v>
      </c>
      <c r="N44" s="435">
        <f t="shared" si="3"/>
        <v>198.53501574141345</v>
      </c>
      <c r="O44" s="435">
        <f t="shared" si="24"/>
        <v>183.61303629926189</v>
      </c>
      <c r="P44" s="447" t="str">
        <f t="shared" si="4"/>
        <v>NA</v>
      </c>
      <c r="Q44" s="427">
        <v>44597</v>
      </c>
      <c r="R44" s="581">
        <f>IFERROR(Q44 / INDEX('LCU per US$, period average'!$A$4:$O$269, MATCH(A44, 'LCU per US$, period average'!$A$4:$A$269, 0), MATCH(K44, 'LCU per US$, period average'!$A$4:$O$4, 0)), "NA")</f>
        <v>794.14006296565378</v>
      </c>
      <c r="S44" s="581">
        <f>IFERROR(R44 * HLOOKUP(K44, 'LCU per US$, period average'!$A$4:$O$269, 76, FALSE), "NA")</f>
        <v>734.45214519704757</v>
      </c>
      <c r="T44" s="582" t="str">
        <f>IFERROR(Q44 / INDEX('PPP private conversion factor'!$A$4:$O$269, MATCH(A44, 'PPP private conversion factor'!$A$4:$A$269, 0), MATCH(K44, 'PPP private conversion factor'!$A$4:$O$4, 0)), "NA")</f>
        <v>NA</v>
      </c>
      <c r="U44" s="582" t="str">
        <f>IFERROR(R44 / INDEX('PPP private conversion factor'!$A$4:$O$269, MATCH(B44, 'PPP private conversion factor'!$A$4:$A$269, 0), MATCH(L44, 'PPP private conversion factor'!$A$4:$O$4, 0)), "NA")</f>
        <v>NA</v>
      </c>
      <c r="V44" s="420" t="s">
        <v>272</v>
      </c>
      <c r="W44" s="426">
        <v>2021</v>
      </c>
      <c r="X44" s="450">
        <v>0.23200000000000001</v>
      </c>
      <c r="Y44" s="430">
        <v>6.85</v>
      </c>
      <c r="Z44" s="430">
        <v>197.9</v>
      </c>
      <c r="AA44" s="586">
        <f>IF(ISNUMBER(MATCH(W44, 'LCU per US$, period average'!$A$4:$O$4, 0)), AC44/(INDEX('LCU per US$, period average'!$A$4:$O$269, MATCH(A44, 'LCU per US$, period average'!$A$4:$A$269), MATCH(W44, 'LCU per US$, period average'!$A$4:$O$4))), "NA")</f>
        <v>106.50451485372712</v>
      </c>
      <c r="AB44" s="587">
        <f>IF(ISNUMBER(MATCH(W44, 'LCU per US$, period average'!$A$4:$O$4, 0)), AA44*HLOOKUP(W44, 'LCU per US$, period average'!$A$4:$O$269, 76), "NA")</f>
        <v>93.245384062541348</v>
      </c>
      <c r="AC44" s="451">
        <f t="shared" si="5"/>
        <v>6020.1180000000004</v>
      </c>
      <c r="AD44" s="586" t="str">
        <f>IFERROR(IF(ISNUMBER(MATCH(W44, 'PPP private conversion factor'!$A$4:$O$4, 0)), AC44/(INDEX('PPP private conversion factor'!$A$4:$O$269, MATCH(A44, 'PPP private conversion factor'!$A$4:$A$269), MATCH(W44, 'PPP private conversion factor'!$A$4:$O$4))), "NA"), "NA")</f>
        <v>NA</v>
      </c>
      <c r="AE44" s="452">
        <f t="shared" si="6"/>
        <v>426.01805941490846</v>
      </c>
      <c r="AF44" s="452">
        <f t="shared" si="7"/>
        <v>372.98153625016539</v>
      </c>
      <c r="AG44" s="452">
        <f t="shared" si="8"/>
        <v>24080.472000000002</v>
      </c>
      <c r="AH44" s="452" t="str">
        <f t="shared" si="9"/>
        <v>NA</v>
      </c>
      <c r="AI44" s="453" t="str">
        <f t="shared" si="10"/>
        <v>Dominican Republic / Rural area / Northern Region</v>
      </c>
      <c r="AJ44" s="458" t="s">
        <v>693</v>
      </c>
      <c r="AK44" s="460">
        <v>2017</v>
      </c>
      <c r="AL44" s="459"/>
      <c r="AM44" s="427">
        <f>IFERROR(6.85*(INDEX('LCU per US$, period average'!$A$4:$N$269,MATCH(A44,'LCU per US$, period average'!$A$4:$A$269),MATCH(AK44,'LCU per US$, period average'!$A$4:$N$4))),"NA")</f>
        <v>315.54144098484818</v>
      </c>
      <c r="AN44" s="427">
        <f t="shared" si="33"/>
        <v>9598.7706347590829</v>
      </c>
      <c r="AO44" s="579">
        <f>IFERROR(IF(ISNUMBER(MATCH(AK44, 'LCU per US$, period average'!$A$4:$O$4, 0)), AN44/(INDEX('LCU per US$, period average'!$A$4:$O$269, MATCH(A44, 'LCU per US$, period average'!$A$4:$A$269, 0), MATCH(AK44, 'LCU per US$, period average'!$A$4:$O$4, 0))), "NA"), "NA")</f>
        <v>208.37700000000001</v>
      </c>
      <c r="AP44" s="581">
        <f>IFERROR(IF(ISNUMBER(MATCH(AK44, 'LCU per US$, period average'!$A$4:$O$4, 0)), AO44*HLOOKUP(AK44, 'LCU per US$, period average'!$A$4:$O$269, 76), "NA"), "NA")</f>
        <v>188.25224862297969</v>
      </c>
      <c r="AQ44" s="579" t="str">
        <f>IFERROR(IF(ISNUMBER(MATCH(AK44, 'PPP private conversion factor'!$A$4:$N$4, 0)), AN44/(INDEX('PPP private conversion factor'!$A$4:$N$269, MATCH(A44, 'PPP private conversion factor'!$A$4:$A$269, 0), MATCH(AK44, 'PPP private conversion factor'!$A$4:$O$4, 0))), "NA"), "NA")</f>
        <v>NA</v>
      </c>
      <c r="AR44" s="427">
        <f t="shared" si="26"/>
        <v>38395.082539036332</v>
      </c>
      <c r="AS44" s="427">
        <f t="shared" si="11"/>
        <v>833.50800000000004</v>
      </c>
      <c r="AT44" s="427">
        <f t="shared" si="12"/>
        <v>753.00899449191877</v>
      </c>
      <c r="AU44" s="454" t="str">
        <f t="shared" si="13"/>
        <v>NA</v>
      </c>
      <c r="AV44" s="455" t="str">
        <f t="shared" si="0"/>
        <v>Dominican Republic / Rural area / Northern Region</v>
      </c>
      <c r="AW44" s="433">
        <v>2024</v>
      </c>
      <c r="AX44" s="432" t="s">
        <v>209</v>
      </c>
      <c r="AY44" s="435">
        <v>28084</v>
      </c>
      <c r="AZ44" s="579">
        <f>IF(ISERROR(MATCH(AW44, 'LCU per US$, period average'!$A$4:$O$4, 0)), "NA", AY44/(INDEX('LCU per US$, period average'!$A$4:$O$269, MATCH(A44, 'LCU per US$, period average'!$A$4:$A$269, 0), MATCH(AW44, 'LCU per US$, period average'!$A$4:$O$4, 0))))</f>
        <v>500.09259654971009</v>
      </c>
      <c r="BA44" s="581">
        <f>IFERROR(IF(ISNUMBER(MATCH(AW44, 'LCU per US$, period average'!$A$4:$O$4, 0)), AZ44*HLOOKUP(AW44, 'LCU per US$, period average'!$A$4:$O$269, 76), "NA"), "NA")</f>
        <v>462.50541618749878</v>
      </c>
      <c r="BB44" s="580" t="str">
        <f>IFERROR(IF(ISNUMBER(MATCH(AW44, 'PPP private conversion factor'!$A$4:$O$4, 0)), AY44/(INDEX('PPP private conversion factor'!$A$4:$O$269, MATCH(A44, 'PPP private conversion factor'!$A$4:$A$269, 0), MATCH(AW44, 'PPP private conversion factor'!$A$4:$O$4, 0))), "NA"), "NA")</f>
        <v>NA</v>
      </c>
      <c r="BC44" s="435">
        <f t="shared" si="14"/>
        <v>46900.28</v>
      </c>
      <c r="BD44" s="435">
        <f t="shared" si="15"/>
        <v>835.15463623801577</v>
      </c>
      <c r="BE44" s="435">
        <f t="shared" si="16"/>
        <v>772.3840450331229</v>
      </c>
      <c r="BF44" s="448" t="str">
        <f t="shared" si="17"/>
        <v>NA</v>
      </c>
      <c r="BG44" s="435" t="str">
        <f t="shared" si="18"/>
        <v>Dominican Republic / Rural area / Northern Region</v>
      </c>
      <c r="BH44" s="438">
        <v>2024</v>
      </c>
      <c r="BI44" s="456" t="s">
        <v>283</v>
      </c>
      <c r="BJ44" s="442" t="s">
        <v>210</v>
      </c>
      <c r="BK44" s="427">
        <v>13685</v>
      </c>
      <c r="BL44" s="427">
        <f>IFERROR(IF(ISNUMBER(MATCH(BH44, 'LCU per US$, period average'!$A$4:$O$4, 0)), BK44/(INDEX('LCU per US$, period average'!$A$4:$O$269, MATCH(A44, 'LCU per US$, period average'!$A$4:$A$269), MATCH(BH44, 'LCU per US$, period average'!$A$4:$O$4))), "NA"),"NA")</f>
        <v>243.68918899668077</v>
      </c>
      <c r="BM44" s="581">
        <f>IF(ISNUMBER(MATCH(BH44, 'LCU per US$, period average'!$A$4:$O$4, 0)), BL44*HLOOKUP(BH44, 'LCU per US$, period average'!$A$4:$O$269, 76), "NA")</f>
        <v>225.37340195577272</v>
      </c>
      <c r="BN44" s="579" t="str">
        <f>IF(ISNUMBER(MATCH(BH44, 'PPP private conversion factor'!$A$4:$O$4, 0)), BK44/(INDEX('PPP private conversion factor'!$A$4:$O$269, MATCH(A44, 'PPP private conversion factor'!$A$4:$A$269), MATCH(BH44, 'PPP private conversion factor'!$A$4:$O$4))), "NA")</f>
        <v>NA</v>
      </c>
      <c r="BO44" s="427">
        <f t="shared" si="19"/>
        <v>22853.95</v>
      </c>
      <c r="BP44" s="427">
        <f t="shared" si="20"/>
        <v>406.96094562445688</v>
      </c>
      <c r="BQ44" s="427">
        <f t="shared" si="21"/>
        <v>376.37358126614043</v>
      </c>
      <c r="BR44" s="427" t="str">
        <f t="shared" si="1"/>
        <v>NA</v>
      </c>
      <c r="BS44" s="438" t="s">
        <v>284</v>
      </c>
      <c r="BT44" s="441" t="s">
        <v>285</v>
      </c>
      <c r="BU44" s="344"/>
      <c r="BV44" s="346"/>
      <c r="BW44" s="346"/>
      <c r="BX44" s="346"/>
      <c r="BY44" s="346"/>
      <c r="BZ44" s="346"/>
      <c r="CA44" s="345" t="str">
        <f t="shared" si="22"/>
        <v>Dominican Republic / Rural area / Northern Region</v>
      </c>
    </row>
    <row r="45" spans="1:79" ht="31" thickBot="1" x14ac:dyDescent="0.25">
      <c r="A45" s="343" t="s">
        <v>763</v>
      </c>
      <c r="B45" s="332" t="s">
        <v>213</v>
      </c>
      <c r="C45" s="334" t="s">
        <v>204</v>
      </c>
      <c r="D45" s="473" t="s">
        <v>214</v>
      </c>
      <c r="E45" s="434">
        <v>2022</v>
      </c>
      <c r="F45" s="431">
        <v>5</v>
      </c>
      <c r="H45" s="424" t="s">
        <v>783</v>
      </c>
      <c r="I45" s="446" t="str">
        <f t="shared" si="23"/>
        <v>East Timor / Rural area / All</v>
      </c>
      <c r="J45" s="470" t="s">
        <v>214</v>
      </c>
      <c r="K45" s="433">
        <v>2024</v>
      </c>
      <c r="L45" s="461"/>
      <c r="M45" s="427">
        <f t="shared" si="2"/>
        <v>63.6</v>
      </c>
      <c r="N45" s="435">
        <f t="shared" si="3"/>
        <v>63.6</v>
      </c>
      <c r="O45" s="435">
        <f t="shared" si="24"/>
        <v>58.819795918736396</v>
      </c>
      <c r="P45" s="447" t="str">
        <f t="shared" si="4"/>
        <v>NA</v>
      </c>
      <c r="Q45" s="427">
        <v>318</v>
      </c>
      <c r="R45" s="581">
        <v>318</v>
      </c>
      <c r="S45" s="581">
        <f>IFERROR(R45 * HLOOKUP(K45, 'LCU per US$, period average'!$A$4:$O$269, 76, FALSE), "NA")</f>
        <v>294.09897959368197</v>
      </c>
      <c r="T45" s="582" t="str">
        <f>IFERROR(Q45 / INDEX('PPP private conversion factor'!$A$4:$O$269, MATCH(A45, 'PPP private conversion factor'!$A$4:$A$269, 0), MATCH(K45, 'PPP private conversion factor'!$A$4:$O$4, 0)), "NA")</f>
        <v>NA</v>
      </c>
      <c r="U45" s="472"/>
      <c r="V45" s="420"/>
      <c r="W45" s="426"/>
      <c r="X45" s="450"/>
      <c r="Y45" s="430"/>
      <c r="Z45" s="430"/>
      <c r="AA45" s="586"/>
      <c r="AB45" s="587"/>
      <c r="AC45" s="451"/>
      <c r="AD45" s="586"/>
      <c r="AE45" s="452"/>
      <c r="AF45" s="452"/>
      <c r="AG45" s="452"/>
      <c r="AH45" s="452"/>
      <c r="AI45" s="453" t="str">
        <f t="shared" si="10"/>
        <v>East Timor / Rural area / All</v>
      </c>
      <c r="AJ45" s="458"/>
      <c r="AK45" s="460"/>
      <c r="AL45" s="459"/>
      <c r="AM45" s="427"/>
      <c r="AN45" s="427"/>
      <c r="AO45" s="579"/>
      <c r="AP45" s="581"/>
      <c r="AQ45" s="579"/>
      <c r="AR45" s="427"/>
      <c r="AS45" s="427"/>
      <c r="AT45" s="427"/>
      <c r="AU45" s="751"/>
      <c r="AV45" s="455" t="str">
        <f t="shared" si="0"/>
        <v>East Timor / Rural area / All</v>
      </c>
      <c r="AW45" s="433">
        <v>2024</v>
      </c>
      <c r="AX45" s="474" t="s">
        <v>209</v>
      </c>
      <c r="AY45" s="435">
        <v>199</v>
      </c>
      <c r="AZ45" s="579">
        <v>199</v>
      </c>
      <c r="BA45" s="581">
        <f>IFERROR(IF(ISNUMBER(MATCH(AW45, 'LCU per US$, period average'!$A$4:$O$4, 0)), AZ45*HLOOKUP(AW45, 'LCU per US$, period average'!$A$4:$O$269, 76), "NA"), "NA")</f>
        <v>184.04307213566889</v>
      </c>
      <c r="BB45" s="580" t="str">
        <f>IFERROR(IF(ISNUMBER(MATCH(AW45, 'PPP private conversion factor'!$A$4:$O$4, 0)), AY45/(INDEX('PPP private conversion factor'!$A$4:$O$269, MATCH(A45, 'PPP private conversion factor'!$A$4:$A$269, 0), MATCH(AW45, 'PPP private conversion factor'!$A$4:$O$4, 0))), "NA"), "NA")</f>
        <v>NA</v>
      </c>
      <c r="BC45" s="435" t="str">
        <f t="shared" si="14"/>
        <v>NA</v>
      </c>
      <c r="BD45" s="435" t="str">
        <f t="shared" si="15"/>
        <v>NA</v>
      </c>
      <c r="BE45" s="435" t="str">
        <f t="shared" si="16"/>
        <v>NA</v>
      </c>
      <c r="BF45" s="448" t="str">
        <f t="shared" si="17"/>
        <v>NA</v>
      </c>
      <c r="BG45" s="435" t="str">
        <f t="shared" si="18"/>
        <v>East Timor / Rural area / All</v>
      </c>
      <c r="BH45" s="438"/>
      <c r="BI45" s="463"/>
      <c r="BJ45" s="442"/>
      <c r="BK45" s="427"/>
      <c r="BL45" s="427"/>
      <c r="BM45" s="581"/>
      <c r="BN45" s="579"/>
      <c r="BO45" s="427"/>
      <c r="BP45" s="427"/>
      <c r="BQ45" s="427"/>
      <c r="BR45" s="427"/>
      <c r="BS45" s="438" t="s">
        <v>288</v>
      </c>
      <c r="BT45" s="441" t="s">
        <v>84</v>
      </c>
      <c r="BU45" s="344"/>
      <c r="BV45" s="346"/>
      <c r="BW45" s="346"/>
      <c r="BX45" s="346"/>
      <c r="BY45" s="346"/>
      <c r="BZ45" s="346"/>
      <c r="CA45" s="345" t="str">
        <f t="shared" si="22"/>
        <v>East Timor / Rural area / All</v>
      </c>
    </row>
    <row r="46" spans="1:79" ht="49" thickBot="1" x14ac:dyDescent="0.25">
      <c r="A46" s="343" t="s">
        <v>286</v>
      </c>
      <c r="B46" s="332" t="s">
        <v>213</v>
      </c>
      <c r="C46" s="334" t="s">
        <v>287</v>
      </c>
      <c r="D46" s="428" t="s">
        <v>218</v>
      </c>
      <c r="E46" s="423">
        <v>2023</v>
      </c>
      <c r="F46" s="431">
        <v>4</v>
      </c>
      <c r="G46" s="424">
        <v>2</v>
      </c>
      <c r="H46" s="425">
        <v>1.61</v>
      </c>
      <c r="I46" s="446" t="str">
        <f t="shared" si="23"/>
        <v>Ecuador / Rural area / Southern Coastal Region</v>
      </c>
      <c r="J46" s="429" t="s">
        <v>250</v>
      </c>
      <c r="K46" s="433">
        <v>2024</v>
      </c>
      <c r="L46" s="457"/>
      <c r="M46" s="427">
        <f t="shared" si="2"/>
        <v>183.25</v>
      </c>
      <c r="N46" s="435">
        <f t="shared" si="3"/>
        <v>183.25</v>
      </c>
      <c r="O46" s="435">
        <f t="shared" si="24"/>
        <v>169.4768490897554</v>
      </c>
      <c r="P46" s="447" t="str">
        <f t="shared" si="4"/>
        <v>NA</v>
      </c>
      <c r="Q46" s="427">
        <v>733</v>
      </c>
      <c r="R46" s="581">
        <f>IFERROR(Q46 / INDEX('LCU per US$, period average'!$A$4:$O$269, MATCH(A46, 'LCU per US$, period average'!$A$4:$A$269, 0), MATCH(K46, 'LCU per US$, period average'!$A$4:$O$4, 0)), "NA")</f>
        <v>733</v>
      </c>
      <c r="S46" s="581">
        <f>IFERROR(R46 * HLOOKUP(K46, 'LCU per US$, period average'!$A$4:$O$269, 76, FALSE), "NA")</f>
        <v>677.90739635902162</v>
      </c>
      <c r="T46" s="582" t="str">
        <f>IFERROR(Q46 / INDEX('PPP private conversion factor'!$A$4:$O$269, MATCH(A46, 'PPP private conversion factor'!$A$4:$A$269, 0), MATCH(K46, 'PPP private conversion factor'!$A$4:$O$4, 0)), "NA")</f>
        <v>NA</v>
      </c>
      <c r="U46" s="449" t="str">
        <f t="shared" si="25"/>
        <v>Ecuador / Rural area / Southern Coastal Region</v>
      </c>
      <c r="V46" s="420" t="s">
        <v>272</v>
      </c>
      <c r="W46" s="426">
        <v>2021</v>
      </c>
      <c r="X46" s="450">
        <v>0.317</v>
      </c>
      <c r="Y46" s="430">
        <v>6.85</v>
      </c>
      <c r="Z46" s="430">
        <v>4</v>
      </c>
      <c r="AA46" s="586">
        <f>IF(ISNUMBER(MATCH(W46, 'LCU per US$, period average'!$A$4:$O$4, 0)), AC46/(INDEX('LCU per US$, period average'!$A$4:$O$269, MATCH(A46, 'LCU per US$, period average'!$A$4:$A$269), MATCH(W46, 'LCU per US$, period average'!$A$4:$O$4))), "NA")</f>
        <v>121.68</v>
      </c>
      <c r="AB46" s="587">
        <f>IF(ISNUMBER(MATCH(W46, 'LCU per US$, period average'!$A$4:$O$4, 0)), AA46*HLOOKUP(W46, 'LCU per US$, period average'!$A$4:$O$269, 76), "NA")</f>
        <v>106.53161838549961</v>
      </c>
      <c r="AC46" s="451">
        <f t="shared" si="5"/>
        <v>121.68</v>
      </c>
      <c r="AD46" s="586" t="str">
        <f>IFERROR(IF(ISNUMBER(MATCH(W46, 'PPP private conversion factor'!$A$4:$O$4, 0)), AC46/(INDEX('PPP private conversion factor'!$A$4:$O$269, MATCH(A46, 'PPP private conversion factor'!$A$4:$A$269), MATCH(W46, 'PPP private conversion factor'!$A$4:$O$4))), "NA"), "NA")</f>
        <v>NA</v>
      </c>
      <c r="AE46" s="452">
        <f t="shared" si="6"/>
        <v>486.72</v>
      </c>
      <c r="AF46" s="452">
        <f t="shared" si="7"/>
        <v>426.12647354199845</v>
      </c>
      <c r="AG46" s="452">
        <f t="shared" si="8"/>
        <v>486.72</v>
      </c>
      <c r="AH46" s="452" t="str">
        <f t="shared" si="9"/>
        <v>NA</v>
      </c>
      <c r="AI46" s="453" t="str">
        <f t="shared" si="10"/>
        <v>Ecuador / Rural area / Southern Coastal Region</v>
      </c>
      <c r="AJ46" s="458" t="s">
        <v>693</v>
      </c>
      <c r="AK46" s="460">
        <v>2017</v>
      </c>
      <c r="AL46" s="459"/>
      <c r="AM46" s="427">
        <f>IFERROR(5.94*(INDEX('LCU per US$, period average'!$A$4:$N$269,MATCH(A46,'LCU per US$, period average'!$A$4:$A$269),MATCH(AK46,'LCU per US$, period average'!$A$4:$N$4))),"NA")</f>
        <v>5.94</v>
      </c>
      <c r="AN46" s="427">
        <f t="shared" si="33"/>
        <v>180.69480000000001</v>
      </c>
      <c r="AO46" s="579">
        <f>IFERROR(IF(ISNUMBER(MATCH(AK46, 'LCU per US$, period average'!$A$4:$O$4, 0)), AN46/(INDEX('LCU per US$, period average'!$A$4:$O$269, MATCH(A46, 'LCU per US$, period average'!$A$4:$A$269, 0), MATCH(AK46, 'LCU per US$, period average'!$A$4:$O$4, 0))), "NA"), "NA")</f>
        <v>180.69480000000001</v>
      </c>
      <c r="AP46" s="581">
        <f>IFERROR(IF(ISNUMBER(MATCH(AK46, 'LCU per US$, period average'!$A$4:$O$4, 0)), AO46*HLOOKUP(AK46, 'LCU per US$, period average'!$A$4:$O$269, 76), "NA"), "NA")</f>
        <v>163.24355574021891</v>
      </c>
      <c r="AQ46" s="579" t="str">
        <f>IFERROR(IF(ISNUMBER(MATCH(AK46, 'PPP private conversion factor'!$A$4:$N$4, 0)), AN46/(INDEX('PPP private conversion factor'!$A$4:$N$269, MATCH(A46, 'PPP private conversion factor'!$A$4:$A$269, 0), MATCH(AK46, 'PPP private conversion factor'!$A$4:$O$4, 0))), "NA"), "NA")</f>
        <v>NA</v>
      </c>
      <c r="AR46" s="427">
        <f t="shared" si="26"/>
        <v>722.77920000000006</v>
      </c>
      <c r="AS46" s="427">
        <f t="shared" si="11"/>
        <v>722.77920000000006</v>
      </c>
      <c r="AT46" s="427">
        <f t="shared" si="12"/>
        <v>652.97422296087564</v>
      </c>
      <c r="AU46" s="454" t="str">
        <f t="shared" si="13"/>
        <v>NA</v>
      </c>
      <c r="AV46" s="455" t="str">
        <f t="shared" si="0"/>
        <v>Ecuador / Rural area / Southern Coastal Region</v>
      </c>
      <c r="AW46" s="433">
        <v>2024</v>
      </c>
      <c r="AX46" s="432" t="s">
        <v>209</v>
      </c>
      <c r="AY46" s="441">
        <v>495</v>
      </c>
      <c r="AZ46" s="579">
        <f>IF(ISERROR(MATCH(AW46, 'LCU per US$, period average'!$A$4:$O$4, 0)), "NA", AY46/(INDEX('LCU per US$, period average'!$A$4:$O$269, MATCH(A46, 'LCU per US$, period average'!$A$4:$A$269, 0), MATCH(AW46, 'LCU per US$, period average'!$A$4:$O$4, 0))))</f>
        <v>495</v>
      </c>
      <c r="BA46" s="581">
        <f>IFERROR(IF(ISNUMBER(MATCH(AW46, 'LCU per US$, period average'!$A$4:$O$4, 0)), AZ46*HLOOKUP(AW46, 'LCU per US$, period average'!$A$4:$O$269, 76), "NA"), "NA")</f>
        <v>457.79558144299551</v>
      </c>
      <c r="BB46" s="580" t="str">
        <f>IFERROR(IF(ISNUMBER(MATCH(AW46, 'PPP private conversion factor'!$A$4:$O$4, 0)), AY46/(INDEX('PPP private conversion factor'!$A$4:$O$269, MATCH(A46, 'PPP private conversion factor'!$A$4:$A$269, 0), MATCH(AW46, 'PPP private conversion factor'!$A$4:$O$4, 0))), "NA"), "NA")</f>
        <v>NA</v>
      </c>
      <c r="BC46" s="435">
        <f t="shared" si="14"/>
        <v>796.95</v>
      </c>
      <c r="BD46" s="435">
        <f t="shared" si="15"/>
        <v>796.95</v>
      </c>
      <c r="BE46" s="435">
        <f t="shared" si="16"/>
        <v>737.05088612322277</v>
      </c>
      <c r="BF46" s="448" t="str">
        <f t="shared" si="17"/>
        <v>NA</v>
      </c>
      <c r="BG46" s="435" t="str">
        <f t="shared" si="18"/>
        <v>Ecuador / Rural area / Southern Coastal Region</v>
      </c>
      <c r="BH46" s="438">
        <v>2024</v>
      </c>
      <c r="BI46" s="456" t="s">
        <v>695</v>
      </c>
      <c r="BJ46" s="440" t="s">
        <v>210</v>
      </c>
      <c r="BK46" s="427">
        <v>426.49</v>
      </c>
      <c r="BL46" s="427">
        <f>IFERROR(IF(ISNUMBER(MATCH(BH46, 'LCU per US$, period average'!$A$4:$O$4, 0)), BK46/(INDEX('LCU per US$, period average'!$A$4:$O$269, MATCH(A46, 'LCU per US$, period average'!$A$4:$A$269), MATCH(BH46, 'LCU per US$, period average'!$A$4:$O$4))), "NA"),"NA")</f>
        <v>426.49</v>
      </c>
      <c r="BM46" s="581">
        <f>IF(ISNUMBER(MATCH(BH46, 'LCU per US$, period average'!$A$4:$O$4, 0)), BL46*HLOOKUP(BH46, 'LCU per US$, period average'!$A$4:$O$269, 76), "NA")</f>
        <v>394.43482329216801</v>
      </c>
      <c r="BN46" s="579" t="str">
        <f>IF(ISNUMBER(MATCH(BH46, 'PPP private conversion factor'!$A$4:$O$4, 0)), BK46/(INDEX('PPP private conversion factor'!$A$4:$O$269, MATCH(A46, 'PPP private conversion factor'!$A$4:$A$269), MATCH(BH46, 'PPP private conversion factor'!$A$4:$O$4))), "NA")</f>
        <v>NA</v>
      </c>
      <c r="BO46" s="427">
        <f t="shared" si="19"/>
        <v>686.64890000000003</v>
      </c>
      <c r="BP46" s="427">
        <f t="shared" si="20"/>
        <v>686.64890000000003</v>
      </c>
      <c r="BQ46" s="427">
        <f t="shared" si="21"/>
        <v>635.04006550039048</v>
      </c>
      <c r="BR46" s="427" t="str">
        <f t="shared" si="1"/>
        <v>NA</v>
      </c>
      <c r="BS46" s="438" t="s">
        <v>288</v>
      </c>
      <c r="BT46" s="441" t="s">
        <v>84</v>
      </c>
      <c r="BU46" s="344"/>
      <c r="BV46" s="346"/>
      <c r="BW46" s="346"/>
      <c r="BX46" s="346"/>
      <c r="BY46" s="346"/>
      <c r="BZ46" s="346"/>
      <c r="CA46" s="345" t="str">
        <f t="shared" si="22"/>
        <v>Ecuador / Rural area / Southern Coastal Region</v>
      </c>
    </row>
    <row r="47" spans="1:79" ht="33" thickBot="1" x14ac:dyDescent="0.25">
      <c r="A47" s="343" t="s">
        <v>845</v>
      </c>
      <c r="B47" s="332" t="s">
        <v>213</v>
      </c>
      <c r="C47" s="334" t="s">
        <v>204</v>
      </c>
      <c r="D47" s="476" t="s">
        <v>205</v>
      </c>
      <c r="E47" s="423">
        <v>2023</v>
      </c>
      <c r="F47" s="431">
        <v>5</v>
      </c>
      <c r="G47" s="424">
        <v>2</v>
      </c>
      <c r="H47" s="425">
        <v>1.53</v>
      </c>
      <c r="I47" s="446" t="str">
        <f t="shared" si="23"/>
        <v>Egypt / Rural area / All</v>
      </c>
      <c r="J47" s="471" t="s">
        <v>250</v>
      </c>
      <c r="K47" s="433">
        <v>2024</v>
      </c>
      <c r="L47" s="457">
        <v>5938</v>
      </c>
      <c r="M47" s="427">
        <f t="shared" si="2"/>
        <v>1817.0279999999998</v>
      </c>
      <c r="N47" s="435">
        <f t="shared" si="3"/>
        <v>59.328787820717388</v>
      </c>
      <c r="O47" s="435">
        <f t="shared" si="24"/>
        <v>54.869609932713992</v>
      </c>
      <c r="P47" s="447" t="str">
        <f t="shared" si="4"/>
        <v>NA</v>
      </c>
      <c r="Q47" s="427">
        <f>L47*H47</f>
        <v>9085.14</v>
      </c>
      <c r="R47" s="447">
        <f>IFERROR(Q47 / INDEX('LCU per US$, period average'!$A$4:$O$269, MATCH(A47, 'LCU per US$, period average'!$A$4:$A$269, 0), MATCH(K47, 'LCU per US$, period average'!$A$4:$O$4, 0)), "NA")</f>
        <v>296.64393910358694</v>
      </c>
      <c r="S47" s="447">
        <f>IFERROR(R47 * HLOOKUP(K47, 'LCU per US$, period average'!$A$4:$O$269, 76, FALSE), "NA")</f>
        <v>274.34804966356995</v>
      </c>
      <c r="T47" s="448" t="str">
        <f>IFERROR(Q47 / INDEX('PPP private conversion factor'!$A$4:$O$269, MATCH(A47, 'PPP private conversion factor'!$A$4:$A$269, 0), MATCH(K47, 'PPP private conversion factor'!$A$4:$O$4, 0)), "NA")</f>
        <v>NA</v>
      </c>
      <c r="U47" s="449" t="str">
        <f t="shared" si="25"/>
        <v>Egypt / Rural area / All</v>
      </c>
      <c r="V47" s="420" t="s">
        <v>272</v>
      </c>
      <c r="W47" s="426">
        <v>2019</v>
      </c>
      <c r="X47" s="450">
        <v>0.17599999999999999</v>
      </c>
      <c r="Y47" s="430">
        <v>3.65</v>
      </c>
      <c r="Z47" s="430">
        <v>22.6</v>
      </c>
      <c r="AA47" s="451">
        <f>IF(ISNUMBER(MATCH(W47, 'LCU per US$, period average'!$A$4:$O$4, 0)), AC47/(INDEX('LCU per US$, period average'!$A$4:$O$269, MATCH(A47, 'LCU per US$, period average'!$A$4:$A$269), MATCH(W47, 'LCU per US$, period average'!$A$4:$O$4))), "NA")</f>
        <v>38.694251271766873</v>
      </c>
      <c r="AB47" s="597">
        <f>IF(ISNUMBER(MATCH(W47, 'LCU per US$, period average'!$A$4:$O$4, 0)), AA47*HLOOKUP(W47, 'LCU per US$, period average'!$A$4:$O$269, 76), "NA")</f>
        <v>32.765234351145452</v>
      </c>
      <c r="AC47" s="451">
        <f t="shared" si="5"/>
        <v>687.49200000000008</v>
      </c>
      <c r="AD47" s="451" t="str">
        <f>IFERROR(IF(ISNUMBER(MATCH(W47, 'PPP private conversion factor'!$A$4:$O$4, 0)), AC47/(INDEX('PPP private conversion factor'!$A$4:$O$269, MATCH(A47, 'PPP private conversion factor'!$A$4:$A$269), MATCH(W47, 'PPP private conversion factor'!$A$4:$O$4))), "NA"), "NA")</f>
        <v>NA</v>
      </c>
      <c r="AE47" s="452">
        <f t="shared" si="6"/>
        <v>193.47125635883435</v>
      </c>
      <c r="AF47" s="452">
        <f t="shared" si="7"/>
        <v>163.82617175572727</v>
      </c>
      <c r="AG47" s="452">
        <f t="shared" si="8"/>
        <v>3437.4600000000005</v>
      </c>
      <c r="AH47" s="452" t="str">
        <f t="shared" si="9"/>
        <v>NA</v>
      </c>
      <c r="AI47" s="453" t="str">
        <f t="shared" si="10"/>
        <v>Egypt / Rural area / All</v>
      </c>
      <c r="AJ47" s="458" t="s">
        <v>693</v>
      </c>
      <c r="AK47" s="460">
        <v>2017</v>
      </c>
      <c r="AL47" s="459"/>
      <c r="AM47" s="427">
        <f>IFERROR(4.16*(INDEX('LCU per US$, period average'!$A$4:$N$269,MATCH(A47,'LCU per US$, period average'!$A$4:$A$269),MATCH(AK47,'LCU per US$, period average'!$A$4:$N$4))),"NA")</f>
        <v>41.705667280353445</v>
      </c>
      <c r="AN47" s="427">
        <f t="shared" si="33"/>
        <v>1268.6863986683518</v>
      </c>
      <c r="AO47" s="427">
        <f>IFERROR(IF(ISNUMBER(MATCH(AK47, 'LCU per US$, period average'!$A$4:$O$4, 0)), AN47/(INDEX('LCU per US$, period average'!$A$4:$O$269, MATCH(A47, 'LCU per US$, period average'!$A$4:$A$269, 0), MATCH(AK47, 'LCU per US$, period average'!$A$4:$O$4, 0))), "NA"), "NA")</f>
        <v>126.5472</v>
      </c>
      <c r="AP47" s="447">
        <f>IFERROR(IF(ISNUMBER(MATCH(AK47, 'LCU per US$, period average'!$A$4:$O$4, 0)), AO47*HLOOKUP(AK47, 'LCU per US$, period average'!$A$4:$O$269, 76), "NA"), "NA")</f>
        <v>114.32545317833512</v>
      </c>
      <c r="AQ47" s="427" t="str">
        <f>IFERROR(IF(ISNUMBER(MATCH(AK47, 'PPP private conversion factor'!$A$4:$N$4, 0)), AN47/(INDEX('PPP private conversion factor'!$A$4:$N$269, MATCH(A47, 'PPP private conversion factor'!$A$4:$A$269, 0), MATCH(AK47, 'PPP private conversion factor'!$A$4:$O$4, 0))), "NA"), "NA")</f>
        <v>NA</v>
      </c>
      <c r="AR47" s="427">
        <f t="shared" si="26"/>
        <v>6343.4319933417592</v>
      </c>
      <c r="AS47" s="427">
        <f t="shared" si="11"/>
        <v>632.73599999999999</v>
      </c>
      <c r="AT47" s="427">
        <f t="shared" si="12"/>
        <v>571.62726589167562</v>
      </c>
      <c r="AU47" s="454" t="str">
        <f t="shared" si="13"/>
        <v>NA</v>
      </c>
      <c r="AV47" s="455" t="str">
        <f t="shared" si="0"/>
        <v>Egypt / Rural area / All</v>
      </c>
      <c r="AW47" s="433">
        <v>2024</v>
      </c>
      <c r="AX47" s="475" t="s">
        <v>209</v>
      </c>
      <c r="AY47" s="435">
        <v>8799</v>
      </c>
      <c r="AZ47" s="427">
        <f>IF(ISERROR(MATCH(AW47, 'LCU per US$, period average'!$A$4:$O$4, 0)), "NA", AY47/(INDEX('LCU per US$, period average'!$A$4:$O$269, MATCH(A47, 'LCU per US$, period average'!$A$4:$A$269, 0), MATCH(AW47, 'LCU per US$, period average'!$A$4:$O$4, 0))))</f>
        <v>287.30102344845119</v>
      </c>
      <c r="BA47" s="447">
        <f>IFERROR(IF(ISNUMBER(MATCH(AW47, 'LCU per US$, period average'!$A$4:$O$4, 0)), AZ47*HLOOKUP(AW47, 'LCU per US$, period average'!$A$4:$O$269, 76), "NA"), "NA")</f>
        <v>265.70735167424527</v>
      </c>
      <c r="BB47" s="435" t="str">
        <f>IFERROR(IF(ISNUMBER(MATCH(AW47, 'PPP private conversion factor'!$A$4:$O$4, 0)), AY47/(INDEX('PPP private conversion factor'!$A$4:$O$269, MATCH(A47, 'PPP private conversion factor'!$A$4:$A$269, 0), MATCH(AW47, 'PPP private conversion factor'!$A$4:$O$4, 0))), "NA"), "NA")</f>
        <v>NA</v>
      </c>
      <c r="BC47" s="435">
        <f t="shared" si="14"/>
        <v>13462.47</v>
      </c>
      <c r="BD47" s="435">
        <f t="shared" si="15"/>
        <v>439.57056587613033</v>
      </c>
      <c r="BE47" s="435">
        <f t="shared" si="16"/>
        <v>406.53224806159528</v>
      </c>
      <c r="BF47" s="448" t="str">
        <f t="shared" si="17"/>
        <v>NA</v>
      </c>
      <c r="BG47" s="435" t="str">
        <f t="shared" si="18"/>
        <v>Egypt / Rural area / All</v>
      </c>
      <c r="BH47" s="438">
        <v>2024</v>
      </c>
      <c r="BI47" s="456" t="s">
        <v>727</v>
      </c>
      <c r="BJ47" s="429" t="s">
        <v>210</v>
      </c>
      <c r="BK47" s="427">
        <v>3500</v>
      </c>
      <c r="BL47" s="427">
        <f>IFERROR(IF(ISNUMBER(MATCH(BH47, 'LCU per US$, period average'!$A$4:$O$4, 0)), BK47/(INDEX('LCU per US$, period average'!$A$4:$O$269, MATCH(A47, 'LCU per US$, period average'!$A$4:$A$269), MATCH(BH47, 'LCU per US$, period average'!$A$4:$O$4))), "NA"),"NA")</f>
        <v>114.28043892142053</v>
      </c>
      <c r="BM47" s="447">
        <f>IF(ISNUMBER(MATCH(BH47, 'LCU per US$, period average'!$A$4:$O$4, 0)), BL47*HLOOKUP(BH47, 'LCU per US$, period average'!$A$4:$O$269, 76), "NA")</f>
        <v>105.69107067392413</v>
      </c>
      <c r="BN47" s="427" t="str">
        <f>IF(ISNUMBER(MATCH(BH47, 'PPP private conversion factor'!$A$4:$O$4, 0)), BK47/(INDEX('PPP private conversion factor'!$A$4:$O$269, MATCH(A47, 'PPP private conversion factor'!$A$4:$A$269), MATCH(BH47, 'PPP private conversion factor'!$A$4:$O$4))), "NA")</f>
        <v>NA</v>
      </c>
      <c r="BO47" s="427">
        <f t="shared" si="19"/>
        <v>5355</v>
      </c>
      <c r="BP47" s="427">
        <f t="shared" si="20"/>
        <v>174.84907154977341</v>
      </c>
      <c r="BQ47" s="427">
        <f t="shared" si="21"/>
        <v>161.70733813110391</v>
      </c>
      <c r="BR47" s="427" t="str">
        <f t="shared" si="1"/>
        <v>NA</v>
      </c>
      <c r="BS47" s="438" t="s">
        <v>289</v>
      </c>
      <c r="BT47" s="441" t="s">
        <v>290</v>
      </c>
      <c r="BU47" s="344"/>
      <c r="BV47" s="346"/>
      <c r="BW47" s="346"/>
      <c r="BX47" s="346"/>
      <c r="BY47" s="346"/>
      <c r="BZ47" s="346"/>
      <c r="CA47" s="345" t="str">
        <f t="shared" si="22"/>
        <v>Egypt / Rural area / All</v>
      </c>
    </row>
    <row r="48" spans="1:79" ht="33" thickBot="1" x14ac:dyDescent="0.25">
      <c r="A48" s="343" t="s">
        <v>291</v>
      </c>
      <c r="B48" s="332" t="s">
        <v>216</v>
      </c>
      <c r="C48" s="334" t="s">
        <v>204</v>
      </c>
      <c r="D48" s="445" t="s">
        <v>205</v>
      </c>
      <c r="E48" s="423">
        <v>2023</v>
      </c>
      <c r="F48" s="431">
        <v>4</v>
      </c>
      <c r="G48" s="424">
        <v>2</v>
      </c>
      <c r="H48" s="425">
        <v>1.56</v>
      </c>
      <c r="I48" s="446" t="str">
        <f t="shared" si="23"/>
        <v>El Salvador / Urban area / All</v>
      </c>
      <c r="J48" s="408" t="s">
        <v>250</v>
      </c>
      <c r="K48" s="433">
        <v>2024</v>
      </c>
      <c r="L48" s="461">
        <v>484</v>
      </c>
      <c r="M48" s="427">
        <f>IFERROR(Q48/F48,"NA")</f>
        <v>188.76000000000002</v>
      </c>
      <c r="N48" s="435">
        <f>IFERROR(IF(ISBLANK(M48),"",R48/F48),"NA")</f>
        <v>188.76000000000002</v>
      </c>
      <c r="O48" s="435">
        <f>IFERROR(IF(ISBLANK(M48),"",S48/F48),"NA")</f>
        <v>174.57271505692896</v>
      </c>
      <c r="P48" s="447" t="str">
        <f>IFERROR(T48/F48,"NA")</f>
        <v>NA</v>
      </c>
      <c r="Q48" s="427">
        <f>L48*H48</f>
        <v>755.04000000000008</v>
      </c>
      <c r="R48" s="447">
        <f>IFERROR(Q48 / INDEX('LCU per US$, period average'!$A$4:$O$269, MATCH(A48, 'LCU per US$, period average'!$A$4:$A$269, 0), MATCH(K48, 'LCU per US$, period average'!$A$4:$O$4, 0)), "NA")</f>
        <v>755.04000000000008</v>
      </c>
      <c r="S48" s="447">
        <f>IFERROR(R48 * HLOOKUP(K48, 'LCU per US$, period average'!$A$4:$O$269, 76, FALSE), "NA")</f>
        <v>698.29086022771583</v>
      </c>
      <c r="T48" s="448" t="str">
        <f>IFERROR(Q48 / INDEX('PPP private conversion factor'!$A$4:$O$269, MATCH(A48, 'PPP private conversion factor'!$A$4:$A$269, 0), MATCH(K48, 'PPP private conversion factor'!$A$4:$O$4, 0)), "NA")</f>
        <v>NA</v>
      </c>
      <c r="U48" s="449" t="str">
        <f t="shared" si="25"/>
        <v>El Salvador / Urban area / All</v>
      </c>
      <c r="V48" s="492" t="s">
        <v>272</v>
      </c>
      <c r="W48" s="426">
        <v>2021</v>
      </c>
      <c r="X48" s="450">
        <v>0.68799999999999994</v>
      </c>
      <c r="Y48" s="430">
        <v>6.85</v>
      </c>
      <c r="Z48" s="430">
        <v>3.8</v>
      </c>
      <c r="AA48" s="451">
        <f>IF(ISNUMBER(MATCH(W48, 'LCU per US$, period average'!$A$4:$O$4, 0)), AC48/(INDEX('LCU per US$, period average'!$A$4:$O$269, MATCH(A48, 'LCU per US$, period average'!$A$4:$A$269), MATCH(W48, 'LCU per US$, period average'!$A$4:$O$4))), "NA")</f>
        <v>115.596</v>
      </c>
      <c r="AB48" s="597">
        <f>IF(ISNUMBER(MATCH(W48, 'LCU per US$, period average'!$A$4:$O$4, 0)), AA48*HLOOKUP(W48, 'LCU per US$, period average'!$A$4:$O$269, 76), "NA")</f>
        <v>101.20503746622462</v>
      </c>
      <c r="AC48" s="451">
        <f>IFERROR(Z48*30.42,"NA")</f>
        <v>115.596</v>
      </c>
      <c r="AD48" s="451" t="str">
        <f>IFERROR(IF(ISNUMBER(MATCH(W48, 'PPP private conversion factor'!$A$4:$O$4, 0)), AC48/(INDEX('PPP private conversion factor'!$A$4:$O$269, MATCH(A48, 'PPP private conversion factor'!$A$4:$A$269), MATCH(W48, 'PPP private conversion factor'!$A$4:$O$4))), "NA"), "NA")</f>
        <v>NA</v>
      </c>
      <c r="AE48" s="452">
        <f>IFERROR(AA48*F48,"NA")</f>
        <v>462.38400000000001</v>
      </c>
      <c r="AF48" s="452">
        <f>IFERROR(AB48*F48,"NA")</f>
        <v>404.8201498648985</v>
      </c>
      <c r="AG48" s="452">
        <f>IFERROR(AC48*F48,"NA")</f>
        <v>462.38400000000001</v>
      </c>
      <c r="AH48" s="452" t="str">
        <f>IFERROR(AD48*F48,"NA")</f>
        <v>NA</v>
      </c>
      <c r="AI48" s="453" t="str">
        <f t="shared" si="10"/>
        <v>El Salvador / Urban area / All</v>
      </c>
      <c r="AJ48" s="458" t="s">
        <v>693</v>
      </c>
      <c r="AK48" s="460">
        <v>2017</v>
      </c>
      <c r="AL48" s="459"/>
      <c r="AM48" s="427">
        <f>IFERROR(5.97*(INDEX('LCU per US$, period average'!$A$4:$N$269,MATCH(A48,'LCU per US$, period average'!$A$4:$A$269),MATCH(AK48,'LCU per US$, period average'!$A$4:$N$4))),"NA")</f>
        <v>5.97</v>
      </c>
      <c r="AN48" s="427">
        <f>AM48*30.42</f>
        <v>181.60740000000001</v>
      </c>
      <c r="AO48" s="427">
        <f>IFERROR(IF(ISNUMBER(MATCH(AK48, 'LCU per US$, period average'!$A$4:$O$4, 0)), AN48/(INDEX('LCU per US$, period average'!$A$4:$O$269, MATCH(A48, 'LCU per US$, period average'!$A$4:$A$269, 0), MATCH(AK48, 'LCU per US$, period average'!$A$4:$O$4, 0))), "NA"), "NA")</f>
        <v>181.60740000000001</v>
      </c>
      <c r="AP48" s="447">
        <f>IFERROR(IF(ISNUMBER(MATCH(AK48, 'LCU per US$, period average'!$A$4:$O$4, 0)), AO48*HLOOKUP(AK48, 'LCU per US$, period average'!$A$4:$O$269, 76), "NA"), "NA")</f>
        <v>164.06801814294727</v>
      </c>
      <c r="AQ48" s="427" t="str">
        <f>IFERROR(IF(ISNUMBER(MATCH(AK48, 'PPP private conversion factor'!$A$4:$N$4, 0)), AN48/(INDEX('PPP private conversion factor'!$A$4:$N$269, MATCH(A48, 'PPP private conversion factor'!$A$4:$A$269, 0), MATCH(AK48, 'PPP private conversion factor'!$A$4:$O$4, 0))), "NA"), "NA")</f>
        <v>NA</v>
      </c>
      <c r="AR48" s="427">
        <f>AN48*F48</f>
        <v>726.42960000000005</v>
      </c>
      <c r="AS48" s="427">
        <f>IFERROR(AO48*F48,"NA")</f>
        <v>726.42960000000005</v>
      </c>
      <c r="AT48" s="427">
        <f>IFERROR(AP48*F48,"NA")</f>
        <v>656.27207257178907</v>
      </c>
      <c r="AU48" s="454" t="str">
        <f>IFERROR(AQ48*F48,"NA")</f>
        <v>NA</v>
      </c>
      <c r="AV48" s="455" t="str">
        <f t="shared" si="0"/>
        <v>El Salvador / Urban area / All</v>
      </c>
      <c r="AW48" s="433">
        <v>2024</v>
      </c>
      <c r="AX48" s="412" t="s">
        <v>209</v>
      </c>
      <c r="AY48" s="435">
        <v>547</v>
      </c>
      <c r="AZ48" s="427">
        <f>IF(ISERROR(MATCH(AW48, 'LCU per US$, period average'!$A$4:$O$4, 0)), "NA", AY48/(INDEX('LCU per US$, period average'!$A$4:$O$269, MATCH(A48, 'LCU per US$, period average'!$A$4:$A$269, 0), MATCH(AW48, 'LCU per US$, period average'!$A$4:$O$4, 0))))</f>
        <v>547</v>
      </c>
      <c r="BA48" s="447">
        <f>IFERROR(IF(ISNUMBER(MATCH(AW48, 'LCU per US$, period average'!$A$4:$O$4, 0)), AZ48*HLOOKUP(AW48, 'LCU per US$, period average'!$A$4:$O$269, 76), "NA"), "NA")</f>
        <v>505.88723848347178</v>
      </c>
      <c r="BB48" s="435" t="str">
        <f>IFERROR(IF(ISNUMBER(MATCH(AW48, 'PPP private conversion factor'!$A$4:$O$4, 0)), AY48/(INDEX('PPP private conversion factor'!$A$4:$O$269, MATCH(A48, 'PPP private conversion factor'!$A$4:$A$269, 0), MATCH(AW48, 'PPP private conversion factor'!$A$4:$O$4, 0))), "NA"), "NA")</f>
        <v>NA</v>
      </c>
      <c r="BC48" s="435">
        <f>IFERROR(AY48*H48,"NA")</f>
        <v>853.32</v>
      </c>
      <c r="BD48" s="435">
        <f>IFERROR(AZ48*H48,"NA")</f>
        <v>853.32</v>
      </c>
      <c r="BE48" s="435">
        <f>IFERROR(BA48*H48,"NA")</f>
        <v>789.18409203421595</v>
      </c>
      <c r="BF48" s="448" t="str">
        <f>IFERROR(BB48*H48,"NA")</f>
        <v>NA</v>
      </c>
      <c r="BG48" s="435" t="str">
        <f t="shared" si="18"/>
        <v>El Salvador / Urban area / All</v>
      </c>
      <c r="BH48" s="438">
        <v>2024</v>
      </c>
      <c r="BI48" s="456" t="s">
        <v>649</v>
      </c>
      <c r="BJ48" s="442" t="s">
        <v>210</v>
      </c>
      <c r="BK48" s="427">
        <v>243.46</v>
      </c>
      <c r="BL48" s="427">
        <f>IFERROR(IF(ISNUMBER(MATCH(BH48, 'LCU per US$, period average'!$A$4:$O$4, 0)), BK48/(INDEX('LCU per US$, period average'!$A$4:$O$269, MATCH(A48, 'LCU per US$, period average'!$A$4:$A$269), MATCH(BH48, 'LCU per US$, period average'!$A$4:$O$4))), "NA"),"NA")</f>
        <v>243.46</v>
      </c>
      <c r="BM48" s="447">
        <f>IF(ISNUMBER(MATCH(BH48, 'LCU per US$, period average'!$A$4:$O$4, 0)), BL48*HLOOKUP(BH48, 'LCU per US$, period average'!$A$4:$O$269, 76), "NA")</f>
        <v>225.16143890527613</v>
      </c>
      <c r="BN48" s="427" t="str">
        <f>IF(ISNUMBER(MATCH(BH48, 'PPP private conversion factor'!$A$4:$O$4, 0)), BK48/(INDEX('PPP private conversion factor'!$A$4:$O$269, MATCH(A48, 'PPP private conversion factor'!$A$4:$A$269), MATCH(BH48, 'PPP private conversion factor'!$A$4:$O$4))), "NA")</f>
        <v>NA</v>
      </c>
      <c r="BO48" s="427">
        <f>IFERROR(BK48*H48,"NA")</f>
        <v>379.79760000000005</v>
      </c>
      <c r="BP48" s="427">
        <f>IFERROR(BL48*H48,"NA")</f>
        <v>379.79760000000005</v>
      </c>
      <c r="BQ48" s="427">
        <f>IFERROR(BM48*H48,"NA")</f>
        <v>351.25184469223075</v>
      </c>
      <c r="BR48" s="427" t="str">
        <f>IFERROR(BN48*H48,"NA")</f>
        <v>NA</v>
      </c>
      <c r="BS48" s="438" t="s">
        <v>288</v>
      </c>
      <c r="BT48" s="441" t="s">
        <v>84</v>
      </c>
      <c r="BU48" s="344"/>
      <c r="BV48" s="346"/>
      <c r="BW48" s="346"/>
      <c r="BX48" s="346"/>
      <c r="BY48" s="346"/>
      <c r="BZ48" s="346"/>
      <c r="CA48" s="345" t="str">
        <f t="shared" si="22"/>
        <v>El Salvador / Urban area / All</v>
      </c>
    </row>
    <row r="49" spans="1:79" ht="33" thickBot="1" x14ac:dyDescent="0.25">
      <c r="A49" s="343" t="s">
        <v>291</v>
      </c>
      <c r="B49" s="332" t="s">
        <v>213</v>
      </c>
      <c r="C49" s="334" t="s">
        <v>204</v>
      </c>
      <c r="D49" s="445" t="s">
        <v>205</v>
      </c>
      <c r="E49" s="423">
        <v>2023</v>
      </c>
      <c r="F49" s="431">
        <v>4.5</v>
      </c>
      <c r="G49" s="424">
        <v>2</v>
      </c>
      <c r="H49" s="425">
        <v>1.59</v>
      </c>
      <c r="I49" s="446" t="str">
        <f t="shared" si="23"/>
        <v>El Salvador / Rural area / All</v>
      </c>
      <c r="J49" s="408" t="s">
        <v>250</v>
      </c>
      <c r="K49" s="433">
        <v>2024</v>
      </c>
      <c r="L49" s="457">
        <v>365</v>
      </c>
      <c r="M49" s="427">
        <f t="shared" si="2"/>
        <v>128.96666666666667</v>
      </c>
      <c r="N49" s="435">
        <f t="shared" si="3"/>
        <v>128.96666666666667</v>
      </c>
      <c r="O49" s="435">
        <f t="shared" si="24"/>
        <v>119.27347505743768</v>
      </c>
      <c r="P49" s="447" t="str">
        <f t="shared" si="4"/>
        <v>NA</v>
      </c>
      <c r="Q49" s="427">
        <f>L49*H49</f>
        <v>580.35</v>
      </c>
      <c r="R49" s="581">
        <f>IFERROR(Q49 / INDEX('LCU per US$, period average'!$A$4:$O$269, MATCH(A49, 'LCU per US$, period average'!$A$4:$A$269, 0), MATCH(K49, 'LCU per US$, period average'!$A$4:$O$4, 0)), "NA")</f>
        <v>580.35</v>
      </c>
      <c r="S49" s="581">
        <f>IFERROR(R49 * HLOOKUP(K49, 'LCU per US$, period average'!$A$4:$O$269, 76, FALSE), "NA")</f>
        <v>536.73063775846958</v>
      </c>
      <c r="T49" s="582" t="str">
        <f>IFERROR(Q49 / INDEX('PPP private conversion factor'!$A$4:$O$269, MATCH(A49, 'PPP private conversion factor'!$A$4:$A$269, 0), MATCH(K49, 'PPP private conversion factor'!$A$4:$O$4, 0)), "NA")</f>
        <v>NA</v>
      </c>
      <c r="U49" s="449" t="str">
        <f t="shared" si="25"/>
        <v>El Salvador / Rural area / All</v>
      </c>
      <c r="V49" s="492" t="s">
        <v>272</v>
      </c>
      <c r="W49" s="426">
        <v>2021</v>
      </c>
      <c r="X49" s="450">
        <v>0.28399999999999997</v>
      </c>
      <c r="Y49" s="430">
        <v>6.85</v>
      </c>
      <c r="Z49" s="430">
        <v>3.8</v>
      </c>
      <c r="AA49" s="586">
        <f>IF(ISNUMBER(MATCH(W49, 'LCU per US$, period average'!$A$4:$O$4, 0)), AC49/(INDEX('LCU per US$, period average'!$A$4:$O$269, MATCH(A49, 'LCU per US$, period average'!$A$4:$A$269), MATCH(W49, 'LCU per US$, period average'!$A$4:$O$4))), "NA")</f>
        <v>115.596</v>
      </c>
      <c r="AB49" s="587">
        <f>IF(ISNUMBER(MATCH(W49, 'LCU per US$, period average'!$A$4:$O$4, 0)), AA49*HLOOKUP(W49, 'LCU per US$, period average'!$A$4:$O$269, 76), "NA")</f>
        <v>101.20503746622462</v>
      </c>
      <c r="AC49" s="451">
        <f>IFERROR(Z49*30.42,"NA")</f>
        <v>115.596</v>
      </c>
      <c r="AD49" s="586" t="str">
        <f>IFERROR(IF(ISNUMBER(MATCH(W49, 'PPP private conversion factor'!$A$4:$O$4, 0)), AC49/(INDEX('PPP private conversion factor'!$A$4:$O$269, MATCH(A49, 'PPP private conversion factor'!$A$4:$A$269), MATCH(W49, 'PPP private conversion factor'!$A$4:$O$4))), "NA"), "NA")</f>
        <v>NA</v>
      </c>
      <c r="AE49" s="452">
        <f>IFERROR(AA49*F49,"NA")</f>
        <v>520.18200000000002</v>
      </c>
      <c r="AF49" s="452">
        <f>IFERROR(AB49*F49,"NA")</f>
        <v>455.42266859801083</v>
      </c>
      <c r="AG49" s="452">
        <f>IFERROR(AC49*F49,"NA")</f>
        <v>520.18200000000002</v>
      </c>
      <c r="AH49" s="452" t="str">
        <f>IFERROR(AD49*F49,"NA")</f>
        <v>NA</v>
      </c>
      <c r="AI49" s="453" t="str">
        <f t="shared" si="10"/>
        <v>El Salvador / Rural area / All</v>
      </c>
      <c r="AJ49" s="458" t="s">
        <v>693</v>
      </c>
      <c r="AK49" s="460">
        <v>2017</v>
      </c>
      <c r="AL49" s="459"/>
      <c r="AM49" s="427">
        <f>IFERROR(5.97*(INDEX('LCU per US$, period average'!$A$4:$N$269,MATCH(A49,'LCU per US$, period average'!$A$4:$A$269),MATCH(AK49,'LCU per US$, period average'!$A$4:$N$4))),"NA")</f>
        <v>5.97</v>
      </c>
      <c r="AN49" s="427">
        <f t="shared" ref="AN49:AN80" si="34">AM49*30.42</f>
        <v>181.60740000000001</v>
      </c>
      <c r="AO49" s="579">
        <f>IFERROR(IF(ISNUMBER(MATCH(AK49, 'LCU per US$, period average'!$A$4:$O$4, 0)), AN49/(INDEX('LCU per US$, period average'!$A$4:$O$269, MATCH(A49, 'LCU per US$, period average'!$A$4:$A$269, 0), MATCH(AK49, 'LCU per US$, period average'!$A$4:$O$4, 0))), "NA"), "NA")</f>
        <v>181.60740000000001</v>
      </c>
      <c r="AP49" s="581">
        <f>IFERROR(IF(ISNUMBER(MATCH(AK49, 'LCU per US$, period average'!$A$4:$O$4, 0)), AO49*HLOOKUP(AK49, 'LCU per US$, period average'!$A$4:$O$269, 76), "NA"), "NA")</f>
        <v>164.06801814294727</v>
      </c>
      <c r="AQ49" s="579" t="str">
        <f>IFERROR(IF(ISNUMBER(MATCH(AK49, 'PPP private conversion factor'!$A$4:$N$4, 0)), AN49/(INDEX('PPP private conversion factor'!$A$4:$N$269, MATCH(A49, 'PPP private conversion factor'!$A$4:$A$269, 0), MATCH(AK49, 'PPP private conversion factor'!$A$4:$O$4, 0))), "NA"), "NA")</f>
        <v>NA</v>
      </c>
      <c r="AR49" s="427">
        <f t="shared" si="26"/>
        <v>817.2333000000001</v>
      </c>
      <c r="AS49" s="427">
        <f t="shared" si="11"/>
        <v>817.2333000000001</v>
      </c>
      <c r="AT49" s="427">
        <f t="shared" si="12"/>
        <v>738.3060816432627</v>
      </c>
      <c r="AU49" s="454" t="str">
        <f t="shared" si="13"/>
        <v>NA</v>
      </c>
      <c r="AV49" s="455" t="str">
        <f t="shared" si="0"/>
        <v>El Salvador / Rural area / All</v>
      </c>
      <c r="AW49" s="433">
        <v>2024</v>
      </c>
      <c r="AX49" s="412" t="s">
        <v>209</v>
      </c>
      <c r="AY49" s="435">
        <v>413</v>
      </c>
      <c r="AZ49" s="579">
        <f>IF(ISERROR(MATCH(AW49, 'LCU per US$, period average'!$A$4:$O$4, 0)), "NA", AY49/(INDEX('LCU per US$, period average'!$A$4:$O$269, MATCH(A49, 'LCU per US$, period average'!$A$4:$A$269, 0), MATCH(AW49, 'LCU per US$, period average'!$A$4:$O$4, 0))))</f>
        <v>413</v>
      </c>
      <c r="BA49" s="581">
        <f>IFERROR(IF(ISNUMBER(MATCH(AW49, 'LCU per US$, period average'!$A$4:$O$4, 0)), AZ49*HLOOKUP(AW49, 'LCU per US$, period average'!$A$4:$O$269, 76), "NA"), "NA")</f>
        <v>381.95873764839826</v>
      </c>
      <c r="BB49" s="580" t="str">
        <f>IFERROR(IF(ISNUMBER(MATCH(AW49, 'PPP private conversion factor'!$A$4:$O$4, 0)), AY49/(INDEX('PPP private conversion factor'!$A$4:$O$269, MATCH(A49, 'PPP private conversion factor'!$A$4:$A$269, 0), MATCH(AW49, 'PPP private conversion factor'!$A$4:$O$4, 0))), "NA"), "NA")</f>
        <v>NA</v>
      </c>
      <c r="BC49" s="435">
        <f t="shared" si="14"/>
        <v>656.67000000000007</v>
      </c>
      <c r="BD49" s="435">
        <f t="shared" si="15"/>
        <v>656.67000000000007</v>
      </c>
      <c r="BE49" s="435">
        <f t="shared" si="16"/>
        <v>607.31439286095326</v>
      </c>
      <c r="BF49" s="448" t="str">
        <f t="shared" si="17"/>
        <v>NA</v>
      </c>
      <c r="BG49" s="435" t="str">
        <f t="shared" si="18"/>
        <v>El Salvador / Rural area / All</v>
      </c>
      <c r="BH49" s="438">
        <v>2024</v>
      </c>
      <c r="BI49" s="456" t="s">
        <v>649</v>
      </c>
      <c r="BJ49" s="442" t="s">
        <v>210</v>
      </c>
      <c r="BK49" s="427">
        <v>243.46</v>
      </c>
      <c r="BL49" s="427">
        <f>IFERROR(IF(ISNUMBER(MATCH(BH49, 'LCU per US$, period average'!$A$4:$O$4, 0)), BK49/(INDEX('LCU per US$, period average'!$A$4:$O$269, MATCH(A49, 'LCU per US$, period average'!$A$4:$A$269), MATCH(BH49, 'LCU per US$, period average'!$A$4:$O$4))), "NA"),"NA")</f>
        <v>243.46</v>
      </c>
      <c r="BM49" s="581">
        <f>IF(ISNUMBER(MATCH(BH49, 'LCU per US$, period average'!$A$4:$O$4, 0)), BL49*HLOOKUP(BH49, 'LCU per US$, period average'!$A$4:$O$269, 76), "NA")</f>
        <v>225.16143890527613</v>
      </c>
      <c r="BN49" s="579" t="str">
        <f>IF(ISNUMBER(MATCH(BH49, 'PPP private conversion factor'!$A$4:$O$4, 0)), BK49/(INDEX('PPP private conversion factor'!$A$4:$O$269, MATCH(A49, 'PPP private conversion factor'!$A$4:$A$269), MATCH(BH49, 'PPP private conversion factor'!$A$4:$O$4))), "NA")</f>
        <v>NA</v>
      </c>
      <c r="BO49" s="427">
        <f t="shared" si="19"/>
        <v>387.10140000000001</v>
      </c>
      <c r="BP49" s="427">
        <f t="shared" si="20"/>
        <v>387.10140000000001</v>
      </c>
      <c r="BQ49" s="427">
        <f t="shared" si="21"/>
        <v>358.00668785938905</v>
      </c>
      <c r="BR49" s="427" t="str">
        <f t="shared" si="1"/>
        <v>NA</v>
      </c>
      <c r="BS49" s="438" t="s">
        <v>288</v>
      </c>
      <c r="BT49" s="441" t="s">
        <v>84</v>
      </c>
      <c r="BU49" s="344"/>
      <c r="BV49" s="346"/>
      <c r="BW49" s="346"/>
      <c r="BX49" s="346"/>
      <c r="BY49" s="346"/>
      <c r="BZ49" s="346"/>
      <c r="CA49" s="345" t="str">
        <f t="shared" si="22"/>
        <v>El Salvador / Rural area / All</v>
      </c>
    </row>
    <row r="50" spans="1:79" ht="49" thickBot="1" x14ac:dyDescent="0.25">
      <c r="A50" s="347" t="s">
        <v>293</v>
      </c>
      <c r="B50" s="332" t="s">
        <v>650</v>
      </c>
      <c r="C50" s="334" t="s">
        <v>642</v>
      </c>
      <c r="D50" s="445" t="s">
        <v>214</v>
      </c>
      <c r="E50" s="434">
        <v>2021</v>
      </c>
      <c r="F50" s="436">
        <v>4.88</v>
      </c>
      <c r="G50" s="424">
        <v>2</v>
      </c>
      <c r="H50" s="437">
        <v>1.77</v>
      </c>
      <c r="I50" s="446" t="str">
        <f t="shared" si="23"/>
        <v>Ethiopia / Rural Guji zone area / Oromia Region</v>
      </c>
      <c r="J50" s="422" t="s">
        <v>209</v>
      </c>
      <c r="K50" s="433">
        <v>2021</v>
      </c>
      <c r="L50" s="461"/>
      <c r="M50" s="427">
        <f>IFERROR(Q50/F50,"NA")</f>
        <v>1750.8196721311476</v>
      </c>
      <c r="N50" s="435">
        <f>IFERROR(IF(ISBLANK(M50),"",R50/F50),"NA")</f>
        <v>50.127734440442488</v>
      </c>
      <c r="O50" s="435">
        <f>IFERROR(IF(ISBLANK(M50),"",S50/F50),"NA")</f>
        <v>43.887152169122984</v>
      </c>
      <c r="P50" s="447" t="str">
        <f>IFERROR(T50/F50,"NA")</f>
        <v>NA</v>
      </c>
      <c r="Q50" s="427">
        <v>8544</v>
      </c>
      <c r="R50" s="581">
        <f>IFERROR(Q50 / INDEX('LCU per US$, period average'!$A$4:$O$269, MATCH(A50, 'LCU per US$, period average'!$A$4:$A$269, 0), MATCH(K50, 'LCU per US$, period average'!$A$4:$O$4, 0)), "NA")</f>
        <v>244.62334406935935</v>
      </c>
      <c r="S50" s="581">
        <f>IFERROR(R50 * HLOOKUP(K50, 'LCU per US$, period average'!$A$4:$O$269, 76, FALSE), "NA")</f>
        <v>214.16930258532017</v>
      </c>
      <c r="T50" s="582" t="str">
        <f>IFERROR(Q50 / INDEX('PPP private conversion factor'!$A$4:$O$269, MATCH(A50, 'PPP private conversion factor'!$A$4:$A$269, 0), MATCH(K50, 'PPP private conversion factor'!$A$4:$O$4, 0)), "NA")</f>
        <v>NA</v>
      </c>
      <c r="U50" s="449" t="str">
        <f t="shared" si="25"/>
        <v>Ethiopia / Rural Guji zone area / Oromia Region</v>
      </c>
      <c r="V50" s="492" t="s">
        <v>295</v>
      </c>
      <c r="W50" s="426">
        <v>2015</v>
      </c>
      <c r="X50" s="450">
        <v>0.27</v>
      </c>
      <c r="Y50" s="430">
        <v>2.15</v>
      </c>
      <c r="Z50" s="430">
        <v>15.8</v>
      </c>
      <c r="AA50" s="586">
        <f>IF(ISNUMBER(MATCH(W50, 'LCU per US$, period average'!$A$4:$O$4, 0)), AC50/(INDEX('LCU per US$, period average'!$A$4:$O$269, MATCH(A50, 'LCU per US$, period average'!$A$4:$A$269), MATCH(W50, 'LCU per US$, period average'!$A$4:$O$4))), "NA")</f>
        <v>24.540036540020502</v>
      </c>
      <c r="AB50" s="587">
        <f>IF(ISNUMBER(MATCH(W50, 'LCU per US$, period average'!$A$4:$O$4, 0)), AA50*HLOOKUP(W50, 'LCU per US$, period average'!$A$4:$O$269, 76), "NA")</f>
        <v>18.471977457429826</v>
      </c>
      <c r="AC50" s="451">
        <f>IFERROR(Z50*30.42,"NA")</f>
        <v>480.63600000000002</v>
      </c>
      <c r="AD50" s="586" t="str">
        <f>IFERROR(IF(ISNUMBER(MATCH(W50, 'PPP private conversion factor'!$A$4:$O$4, 0)), AC50/(INDEX('PPP private conversion factor'!$A$4:$O$269, MATCH(A50, 'PPP private conversion factor'!$A$4:$A$269), MATCH(W50, 'PPP private conversion factor'!$A$4:$O$4))), "NA"), "NA")</f>
        <v>NA</v>
      </c>
      <c r="AE50" s="452">
        <f>IFERROR(AA50*F50,"NA")</f>
        <v>119.75537831530005</v>
      </c>
      <c r="AF50" s="452">
        <f>IFERROR(AB50*F50,"NA")</f>
        <v>90.143249992257552</v>
      </c>
      <c r="AG50" s="452">
        <f>IFERROR(AC50*F50,"NA")</f>
        <v>2345.5036800000003</v>
      </c>
      <c r="AH50" s="452" t="str">
        <f>IFERROR(AD50*F50,"NA")</f>
        <v>NA</v>
      </c>
      <c r="AI50" s="453" t="str">
        <f t="shared" si="10"/>
        <v>Ethiopia / Rural Guji zone area / Oromia Region</v>
      </c>
      <c r="AJ50" s="458" t="s">
        <v>693</v>
      </c>
      <c r="AK50" s="460">
        <v>2015</v>
      </c>
      <c r="AL50" s="459"/>
      <c r="AM50" s="427">
        <f>IFERROR(2.04*(INDEX('LCU per US$, period average'!$A$4:$N$269,MATCH(A50,'LCU per US$, period average'!$A$4:$A$269),MATCH(AK50,'LCU per US$, period average'!$A$4:$N$4))),"NA")</f>
        <v>39.955011411697797</v>
      </c>
      <c r="AN50" s="427">
        <f>AM50*30.42</f>
        <v>1215.431447143847</v>
      </c>
      <c r="AO50" s="579">
        <f>IFERROR(IF(ISNUMBER(MATCH(AK50, 'LCU per US$, period average'!$A$4:$O$4, 0)), AN50/(INDEX('LCU per US$, period average'!$A$4:$O$269, MATCH(A50, 'LCU per US$, period average'!$A$4:$A$269, 0), MATCH(AK50, 'LCU per US$, period average'!$A$4:$O$4, 0))), "NA"), "NA")</f>
        <v>62.056800000000003</v>
      </c>
      <c r="AP50" s="581">
        <f>IFERROR(IF(ISNUMBER(MATCH(AK50, 'LCU per US$, period average'!$A$4:$O$4, 0)), AO50*HLOOKUP(AK50, 'LCU per US$, period average'!$A$4:$O$269, 76), "NA"), "NA")</f>
        <v>46.711903171407158</v>
      </c>
      <c r="AQ50" s="579" t="str">
        <f>IFERROR(IF(ISNUMBER(MATCH(AK50, 'PPP private conversion factor'!$A$4:$N$4, 0)), AN50/(INDEX('PPP private conversion factor'!$A$4:$N$269, MATCH(A50, 'PPP private conversion factor'!$A$4:$A$269, 0), MATCH(AK50, 'PPP private conversion factor'!$A$4:$O$4, 0))), "NA"), "NA")</f>
        <v>NA</v>
      </c>
      <c r="AR50" s="427">
        <f>AN50*F50</f>
        <v>5931.3054620619732</v>
      </c>
      <c r="AS50" s="427">
        <f>IFERROR(AO50*F50,"NA")</f>
        <v>302.83718399999998</v>
      </c>
      <c r="AT50" s="427">
        <f>IFERROR(AP50*F50,"NA")</f>
        <v>227.95408747646692</v>
      </c>
      <c r="AU50" s="454" t="str">
        <f>IFERROR(AQ50*F50,"NA")</f>
        <v>NA</v>
      </c>
      <c r="AV50" s="455" t="str">
        <f t="shared" si="0"/>
        <v>Ethiopia / Rural Guji zone area / Oromia Region</v>
      </c>
      <c r="AW50" s="433" t="s">
        <v>208</v>
      </c>
      <c r="AX50" s="433" t="s">
        <v>208</v>
      </c>
      <c r="AY50" s="433" t="s">
        <v>208</v>
      </c>
      <c r="AZ50" s="579" t="str">
        <f>IF(ISERROR(MATCH(AW50, 'LCU per US$, period average'!$A$4:$O$4, 0)), "NA", AY50/(INDEX('LCU per US$, period average'!$A$4:$O$269, MATCH(A50, 'LCU per US$, period average'!$A$4:$A$269, 0), MATCH(AW50, 'LCU per US$, period average'!$A$4:$O$4, 0))))</f>
        <v>NA</v>
      </c>
      <c r="BA50" s="581" t="str">
        <f>IFERROR(IF(ISNUMBER(MATCH(AW50, 'LCU per US$, period average'!$A$4:$O$4, 0)), AZ50*HLOOKUP(AW50, 'LCU per US$, period average'!$A$4:$O$269, 76), "NA"), "NA")</f>
        <v>NA</v>
      </c>
      <c r="BB50" s="580" t="str">
        <f>IFERROR(IF(ISNUMBER(MATCH(AW50, 'PPP private conversion factor'!$A$4:$O$4, 0)), AY50/(INDEX('PPP private conversion factor'!$A$4:$O$269, MATCH(A50, 'PPP private conversion factor'!$A$4:$A$269, 0), MATCH(AW50, 'PPP private conversion factor'!$A$4:$O$4, 0))), "NA"), "NA")</f>
        <v>NA</v>
      </c>
      <c r="BC50" s="433" t="s">
        <v>208</v>
      </c>
      <c r="BD50" s="433" t="s">
        <v>208</v>
      </c>
      <c r="BE50" s="433" t="s">
        <v>208</v>
      </c>
      <c r="BF50" s="433" t="s">
        <v>208</v>
      </c>
      <c r="BG50" s="435" t="str">
        <f t="shared" si="18"/>
        <v>Ethiopia / Rural Guji zone area / Oromia Region</v>
      </c>
      <c r="BH50" s="438">
        <v>2024</v>
      </c>
      <c r="BI50" s="463" t="s">
        <v>728</v>
      </c>
      <c r="BJ50" s="479" t="s">
        <v>263</v>
      </c>
      <c r="BK50" s="435">
        <v>1499</v>
      </c>
      <c r="BL50" s="427">
        <f>IFERROR(IF(ISNUMBER(MATCH(BH50, 'LCU per US$, period average'!$A$4:$O$4, 0)), BK50/(INDEX('LCU per US$, period average'!$A$4:$O$269, MATCH(A50, 'LCU per US$, period average'!$A$4:$A$269), MATCH(BH50, 'LCU per US$, period average'!$A$4:$O$4))), "NA"),"NA")</f>
        <v>27.453735750935412</v>
      </c>
      <c r="BM50" s="581">
        <f>IF(ISNUMBER(MATCH(BH50, 'LCU per US$, period average'!$A$4:$O$4, 0)), BL50*HLOOKUP(BH50, 'LCU per US$, period average'!$A$4:$O$269, 76), "NA")</f>
        <v>25.390300850266321</v>
      </c>
      <c r="BN50" s="579" t="str">
        <f>IF(ISNUMBER(MATCH(BH50, 'PPP private conversion factor'!$A$4:$O$4, 0)), BK50/(INDEX('PPP private conversion factor'!$A$4:$O$269, MATCH(A50, 'PPP private conversion factor'!$A$4:$A$269), MATCH(BH50, 'PPP private conversion factor'!$A$4:$O$4))), "NA")</f>
        <v>NA</v>
      </c>
      <c r="BO50" s="427">
        <f>IFERROR(BK50*H50,"NA")</f>
        <v>2653.23</v>
      </c>
      <c r="BP50" s="427">
        <f>IFERROR(BL50*H50,"NA")</f>
        <v>48.593112279155676</v>
      </c>
      <c r="BQ50" s="427">
        <f>IFERROR(BM50*H50,"NA")</f>
        <v>44.940832504971389</v>
      </c>
      <c r="BR50" s="427" t="str">
        <f>IFERROR(BN50*H50,"NA")</f>
        <v>NA</v>
      </c>
      <c r="BS50" s="438" t="s">
        <v>297</v>
      </c>
      <c r="BT50" s="441" t="s">
        <v>298</v>
      </c>
      <c r="BU50" s="344"/>
      <c r="BV50" s="346"/>
      <c r="BW50" s="346"/>
      <c r="BX50" s="346"/>
      <c r="BY50" s="346"/>
      <c r="BZ50" s="346"/>
      <c r="CA50" s="345" t="str">
        <f t="shared" si="22"/>
        <v>Ethiopia / Rural Guji zone area / Oromia Region</v>
      </c>
    </row>
    <row r="51" spans="1:79" ht="49" thickBot="1" x14ac:dyDescent="0.25">
      <c r="A51" s="347" t="s">
        <v>293</v>
      </c>
      <c r="B51" s="332" t="s">
        <v>203</v>
      </c>
      <c r="C51" s="334" t="s">
        <v>294</v>
      </c>
      <c r="D51" s="428" t="s">
        <v>218</v>
      </c>
      <c r="E51" s="423">
        <v>2023</v>
      </c>
      <c r="F51" s="431">
        <v>5</v>
      </c>
      <c r="G51" s="424">
        <v>2</v>
      </c>
      <c r="H51" s="425">
        <v>1.65</v>
      </c>
      <c r="I51" s="446" t="str">
        <f t="shared" si="23"/>
        <v>Ethiopia / Non-Metropolitan Urban area / Ziway Region</v>
      </c>
      <c r="J51" s="429" t="s">
        <v>250</v>
      </c>
      <c r="K51" s="433">
        <v>2024</v>
      </c>
      <c r="L51" s="457"/>
      <c r="M51" s="427">
        <f t="shared" si="2"/>
        <v>4096.2</v>
      </c>
      <c r="N51" s="435">
        <f t="shared" si="3"/>
        <v>75.0206753722359</v>
      </c>
      <c r="O51" s="435">
        <f t="shared" si="24"/>
        <v>69.382088287432225</v>
      </c>
      <c r="P51" s="447" t="str">
        <f t="shared" si="4"/>
        <v>NA</v>
      </c>
      <c r="Q51" s="427">
        <v>20481</v>
      </c>
      <c r="R51" s="447">
        <f>IFERROR(Q51 / INDEX('LCU per US$, period average'!$A$4:$O$269, MATCH(A51, 'LCU per US$, period average'!$A$4:$A$269, 0), MATCH(K51, 'LCU per US$, period average'!$A$4:$O$4, 0)), "NA")</f>
        <v>375.10337686117953</v>
      </c>
      <c r="S51" s="447">
        <f>IFERROR(R51 * HLOOKUP(K51, 'LCU per US$, period average'!$A$4:$O$269, 76, FALSE), "NA")</f>
        <v>346.91044143716113</v>
      </c>
      <c r="T51" s="448" t="str">
        <f>IFERROR(Q51 / INDEX('PPP private conversion factor'!$A$4:$O$269, MATCH(A51, 'PPP private conversion factor'!$A$4:$A$269, 0), MATCH(K51, 'PPP private conversion factor'!$A$4:$O$4, 0)), "NA")</f>
        <v>NA</v>
      </c>
      <c r="U51" s="449" t="str">
        <f t="shared" si="25"/>
        <v>Ethiopia / Non-Metropolitan Urban area / Ziway Region</v>
      </c>
      <c r="V51" s="492" t="s">
        <v>295</v>
      </c>
      <c r="W51" s="426">
        <v>2015</v>
      </c>
      <c r="X51" s="450">
        <v>0.27</v>
      </c>
      <c r="Y51" s="430">
        <v>2.15</v>
      </c>
      <c r="Z51" s="430">
        <v>15.8</v>
      </c>
      <c r="AA51" s="451">
        <f>IF(ISNUMBER(MATCH(W51, 'LCU per US$, period average'!$A$4:$O$4, 0)), AC51/(INDEX('LCU per US$, period average'!$A$4:$O$269, MATCH(A51, 'LCU per US$, period average'!$A$4:$A$269), MATCH(W51, 'LCU per US$, period average'!$A$4:$O$4))), "NA")</f>
        <v>24.540036540020502</v>
      </c>
      <c r="AB51" s="597">
        <f>IF(ISNUMBER(MATCH(W51, 'LCU per US$, period average'!$A$4:$O$4, 0)), AA51*HLOOKUP(W51, 'LCU per US$, period average'!$A$4:$O$269, 76), "NA")</f>
        <v>18.471977457429826</v>
      </c>
      <c r="AC51" s="451">
        <f t="shared" si="5"/>
        <v>480.63600000000002</v>
      </c>
      <c r="AD51" s="451" t="str">
        <f>IFERROR(IF(ISNUMBER(MATCH(W51, 'PPP private conversion factor'!$A$4:$O$4, 0)), AC51/(INDEX('PPP private conversion factor'!$A$4:$O$269, MATCH(A51, 'PPP private conversion factor'!$A$4:$A$269), MATCH(W51, 'PPP private conversion factor'!$A$4:$O$4))), "NA"), "NA")</f>
        <v>NA</v>
      </c>
      <c r="AE51" s="452">
        <f t="shared" si="6"/>
        <v>122.70018270010252</v>
      </c>
      <c r="AF51" s="452">
        <f t="shared" si="7"/>
        <v>92.359887287149135</v>
      </c>
      <c r="AG51" s="452">
        <f t="shared" si="8"/>
        <v>2403.1800000000003</v>
      </c>
      <c r="AH51" s="452" t="str">
        <f t="shared" si="9"/>
        <v>NA</v>
      </c>
      <c r="AI51" s="453" t="str">
        <f t="shared" si="10"/>
        <v>Ethiopia / Non-Metropolitan Urban area / Ziway Region</v>
      </c>
      <c r="AJ51" s="458" t="s">
        <v>693</v>
      </c>
      <c r="AK51" s="460">
        <v>2015</v>
      </c>
      <c r="AL51" s="459" t="s">
        <v>296</v>
      </c>
      <c r="AM51" s="427">
        <f>IFERROR(2.04*(INDEX('LCU per US$, period average'!$A$4:$N$269,MATCH(A51,'LCU per US$, period average'!$A$4:$A$269),MATCH(AK51,'LCU per US$, period average'!$A$4:$N$4))),"NA")</f>
        <v>39.955011411697797</v>
      </c>
      <c r="AN51" s="427">
        <f t="shared" si="34"/>
        <v>1215.431447143847</v>
      </c>
      <c r="AO51" s="427">
        <f>IFERROR(IF(ISNUMBER(MATCH(AK51, 'LCU per US$, period average'!$A$4:$O$4, 0)), AN51/(INDEX('LCU per US$, period average'!$A$4:$O$269, MATCH(A51, 'LCU per US$, period average'!$A$4:$A$269, 0), MATCH(AK51, 'LCU per US$, period average'!$A$4:$O$4, 0))), "NA"), "NA")</f>
        <v>62.056800000000003</v>
      </c>
      <c r="AP51" s="447">
        <f>IFERROR(IF(ISNUMBER(MATCH(AK51, 'LCU per US$, period average'!$A$4:$O$4, 0)), AO51*HLOOKUP(AK51, 'LCU per US$, period average'!$A$4:$O$269, 76), "NA"), "NA")</f>
        <v>46.711903171407158</v>
      </c>
      <c r="AQ51" s="427" t="str">
        <f>IFERROR(IF(ISNUMBER(MATCH(AK51, 'PPP private conversion factor'!$A$4:$N$4, 0)), AN51/(INDEX('PPP private conversion factor'!$A$4:$N$269, MATCH(A51, 'PPP private conversion factor'!$A$4:$A$269, 0), MATCH(AK51, 'PPP private conversion factor'!$A$4:$O$4, 0))), "NA"), "NA")</f>
        <v>NA</v>
      </c>
      <c r="AR51" s="427">
        <f t="shared" si="26"/>
        <v>6077.1572357192344</v>
      </c>
      <c r="AS51" s="427">
        <f t="shared" si="11"/>
        <v>310.28399999999999</v>
      </c>
      <c r="AT51" s="427">
        <f t="shared" si="12"/>
        <v>233.55951585703579</v>
      </c>
      <c r="AU51" s="454" t="str">
        <f t="shared" si="13"/>
        <v>NA</v>
      </c>
      <c r="AV51" s="455" t="str">
        <f t="shared" si="0"/>
        <v>Ethiopia / Non-Metropolitan Urban area / Ziway Region</v>
      </c>
      <c r="AW51" s="433">
        <v>2024</v>
      </c>
      <c r="AX51" s="432" t="s">
        <v>209</v>
      </c>
      <c r="AY51" s="435">
        <v>18773</v>
      </c>
      <c r="AZ51" s="427">
        <f>IF(ISERROR(MATCH(AW51, 'LCU per US$, period average'!$A$4:$O$4, 0)), "NA", AY51/(INDEX('LCU per US$, period average'!$A$4:$O$269, MATCH(A51, 'LCU per US$, period average'!$A$4:$A$269, 0), MATCH(AW51, 'LCU per US$, period average'!$A$4:$O$4, 0))))</f>
        <v>343.82186874737187</v>
      </c>
      <c r="BA51" s="447">
        <f>IFERROR(IF(ISNUMBER(MATCH(AW51, 'LCU per US$, period average'!$A$4:$O$4, 0)), AZ51*HLOOKUP(AW51, 'LCU per US$, period average'!$A$4:$O$269, 76), "NA"), "NA")</f>
        <v>317.98006528488969</v>
      </c>
      <c r="BB51" s="435" t="str">
        <f>IFERROR(IF(ISNUMBER(MATCH(AW51, 'PPP private conversion factor'!$A$4:$O$4, 0)), AY51/(INDEX('PPP private conversion factor'!$A$4:$O$269, MATCH(A51, 'PPP private conversion factor'!$A$4:$A$269, 0), MATCH(AW51, 'PPP private conversion factor'!$A$4:$O$4, 0))), "NA"), "NA")</f>
        <v>NA</v>
      </c>
      <c r="BC51" s="435">
        <f t="shared" si="14"/>
        <v>30975.449999999997</v>
      </c>
      <c r="BD51" s="435">
        <f t="shared" si="15"/>
        <v>567.30608343316351</v>
      </c>
      <c r="BE51" s="435">
        <f t="shared" si="16"/>
        <v>524.66710772006797</v>
      </c>
      <c r="BF51" s="448" t="str">
        <f t="shared" si="17"/>
        <v>NA</v>
      </c>
      <c r="BG51" s="435" t="str">
        <f t="shared" si="18"/>
        <v>Ethiopia / Non-Metropolitan Urban area / Ziway Region</v>
      </c>
      <c r="BH51" s="438">
        <v>2024</v>
      </c>
      <c r="BI51" s="463" t="s">
        <v>728</v>
      </c>
      <c r="BJ51" s="479" t="s">
        <v>263</v>
      </c>
      <c r="BK51" s="435">
        <v>1499</v>
      </c>
      <c r="BL51" s="427">
        <f>IFERROR(IF(ISNUMBER(MATCH(BH51, 'LCU per US$, period average'!$A$4:$O$4, 0)), BK51/(INDEX('LCU per US$, period average'!$A$4:$O$269, MATCH(A51, 'LCU per US$, period average'!$A$4:$A$269), MATCH(BH51, 'LCU per US$, period average'!$A$4:$O$4))), "NA"),"NA")</f>
        <v>27.453735750935412</v>
      </c>
      <c r="BM51" s="447">
        <f>IF(ISNUMBER(MATCH(BH51, 'LCU per US$, period average'!$A$4:$O$4, 0)), BL51*HLOOKUP(BH51, 'LCU per US$, period average'!$A$4:$O$269, 76), "NA")</f>
        <v>25.390300850266321</v>
      </c>
      <c r="BN51" s="427" t="str">
        <f>IF(ISNUMBER(MATCH(BH51, 'PPP private conversion factor'!$A$4:$O$4, 0)), BK51/(INDEX('PPP private conversion factor'!$A$4:$O$269, MATCH(A51, 'PPP private conversion factor'!$A$4:$A$269), MATCH(BH51, 'PPP private conversion factor'!$A$4:$O$4))), "NA")</f>
        <v>NA</v>
      </c>
      <c r="BO51" s="427">
        <f t="shared" si="19"/>
        <v>2473.35</v>
      </c>
      <c r="BP51" s="427">
        <f t="shared" si="20"/>
        <v>45.298663989043426</v>
      </c>
      <c r="BQ51" s="427">
        <f t="shared" si="21"/>
        <v>41.893996402939429</v>
      </c>
      <c r="BR51" s="427" t="str">
        <f t="shared" si="1"/>
        <v>NA</v>
      </c>
      <c r="BS51" s="438" t="s">
        <v>297</v>
      </c>
      <c r="BT51" s="441" t="s">
        <v>298</v>
      </c>
      <c r="BU51" s="344"/>
      <c r="BV51" s="346"/>
      <c r="BW51" s="346"/>
      <c r="BX51" s="346"/>
      <c r="BY51" s="346"/>
      <c r="BZ51" s="346"/>
      <c r="CA51" s="345" t="str">
        <f t="shared" si="22"/>
        <v>Ethiopia / Non-Metropolitan Urban area / Ziway Region</v>
      </c>
    </row>
    <row r="52" spans="1:79" ht="33" thickBot="1" x14ac:dyDescent="0.25">
      <c r="A52" s="347" t="s">
        <v>299</v>
      </c>
      <c r="B52" s="332" t="s">
        <v>216</v>
      </c>
      <c r="C52" s="334" t="s">
        <v>204</v>
      </c>
      <c r="D52" s="476" t="s">
        <v>218</v>
      </c>
      <c r="E52" s="423">
        <v>2023</v>
      </c>
      <c r="F52" s="431">
        <v>5</v>
      </c>
      <c r="G52" s="424">
        <v>2</v>
      </c>
      <c r="H52" s="425">
        <v>1.65</v>
      </c>
      <c r="I52" s="446" t="str">
        <f t="shared" si="23"/>
        <v>Gabon / Urban area / All</v>
      </c>
      <c r="J52" s="478" t="s">
        <v>250</v>
      </c>
      <c r="K52" s="433">
        <v>2024</v>
      </c>
      <c r="L52" s="427">
        <v>271762</v>
      </c>
      <c r="M52" s="427">
        <f t="shared" si="2"/>
        <v>89681.459999999992</v>
      </c>
      <c r="N52" s="435">
        <f t="shared" si="3"/>
        <v>147.85020185307485</v>
      </c>
      <c r="O52" s="435">
        <f t="shared" si="24"/>
        <v>136.73771540160132</v>
      </c>
      <c r="P52" s="447" t="str">
        <f t="shared" si="4"/>
        <v>NA</v>
      </c>
      <c r="Q52" s="447">
        <f>L52*H52</f>
        <v>448407.3</v>
      </c>
      <c r="R52" s="447">
        <f>IFERROR(Q52 / INDEX('LCU per US$, period average'!$A$4:$O$269, MATCH(A52, 'LCU per US$, period average'!$A$4:$A$269, 0), MATCH(K52, 'LCU per US$, period average'!$A$4:$O$4, 0)), "NA")</f>
        <v>739.25100926537425</v>
      </c>
      <c r="S52" s="447">
        <f>IFERROR(R52 * HLOOKUP(K52, 'LCU per US$, period average'!$A$4:$O$269, 76, FALSE), "NA")</f>
        <v>683.68857700800663</v>
      </c>
      <c r="T52" s="448" t="str">
        <f>IFERROR(Q52 / INDEX('PPP private conversion factor'!$A$4:$O$269, MATCH(A52, 'PPP private conversion factor'!$A$4:$A$269, 0), MATCH(K52, 'PPP private conversion factor'!$A$4:$O$4, 0)), "NA")</f>
        <v>NA</v>
      </c>
      <c r="U52" s="449" t="str">
        <f t="shared" si="25"/>
        <v>Gabon / Urban area / All</v>
      </c>
      <c r="V52" s="492" t="s">
        <v>207</v>
      </c>
      <c r="W52" s="426">
        <v>2017</v>
      </c>
      <c r="X52" s="450">
        <v>0.312</v>
      </c>
      <c r="Y52" s="430">
        <v>6.85</v>
      </c>
      <c r="Z52" s="430">
        <v>2186.1999999999998</v>
      </c>
      <c r="AA52" s="451">
        <f>IF(ISNUMBER(MATCH(W52, 'LCU per US$, period average'!$A$4:$O$4, 0)), AC52/(INDEX('LCU per US$, period average'!$A$4:$O$269, MATCH(A52, 'LCU per US$, period average'!$A$4:$A$269), MATCH(W52, 'LCU per US$, period average'!$A$4:$O$4))), "NA")</f>
        <v>112.22337809426165</v>
      </c>
      <c r="AB52" s="597">
        <f>IF(ISNUMBER(MATCH(W52, 'LCU per US$, period average'!$A$4:$O$4, 0)), AA52*HLOOKUP(W52, 'LCU per US$, period average'!$A$4:$O$269, 76), "NA")</f>
        <v>101.38500541955973</v>
      </c>
      <c r="AC52" s="451">
        <f t="shared" si="5"/>
        <v>66504.203999999998</v>
      </c>
      <c r="AD52" s="451" t="str">
        <f>IFERROR(IF(ISNUMBER(MATCH(W52, 'PPP private conversion factor'!$A$4:$O$4, 0)), AC52/(INDEX('PPP private conversion factor'!$A$4:$O$269, MATCH(A52, 'PPP private conversion factor'!$A$4:$A$269), MATCH(W52, 'PPP private conversion factor'!$A$4:$O$4))), "NA"), "NA")</f>
        <v>NA</v>
      </c>
      <c r="AE52" s="452">
        <f t="shared" si="6"/>
        <v>561.11689047130824</v>
      </c>
      <c r="AF52" s="452">
        <f t="shared" si="7"/>
        <v>506.92502709779865</v>
      </c>
      <c r="AG52" s="452">
        <f t="shared" si="8"/>
        <v>332521.02</v>
      </c>
      <c r="AH52" s="452" t="str">
        <f t="shared" si="9"/>
        <v>NA</v>
      </c>
      <c r="AI52" s="453" t="str">
        <f t="shared" si="10"/>
        <v>Gabon / Urban area / All</v>
      </c>
      <c r="AJ52" s="458" t="s">
        <v>693</v>
      </c>
      <c r="AK52" s="460">
        <v>2017</v>
      </c>
      <c r="AL52" s="459"/>
      <c r="AM52" s="427">
        <f>IFERROR(7.16*(INDEX('LCU per US$, period average'!$A$4:$N$269,MATCH(A52,'LCU per US$, period average'!$A$4:$A$269),MATCH(AK52,'LCU per US$, period average'!$A$4:$N$4))),"NA")</f>
        <v>4243.056203851238</v>
      </c>
      <c r="AN52" s="427">
        <f t="shared" si="34"/>
        <v>129073.76972115466</v>
      </c>
      <c r="AO52" s="427">
        <f>IFERROR(IF(ISNUMBER(MATCH(AK52, 'LCU per US$, period average'!$A$4:$O$4, 0)), AN52/(INDEX('LCU per US$, period average'!$A$4:$O$269, MATCH(A52, 'LCU per US$, period average'!$A$4:$A$269, 0), MATCH(AK52, 'LCU per US$, period average'!$A$4:$O$4, 0))), "NA"), "NA")</f>
        <v>217.80720000000002</v>
      </c>
      <c r="AP52" s="447">
        <f>IFERROR(IF(ISNUMBER(MATCH(AK52, 'LCU per US$, period average'!$A$4:$O$4, 0)), AO52*HLOOKUP(AK52, 'LCU per US$, period average'!$A$4:$O$269, 76), "NA"), "NA")</f>
        <v>196.77169345117295</v>
      </c>
      <c r="AQ52" s="427" t="str">
        <f>IFERROR(IF(ISNUMBER(MATCH(AK52, 'PPP private conversion factor'!$A$4:$N$4, 0)), AN52/(INDEX('PPP private conversion factor'!$A$4:$N$269, MATCH(A52, 'PPP private conversion factor'!$A$4:$A$269, 0), MATCH(AK52, 'PPP private conversion factor'!$A$4:$O$4, 0))), "NA"), "NA")</f>
        <v>NA</v>
      </c>
      <c r="AR52" s="427">
        <f t="shared" si="26"/>
        <v>645368.8486057733</v>
      </c>
      <c r="AS52" s="427">
        <f t="shared" si="11"/>
        <v>1089.0360000000001</v>
      </c>
      <c r="AT52" s="427">
        <f t="shared" si="12"/>
        <v>983.85846725586475</v>
      </c>
      <c r="AU52" s="454" t="str">
        <f t="shared" si="13"/>
        <v>NA</v>
      </c>
      <c r="AV52" s="455" t="str">
        <f t="shared" si="0"/>
        <v>Gabon / Urban area / All</v>
      </c>
      <c r="AW52" s="433">
        <v>2024</v>
      </c>
      <c r="AX52" s="475" t="s">
        <v>209</v>
      </c>
      <c r="AY52" s="435">
        <v>302517</v>
      </c>
      <c r="AZ52" s="427">
        <f>IF(ISERROR(MATCH(AW52, 'LCU per US$, period average'!$A$4:$O$4, 0)), "NA", AY52/(INDEX('LCU per US$, period average'!$A$4:$O$269, MATCH(A52, 'LCU per US$, period average'!$A$4:$A$269, 0), MATCH(AW52, 'LCU per US$, period average'!$A$4:$O$4, 0))))</f>
        <v>498.73406960576511</v>
      </c>
      <c r="BA52" s="447">
        <f>IFERROR(IF(ISNUMBER(MATCH(AW52, 'LCU per US$, period average'!$A$4:$O$4, 0)), AZ52*HLOOKUP(AW52, 'LCU per US$, period average'!$A$4:$O$269, 76), "NA"), "NA")</f>
        <v>461.24899672849017</v>
      </c>
      <c r="BB52" s="435" t="str">
        <f>IFERROR(IF(ISNUMBER(MATCH(AW52, 'PPP private conversion factor'!$A$4:$O$4, 0)), AY52/(INDEX('PPP private conversion factor'!$A$4:$O$269, MATCH(A52, 'PPP private conversion factor'!$A$4:$A$269, 0), MATCH(AW52, 'PPP private conversion factor'!$A$4:$O$4, 0))), "NA"), "NA")</f>
        <v>NA</v>
      </c>
      <c r="BC52" s="435">
        <f t="shared" si="14"/>
        <v>499153.05</v>
      </c>
      <c r="BD52" s="435">
        <f t="shared" si="15"/>
        <v>822.91121484951236</v>
      </c>
      <c r="BE52" s="435">
        <f t="shared" si="16"/>
        <v>761.06084460200873</v>
      </c>
      <c r="BF52" s="448" t="str">
        <f t="shared" si="17"/>
        <v>NA</v>
      </c>
      <c r="BG52" s="435" t="str">
        <f t="shared" si="18"/>
        <v>Gabon / Urban area / All</v>
      </c>
      <c r="BH52" s="438">
        <v>2024</v>
      </c>
      <c r="BI52" s="456" t="s">
        <v>694</v>
      </c>
      <c r="BJ52" s="429" t="s">
        <v>210</v>
      </c>
      <c r="BK52" s="427">
        <v>150000</v>
      </c>
      <c r="BL52" s="427">
        <f>IFERROR(IF(ISNUMBER(MATCH(BH52, 'LCU per US$, period average'!$A$4:$O$4, 0)), BK52/(INDEX('LCU per US$, period average'!$A$4:$O$269, MATCH(A52, 'LCU per US$, period average'!$A$4:$A$269), MATCH(BH52, 'LCU per US$, period average'!$A$4:$O$4))), "NA"),"NA")</f>
        <v>247.29225280187484</v>
      </c>
      <c r="BM52" s="447">
        <f>IF(ISNUMBER(MATCH(BH52, 'LCU per US$, period average'!$A$4:$O$4, 0)), BL52*HLOOKUP(BH52, 'LCU per US$, period average'!$A$4:$O$269, 76), "NA")</f>
        <v>228.70565789451015</v>
      </c>
      <c r="BN52" s="427" t="str">
        <f>IF(ISNUMBER(MATCH(BH52, 'PPP private conversion factor'!$A$4:$O$4, 0)), BK52/(INDEX('PPP private conversion factor'!$A$4:$O$269, MATCH(A52, 'PPP private conversion factor'!$A$4:$A$269), MATCH(BH52, 'PPP private conversion factor'!$A$4:$O$4))), "NA")</f>
        <v>NA</v>
      </c>
      <c r="BO52" s="427">
        <f t="shared" si="19"/>
        <v>247500</v>
      </c>
      <c r="BP52" s="427">
        <f t="shared" si="20"/>
        <v>408.03221712309346</v>
      </c>
      <c r="BQ52" s="427">
        <f t="shared" si="21"/>
        <v>377.36433552594173</v>
      </c>
      <c r="BR52" s="427" t="str">
        <f t="shared" si="1"/>
        <v>NA</v>
      </c>
      <c r="BS52" s="438" t="s">
        <v>247</v>
      </c>
      <c r="BT52" s="441" t="s">
        <v>248</v>
      </c>
      <c r="BU52" s="344"/>
      <c r="BV52" s="346"/>
      <c r="BW52" s="346"/>
      <c r="BX52" s="346"/>
      <c r="BY52" s="346"/>
      <c r="BZ52" s="346"/>
      <c r="CA52" s="345" t="str">
        <f t="shared" si="22"/>
        <v>Gabon / Urban area / All</v>
      </c>
    </row>
    <row r="53" spans="1:79" ht="33" thickBot="1" x14ac:dyDescent="0.25">
      <c r="A53" s="347" t="s">
        <v>299</v>
      </c>
      <c r="B53" s="332" t="s">
        <v>213</v>
      </c>
      <c r="C53" s="334" t="s">
        <v>204</v>
      </c>
      <c r="D53" s="476" t="s">
        <v>218</v>
      </c>
      <c r="E53" s="423">
        <v>2023</v>
      </c>
      <c r="F53" s="431">
        <v>5</v>
      </c>
      <c r="G53" s="424">
        <v>2</v>
      </c>
      <c r="H53" s="425">
        <v>1.65</v>
      </c>
      <c r="I53" s="446" t="str">
        <f t="shared" si="23"/>
        <v>Gabon / Rural area / All</v>
      </c>
      <c r="J53" s="478" t="s">
        <v>250</v>
      </c>
      <c r="K53" s="433">
        <v>2024</v>
      </c>
      <c r="L53" s="427">
        <v>205098</v>
      </c>
      <c r="M53" s="427">
        <f t="shared" si="2"/>
        <v>67682.34</v>
      </c>
      <c r="N53" s="435">
        <f t="shared" si="3"/>
        <v>111.58212222334961</v>
      </c>
      <c r="O53" s="435">
        <f t="shared" si="24"/>
        <v>103.19556065026612</v>
      </c>
      <c r="P53" s="447" t="str">
        <f t="shared" si="4"/>
        <v>NA</v>
      </c>
      <c r="Q53" s="447">
        <f>L53*H53</f>
        <v>338411.69999999995</v>
      </c>
      <c r="R53" s="447">
        <f>IFERROR(Q53 / INDEX('LCU per US$, period average'!$A$4:$O$269, MATCH(A53, 'LCU per US$, period average'!$A$4:$A$269, 0), MATCH(K53, 'LCU per US$, period average'!$A$4:$O$4, 0)), "NA")</f>
        <v>557.9106111167481</v>
      </c>
      <c r="S53" s="447">
        <f>IFERROR(R53 * HLOOKUP(K53, 'LCU per US$, period average'!$A$4:$O$269, 76, FALSE), "NA")</f>
        <v>515.97780325133056</v>
      </c>
      <c r="T53" s="448" t="str">
        <f>IFERROR(Q53 / INDEX('PPP private conversion factor'!$A$4:$O$269, MATCH(A53, 'PPP private conversion factor'!$A$4:$A$269, 0), MATCH(K53, 'PPP private conversion factor'!$A$4:$O$4, 0)), "NA")</f>
        <v>NA</v>
      </c>
      <c r="U53" s="449" t="str">
        <f t="shared" si="25"/>
        <v>Gabon / Rural area / All</v>
      </c>
      <c r="V53" s="492" t="s">
        <v>207</v>
      </c>
      <c r="W53" s="426">
        <v>2017</v>
      </c>
      <c r="X53" s="450">
        <v>0.312</v>
      </c>
      <c r="Y53" s="430">
        <v>6.85</v>
      </c>
      <c r="Z53" s="430">
        <v>2186.1999999999998</v>
      </c>
      <c r="AA53" s="451">
        <f>IF(ISNUMBER(MATCH(W53, 'LCU per US$, period average'!$A$4:$O$4, 0)), AC53/(INDEX('LCU per US$, period average'!$A$4:$O$269, MATCH(A53, 'LCU per US$, period average'!$A$4:$A$269), MATCH(W53, 'LCU per US$, period average'!$A$4:$O$4))), "NA")</f>
        <v>112.22337809426165</v>
      </c>
      <c r="AB53" s="597">
        <f>IF(ISNUMBER(MATCH(W53, 'LCU per US$, period average'!$A$4:$O$4, 0)), AA53*HLOOKUP(W53, 'LCU per US$, period average'!$A$4:$O$269, 76), "NA")</f>
        <v>101.38500541955973</v>
      </c>
      <c r="AC53" s="451">
        <f t="shared" si="5"/>
        <v>66504.203999999998</v>
      </c>
      <c r="AD53" s="451" t="str">
        <f>IFERROR(IF(ISNUMBER(MATCH(W53, 'PPP private conversion factor'!$A$4:$O$4, 0)), AC53/(INDEX('PPP private conversion factor'!$A$4:$O$269, MATCH(A53, 'PPP private conversion factor'!$A$4:$A$269), MATCH(W53, 'PPP private conversion factor'!$A$4:$O$4))), "NA"), "NA")</f>
        <v>NA</v>
      </c>
      <c r="AE53" s="452">
        <f t="shared" si="6"/>
        <v>561.11689047130824</v>
      </c>
      <c r="AF53" s="452">
        <f t="shared" si="7"/>
        <v>506.92502709779865</v>
      </c>
      <c r="AG53" s="452">
        <f t="shared" si="8"/>
        <v>332521.02</v>
      </c>
      <c r="AH53" s="452" t="str">
        <f t="shared" si="9"/>
        <v>NA</v>
      </c>
      <c r="AI53" s="453" t="str">
        <f t="shared" si="10"/>
        <v>Gabon / Rural area / All</v>
      </c>
      <c r="AJ53" s="458" t="s">
        <v>693</v>
      </c>
      <c r="AK53" s="460">
        <v>2017</v>
      </c>
      <c r="AL53" s="459"/>
      <c r="AM53" s="427">
        <f>IFERROR(7.16*(INDEX('LCU per US$, period average'!$A$4:$N$269,MATCH(A53,'LCU per US$, period average'!$A$4:$A$269),MATCH(AK53,'LCU per US$, period average'!$A$4:$N$4))),"NA")</f>
        <v>4243.056203851238</v>
      </c>
      <c r="AN53" s="427">
        <f t="shared" si="34"/>
        <v>129073.76972115466</v>
      </c>
      <c r="AO53" s="427">
        <f>IFERROR(IF(ISNUMBER(MATCH(AK53, 'LCU per US$, period average'!$A$4:$O$4, 0)), AN53/(INDEX('LCU per US$, period average'!$A$4:$O$269, MATCH(A53, 'LCU per US$, period average'!$A$4:$A$269, 0), MATCH(AK53, 'LCU per US$, period average'!$A$4:$O$4, 0))), "NA"), "NA")</f>
        <v>217.80720000000002</v>
      </c>
      <c r="AP53" s="447">
        <f>IFERROR(IF(ISNUMBER(MATCH(AK53, 'LCU per US$, period average'!$A$4:$O$4, 0)), AO53*HLOOKUP(AK53, 'LCU per US$, period average'!$A$4:$O$269, 76), "NA"), "NA")</f>
        <v>196.77169345117295</v>
      </c>
      <c r="AQ53" s="427" t="str">
        <f>IFERROR(IF(ISNUMBER(MATCH(AK53, 'PPP private conversion factor'!$A$4:$N$4, 0)), AN53/(INDEX('PPP private conversion factor'!$A$4:$N$269, MATCH(A53, 'PPP private conversion factor'!$A$4:$A$269, 0), MATCH(AK53, 'PPP private conversion factor'!$A$4:$O$4, 0))), "NA"), "NA")</f>
        <v>NA</v>
      </c>
      <c r="AR53" s="427">
        <f t="shared" si="26"/>
        <v>645368.8486057733</v>
      </c>
      <c r="AS53" s="427">
        <f t="shared" si="11"/>
        <v>1089.0360000000001</v>
      </c>
      <c r="AT53" s="427">
        <f t="shared" si="12"/>
        <v>983.85846725586475</v>
      </c>
      <c r="AU53" s="454" t="str">
        <f t="shared" si="13"/>
        <v>NA</v>
      </c>
      <c r="AV53" s="455" t="str">
        <f t="shared" si="0"/>
        <v>Gabon / Rural area / All</v>
      </c>
      <c r="AW53" s="433">
        <v>2024</v>
      </c>
      <c r="AX53" s="475" t="s">
        <v>209</v>
      </c>
      <c r="AY53" s="435">
        <v>228308</v>
      </c>
      <c r="AZ53" s="427">
        <f>IF(ISERROR(MATCH(AW53, 'LCU per US$, period average'!$A$4:$O$4, 0)), "NA", AY53/(INDEX('LCU per US$, period average'!$A$4:$O$269, MATCH(A53, 'LCU per US$, period average'!$A$4:$A$269, 0), MATCH(AW53, 'LCU per US$, period average'!$A$4:$O$4, 0))))</f>
        <v>376.39199768460293</v>
      </c>
      <c r="BA53" s="447">
        <f>IFERROR(IF(ISNUMBER(MATCH(AW53, 'LCU per US$, period average'!$A$4:$O$4, 0)), AZ53*HLOOKUP(AW53, 'LCU per US$, period average'!$A$4:$O$269, 76), "NA"), "NA")</f>
        <v>348.10220895053214</v>
      </c>
      <c r="BB53" s="435" t="str">
        <f>IFERROR(IF(ISNUMBER(MATCH(AW53, 'PPP private conversion factor'!$A$4:$O$4, 0)), AY53/(INDEX('PPP private conversion factor'!$A$4:$O$269, MATCH(A53, 'PPP private conversion factor'!$A$4:$A$269, 0), MATCH(AW53, 'PPP private conversion factor'!$A$4:$O$4, 0))), "NA"), "NA")</f>
        <v>NA</v>
      </c>
      <c r="BC53" s="435">
        <f t="shared" si="14"/>
        <v>376708.19999999995</v>
      </c>
      <c r="BD53" s="435">
        <f t="shared" si="15"/>
        <v>621.04679617959482</v>
      </c>
      <c r="BE53" s="435">
        <f t="shared" si="16"/>
        <v>574.36864476837798</v>
      </c>
      <c r="BF53" s="448" t="str">
        <f t="shared" si="17"/>
        <v>NA</v>
      </c>
      <c r="BG53" s="435" t="str">
        <f t="shared" si="18"/>
        <v>Gabon / Rural area / All</v>
      </c>
      <c r="BH53" s="438">
        <v>2024</v>
      </c>
      <c r="BI53" s="456" t="s">
        <v>694</v>
      </c>
      <c r="BJ53" s="429" t="s">
        <v>210</v>
      </c>
      <c r="BK53" s="427">
        <v>150000</v>
      </c>
      <c r="BL53" s="427">
        <f>IFERROR(IF(ISNUMBER(MATCH(BH53, 'LCU per US$, period average'!$A$4:$O$4, 0)), BK53/(INDEX('LCU per US$, period average'!$A$4:$O$269, MATCH(A53, 'LCU per US$, period average'!$A$4:$A$269), MATCH(BH53, 'LCU per US$, period average'!$A$4:$O$4))), "NA"),"NA")</f>
        <v>247.29225280187484</v>
      </c>
      <c r="BM53" s="447">
        <f>IF(ISNUMBER(MATCH(BH53, 'LCU per US$, period average'!$A$4:$O$4, 0)), BL53*HLOOKUP(BH53, 'LCU per US$, period average'!$A$4:$O$269, 76), "NA")</f>
        <v>228.70565789451015</v>
      </c>
      <c r="BN53" s="427" t="str">
        <f>IF(ISNUMBER(MATCH(BH53, 'PPP private conversion factor'!$A$4:$O$4, 0)), BK53/(INDEX('PPP private conversion factor'!$A$4:$O$269, MATCH(A53, 'PPP private conversion factor'!$A$4:$A$269), MATCH(BH53, 'PPP private conversion factor'!$A$4:$O$4))), "NA")</f>
        <v>NA</v>
      </c>
      <c r="BO53" s="427">
        <f t="shared" si="19"/>
        <v>247500</v>
      </c>
      <c r="BP53" s="427">
        <f t="shared" si="20"/>
        <v>408.03221712309346</v>
      </c>
      <c r="BQ53" s="427">
        <f t="shared" si="21"/>
        <v>377.36433552594173</v>
      </c>
      <c r="BR53" s="427" t="str">
        <f t="shared" si="1"/>
        <v>NA</v>
      </c>
      <c r="BS53" s="438" t="s">
        <v>247</v>
      </c>
      <c r="BT53" s="441" t="s">
        <v>248</v>
      </c>
      <c r="BU53" s="344"/>
      <c r="BV53" s="346"/>
      <c r="BW53" s="346"/>
      <c r="BX53" s="346"/>
      <c r="BY53" s="346"/>
      <c r="BZ53" s="346"/>
      <c r="CA53" s="345" t="str">
        <f t="shared" si="22"/>
        <v>Gabon / Rural area / All</v>
      </c>
    </row>
    <row r="54" spans="1:79" ht="33" thickBot="1" x14ac:dyDescent="0.25">
      <c r="A54" s="343" t="s">
        <v>300</v>
      </c>
      <c r="B54" s="332" t="s">
        <v>301</v>
      </c>
      <c r="C54" s="334" t="s">
        <v>302</v>
      </c>
      <c r="D54" s="428" t="s">
        <v>218</v>
      </c>
      <c r="E54" s="423">
        <v>2023</v>
      </c>
      <c r="F54" s="431">
        <v>4.5</v>
      </c>
      <c r="G54" s="424">
        <v>2</v>
      </c>
      <c r="H54" s="425">
        <v>1.78</v>
      </c>
      <c r="I54" s="446" t="str">
        <f t="shared" si="23"/>
        <v>Ghana / Peri-Urban area / Lower Volta Region</v>
      </c>
      <c r="J54" s="408" t="s">
        <v>250</v>
      </c>
      <c r="K54" s="433">
        <v>2024</v>
      </c>
      <c r="L54" s="457"/>
      <c r="M54" s="427">
        <f t="shared" si="2"/>
        <v>1123.3333333333333</v>
      </c>
      <c r="N54" s="435">
        <f t="shared" si="3"/>
        <v>101.93209719240622</v>
      </c>
      <c r="O54" s="435">
        <f t="shared" si="24"/>
        <v>94.270835761417231</v>
      </c>
      <c r="P54" s="447" t="str">
        <f t="shared" si="4"/>
        <v>NA</v>
      </c>
      <c r="Q54" s="427">
        <v>5055</v>
      </c>
      <c r="R54" s="447">
        <f>IFERROR(Q54 / INDEX('LCU per US$, period average'!$A$4:$O$269, MATCH(A54, 'LCU per US$, period average'!$A$4:$A$269, 0), MATCH(K54, 'LCU per US$, period average'!$A$4:$O$4, 0)), "NA")</f>
        <v>458.69443736582798</v>
      </c>
      <c r="S54" s="447">
        <f>IFERROR(R54 * HLOOKUP(K54, 'LCU per US$, period average'!$A$4:$O$269, 76, FALSE), "NA")</f>
        <v>424.21876092637757</v>
      </c>
      <c r="T54" s="448" t="str">
        <f>IFERROR(Q54 / INDEX('PPP private conversion factor'!$A$4:$O$269, MATCH(A54, 'PPP private conversion factor'!$A$4:$A$269, 0), MATCH(K54, 'PPP private conversion factor'!$A$4:$O$4, 0)), "NA")</f>
        <v>NA</v>
      </c>
      <c r="U54" s="449" t="str">
        <f t="shared" si="25"/>
        <v>Ghana / Peri-Urban area / Lower Volta Region</v>
      </c>
      <c r="V54" s="492" t="s">
        <v>207</v>
      </c>
      <c r="W54" s="426">
        <v>2016</v>
      </c>
      <c r="X54" s="450">
        <v>0.48799999999999999</v>
      </c>
      <c r="Y54" s="430">
        <v>3.65</v>
      </c>
      <c r="Z54" s="430">
        <v>6.2</v>
      </c>
      <c r="AA54" s="451">
        <f>IF(ISNUMBER(MATCH(W54, 'LCU per US$, period average'!$A$4:$O$4, 0)), AC54/(INDEX('LCU per US$, period average'!$A$4:$O$269, MATCH(A54, 'LCU per US$, period average'!$A$4:$A$269), MATCH(W54, 'LCU per US$, period average'!$A$4:$O$4))), "NA")</f>
        <v>50.773134241301833</v>
      </c>
      <c r="AB54" s="597">
        <f>IF(ISNUMBER(MATCH(W54, 'LCU per US$, period average'!$A$4:$O$4, 0)), AA54*HLOOKUP(W54, 'LCU per US$, period average'!$A$4:$O$269, 76), "NA")</f>
        <v>45.76164429482278</v>
      </c>
      <c r="AC54" s="451">
        <f t="shared" si="5"/>
        <v>188.60400000000001</v>
      </c>
      <c r="AD54" s="451" t="str">
        <f>IFERROR(IF(ISNUMBER(MATCH(W54, 'PPP private conversion factor'!$A$4:$O$4, 0)), AC54/(INDEX('PPP private conversion factor'!$A$4:$O$269, MATCH(A54, 'PPP private conversion factor'!$A$4:$A$269), MATCH(W54, 'PPP private conversion factor'!$A$4:$O$4))), "NA"), "NA")</f>
        <v>NA</v>
      </c>
      <c r="AE54" s="452">
        <f t="shared" si="6"/>
        <v>228.47910408585824</v>
      </c>
      <c r="AF54" s="452">
        <f t="shared" si="7"/>
        <v>205.9273993267025</v>
      </c>
      <c r="AG54" s="452">
        <f t="shared" si="8"/>
        <v>848.71800000000007</v>
      </c>
      <c r="AH54" s="452" t="str">
        <f t="shared" si="9"/>
        <v>NA</v>
      </c>
      <c r="AI54" s="453" t="str">
        <f t="shared" si="10"/>
        <v>Ghana / Peri-Urban area / Lower Volta Region</v>
      </c>
      <c r="AJ54" s="458" t="s">
        <v>693</v>
      </c>
      <c r="AK54" s="460">
        <v>2016</v>
      </c>
      <c r="AL54" s="459" t="s">
        <v>303</v>
      </c>
      <c r="AM54" s="427">
        <f>IFERROR(2.04*(INDEX('LCU per US$, period average'!$A$4:$N$269,MATCH(A54,'LCU per US$, period average'!$A$4:$A$269),MATCH(AK54,'LCU per US$, period average'!$A$4:$N$4))),"NA")</f>
        <v>7.5778690000000068</v>
      </c>
      <c r="AN54" s="427">
        <f t="shared" si="34"/>
        <v>230.51877498000022</v>
      </c>
      <c r="AO54" s="427">
        <f>IFERROR(IF(ISNUMBER(MATCH(AK54, 'LCU per US$, period average'!$A$4:$O$4, 0)), AN54/(INDEX('LCU per US$, period average'!$A$4:$O$269, MATCH(A54, 'LCU per US$, period average'!$A$4:$A$269, 0), MATCH(AK54, 'LCU per US$, period average'!$A$4:$O$4, 0))), "NA"), "NA")</f>
        <v>62.056800000000003</v>
      </c>
      <c r="AP54" s="447">
        <f>IFERROR(IF(ISNUMBER(MATCH(AK54, 'LCU per US$, period average'!$A$4:$O$4, 0)), AO54*HLOOKUP(AK54, 'LCU per US$, period average'!$A$4:$O$269, 76), "NA"), "NA")</f>
        <v>55.931571885607205</v>
      </c>
      <c r="AQ54" s="427" t="str">
        <f>IFERROR(IF(ISNUMBER(MATCH(AK54, 'PPP private conversion factor'!$A$4:$N$4, 0)), AN54/(INDEX('PPP private conversion factor'!$A$4:$N$269, MATCH(A54, 'PPP private conversion factor'!$A$4:$A$269, 0), MATCH(AK54, 'PPP private conversion factor'!$A$4:$O$4, 0))), "NA"), "NA")</f>
        <v>NA</v>
      </c>
      <c r="AR54" s="427">
        <f t="shared" si="26"/>
        <v>1037.334487410001</v>
      </c>
      <c r="AS54" s="427">
        <f t="shared" si="11"/>
        <v>279.25560000000002</v>
      </c>
      <c r="AT54" s="427">
        <f t="shared" si="12"/>
        <v>251.69207348523241</v>
      </c>
      <c r="AU54" s="454" t="str">
        <f t="shared" si="13"/>
        <v>NA</v>
      </c>
      <c r="AV54" s="455" t="str">
        <f t="shared" si="0"/>
        <v>Ghana / Peri-Urban area / Lower Volta Region</v>
      </c>
      <c r="AW54" s="433">
        <v>2024</v>
      </c>
      <c r="AX54" s="462" t="s">
        <v>209</v>
      </c>
      <c r="AY54" s="435">
        <v>3609</v>
      </c>
      <c r="AZ54" s="427">
        <f>IF(ISERROR(MATCH(AW54, 'LCU per US$, period average'!$A$4:$O$4, 0)), "NA", AY54/(INDEX('LCU per US$, period average'!$A$4:$O$269, MATCH(A54, 'LCU per US$, period average'!$A$4:$A$269, 0), MATCH(AW54, 'LCU per US$, period average'!$A$4:$O$4, 0))))</f>
        <v>327.48332827957927</v>
      </c>
      <c r="BA54" s="447">
        <f>IFERROR(IF(ISNUMBER(MATCH(AW54, 'LCU per US$, period average'!$A$4:$O$4, 0)), AZ54*HLOOKUP(AW54, 'LCU per US$, period average'!$A$4:$O$269, 76), "NA"), "NA")</f>
        <v>302.86953673260075</v>
      </c>
      <c r="BB54" s="435" t="str">
        <f>IFERROR(IF(ISNUMBER(MATCH(AW54, 'PPP private conversion factor'!$A$4:$O$4, 0)), AY54/(INDEX('PPP private conversion factor'!$A$4:$O$269, MATCH(A54, 'PPP private conversion factor'!$A$4:$A$269, 0), MATCH(AW54, 'PPP private conversion factor'!$A$4:$O$4, 0))), "NA"), "NA")</f>
        <v>NA</v>
      </c>
      <c r="BC54" s="435">
        <f t="shared" si="14"/>
        <v>6424.02</v>
      </c>
      <c r="BD54" s="435">
        <f t="shared" si="15"/>
        <v>582.9203243376511</v>
      </c>
      <c r="BE54" s="435">
        <f t="shared" si="16"/>
        <v>539.10777538402931</v>
      </c>
      <c r="BF54" s="448" t="str">
        <f t="shared" si="17"/>
        <v>NA</v>
      </c>
      <c r="BG54" s="435" t="str">
        <f t="shared" si="18"/>
        <v>Ghana / Peri-Urban area / Lower Volta Region</v>
      </c>
      <c r="BH54" s="438">
        <v>2024</v>
      </c>
      <c r="BI54" s="456" t="s">
        <v>304</v>
      </c>
      <c r="BJ54" s="429" t="s">
        <v>646</v>
      </c>
      <c r="BK54" s="427">
        <f>18.15*6*4.33</f>
        <v>471.53699999999998</v>
      </c>
      <c r="BL54" s="427">
        <f>IFERROR(IF(ISNUMBER(MATCH(BH54, 'LCU per US$, period average'!$A$4:$O$4, 0)), BK54/(INDEX('LCU per US$, period average'!$A$4:$O$269, MATCH(A54, 'LCU per US$, period average'!$A$4:$A$269), MATCH(BH54, 'LCU per US$, period average'!$A$4:$O$4))), "NA"),"NA")</f>
        <v>42.787616006364075</v>
      </c>
      <c r="BM54" s="447">
        <f>IF(ISNUMBER(MATCH(BH54, 'LCU per US$, period average'!$A$4:$O$4, 0)), BL54*HLOOKUP(BH54, 'LCU per US$, period average'!$A$4:$O$269, 76), "NA")</f>
        <v>39.571679895339521</v>
      </c>
      <c r="BN54" s="427" t="str">
        <f>IF(ISNUMBER(MATCH(BH54, 'PPP private conversion factor'!$A$4:$O$4, 0)), BK54/(INDEX('PPP private conversion factor'!$A$4:$O$269, MATCH(A54, 'PPP private conversion factor'!$A$4:$A$269), MATCH(BH54, 'PPP private conversion factor'!$A$4:$O$4))), "NA")</f>
        <v>NA</v>
      </c>
      <c r="BO54" s="427">
        <f t="shared" si="19"/>
        <v>839.33586000000003</v>
      </c>
      <c r="BP54" s="427">
        <f t="shared" si="20"/>
        <v>76.161956491328056</v>
      </c>
      <c r="BQ54" s="427">
        <f t="shared" si="21"/>
        <v>70.437590213704354</v>
      </c>
      <c r="BR54" s="427" t="str">
        <f t="shared" si="1"/>
        <v>NA</v>
      </c>
      <c r="BS54" s="438" t="s">
        <v>305</v>
      </c>
      <c r="BT54" s="441" t="s">
        <v>306</v>
      </c>
      <c r="BU54" s="344"/>
      <c r="BV54" s="346"/>
      <c r="BW54" s="346"/>
      <c r="BX54" s="346"/>
      <c r="BY54" s="346"/>
      <c r="BZ54" s="346"/>
      <c r="CA54" s="345" t="str">
        <f t="shared" si="22"/>
        <v>Ghana / Peri-Urban area / Lower Volta Region</v>
      </c>
    </row>
    <row r="55" spans="1:79" ht="65" thickBot="1" x14ac:dyDescent="0.25">
      <c r="A55" s="343" t="s">
        <v>300</v>
      </c>
      <c r="B55" s="332" t="s">
        <v>213</v>
      </c>
      <c r="C55" s="334" t="s">
        <v>307</v>
      </c>
      <c r="D55" s="473" t="s">
        <v>277</v>
      </c>
      <c r="E55" s="438">
        <v>2024</v>
      </c>
      <c r="F55" s="431">
        <v>5</v>
      </c>
      <c r="G55" s="424">
        <v>2</v>
      </c>
      <c r="H55" s="501">
        <v>1.56</v>
      </c>
      <c r="I55" s="446" t="str">
        <f t="shared" si="23"/>
        <v>Ghana / Rural area / Cocoa growing areas of Ashanti, Central, Eastern, Western Regions</v>
      </c>
      <c r="J55" s="470" t="s">
        <v>277</v>
      </c>
      <c r="K55" s="438">
        <v>2024</v>
      </c>
      <c r="L55" s="457"/>
      <c r="M55" s="427">
        <f t="shared" si="2"/>
        <v>861</v>
      </c>
      <c r="N55" s="435">
        <f t="shared" si="3"/>
        <v>78.127776572102448</v>
      </c>
      <c r="O55" s="435">
        <f t="shared" si="24"/>
        <v>72.255658389240565</v>
      </c>
      <c r="P55" s="447" t="str">
        <f t="shared" si="4"/>
        <v>NA</v>
      </c>
      <c r="Q55" s="427">
        <v>4305</v>
      </c>
      <c r="R55" s="581">
        <f>IFERROR(Q55 / INDEX('LCU per US$, period average'!$A$4:$O$269, MATCH(A55, 'LCU per US$, period average'!$A$4:$A$269, 0), MATCH(K55, 'LCU per US$, period average'!$A$4:$O$4, 0)), "NA")</f>
        <v>390.63888286051224</v>
      </c>
      <c r="S55" s="581">
        <f>IFERROR(R55 * HLOOKUP(K55, 'LCU per US$, period average'!$A$4:$O$269, 76, FALSE), "NA")</f>
        <v>361.27829194620284</v>
      </c>
      <c r="T55" s="582" t="str">
        <f>IFERROR(Q55 / INDEX('PPP private conversion factor'!$A$4:$O$269, MATCH(A55, 'PPP private conversion factor'!$A$4:$A$269, 0), MATCH(K55, 'PPP private conversion factor'!$A$4:$O$4, 0)), "NA")</f>
        <v>NA</v>
      </c>
      <c r="U55" s="449" t="str">
        <f t="shared" si="25"/>
        <v>Ghana / Rural area / Cocoa growing areas of Ashanti, Central, Eastern, Western Regions</v>
      </c>
      <c r="V55" s="492" t="s">
        <v>207</v>
      </c>
      <c r="W55" s="426">
        <v>2016</v>
      </c>
      <c r="X55" s="450">
        <v>0.48799999999999999</v>
      </c>
      <c r="Y55" s="430">
        <v>3.65</v>
      </c>
      <c r="Z55" s="430">
        <v>6.2</v>
      </c>
      <c r="AA55" s="586">
        <f>IF(ISNUMBER(MATCH(W55, 'LCU per US$, period average'!$A$4:$O$4, 0)), AC55/(INDEX('LCU per US$, period average'!$A$4:$O$269, MATCH(A55, 'LCU per US$, period average'!$A$4:$A$269), MATCH(W55, 'LCU per US$, period average'!$A$4:$O$4))), "NA")</f>
        <v>50.773134241301833</v>
      </c>
      <c r="AB55" s="587">
        <f>IF(ISNUMBER(MATCH(W55, 'LCU per US$, period average'!$A$4:$O$4, 0)), AA55*HLOOKUP(W55, 'LCU per US$, period average'!$A$4:$O$269, 76), "NA")</f>
        <v>45.76164429482278</v>
      </c>
      <c r="AC55" s="451">
        <f t="shared" si="5"/>
        <v>188.60400000000001</v>
      </c>
      <c r="AD55" s="586" t="str">
        <f>IFERROR(IF(ISNUMBER(MATCH(W55, 'PPP private conversion factor'!$A$4:$O$4, 0)), AC55/(INDEX('PPP private conversion factor'!$A$4:$O$269, MATCH(A55, 'PPP private conversion factor'!$A$4:$A$269), MATCH(W55, 'PPP private conversion factor'!$A$4:$O$4))), "NA"), "NA")</f>
        <v>NA</v>
      </c>
      <c r="AE55" s="452">
        <f t="shared" si="6"/>
        <v>253.86567120650915</v>
      </c>
      <c r="AF55" s="452">
        <f t="shared" si="7"/>
        <v>228.80822147411391</v>
      </c>
      <c r="AG55" s="452">
        <f t="shared" si="8"/>
        <v>943.0200000000001</v>
      </c>
      <c r="AH55" s="452" t="str">
        <f t="shared" si="9"/>
        <v>NA</v>
      </c>
      <c r="AI55" s="453" t="str">
        <f t="shared" si="10"/>
        <v>Ghana / Rural area / Cocoa growing areas of Ashanti, Central, Eastern, Western Regions</v>
      </c>
      <c r="AJ55" s="458" t="s">
        <v>693</v>
      </c>
      <c r="AK55" s="460">
        <v>2016</v>
      </c>
      <c r="AL55" s="459" t="s">
        <v>303</v>
      </c>
      <c r="AM55" s="427">
        <f>IFERROR(2.04*(INDEX('LCU per US$, period average'!$A$4:$N$269,MATCH(A55,'LCU per US$, period average'!$A$4:$A$269),MATCH(AK55,'LCU per US$, period average'!$A$4:$N$4))),"NA")</f>
        <v>7.5778690000000068</v>
      </c>
      <c r="AN55" s="427">
        <f t="shared" si="34"/>
        <v>230.51877498000022</v>
      </c>
      <c r="AO55" s="579">
        <f>IFERROR(IF(ISNUMBER(MATCH(AK55, 'LCU per US$, period average'!$A$4:$O$4, 0)), AN55/(INDEX('LCU per US$, period average'!$A$4:$O$269, MATCH(A55, 'LCU per US$, period average'!$A$4:$A$269, 0), MATCH(AK55, 'LCU per US$, period average'!$A$4:$O$4, 0))), "NA"), "NA")</f>
        <v>62.056800000000003</v>
      </c>
      <c r="AP55" s="581">
        <f>IFERROR(IF(ISNUMBER(MATCH(AK55, 'LCU per US$, period average'!$A$4:$O$4, 0)), AO55*HLOOKUP(AK55, 'LCU per US$, period average'!$A$4:$O$269, 76), "NA"), "NA")</f>
        <v>55.931571885607205</v>
      </c>
      <c r="AQ55" s="579" t="str">
        <f>IFERROR(IF(ISNUMBER(MATCH(AK55, 'PPP private conversion factor'!$A$4:$N$4, 0)), AN55/(INDEX('PPP private conversion factor'!$A$4:$N$269, MATCH(A55, 'PPP private conversion factor'!$A$4:$A$269, 0), MATCH(AK55, 'PPP private conversion factor'!$A$4:$O$4, 0))), "NA"), "NA")</f>
        <v>NA</v>
      </c>
      <c r="AR55" s="427">
        <f t="shared" si="26"/>
        <v>1152.5938749000011</v>
      </c>
      <c r="AS55" s="427">
        <f t="shared" si="11"/>
        <v>310.28399999999999</v>
      </c>
      <c r="AT55" s="427">
        <f t="shared" si="12"/>
        <v>279.65785942803603</v>
      </c>
      <c r="AU55" s="454" t="str">
        <f t="shared" si="13"/>
        <v>NA</v>
      </c>
      <c r="AV55" s="455" t="str">
        <f t="shared" si="0"/>
        <v>Ghana / Rural area / Cocoa growing areas of Ashanti, Central, Eastern, Western Regions</v>
      </c>
      <c r="AW55" s="433" t="s">
        <v>208</v>
      </c>
      <c r="AX55" s="435" t="s">
        <v>208</v>
      </c>
      <c r="AY55" s="435" t="s">
        <v>208</v>
      </c>
      <c r="AZ55" s="579" t="str">
        <f>IF(ISERROR(MATCH(AW55, 'LCU per US$, period average'!$A$4:$O$4, 0)), "NA", AY55/(INDEX('LCU per US$, period average'!$A$4:$O$269, MATCH(A55, 'LCU per US$, period average'!$A$4:$A$269, 0), MATCH(AW55, 'LCU per US$, period average'!$A$4:$O$4, 0))))</f>
        <v>NA</v>
      </c>
      <c r="BA55" s="581" t="str">
        <f>IFERROR(IF(ISNUMBER(MATCH(AW55, 'LCU per US$, period average'!$A$4:$O$4, 0)), AZ55*HLOOKUP(AW55, 'LCU per US$, period average'!$A$4:$O$269, 76), "NA"), "NA")</f>
        <v>NA</v>
      </c>
      <c r="BB55" s="580" t="str">
        <f>IFERROR(IF(ISNUMBER(MATCH(AW55, 'PPP private conversion factor'!$A$4:$O$4, 0)), AY55/(INDEX('PPP private conversion factor'!$A$4:$O$269, MATCH(A55, 'PPP private conversion factor'!$A$4:$A$269, 0), MATCH(AW55, 'PPP private conversion factor'!$A$4:$O$4, 0))), "NA"), "NA")</f>
        <v>NA</v>
      </c>
      <c r="BC55" s="435" t="str">
        <f t="shared" si="14"/>
        <v>NA</v>
      </c>
      <c r="BD55" s="435" t="str">
        <f t="shared" si="15"/>
        <v>NA</v>
      </c>
      <c r="BE55" s="435" t="str">
        <f t="shared" si="16"/>
        <v>NA</v>
      </c>
      <c r="BF55" s="448" t="str">
        <f t="shared" si="17"/>
        <v>NA</v>
      </c>
      <c r="BG55" s="435" t="str">
        <f t="shared" si="18"/>
        <v>Ghana / Rural area / Cocoa growing areas of Ashanti, Central, Eastern, Western Regions</v>
      </c>
      <c r="BH55" s="438">
        <v>2024</v>
      </c>
      <c r="BI55" s="456" t="s">
        <v>304</v>
      </c>
      <c r="BJ55" s="429" t="s">
        <v>646</v>
      </c>
      <c r="BK55" s="427">
        <f>18.15*6*4.33</f>
        <v>471.53699999999998</v>
      </c>
      <c r="BL55" s="427">
        <f>IFERROR(IF(ISNUMBER(MATCH(BH55, 'LCU per US$, period average'!$A$4:$O$4, 0)), BK55/(INDEX('LCU per US$, period average'!$A$4:$O$269, MATCH(A55, 'LCU per US$, period average'!$A$4:$A$269), MATCH(BH55, 'LCU per US$, period average'!$A$4:$O$4))), "NA"),"NA")</f>
        <v>42.787616006364075</v>
      </c>
      <c r="BM55" s="581">
        <f>IF(ISNUMBER(MATCH(BH55, 'LCU per US$, period average'!$A$4:$O$4, 0)), BL55*HLOOKUP(BH55, 'LCU per US$, period average'!$A$4:$O$269, 76), "NA")</f>
        <v>39.571679895339521</v>
      </c>
      <c r="BN55" s="579" t="str">
        <f>IF(ISNUMBER(MATCH(BH55, 'PPP private conversion factor'!$A$4:$O$4, 0)), BK55/(INDEX('PPP private conversion factor'!$A$4:$O$269, MATCH(A55, 'PPP private conversion factor'!$A$4:$A$269), MATCH(BH55, 'PPP private conversion factor'!$A$4:$O$4))), "NA")</f>
        <v>NA</v>
      </c>
      <c r="BO55" s="427">
        <f t="shared" si="19"/>
        <v>735.59771999999998</v>
      </c>
      <c r="BP55" s="427">
        <f t="shared" si="20"/>
        <v>66.74868096992796</v>
      </c>
      <c r="BQ55" s="427">
        <f t="shared" si="21"/>
        <v>61.731820636729658</v>
      </c>
      <c r="BR55" s="427" t="str">
        <f t="shared" si="1"/>
        <v>NA</v>
      </c>
      <c r="BS55" s="438" t="s">
        <v>305</v>
      </c>
      <c r="BT55" s="441" t="s">
        <v>306</v>
      </c>
      <c r="BU55" s="344"/>
      <c r="BV55" s="346"/>
      <c r="BW55" s="346"/>
      <c r="BX55" s="346"/>
      <c r="BY55" s="346"/>
      <c r="BZ55" s="346"/>
      <c r="CA55" s="345" t="str">
        <f t="shared" si="22"/>
        <v>Ghana / Rural area / Cocoa growing areas of Ashanti, Central, Eastern, Western Regions</v>
      </c>
    </row>
    <row r="56" spans="1:79" ht="33" thickBot="1" x14ac:dyDescent="0.25">
      <c r="A56" s="343" t="s">
        <v>308</v>
      </c>
      <c r="B56" s="332" t="s">
        <v>216</v>
      </c>
      <c r="C56" s="334" t="s">
        <v>708</v>
      </c>
      <c r="D56" s="445" t="s">
        <v>205</v>
      </c>
      <c r="E56" s="423">
        <v>2023</v>
      </c>
      <c r="F56" s="431">
        <v>4</v>
      </c>
      <c r="G56" s="424">
        <v>2</v>
      </c>
      <c r="H56" s="425">
        <v>1.63</v>
      </c>
      <c r="I56" s="446" t="str">
        <f t="shared" si="23"/>
        <v>Guatemala / Urban area / Urban Guatemala</v>
      </c>
      <c r="J56" s="408" t="s">
        <v>250</v>
      </c>
      <c r="K56" s="433">
        <v>2024</v>
      </c>
      <c r="L56" s="461">
        <v>4666</v>
      </c>
      <c r="M56" s="427">
        <f t="shared" si="2"/>
        <v>1901.395</v>
      </c>
      <c r="N56" s="435">
        <f t="shared" si="3"/>
        <v>242.7734003634034</v>
      </c>
      <c r="O56" s="435">
        <f t="shared" si="24"/>
        <v>224.52644440051998</v>
      </c>
      <c r="P56" s="447" t="str">
        <f t="shared" si="4"/>
        <v>NA</v>
      </c>
      <c r="Q56" s="447">
        <f>L56*H56</f>
        <v>7605.58</v>
      </c>
      <c r="R56" s="581">
        <f>IFERROR(Q56 / INDEX('LCU per US$, period average'!$A$4:$O$269, MATCH(A56, 'LCU per US$, period average'!$A$4:$A$269, 0), MATCH(K56, 'LCU per US$, period average'!$A$4:$O$4, 0)), "NA")</f>
        <v>971.09360145361359</v>
      </c>
      <c r="S56" s="581">
        <f>IFERROR(R56 * HLOOKUP(K56, 'LCU per US$, period average'!$A$4:$O$269, 76, FALSE), "NA")</f>
        <v>898.10577760207991</v>
      </c>
      <c r="T56" s="582" t="str">
        <f>IFERROR(Q56 / INDEX('PPP private conversion factor'!$A$4:$O$269, MATCH(A56, 'PPP private conversion factor'!$A$4:$A$269, 0), MATCH(K56, 'PPP private conversion factor'!$A$4:$O$4, 0)), "NA")</f>
        <v>NA</v>
      </c>
      <c r="U56" s="449" t="str">
        <f t="shared" si="25"/>
        <v>Guatemala / Urban area / Urban Guatemala</v>
      </c>
      <c r="V56" s="492" t="s">
        <v>207</v>
      </c>
      <c r="W56" s="426">
        <v>2014</v>
      </c>
      <c r="X56" s="450">
        <v>0.55400000000000005</v>
      </c>
      <c r="Y56" s="430">
        <v>6.85</v>
      </c>
      <c r="Z56" s="430">
        <v>27.1</v>
      </c>
      <c r="AA56" s="586">
        <f>IF(ISNUMBER(MATCH(W56, 'LCU per US$, period average'!$A$4:$O$4, 0)), AC56/(INDEX('LCU per US$, period average'!$A$4:$O$269, MATCH(A56, 'LCU per US$, period average'!$A$4:$A$269), MATCH(W56, 'LCU per US$, period average'!$A$4:$O$4))), "NA")</f>
        <v>104.9257404122632</v>
      </c>
      <c r="AB56" s="587">
        <f>IF(ISNUMBER(MATCH(W56, 'LCU per US$, period average'!$A$4:$O$4, 0)), AA56*HLOOKUP(W56, 'LCU per US$, period average'!$A$4:$O$269, 76), "NA")</f>
        <v>79.003324489309293</v>
      </c>
      <c r="AC56" s="451">
        <f>IFERROR(Z56*30.42,"NA")</f>
        <v>824.38200000000006</v>
      </c>
      <c r="AD56" s="586" t="str">
        <f>IFERROR(IF(ISNUMBER(MATCH(W56, 'PPP private conversion factor'!$A$4:$O$4, 0)), AC56/(INDEX('PPP private conversion factor'!$A$4:$O$269, MATCH(A56, 'PPP private conversion factor'!$A$4:$A$269), MATCH(W56, 'PPP private conversion factor'!$A$4:$O$4))), "NA"), "NA")</f>
        <v>NA</v>
      </c>
      <c r="AE56" s="452">
        <f>IFERROR(AA56*F56,"NA")</f>
        <v>419.70296164905278</v>
      </c>
      <c r="AF56" s="452">
        <f>IFERROR(AB56*F56,"NA")</f>
        <v>316.01329795723717</v>
      </c>
      <c r="AG56" s="452">
        <f>IFERROR(AC56*F56,"NA")</f>
        <v>3297.5280000000002</v>
      </c>
      <c r="AH56" s="452" t="str">
        <f>IFERROR(AD56*F56,"NA")</f>
        <v>NA</v>
      </c>
      <c r="AI56" s="453" t="str">
        <f t="shared" si="10"/>
        <v>Guatemala / Urban area / Urban Guatemala</v>
      </c>
      <c r="AJ56" s="458" t="s">
        <v>693</v>
      </c>
      <c r="AK56" s="460">
        <v>2014</v>
      </c>
      <c r="AL56" s="459"/>
      <c r="AM56" s="427">
        <f>IFERROR(7.38*(INDEX('LCU per US$, period average'!$A$4:$N$269,MATCH(A56,'LCU per US$, period average'!$A$4:$A$269),MATCH(AK56,'LCU per US$, period average'!$A$4:$N$4))),"NA")</f>
        <v>57.983285474999995</v>
      </c>
      <c r="AN56" s="427">
        <f>AM56*30.42</f>
        <v>1763.8515441494999</v>
      </c>
      <c r="AO56" s="579">
        <f>IFERROR(IF(ISNUMBER(MATCH(AK56, 'LCU per US$, period average'!$A$4:$O$4, 0)), AN56/(INDEX('LCU per US$, period average'!$A$4:$O$269, MATCH(A56, 'LCU per US$, period average'!$A$4:$A$269, 0), MATCH(AK56, 'LCU per US$, period average'!$A$4:$O$4, 0))), "NA"), "NA")</f>
        <v>224.49959999999999</v>
      </c>
      <c r="AP56" s="581">
        <f>IFERROR(IF(ISNUMBER(MATCH(AK56, 'LCU per US$, period average'!$A$4:$O$4, 0)), AO56*HLOOKUP(AK56, 'LCU per US$, period average'!$A$4:$O$269, 76), "NA"), "NA")</f>
        <v>169.03587886854902</v>
      </c>
      <c r="AQ56" s="579" t="str">
        <f>IFERROR(IF(ISNUMBER(MATCH(AK56, 'PPP private conversion factor'!$A$4:$N$4, 0)), AN56/(INDEX('PPP private conversion factor'!$A$4:$N$269, MATCH(A56, 'PPP private conversion factor'!$A$4:$A$269, 0), MATCH(AK56, 'PPP private conversion factor'!$A$4:$O$4, 0))), "NA"), "NA")</f>
        <v>NA</v>
      </c>
      <c r="AR56" s="427">
        <f>AN56*F56</f>
        <v>7055.4061765979995</v>
      </c>
      <c r="AS56" s="427">
        <f>IFERROR(AO56*F56,"NA")</f>
        <v>897.99839999999995</v>
      </c>
      <c r="AT56" s="427">
        <f>IFERROR(AP56*F56,"NA")</f>
        <v>676.14351547419608</v>
      </c>
      <c r="AU56" s="454" t="str">
        <f>IFERROR(AQ56*F56,"NA")</f>
        <v>NA</v>
      </c>
      <c r="AV56" s="455" t="str">
        <f t="shared" si="0"/>
        <v>Guatemala / Urban area / Urban Guatemala</v>
      </c>
      <c r="AW56" s="433">
        <v>2024</v>
      </c>
      <c r="AX56" s="412" t="s">
        <v>209</v>
      </c>
      <c r="AY56" s="435">
        <v>4975</v>
      </c>
      <c r="AZ56" s="579">
        <f>IF(ISERROR(MATCH(AW56, 'LCU per US$, period average'!$A$4:$O$4, 0)), "NA", AY56/(INDEX('LCU per US$, period average'!$A$4:$O$269, MATCH(A56, 'LCU per US$, period average'!$A$4:$A$269, 0), MATCH(AW56, 'LCU per US$, period average'!$A$4:$O$4, 0))))</f>
        <v>635.21659981641471</v>
      </c>
      <c r="BA56" s="581">
        <f>IFERROR(IF(ISNUMBER(MATCH(AW56, 'LCU per US$, period average'!$A$4:$O$4, 0)), AZ56*HLOOKUP(AW56, 'LCU per US$, period average'!$A$4:$O$269, 76), "NA"), "NA")</f>
        <v>587.47343970747102</v>
      </c>
      <c r="BB56" s="580" t="str">
        <f>IFERROR(IF(ISNUMBER(MATCH(AW56, 'PPP private conversion factor'!$A$4:$O$4, 0)), AY56/(INDEX('PPP private conversion factor'!$A$4:$O$269, MATCH(A56, 'PPP private conversion factor'!$A$4:$A$269, 0), MATCH(AW56, 'PPP private conversion factor'!$A$4:$O$4, 0))), "NA"), "NA")</f>
        <v>NA</v>
      </c>
      <c r="BC56" s="435">
        <f>IFERROR(AY56*H56,"NA")</f>
        <v>8109.2499999999991</v>
      </c>
      <c r="BD56" s="435">
        <f>IFERROR(AZ56*H56,"NA")</f>
        <v>1035.4030577007559</v>
      </c>
      <c r="BE56" s="435">
        <f>IFERROR(BA56*H56,"NA")</f>
        <v>957.58170672317772</v>
      </c>
      <c r="BF56" s="448" t="str">
        <f t="shared" si="17"/>
        <v>NA</v>
      </c>
      <c r="BG56" s="435" t="str">
        <f t="shared" si="18"/>
        <v>Guatemala / Urban area / Urban Guatemala</v>
      </c>
      <c r="BH56" s="438">
        <v>2024</v>
      </c>
      <c r="BI56" s="456" t="s">
        <v>651</v>
      </c>
      <c r="BJ56" s="442" t="s">
        <v>210</v>
      </c>
      <c r="BK56" s="427">
        <v>3266.86</v>
      </c>
      <c r="BL56" s="427">
        <f>IFERROR(IF(ISNUMBER(MATCH(BH56, 'LCU per US$, period average'!$A$4:$O$4, 0)), BK56/(INDEX('LCU per US$, period average'!$A$4:$O$269, MATCH(A56, 'LCU per US$, period average'!$A$4:$A$269), MATCH(BH56, 'LCU per US$, period average'!$A$4:$O$4))), "NA"),"NA")</f>
        <v>417.11833191482464</v>
      </c>
      <c r="BM56" s="581">
        <f>IF(ISNUMBER(MATCH(BH56, 'LCU per US$, period average'!$A$4:$O$4, 0)), BL56*HLOOKUP(BH56, 'LCU per US$, period average'!$A$4:$O$269, 76), "NA")</f>
        <v>385.76753391814049</v>
      </c>
      <c r="BN56" s="579" t="str">
        <f>IF(ISNUMBER(MATCH(BH56, 'PPP private conversion factor'!$A$4:$O$4, 0)), BK56/(INDEX('PPP private conversion factor'!$A$4:$O$269, MATCH(A56, 'PPP private conversion factor'!$A$4:$A$269), MATCH(BH56, 'PPP private conversion factor'!$A$4:$O$4))), "NA")</f>
        <v>NA</v>
      </c>
      <c r="BO56" s="427">
        <f>IFERROR(BK56*H56,"NA")</f>
        <v>5324.9817999999996</v>
      </c>
      <c r="BP56" s="427">
        <f>IFERROR(BL56*H56,"NA")</f>
        <v>679.90288102116415</v>
      </c>
      <c r="BQ56" s="427">
        <f>IFERROR(BM56*H56,"NA")</f>
        <v>628.801080286569</v>
      </c>
      <c r="BR56" s="427" t="str">
        <f>IFERROR(BN56*H56,"NA")</f>
        <v>NA</v>
      </c>
      <c r="BS56" s="438" t="s">
        <v>310</v>
      </c>
      <c r="BT56" s="441" t="s">
        <v>311</v>
      </c>
      <c r="BU56" s="344"/>
      <c r="BV56" s="346"/>
      <c r="BW56" s="346"/>
      <c r="BX56" s="346"/>
      <c r="BY56" s="346"/>
      <c r="BZ56" s="346"/>
      <c r="CA56" s="345" t="str">
        <f t="shared" si="22"/>
        <v>Guatemala / Urban area / Urban Guatemala</v>
      </c>
    </row>
    <row r="57" spans="1:79" ht="33" thickBot="1" x14ac:dyDescent="0.25">
      <c r="A57" s="343" t="s">
        <v>308</v>
      </c>
      <c r="B57" s="332" t="s">
        <v>213</v>
      </c>
      <c r="C57" s="334" t="s">
        <v>309</v>
      </c>
      <c r="D57" s="428" t="s">
        <v>218</v>
      </c>
      <c r="E57" s="423">
        <v>2023</v>
      </c>
      <c r="F57" s="431">
        <v>5</v>
      </c>
      <c r="G57" s="424">
        <v>2</v>
      </c>
      <c r="H57" s="425">
        <v>1.53</v>
      </c>
      <c r="I57" s="446" t="str">
        <f t="shared" si="23"/>
        <v>Guatemala / Rural area / Central Valley Area</v>
      </c>
      <c r="J57" s="429" t="s">
        <v>250</v>
      </c>
      <c r="K57" s="433">
        <v>2024</v>
      </c>
      <c r="L57" s="457"/>
      <c r="M57" s="427">
        <f t="shared" si="2"/>
        <v>1105</v>
      </c>
      <c r="N57" s="435">
        <f t="shared" si="3"/>
        <v>141.08831010997753</v>
      </c>
      <c r="O57" s="435">
        <f t="shared" si="24"/>
        <v>130.48405042748854</v>
      </c>
      <c r="P57" s="447" t="str">
        <f t="shared" si="4"/>
        <v>NA</v>
      </c>
      <c r="Q57" s="427">
        <v>5525</v>
      </c>
      <c r="R57" s="581">
        <f>IFERROR(Q57 / INDEX('LCU per US$, period average'!$A$4:$O$269, MATCH(A57, 'LCU per US$, period average'!$A$4:$A$269, 0), MATCH(K57, 'LCU per US$, period average'!$A$4:$O$4, 0)), "NA")</f>
        <v>705.44155054988767</v>
      </c>
      <c r="S57" s="581">
        <f>IFERROR(R57 * HLOOKUP(K57, 'LCU per US$, period average'!$A$4:$O$269, 76, FALSE), "NA")</f>
        <v>652.42025213744273</v>
      </c>
      <c r="T57" s="582" t="str">
        <f>IFERROR(Q57 / INDEX('PPP private conversion factor'!$A$4:$O$269, MATCH(A57, 'PPP private conversion factor'!$A$4:$A$269, 0), MATCH(K57, 'PPP private conversion factor'!$A$4:$O$4, 0)), "NA")</f>
        <v>NA</v>
      </c>
      <c r="U57" s="449" t="str">
        <f t="shared" si="25"/>
        <v>Guatemala / Rural area / Central Valley Area</v>
      </c>
      <c r="V57" s="492" t="s">
        <v>207</v>
      </c>
      <c r="W57" s="426">
        <v>2014</v>
      </c>
      <c r="X57" s="450">
        <v>0.55400000000000005</v>
      </c>
      <c r="Y57" s="430">
        <v>6.85</v>
      </c>
      <c r="Z57" s="430">
        <v>27.1</v>
      </c>
      <c r="AA57" s="586">
        <f>IF(ISNUMBER(MATCH(W57, 'LCU per US$, period average'!$A$4:$O$4, 0)), AC57/(INDEX('LCU per US$, period average'!$A$4:$O$269, MATCH(A57, 'LCU per US$, period average'!$A$4:$A$269), MATCH(W57, 'LCU per US$, period average'!$A$4:$O$4))), "NA")</f>
        <v>104.9257404122632</v>
      </c>
      <c r="AB57" s="587">
        <f>IF(ISNUMBER(MATCH(W57, 'LCU per US$, period average'!$A$4:$O$4, 0)), AA57*HLOOKUP(W57, 'LCU per US$, period average'!$A$4:$O$269, 76), "NA")</f>
        <v>79.003324489309293</v>
      </c>
      <c r="AC57" s="451">
        <f t="shared" si="5"/>
        <v>824.38200000000006</v>
      </c>
      <c r="AD57" s="586" t="str">
        <f>IFERROR(IF(ISNUMBER(MATCH(W57, 'PPP private conversion factor'!$A$4:$O$4, 0)), AC57/(INDEX('PPP private conversion factor'!$A$4:$O$269, MATCH(A57, 'PPP private conversion factor'!$A$4:$A$269), MATCH(W57, 'PPP private conversion factor'!$A$4:$O$4))), "NA"), "NA")</f>
        <v>NA</v>
      </c>
      <c r="AE57" s="452">
        <f t="shared" si="6"/>
        <v>524.62870206131595</v>
      </c>
      <c r="AF57" s="452">
        <f t="shared" si="7"/>
        <v>395.01662244654648</v>
      </c>
      <c r="AG57" s="452">
        <f t="shared" si="8"/>
        <v>4121.91</v>
      </c>
      <c r="AH57" s="452" t="str">
        <f t="shared" si="9"/>
        <v>NA</v>
      </c>
      <c r="AI57" s="453" t="str">
        <f t="shared" si="10"/>
        <v>Guatemala / Rural area / Central Valley Area</v>
      </c>
      <c r="AJ57" s="458" t="s">
        <v>693</v>
      </c>
      <c r="AK57" s="460">
        <v>2014</v>
      </c>
      <c r="AL57" s="459"/>
      <c r="AM57" s="427">
        <f>IFERROR(7.38*(INDEX('LCU per US$, period average'!$A$4:$N$269,MATCH(A57,'LCU per US$, period average'!$A$4:$A$269),MATCH(AK57,'LCU per US$, period average'!$A$4:$N$4))),"NA")</f>
        <v>57.983285474999995</v>
      </c>
      <c r="AN57" s="427">
        <f t="shared" si="34"/>
        <v>1763.8515441494999</v>
      </c>
      <c r="AO57" s="579">
        <f>IFERROR(IF(ISNUMBER(MATCH(AK57, 'LCU per US$, period average'!$A$4:$O$4, 0)), AN57/(INDEX('LCU per US$, period average'!$A$4:$O$269, MATCH(A57, 'LCU per US$, period average'!$A$4:$A$269, 0), MATCH(AK57, 'LCU per US$, period average'!$A$4:$O$4, 0))), "NA"), "NA")</f>
        <v>224.49959999999999</v>
      </c>
      <c r="AP57" s="581">
        <f>IFERROR(IF(ISNUMBER(MATCH(AK57, 'LCU per US$, period average'!$A$4:$O$4, 0)), AO57*HLOOKUP(AK57, 'LCU per US$, period average'!$A$4:$O$269, 76), "NA"), "NA")</f>
        <v>169.03587886854902</v>
      </c>
      <c r="AQ57" s="579" t="str">
        <f>IFERROR(IF(ISNUMBER(MATCH(AK57, 'PPP private conversion factor'!$A$4:$N$4, 0)), AN57/(INDEX('PPP private conversion factor'!$A$4:$N$269, MATCH(A57, 'PPP private conversion factor'!$A$4:$A$269, 0), MATCH(AK57, 'PPP private conversion factor'!$A$4:$O$4, 0))), "NA"), "NA")</f>
        <v>NA</v>
      </c>
      <c r="AR57" s="427">
        <f t="shared" si="26"/>
        <v>8819.2577207474988</v>
      </c>
      <c r="AS57" s="427">
        <f t="shared" si="11"/>
        <v>1122.498</v>
      </c>
      <c r="AT57" s="427">
        <f t="shared" si="12"/>
        <v>845.17939434274513</v>
      </c>
      <c r="AU57" s="454" t="str">
        <f t="shared" si="13"/>
        <v>NA</v>
      </c>
      <c r="AV57" s="455" t="str">
        <f t="shared" si="0"/>
        <v>Guatemala / Rural area / Central Valley Area</v>
      </c>
      <c r="AW57" s="433">
        <v>2024</v>
      </c>
      <c r="AX57" s="432" t="s">
        <v>209</v>
      </c>
      <c r="AY57" s="435">
        <v>3818</v>
      </c>
      <c r="AZ57" s="579">
        <f>IF(ISERROR(MATCH(AW57, 'LCU per US$, period average'!$A$4:$O$4, 0)), "NA", AY57/(INDEX('LCU per US$, period average'!$A$4:$O$269, MATCH(A57, 'LCU per US$, period average'!$A$4:$A$269, 0), MATCH(AW57, 'LCU per US$, period average'!$A$4:$O$4, 0))))</f>
        <v>487.48883981890884</v>
      </c>
      <c r="BA57" s="581">
        <f>IFERROR(IF(ISNUMBER(MATCH(AW57, 'LCU per US$, period average'!$A$4:$O$4, 0)), AZ57*HLOOKUP(AW57, 'LCU per US$, period average'!$A$4:$O$269, 76), "NA"), "NA")</f>
        <v>450.84896337751246</v>
      </c>
      <c r="BB57" s="580" t="str">
        <f>IFERROR(IF(ISNUMBER(MATCH(AW57, 'PPP private conversion factor'!$A$4:$O$4, 0)), AY57/(INDEX('PPP private conversion factor'!$A$4:$O$269, MATCH(A57, 'PPP private conversion factor'!$A$4:$A$269, 0), MATCH(AW57, 'PPP private conversion factor'!$A$4:$O$4, 0))), "NA"), "NA")</f>
        <v>NA</v>
      </c>
      <c r="BC57" s="435">
        <f t="shared" si="14"/>
        <v>5841.54</v>
      </c>
      <c r="BD57" s="435">
        <f t="shared" si="15"/>
        <v>745.85792492293058</v>
      </c>
      <c r="BE57" s="435">
        <f t="shared" si="16"/>
        <v>689.7989139675941</v>
      </c>
      <c r="BF57" s="448" t="str">
        <f t="shared" si="17"/>
        <v>NA</v>
      </c>
      <c r="BG57" s="435" t="str">
        <f t="shared" si="18"/>
        <v>Guatemala / Rural area / Central Valley Area</v>
      </c>
      <c r="BH57" s="438">
        <v>2024</v>
      </c>
      <c r="BI57" s="456" t="s">
        <v>651</v>
      </c>
      <c r="BJ57" s="442" t="s">
        <v>210</v>
      </c>
      <c r="BK57" s="427">
        <v>3266.86</v>
      </c>
      <c r="BL57" s="427">
        <f>IFERROR(IF(ISNUMBER(MATCH(BH57, 'LCU per US$, period average'!$A$4:$O$4, 0)), BK57/(INDEX('LCU per US$, period average'!$A$4:$O$269, MATCH(A57, 'LCU per US$, period average'!$A$4:$A$269), MATCH(BH57, 'LCU per US$, period average'!$A$4:$O$4))), "NA"),"NA")</f>
        <v>417.11833191482464</v>
      </c>
      <c r="BM57" s="581">
        <f>IF(ISNUMBER(MATCH(BH57, 'LCU per US$, period average'!$A$4:$O$4, 0)), BL57*HLOOKUP(BH57, 'LCU per US$, period average'!$A$4:$O$269, 76), "NA")</f>
        <v>385.76753391814049</v>
      </c>
      <c r="BN57" s="579" t="str">
        <f>IF(ISNUMBER(MATCH(BH57, 'PPP private conversion factor'!$A$4:$O$4, 0)), BK57/(INDEX('PPP private conversion factor'!$A$4:$O$269, MATCH(A57, 'PPP private conversion factor'!$A$4:$A$269), MATCH(BH57, 'PPP private conversion factor'!$A$4:$O$4))), "NA")</f>
        <v>NA</v>
      </c>
      <c r="BO57" s="427">
        <f t="shared" si="19"/>
        <v>4998.2957999999999</v>
      </c>
      <c r="BP57" s="427">
        <f t="shared" si="20"/>
        <v>638.19104782968168</v>
      </c>
      <c r="BQ57" s="427">
        <f t="shared" si="21"/>
        <v>590.224326894755</v>
      </c>
      <c r="BR57" s="427" t="str">
        <f t="shared" si="1"/>
        <v>NA</v>
      </c>
      <c r="BS57" s="438" t="s">
        <v>310</v>
      </c>
      <c r="BT57" s="441" t="s">
        <v>311</v>
      </c>
      <c r="BU57" s="344"/>
      <c r="BV57" s="346"/>
      <c r="BW57" s="346"/>
      <c r="BX57" s="346"/>
      <c r="BY57" s="346"/>
      <c r="BZ57" s="346"/>
      <c r="CA57" s="345" t="str">
        <f t="shared" si="22"/>
        <v>Guatemala / Rural area / Central Valley Area</v>
      </c>
    </row>
    <row r="58" spans="1:79" ht="65" thickBot="1" x14ac:dyDescent="0.25">
      <c r="A58" s="343" t="s">
        <v>312</v>
      </c>
      <c r="B58" s="332" t="s">
        <v>216</v>
      </c>
      <c r="C58" s="334" t="s">
        <v>204</v>
      </c>
      <c r="D58" s="476" t="s">
        <v>205</v>
      </c>
      <c r="E58" s="423">
        <v>2023</v>
      </c>
      <c r="F58" s="431">
        <v>4</v>
      </c>
      <c r="G58" s="424">
        <v>2</v>
      </c>
      <c r="H58" s="425">
        <v>1.72</v>
      </c>
      <c r="I58" s="446" t="str">
        <f t="shared" si="23"/>
        <v>Honduras / Urban area / All</v>
      </c>
      <c r="J58" s="471" t="s">
        <v>250</v>
      </c>
      <c r="K58" s="433">
        <v>2024</v>
      </c>
      <c r="L58" s="461">
        <v>9573</v>
      </c>
      <c r="M58" s="427">
        <f>IFERROR(Q58/F58,"NA")</f>
        <v>4116.3900000000003</v>
      </c>
      <c r="N58" s="435">
        <f>IFERROR(IF(ISBLANK(M58),"",R58/F58),"NA")</f>
        <v>167.32172563494899</v>
      </c>
      <c r="O58" s="435">
        <f>IFERROR(IF(ISBLANK(M58),"",S58/F58),"NA")</f>
        <v>154.74575085878149</v>
      </c>
      <c r="P58" s="447" t="str">
        <f>IFERROR(T58/F58,"NA")</f>
        <v>NA</v>
      </c>
      <c r="Q58" s="427">
        <f>L58*H58</f>
        <v>16465.560000000001</v>
      </c>
      <c r="R58" s="447">
        <f>IFERROR(Q58 / INDEX('LCU per US$, period average'!$A$4:$O$269, MATCH(A58, 'LCU per US$, period average'!$A$4:$A$269, 0), MATCH(K58, 'LCU per US$, period average'!$A$4:$O$4, 0)), "NA")</f>
        <v>669.28690253979596</v>
      </c>
      <c r="S58" s="447">
        <f>IFERROR(R58 * HLOOKUP(K58, 'LCU per US$, period average'!$A$4:$O$269, 76, FALSE), "NA")</f>
        <v>618.98300343512597</v>
      </c>
      <c r="T58" s="448" t="str">
        <f>IFERROR(Q58 / INDEX('PPP private conversion factor'!$A$4:$O$269, MATCH(A58, 'PPP private conversion factor'!$A$4:$A$269, 0), MATCH(K58, 'PPP private conversion factor'!$A$4:$O$4, 0)), "NA")</f>
        <v>NA</v>
      </c>
      <c r="U58" s="449" t="str">
        <f t="shared" si="25"/>
        <v>Honduras / Urban area / All</v>
      </c>
      <c r="V58" s="492" t="s">
        <v>207</v>
      </c>
      <c r="W58" s="426">
        <v>2019</v>
      </c>
      <c r="X58" s="450">
        <v>0.26400000000000001</v>
      </c>
      <c r="Y58" s="430">
        <v>3.65</v>
      </c>
      <c r="Z58" s="430">
        <v>43.1</v>
      </c>
      <c r="AA58" s="451">
        <f>IF(ISNUMBER(MATCH(W58, 'LCU per US$, period average'!$A$4:$O$4, 0)), AC58/(INDEX('LCU per US$, period average'!$A$4:$O$269, MATCH(A58, 'LCU per US$, period average'!$A$4:$A$269), MATCH(W58, 'LCU per US$, period average'!$A$4:$O$4))), "NA")</f>
        <v>54.851562715082082</v>
      </c>
      <c r="AB58" s="597">
        <f>IF(ISNUMBER(MATCH(W58, 'LCU per US$, period average'!$A$4:$O$4, 0)), AA58*HLOOKUP(W58, 'LCU per US$, period average'!$A$4:$O$269, 76), "NA")</f>
        <v>46.446804055297875</v>
      </c>
      <c r="AC58" s="451">
        <f>IFERROR(Z58*30.42,"NA")</f>
        <v>1311.1020000000001</v>
      </c>
      <c r="AD58" s="451" t="str">
        <f>IFERROR(IF(ISNUMBER(MATCH(W58, 'PPP private conversion factor'!$A$4:$O$4, 0)), AC58/(INDEX('PPP private conversion factor'!$A$4:$O$269, MATCH(A58, 'PPP private conversion factor'!$A$4:$A$269), MATCH(W58, 'PPP private conversion factor'!$A$4:$O$4))), "NA"), "NA")</f>
        <v>NA</v>
      </c>
      <c r="AE58" s="452">
        <f>IFERROR(AA58*F58,"NA")</f>
        <v>219.40625086032833</v>
      </c>
      <c r="AF58" s="452">
        <f>IFERROR(AB58*F58,"NA")</f>
        <v>185.7872162211915</v>
      </c>
      <c r="AG58" s="452">
        <f>IFERROR(AC58*F58,"NA")</f>
        <v>5244.4080000000004</v>
      </c>
      <c r="AH58" s="452" t="str">
        <f>IFERROR(AD58*F58,"NA")</f>
        <v>NA</v>
      </c>
      <c r="AI58" s="453" t="str">
        <f t="shared" si="10"/>
        <v>Honduras / Urban area / All</v>
      </c>
      <c r="AJ58" s="458" t="s">
        <v>693</v>
      </c>
      <c r="AK58" s="460">
        <v>2017</v>
      </c>
      <c r="AL58" s="459"/>
      <c r="AM58" s="427">
        <f>IFERROR(6.66*(INDEX('LCU per US$, period average'!$A$4:$N$269,MATCH(A58,'LCU per US$, period average'!$A$4:$A$269),MATCH(AK58,'LCU per US$, period average'!$A$4:$N$4))),"NA")</f>
        <v>152.08122248023716</v>
      </c>
      <c r="AN58" s="427">
        <f>AM58*30.42</f>
        <v>4626.3107878488145</v>
      </c>
      <c r="AO58" s="427">
        <f>IFERROR(IF(ISNUMBER(MATCH(AK58, 'LCU per US$, period average'!$A$4:$O$4, 0)), AN58/(INDEX('LCU per US$, period average'!$A$4:$O$269, MATCH(A58, 'LCU per US$, period average'!$A$4:$A$269, 0), MATCH(AK58, 'LCU per US$, period average'!$A$4:$O$4, 0))), "NA"), "NA")</f>
        <v>202.59719999999999</v>
      </c>
      <c r="AP58" s="447">
        <f>IFERROR(IF(ISNUMBER(MATCH(AK58, 'LCU per US$, period average'!$A$4:$O$4, 0)), AO58*HLOOKUP(AK58, 'LCU per US$, period average'!$A$4:$O$269, 76), "NA"), "NA")</f>
        <v>183.03065340569995</v>
      </c>
      <c r="AQ58" s="427" t="str">
        <f>IFERROR(IF(ISNUMBER(MATCH(AK58, 'PPP private conversion factor'!$A$4:$N$4, 0)), AN58/(INDEX('PPP private conversion factor'!$A$4:$N$269, MATCH(A58, 'PPP private conversion factor'!$A$4:$A$269, 0), MATCH(AK58, 'PPP private conversion factor'!$A$4:$O$4, 0))), "NA"), "NA")</f>
        <v>NA</v>
      </c>
      <c r="AR58" s="427">
        <f>AN58*F58</f>
        <v>18505.243151395258</v>
      </c>
      <c r="AS58" s="427">
        <f>IFERROR(AO58*F58,"NA")</f>
        <v>810.38879999999995</v>
      </c>
      <c r="AT58" s="427">
        <f>IFERROR(AP58*F58,"NA")</f>
        <v>732.1226136227998</v>
      </c>
      <c r="AU58" s="454" t="str">
        <f>IFERROR(AQ58*F58,"NA")</f>
        <v>NA</v>
      </c>
      <c r="AV58" s="455" t="str">
        <f t="shared" si="0"/>
        <v>Honduras / Urban area / All</v>
      </c>
      <c r="AW58" s="433">
        <v>2024</v>
      </c>
      <c r="AX58" s="475" t="s">
        <v>209</v>
      </c>
      <c r="AY58" s="435">
        <v>10181</v>
      </c>
      <c r="AZ58" s="427">
        <f>IF(ISERROR(MATCH(AW58, 'LCU per US$, period average'!$A$4:$O$4, 0)), "NA", AY58/(INDEX('LCU per US$, period average'!$A$4:$O$269, MATCH(A58, 'LCU per US$, period average'!$A$4:$A$269, 0), MATCH(AW58, 'LCU per US$, period average'!$A$4:$O$4, 0))))</f>
        <v>413.83408488734437</v>
      </c>
      <c r="BA58" s="447">
        <f>IFERROR(IF(ISNUMBER(MATCH(AW58, 'LCU per US$, period average'!$A$4:$O$4, 0)), AZ58*HLOOKUP(AW58, 'LCU per US$, period average'!$A$4:$O$269, 76), "NA"), "NA")</f>
        <v>382.73013234733691</v>
      </c>
      <c r="BB58" s="435" t="str">
        <f>IFERROR(IF(ISNUMBER(MATCH(AW58, 'PPP private conversion factor'!$A$4:$O$4, 0)), AY58/(INDEX('PPP private conversion factor'!$A$4:$O$269, MATCH(A58, 'PPP private conversion factor'!$A$4:$A$269, 0), MATCH(AW58, 'PPP private conversion factor'!$A$4:$O$4, 0))), "NA"), "NA")</f>
        <v>NA</v>
      </c>
      <c r="BC58" s="435">
        <f>IFERROR(AY58*H58,"NA")</f>
        <v>17511.32</v>
      </c>
      <c r="BD58" s="435">
        <f>IFERROR(AZ58*H58,"NA")</f>
        <v>711.79462600623231</v>
      </c>
      <c r="BE58" s="435">
        <f>IFERROR(BA58*H58,"NA")</f>
        <v>658.29582763741951</v>
      </c>
      <c r="BF58" s="448" t="str">
        <f>IFERROR(BB58*H58,"NA")</f>
        <v>NA</v>
      </c>
      <c r="BG58" s="435" t="str">
        <f t="shared" si="18"/>
        <v>Honduras / Urban area / All</v>
      </c>
      <c r="BH58" s="438">
        <v>2024</v>
      </c>
      <c r="BI58" s="456" t="s">
        <v>313</v>
      </c>
      <c r="BJ58" s="442" t="s">
        <v>210</v>
      </c>
      <c r="BK58" s="427">
        <v>7802.1</v>
      </c>
      <c r="BL58" s="427">
        <f>IFERROR(IF(ISNUMBER(MATCH(BH58, 'LCU per US$, period average'!$A$4:$O$4, 0)), BK58/(INDEX('LCU per US$, period average'!$A$4:$O$269, MATCH(A58, 'LCU per US$, period average'!$A$4:$A$269), MATCH(BH58, 'LCU per US$, period average'!$A$4:$O$4))), "NA"),"NA")</f>
        <v>317.13730612901969</v>
      </c>
      <c r="BM58" s="447">
        <f>IF(ISNUMBER(MATCH(BH58, 'LCU per US$, period average'!$A$4:$O$4, 0)), BL58*HLOOKUP(BH58, 'LCU per US$, period average'!$A$4:$O$269, 76), "NA")</f>
        <v>293.30112617494916</v>
      </c>
      <c r="BN58" s="427" t="str">
        <f>IF(ISNUMBER(MATCH(BH58, 'PPP private conversion factor'!$A$4:$O$4, 0)), BK58/(INDEX('PPP private conversion factor'!$A$4:$O$269, MATCH(A58, 'PPP private conversion factor'!$A$4:$A$269), MATCH(BH58, 'PPP private conversion factor'!$A$4:$O$4))), "NA")</f>
        <v>NA</v>
      </c>
      <c r="BO58" s="427">
        <f>IFERROR(BK58*H58,"NA")</f>
        <v>13419.612000000001</v>
      </c>
      <c r="BP58" s="427">
        <f>IFERROR(BL58*H58,"NA")</f>
        <v>545.47616654191381</v>
      </c>
      <c r="BQ58" s="427">
        <f>IFERROR(BM58*H58,"NA")</f>
        <v>504.47793702091258</v>
      </c>
      <c r="BR58" s="427" t="str">
        <f>IFERROR(BN58*H58,"NA")</f>
        <v>NA</v>
      </c>
      <c r="BS58" s="438" t="s">
        <v>314</v>
      </c>
      <c r="BT58" s="441" t="s">
        <v>315</v>
      </c>
      <c r="BU58" s="344"/>
      <c r="BV58" s="346"/>
      <c r="BW58" s="346"/>
      <c r="BX58" s="346"/>
      <c r="BY58" s="346"/>
      <c r="BZ58" s="346"/>
      <c r="CA58" s="345" t="str">
        <f t="shared" si="22"/>
        <v>Honduras / Urban area / All</v>
      </c>
    </row>
    <row r="59" spans="1:79" ht="65" thickBot="1" x14ac:dyDescent="0.25">
      <c r="A59" s="343" t="s">
        <v>312</v>
      </c>
      <c r="B59" s="332" t="s">
        <v>213</v>
      </c>
      <c r="C59" s="334" t="s">
        <v>204</v>
      </c>
      <c r="D59" s="476" t="s">
        <v>205</v>
      </c>
      <c r="E59" s="423">
        <v>2023</v>
      </c>
      <c r="F59" s="431">
        <v>4.5</v>
      </c>
      <c r="G59" s="424">
        <v>2</v>
      </c>
      <c r="H59" s="425">
        <v>1.65</v>
      </c>
      <c r="I59" s="446" t="str">
        <f t="shared" si="23"/>
        <v>Honduras / Rural area / All</v>
      </c>
      <c r="J59" s="471" t="s">
        <v>250</v>
      </c>
      <c r="K59" s="433">
        <v>2024</v>
      </c>
      <c r="L59" s="457">
        <v>7680</v>
      </c>
      <c r="M59" s="427">
        <f t="shared" si="2"/>
        <v>2816</v>
      </c>
      <c r="N59" s="435">
        <f t="shared" si="3"/>
        <v>114.4638820393637</v>
      </c>
      <c r="O59" s="435">
        <f t="shared" si="24"/>
        <v>105.86072612612719</v>
      </c>
      <c r="P59" s="447" t="str">
        <f t="shared" si="4"/>
        <v>NA</v>
      </c>
      <c r="Q59" s="427">
        <f>L59*H59</f>
        <v>12672</v>
      </c>
      <c r="R59" s="447">
        <f>IFERROR(Q59 / INDEX('LCU per US$, period average'!$A$4:$O$269, MATCH(A59, 'LCU per US$, period average'!$A$4:$A$269, 0), MATCH(K59, 'LCU per US$, period average'!$A$4:$O$4, 0)), "NA")</f>
        <v>515.08746917713665</v>
      </c>
      <c r="S59" s="447">
        <f>IFERROR(R59 * HLOOKUP(K59, 'LCU per US$, period average'!$A$4:$O$269, 76, FALSE), "NA")</f>
        <v>476.37326756757233</v>
      </c>
      <c r="T59" s="448" t="str">
        <f>IFERROR(Q59 / INDEX('PPP private conversion factor'!$A$4:$O$269, MATCH(A59, 'PPP private conversion factor'!$A$4:$A$269, 0), MATCH(K59, 'PPP private conversion factor'!$A$4:$O$4, 0)), "NA")</f>
        <v>NA</v>
      </c>
      <c r="U59" s="449" t="str">
        <f t="shared" si="25"/>
        <v>Honduras / Rural area / All</v>
      </c>
      <c r="V59" s="492" t="s">
        <v>207</v>
      </c>
      <c r="W59" s="426">
        <v>2019</v>
      </c>
      <c r="X59" s="450">
        <v>0.26400000000000001</v>
      </c>
      <c r="Y59" s="430">
        <v>3.65</v>
      </c>
      <c r="Z59" s="430">
        <v>43.1</v>
      </c>
      <c r="AA59" s="451">
        <f>IF(ISNUMBER(MATCH(W59, 'LCU per US$, period average'!$A$4:$O$4, 0)), AC59/(INDEX('LCU per US$, period average'!$A$4:$O$269, MATCH(A59, 'LCU per US$, period average'!$A$4:$A$269), MATCH(W59, 'LCU per US$, period average'!$A$4:$O$4))), "NA")</f>
        <v>54.851562715082082</v>
      </c>
      <c r="AB59" s="597">
        <f>IF(ISNUMBER(MATCH(W59, 'LCU per US$, period average'!$A$4:$O$4, 0)), AA59*HLOOKUP(W59, 'LCU per US$, period average'!$A$4:$O$269, 76), "NA")</f>
        <v>46.446804055297875</v>
      </c>
      <c r="AC59" s="451">
        <f t="shared" si="5"/>
        <v>1311.1020000000001</v>
      </c>
      <c r="AD59" s="451" t="str">
        <f>IFERROR(IF(ISNUMBER(MATCH(W59, 'PPP private conversion factor'!$A$4:$O$4, 0)), AC59/(INDEX('PPP private conversion factor'!$A$4:$O$269, MATCH(A59, 'PPP private conversion factor'!$A$4:$A$269), MATCH(W59, 'PPP private conversion factor'!$A$4:$O$4))), "NA"), "NA")</f>
        <v>NA</v>
      </c>
      <c r="AE59" s="452">
        <f t="shared" si="6"/>
        <v>246.83203221786937</v>
      </c>
      <c r="AF59" s="452">
        <f t="shared" si="7"/>
        <v>209.01061824884044</v>
      </c>
      <c r="AG59" s="452">
        <f t="shared" si="8"/>
        <v>5899.9590000000007</v>
      </c>
      <c r="AH59" s="452" t="str">
        <f t="shared" si="9"/>
        <v>NA</v>
      </c>
      <c r="AI59" s="453" t="str">
        <f t="shared" si="10"/>
        <v>Honduras / Rural area / All</v>
      </c>
      <c r="AJ59" s="458" t="s">
        <v>693</v>
      </c>
      <c r="AK59" s="460">
        <v>2017</v>
      </c>
      <c r="AL59" s="459"/>
      <c r="AM59" s="427">
        <f>IFERROR(6.66*(INDEX('LCU per US$, period average'!$A$4:$N$269,MATCH(A59,'LCU per US$, period average'!$A$4:$A$269),MATCH(AK59,'LCU per US$, period average'!$A$4:$N$4))),"NA")</f>
        <v>152.08122248023716</v>
      </c>
      <c r="AN59" s="427">
        <f t="shared" si="34"/>
        <v>4626.3107878488145</v>
      </c>
      <c r="AO59" s="427">
        <f>IFERROR(IF(ISNUMBER(MATCH(AK59, 'LCU per US$, period average'!$A$4:$O$4, 0)), AN59/(INDEX('LCU per US$, period average'!$A$4:$O$269, MATCH(A59, 'LCU per US$, period average'!$A$4:$A$269, 0), MATCH(AK59, 'LCU per US$, period average'!$A$4:$O$4, 0))), "NA"), "NA")</f>
        <v>202.59719999999999</v>
      </c>
      <c r="AP59" s="447">
        <f>IFERROR(IF(ISNUMBER(MATCH(AK59, 'LCU per US$, period average'!$A$4:$O$4, 0)), AO59*HLOOKUP(AK59, 'LCU per US$, period average'!$A$4:$O$269, 76), "NA"), "NA")</f>
        <v>183.03065340569995</v>
      </c>
      <c r="AQ59" s="427" t="str">
        <f>IFERROR(IF(ISNUMBER(MATCH(AK59, 'PPP private conversion factor'!$A$4:$N$4, 0)), AN59/(INDEX('PPP private conversion factor'!$A$4:$N$269, MATCH(A59, 'PPP private conversion factor'!$A$4:$A$269, 0), MATCH(AK59, 'PPP private conversion factor'!$A$4:$O$4, 0))), "NA"), "NA")</f>
        <v>NA</v>
      </c>
      <c r="AR59" s="427">
        <f t="shared" si="26"/>
        <v>20818.398545319666</v>
      </c>
      <c r="AS59" s="427">
        <f t="shared" si="11"/>
        <v>911.68739999999991</v>
      </c>
      <c r="AT59" s="427">
        <f t="shared" si="12"/>
        <v>823.63794032564977</v>
      </c>
      <c r="AU59" s="454" t="str">
        <f t="shared" si="13"/>
        <v>NA</v>
      </c>
      <c r="AV59" s="455" t="str">
        <f t="shared" si="0"/>
        <v>Honduras / Rural area / All</v>
      </c>
      <c r="AW59" s="433">
        <v>2024</v>
      </c>
      <c r="AX59" s="475" t="s">
        <v>209</v>
      </c>
      <c r="AY59" s="435">
        <v>8168</v>
      </c>
      <c r="AZ59" s="427">
        <f>IF(ISERROR(MATCH(AW59, 'LCU per US$, period average'!$A$4:$O$4, 0)), "NA", AY59/(INDEX('LCU per US$, period average'!$A$4:$O$269, MATCH(A59, 'LCU per US$, period average'!$A$4:$A$269, 0), MATCH(AW59, 'LCU per US$, period average'!$A$4:$O$4, 0))))</f>
        <v>332.010294210768</v>
      </c>
      <c r="BA59" s="447">
        <f>IFERROR(IF(ISNUMBER(MATCH(AW59, 'LCU per US$, period average'!$A$4:$O$4, 0)), AZ59*HLOOKUP(AW59, 'LCU per US$, period average'!$A$4:$O$269, 76), "NA"), "NA")</f>
        <v>307.05625390561323</v>
      </c>
      <c r="BB59" s="435" t="str">
        <f>IFERROR(IF(ISNUMBER(MATCH(AW59, 'PPP private conversion factor'!$A$4:$O$4, 0)), AY59/(INDEX('PPP private conversion factor'!$A$4:$O$269, MATCH(A59, 'PPP private conversion factor'!$A$4:$A$269, 0), MATCH(AW59, 'PPP private conversion factor'!$A$4:$O$4, 0))), "NA"), "NA")</f>
        <v>NA</v>
      </c>
      <c r="BC59" s="435">
        <f t="shared" si="14"/>
        <v>13477.199999999999</v>
      </c>
      <c r="BD59" s="435">
        <f t="shared" si="15"/>
        <v>547.81698544776714</v>
      </c>
      <c r="BE59" s="435">
        <f t="shared" si="16"/>
        <v>506.64281894426182</v>
      </c>
      <c r="BF59" s="448" t="str">
        <f t="shared" si="17"/>
        <v>NA</v>
      </c>
      <c r="BG59" s="435" t="str">
        <f t="shared" si="18"/>
        <v>Honduras / Rural area / All</v>
      </c>
      <c r="BH59" s="438">
        <v>2024</v>
      </c>
      <c r="BI59" s="456" t="s">
        <v>313</v>
      </c>
      <c r="BJ59" s="442" t="s">
        <v>210</v>
      </c>
      <c r="BK59" s="427">
        <v>7802.1</v>
      </c>
      <c r="BL59" s="427">
        <f>IFERROR(IF(ISNUMBER(MATCH(BH59, 'LCU per US$, period average'!$A$4:$O$4, 0)), BK59/(INDEX('LCU per US$, period average'!$A$4:$O$269, MATCH(A59, 'LCU per US$, period average'!$A$4:$A$269), MATCH(BH59, 'LCU per US$, period average'!$A$4:$O$4))), "NA"),"NA")</f>
        <v>317.13730612901969</v>
      </c>
      <c r="BM59" s="447">
        <f>IF(ISNUMBER(MATCH(BH59, 'LCU per US$, period average'!$A$4:$O$4, 0)), BL59*HLOOKUP(BH59, 'LCU per US$, period average'!$A$4:$O$269, 76), "NA")</f>
        <v>293.30112617494916</v>
      </c>
      <c r="BN59" s="427" t="str">
        <f>IF(ISNUMBER(MATCH(BH59, 'PPP private conversion factor'!$A$4:$O$4, 0)), BK59/(INDEX('PPP private conversion factor'!$A$4:$O$269, MATCH(A59, 'PPP private conversion factor'!$A$4:$A$269), MATCH(BH59, 'PPP private conversion factor'!$A$4:$O$4))), "NA")</f>
        <v>NA</v>
      </c>
      <c r="BO59" s="427">
        <f t="shared" si="19"/>
        <v>12873.465</v>
      </c>
      <c r="BP59" s="427">
        <f t="shared" si="20"/>
        <v>523.27655511288242</v>
      </c>
      <c r="BQ59" s="427">
        <f t="shared" si="21"/>
        <v>483.94685818866611</v>
      </c>
      <c r="BR59" s="427" t="str">
        <f t="shared" si="1"/>
        <v>NA</v>
      </c>
      <c r="BS59" s="438" t="s">
        <v>314</v>
      </c>
      <c r="BT59" s="441" t="s">
        <v>315</v>
      </c>
      <c r="BU59" s="344"/>
      <c r="BV59" s="346"/>
      <c r="BW59" s="346"/>
      <c r="BX59" s="346"/>
      <c r="BY59" s="346"/>
      <c r="BZ59" s="346"/>
      <c r="CA59" s="345" t="str">
        <f t="shared" si="22"/>
        <v>Honduras / Rural area / All</v>
      </c>
    </row>
    <row r="60" spans="1:79" s="540" customFormat="1" ht="65" thickBot="1" x14ac:dyDescent="0.25">
      <c r="A60" s="502" t="s">
        <v>312</v>
      </c>
      <c r="B60" s="503" t="s">
        <v>718</v>
      </c>
      <c r="C60" s="504" t="s">
        <v>717</v>
      </c>
      <c r="D60" s="546" t="s">
        <v>714</v>
      </c>
      <c r="E60" s="506">
        <v>2023</v>
      </c>
      <c r="F60" s="507">
        <v>4.5999999999999996</v>
      </c>
      <c r="G60" s="508">
        <v>2</v>
      </c>
      <c r="H60" s="509">
        <v>1.5</v>
      </c>
      <c r="I60" s="510" t="str">
        <f t="shared" si="23"/>
        <v>Honduras / Rural coffee-growing regions area / Comayagua, Copán, and El Paraíso</v>
      </c>
      <c r="J60" s="535" t="s">
        <v>716</v>
      </c>
      <c r="K60" s="512">
        <v>2023</v>
      </c>
      <c r="L60" s="513"/>
      <c r="M60" s="514">
        <f>IFERROR(Q60/F60,"NA")</f>
        <v>3942.3913043478265</v>
      </c>
      <c r="N60" s="515">
        <f>IFERROR(IF(ISBLANK(M60),"",R60/F60),"NA")</f>
        <v>161.0067644700961</v>
      </c>
      <c r="O60" s="515">
        <f>IFERROR(IF(ISBLANK(M60),"",S60/F60),"NA")</f>
        <v>152.89584795974827</v>
      </c>
      <c r="P60" s="516" t="str">
        <f>IFERROR(T60/F60,"NA")</f>
        <v>NA</v>
      </c>
      <c r="Q60" s="514">
        <v>18135</v>
      </c>
      <c r="R60" s="581">
        <f>IFERROR(Q60 / INDEX('LCU per US$, period average'!$A$4:$O$269, MATCH(A60, 'LCU per US$, period average'!$A$4:$A$269, 0), MATCH(K60, 'LCU per US$, period average'!$A$4:$O$4, 0)), "NA")</f>
        <v>740.631116562442</v>
      </c>
      <c r="S60" s="581">
        <f>IFERROR(R60 * HLOOKUP(K60, 'LCU per US$, period average'!$A$4:$O$269, 76, FALSE), "NA")</f>
        <v>703.320900614842</v>
      </c>
      <c r="T60" s="582" t="str">
        <f>IFERROR(Q60 / INDEX('PPP private conversion factor'!$A$4:$O$269, MATCH(A60, 'PPP private conversion factor'!$A$4:$A$269, 0), MATCH(K60, 'PPP private conversion factor'!$A$4:$O$4, 0)), "NA")</f>
        <v>NA</v>
      </c>
      <c r="U60" s="518" t="str">
        <f t="shared" si="25"/>
        <v>Honduras / Rural coffee-growing regions area / Comayagua, Copán, and El Paraíso</v>
      </c>
      <c r="V60" s="542" t="s">
        <v>207</v>
      </c>
      <c r="W60" s="520">
        <v>2019</v>
      </c>
      <c r="X60" s="521">
        <v>0.26400000000000001</v>
      </c>
      <c r="Y60" s="522">
        <v>3.65</v>
      </c>
      <c r="Z60" s="522">
        <v>43.1</v>
      </c>
      <c r="AA60" s="586">
        <f>IF(ISNUMBER(MATCH(W60, 'LCU per US$, period average'!$A$4:$O$4, 0)), AC60/(INDEX('LCU per US$, period average'!$A$4:$O$269, MATCH(A60, 'LCU per US$, period average'!$A$4:$A$269), MATCH(W60, 'LCU per US$, period average'!$A$4:$O$4))), "NA")</f>
        <v>54.851562715082082</v>
      </c>
      <c r="AB60" s="587">
        <f>IF(ISNUMBER(MATCH(W60, 'LCU per US$, period average'!$A$4:$O$4, 0)), AA60*HLOOKUP(W60, 'LCU per US$, period average'!$A$4:$O$269, 76), "NA")</f>
        <v>46.446804055297875</v>
      </c>
      <c r="AC60" s="523">
        <f>IFERROR(Z60*30.42,"NA")</f>
        <v>1311.1020000000001</v>
      </c>
      <c r="AD60" s="586" t="str">
        <f>IFERROR(IF(ISNUMBER(MATCH(W60, 'PPP private conversion factor'!$A$4:$O$4, 0)), AC60/(INDEX('PPP private conversion factor'!$A$4:$O$269, MATCH(A60, 'PPP private conversion factor'!$A$4:$A$269), MATCH(W60, 'PPP private conversion factor'!$A$4:$O$4))), "NA"), "NA")</f>
        <v>NA</v>
      </c>
      <c r="AE60" s="525">
        <f>IFERROR(AA60*F60,"NA")</f>
        <v>252.31718848937757</v>
      </c>
      <c r="AF60" s="525">
        <f>IFERROR(AB60*F60,"NA")</f>
        <v>213.6552986543702</v>
      </c>
      <c r="AG60" s="525">
        <f>IFERROR(AC60*F60,"NA")</f>
        <v>6031.0691999999999</v>
      </c>
      <c r="AH60" s="525" t="str">
        <f>IFERROR(AD60*F60,"NA")</f>
        <v>NA</v>
      </c>
      <c r="AI60" s="526" t="str">
        <f t="shared" si="10"/>
        <v>Honduras / Rural coffee-growing regions area / Comayagua, Copán, and El Paraíso</v>
      </c>
      <c r="AJ60" s="543" t="s">
        <v>693</v>
      </c>
      <c r="AK60" s="528">
        <v>2017</v>
      </c>
      <c r="AL60" s="529"/>
      <c r="AM60" s="514">
        <f>IFERROR(6.66*(INDEX('LCU per US$, period average'!$A$4:$N$269,MATCH(A60,'LCU per US$, period average'!$A$4:$A$269),MATCH(AK60,'LCU per US$, period average'!$A$4:$N$4))),"NA")</f>
        <v>152.08122248023716</v>
      </c>
      <c r="AN60" s="514">
        <f>AM60*30.42</f>
        <v>4626.3107878488145</v>
      </c>
      <c r="AO60" s="579">
        <f>IFERROR(IF(ISNUMBER(MATCH(AK60, 'LCU per US$, period average'!$A$4:$O$4, 0)), AN60/(INDEX('LCU per US$, period average'!$A$4:$O$269, MATCH(A60, 'LCU per US$, period average'!$A$4:$A$269, 0), MATCH(AK60, 'LCU per US$, period average'!$A$4:$O$4, 0))), "NA"), "NA")</f>
        <v>202.59719999999999</v>
      </c>
      <c r="AP60" s="581">
        <f>IFERROR(IF(ISNUMBER(MATCH(AK60, 'LCU per US$, period average'!$A$4:$O$4, 0)), AO60*HLOOKUP(AK60, 'LCU per US$, period average'!$A$4:$O$269, 76), "NA"), "NA")</f>
        <v>183.03065340569995</v>
      </c>
      <c r="AQ60" s="579" t="str">
        <f>IFERROR(IF(ISNUMBER(MATCH(AK60, 'PPP private conversion factor'!$A$4:$N$4, 0)), AN60/(INDEX('PPP private conversion factor'!$A$4:$N$269, MATCH(A60, 'PPP private conversion factor'!$A$4:$A$269, 0), MATCH(AK60, 'PPP private conversion factor'!$A$4:$O$4, 0))), "NA"), "NA")</f>
        <v>NA</v>
      </c>
      <c r="AR60" s="514">
        <f>AN60*F60</f>
        <v>21281.029624104543</v>
      </c>
      <c r="AS60" s="514">
        <f>IFERROR(AO60*F60,"NA")</f>
        <v>931.94711999999981</v>
      </c>
      <c r="AT60" s="514">
        <f>IFERROR(AP60*F60,"NA")</f>
        <v>841.94100566621967</v>
      </c>
      <c r="AU60" s="544" t="str">
        <f>IFERROR(AQ60*F60,"NA")</f>
        <v>NA</v>
      </c>
      <c r="AV60" s="531" t="str">
        <f t="shared" si="0"/>
        <v>Honduras / Rural coffee-growing regions area / Comayagua, Copán, and El Paraíso</v>
      </c>
      <c r="AW60" s="512">
        <v>2023</v>
      </c>
      <c r="AX60" s="532" t="s">
        <v>716</v>
      </c>
      <c r="AY60" s="515">
        <v>12775</v>
      </c>
      <c r="AZ60" s="579">
        <f>IF(ISERROR(MATCH(AW60, 'LCU per US$, period average'!$A$4:$O$4, 0)), "NA", AY60/(INDEX('LCU per US$, period average'!$A$4:$O$269, MATCH(A60, 'LCU per US$, period average'!$A$4:$A$269, 0), MATCH(AW60, 'LCU per US$, period average'!$A$4:$O$4, 0))))</f>
        <v>521.72939145768942</v>
      </c>
      <c r="BA60" s="581">
        <f>IFERROR(IF(ISNUMBER(MATCH(AW60, 'LCU per US$, period average'!$A$4:$O$4, 0)), AZ60*HLOOKUP(AW60, 'LCU per US$, period average'!$A$4:$O$269, 76), "NA"), "NA")</f>
        <v>495.44662284833794</v>
      </c>
      <c r="BB60" s="580" t="str">
        <f>IFERROR(IF(ISNUMBER(MATCH(AW60, 'PPP private conversion factor'!$A$4:$O$4, 0)), AY60/(INDEX('PPP private conversion factor'!$A$4:$O$269, MATCH(A60, 'PPP private conversion factor'!$A$4:$A$269, 0), MATCH(AW60, 'PPP private conversion factor'!$A$4:$O$4, 0))), "NA"), "NA")</f>
        <v>NA</v>
      </c>
      <c r="BC60" s="515">
        <f t="shared" si="14"/>
        <v>19162.5</v>
      </c>
      <c r="BD60" s="515">
        <f>IFERROR(AZ60*H60,"NA")</f>
        <v>782.59408718653413</v>
      </c>
      <c r="BE60" s="515">
        <f>IFERROR(BA60*H60,"NA")</f>
        <v>743.16993427250691</v>
      </c>
      <c r="BF60" s="517" t="str">
        <f>IFERROR(BB60*H60,"NA")</f>
        <v>NA</v>
      </c>
      <c r="BG60" s="515" t="str">
        <f t="shared" si="18"/>
        <v>Honduras / Rural coffee-growing regions area / Comayagua, Copán, and El Paraíso</v>
      </c>
      <c r="BH60" s="533">
        <v>2024</v>
      </c>
      <c r="BI60" s="534" t="s">
        <v>313</v>
      </c>
      <c r="BJ60" s="547" t="s">
        <v>210</v>
      </c>
      <c r="BK60" s="514">
        <v>7802.1</v>
      </c>
      <c r="BL60" s="427">
        <f>IFERROR(IF(ISNUMBER(MATCH(BH60, 'LCU per US$, period average'!$A$4:$O$4, 0)), BK60/(INDEX('LCU per US$, period average'!$A$4:$O$269, MATCH(A60, 'LCU per US$, period average'!$A$4:$A$269), MATCH(BH60, 'LCU per US$, period average'!$A$4:$O$4))), "NA"),"NA")</f>
        <v>317.13730612901969</v>
      </c>
      <c r="BM60" s="581">
        <f>IF(ISNUMBER(MATCH(BH60, 'LCU per US$, period average'!$A$4:$O$4, 0)), BL60*HLOOKUP(BH60, 'LCU per US$, period average'!$A$4:$O$269, 76), "NA")</f>
        <v>293.30112617494916</v>
      </c>
      <c r="BN60" s="579" t="str">
        <f>IF(ISNUMBER(MATCH(BH60, 'PPP private conversion factor'!$A$4:$O$4, 0)), BK60/(INDEX('PPP private conversion factor'!$A$4:$O$269, MATCH(A60, 'PPP private conversion factor'!$A$4:$A$269), MATCH(BH60, 'PPP private conversion factor'!$A$4:$O$4))), "NA")</f>
        <v>NA</v>
      </c>
      <c r="BO60" s="514">
        <f>IFERROR(BK60*H60,"NA")</f>
        <v>11703.150000000001</v>
      </c>
      <c r="BP60" s="514">
        <f>IFERROR(BL60*H60,"NA")</f>
        <v>475.70595919352957</v>
      </c>
      <c r="BQ60" s="514">
        <f>IFERROR(BM60*H60,"NA")</f>
        <v>439.95168926242377</v>
      </c>
      <c r="BR60" s="514" t="str">
        <f t="shared" si="1"/>
        <v>NA</v>
      </c>
      <c r="BS60" s="533" t="s">
        <v>314</v>
      </c>
      <c r="BT60" s="536" t="s">
        <v>315</v>
      </c>
      <c r="BU60" s="537"/>
      <c r="BV60" s="538"/>
      <c r="BW60" s="538"/>
      <c r="BX60" s="538"/>
      <c r="BY60" s="538"/>
      <c r="BZ60" s="538"/>
      <c r="CA60" s="539" t="str">
        <f t="shared" si="22"/>
        <v>Honduras / Rural coffee-growing regions area / Comayagua, Copán, and El Paraíso</v>
      </c>
    </row>
    <row r="61" spans="1:79" ht="33" thickBot="1" x14ac:dyDescent="0.25">
      <c r="A61" s="343" t="s">
        <v>316</v>
      </c>
      <c r="B61" s="332" t="s">
        <v>213</v>
      </c>
      <c r="C61" s="334" t="s">
        <v>652</v>
      </c>
      <c r="D61" s="408" t="s">
        <v>205</v>
      </c>
      <c r="E61" s="423">
        <v>2023</v>
      </c>
      <c r="F61" s="431">
        <v>4</v>
      </c>
      <c r="G61" s="424">
        <v>2</v>
      </c>
      <c r="H61" s="425">
        <v>1.67</v>
      </c>
      <c r="I61" s="446" t="str">
        <f t="shared" si="23"/>
        <v>India / Rural area / Andhra Pradesh</v>
      </c>
      <c r="J61" s="408" t="s">
        <v>250</v>
      </c>
      <c r="K61" s="433">
        <v>2024</v>
      </c>
      <c r="L61" s="461"/>
      <c r="M61" s="427">
        <f>IFERROR(Q61/F61,"NA")</f>
        <v>7044</v>
      </c>
      <c r="N61" s="435">
        <f>IFERROR(IF(ISBLANK(M61),"",R61/F61),"NA")</f>
        <v>85.279197386170694</v>
      </c>
      <c r="O61" s="435">
        <f>IFERROR(IF(ISBLANK(M61),"",S61/F61),"NA")</f>
        <v>78.869575257361603</v>
      </c>
      <c r="P61" s="447" t="str">
        <f>IFERROR(T61/F61,"NA")</f>
        <v>NA</v>
      </c>
      <c r="Q61" s="427">
        <v>28176</v>
      </c>
      <c r="R61" s="447">
        <f>IFERROR(Q61 / INDEX('LCU per US$, period average'!$A$4:$O$269, MATCH(A61, 'LCU per US$, period average'!$A$4:$A$269, 0), MATCH(K61, 'LCU per US$, period average'!$A$4:$O$4, 0)), "NA")</f>
        <v>341.11678954468277</v>
      </c>
      <c r="S61" s="447">
        <f>IFERROR(R61 * HLOOKUP(K61, 'LCU per US$, period average'!$A$4:$O$269, 76, FALSE), "NA")</f>
        <v>315.47830102944641</v>
      </c>
      <c r="T61" s="448" t="str">
        <f>IFERROR(Q61 / INDEX('PPP private conversion factor'!$A$4:$O$269, MATCH(A61, 'PPP private conversion factor'!$A$4:$A$269, 0), MATCH(K61, 'PPP private conversion factor'!$A$4:$O$4, 0)), "NA")</f>
        <v>NA</v>
      </c>
      <c r="U61" s="449" t="str">
        <f t="shared" si="25"/>
        <v>India / Rural area / Andhra Pradesh</v>
      </c>
      <c r="V61" s="492" t="s">
        <v>207</v>
      </c>
      <c r="W61" s="426">
        <v>2019</v>
      </c>
      <c r="X61" s="450">
        <v>0.44800000000000001</v>
      </c>
      <c r="Y61" s="430">
        <v>3.65</v>
      </c>
      <c r="Z61" s="430">
        <v>78.099999999999994</v>
      </c>
      <c r="AA61" s="451">
        <f>IF(ISNUMBER(MATCH(W61, 'LCU per US$, period average'!$A$4:$O$4, 0)), AC61/(INDEX('LCU per US$, period average'!$A$4:$O$269, MATCH(A61, 'LCU per US$, period average'!$A$4:$A$269), MATCH(W61, 'LCU per US$, period average'!$A$4:$O$4))), "NA")</f>
        <v>34.739296867899462</v>
      </c>
      <c r="AB61" s="597">
        <f>IF(ISNUMBER(MATCH(W61, 'LCU per US$, period average'!$A$4:$O$4, 0)), AA61*HLOOKUP(W61, 'LCU per US$, period average'!$A$4:$O$269, 76), "NA")</f>
        <v>29.416287062291676</v>
      </c>
      <c r="AC61" s="451">
        <f>IFERROR(Z61*30.42,"NA")</f>
        <v>2375.8020000000001</v>
      </c>
      <c r="AD61" s="451" t="str">
        <f>IFERROR(IF(ISNUMBER(MATCH(W61, 'PPP private conversion factor'!$A$4:$O$4, 0)), AC61/(INDEX('PPP private conversion factor'!$A$4:$O$269, MATCH(A61, 'PPP private conversion factor'!$A$4:$A$269), MATCH(W61, 'PPP private conversion factor'!$A$4:$O$4))), "NA"), "NA")</f>
        <v>NA</v>
      </c>
      <c r="AE61" s="452">
        <f>IFERROR(AA61*F61,"NA")</f>
        <v>138.95718747159785</v>
      </c>
      <c r="AF61" s="452">
        <f>IFERROR(AB61*F61,"NA")</f>
        <v>117.66514824916671</v>
      </c>
      <c r="AG61" s="452">
        <f>IFERROR(AC61*F61,"NA")</f>
        <v>9503.2080000000005</v>
      </c>
      <c r="AH61" s="452" t="str">
        <f>IFERROR(AD61*F61,"NA")</f>
        <v>NA</v>
      </c>
      <c r="AI61" s="453" t="str">
        <f t="shared" si="10"/>
        <v>India / Rural area / Andhra Pradesh</v>
      </c>
      <c r="AJ61" s="748" t="s">
        <v>238</v>
      </c>
      <c r="AK61" s="460">
        <v>2012</v>
      </c>
      <c r="AL61" s="459"/>
      <c r="AM61" s="427">
        <f t="shared" ref="AM61:AM66" si="35">1.91*15.44</f>
        <v>29.490399999999998</v>
      </c>
      <c r="AN61" s="427">
        <f>AM61*30.42</f>
        <v>897.09796799999992</v>
      </c>
      <c r="AO61" s="427">
        <f>IFERROR(IF(ISNUMBER(MATCH(AK61, 'LCU per US$, period average'!$A$4:$O$4, 0)), AN61/(INDEX('LCU per US$, period average'!$A$4:$O$269, MATCH(A61, 'LCU per US$, period average'!$A$4:$A$269, 0), MATCH(AK61, 'LCU per US$, period average'!$A$4:$O$4, 0))), "NA"), "NA")</f>
        <v>19.221962668754102</v>
      </c>
      <c r="AP61" s="447">
        <f>IFERROR(IF(ISNUMBER(MATCH(AK61, 'LCU per US$, period average'!$A$4:$O$4, 0)), AO61*HLOOKUP(AK61, 'LCU per US$, period average'!$A$4:$O$269, 76), "NA"), "NA")</f>
        <v>13.809325140628152</v>
      </c>
      <c r="AQ61" s="427" t="str">
        <f>IFERROR(IF(ISNUMBER(MATCH(AK61, 'PPP private conversion factor'!$A$4:$N$4, 0)), AN61/(INDEX('PPP private conversion factor'!$A$4:$N$269, MATCH(A61, 'PPP private conversion factor'!$A$4:$A$269, 0), MATCH(AK61, 'PPP private conversion factor'!$A$4:$O$4, 0))), "NA"), "NA")</f>
        <v>NA</v>
      </c>
      <c r="AR61" s="427">
        <f>AN61*F61</f>
        <v>3588.3918719999997</v>
      </c>
      <c r="AS61" s="427">
        <f>IFERROR(AO61*F61,"NA")</f>
        <v>76.887850675016409</v>
      </c>
      <c r="AT61" s="427">
        <f>IFERROR(AP61*F61,"NA")</f>
        <v>55.237300562512608</v>
      </c>
      <c r="AU61" s="454" t="str">
        <f>IFERROR(AQ61*F61,"NA")</f>
        <v>NA</v>
      </c>
      <c r="AV61" s="455" t="str">
        <f t="shared" si="0"/>
        <v>India / Rural area / Andhra Pradesh</v>
      </c>
      <c r="AW61" s="433">
        <v>2024</v>
      </c>
      <c r="AX61" s="412" t="s">
        <v>209</v>
      </c>
      <c r="AY61" s="435">
        <v>18053</v>
      </c>
      <c r="AZ61" s="427">
        <f>IF(ISERROR(MATCH(AW61, 'LCU per US$, period average'!$A$4:$O$4, 0)), "NA", AY61/(INDEX('LCU per US$, period average'!$A$4:$O$269, MATCH(A61, 'LCU per US$, period average'!$A$4:$A$269, 0), MATCH(AW61, 'LCU per US$, period average'!$A$4:$O$4, 0))))</f>
        <v>218.56123657191077</v>
      </c>
      <c r="BA61" s="447">
        <f>IFERROR(IF(ISNUMBER(MATCH(AW61, 'LCU per US$, period average'!$A$4:$O$4, 0)), AZ61*HLOOKUP(AW61, 'LCU per US$, period average'!$A$4:$O$269, 76), "NA"), "NA")</f>
        <v>202.13407752997571</v>
      </c>
      <c r="BB61" s="435" t="str">
        <f>IFERROR(IF(ISNUMBER(MATCH(AW61, 'PPP private conversion factor'!$A$4:$O$4, 0)), AY61/(INDEX('PPP private conversion factor'!$A$4:$O$269, MATCH(A61, 'PPP private conversion factor'!$A$4:$A$269, 0), MATCH(AW61, 'PPP private conversion factor'!$A$4:$O$4, 0))), "NA"), "NA")</f>
        <v>NA</v>
      </c>
      <c r="BC61" s="435">
        <f>IFERROR(AY61*H61,"NA")</f>
        <v>30148.51</v>
      </c>
      <c r="BD61" s="435">
        <f>IFERROR(AZ61*H61,"NA")</f>
        <v>364.99726507509098</v>
      </c>
      <c r="BE61" s="435">
        <f>IFERROR(BA61*H61,"NA")</f>
        <v>337.5639094750594</v>
      </c>
      <c r="BF61" s="448" t="str">
        <f>IFERROR(BB61*H61,"NA")</f>
        <v>NA</v>
      </c>
      <c r="BG61" s="435" t="str">
        <f t="shared" si="18"/>
        <v>India / Rural area / Andhra Pradesh</v>
      </c>
      <c r="BH61" s="438">
        <v>2024</v>
      </c>
      <c r="BI61" s="749" t="s">
        <v>696</v>
      </c>
      <c r="BJ61" s="413" t="s">
        <v>646</v>
      </c>
      <c r="BK61" s="427">
        <f>100544.5/12</f>
        <v>8378.7083333333339</v>
      </c>
      <c r="BL61" s="427">
        <f>IFERROR(IF(ISNUMBER(MATCH(BH61, 'LCU per US$, period average'!$A$4:$O$4, 0)), BK61/(INDEX('LCU per US$, period average'!$A$4:$O$269, MATCH(A61, 'LCU per US$, period average'!$A$4:$A$269), MATCH(BH61, 'LCU per US$, period average'!$A$4:$O$4))), "NA"),"NA")</f>
        <v>101.43803546273234</v>
      </c>
      <c r="BM61" s="447">
        <f>IF(ISNUMBER(MATCH(BH61, 'LCU per US$, period average'!$A$4:$O$4, 0)), BL61*HLOOKUP(BH61, 'LCU per US$, period average'!$A$4:$O$269, 76), "NA")</f>
        <v>93.81390792948838</v>
      </c>
      <c r="BN61" s="427" t="str">
        <f>IF(ISNUMBER(MATCH(BH61, 'PPP private conversion factor'!$A$4:$O$4, 0)), BK61/(INDEX('PPP private conversion factor'!$A$4:$O$269, MATCH(A61, 'PPP private conversion factor'!$A$4:$A$269), MATCH(BH61, 'PPP private conversion factor'!$A$4:$O$4))), "NA")</f>
        <v>NA</v>
      </c>
      <c r="BO61" s="427">
        <f>IFERROR(BK61*H61,"NA")</f>
        <v>13992.442916666667</v>
      </c>
      <c r="BP61" s="427">
        <f>IFERROR(BL61*H61,"NA")</f>
        <v>169.401519222763</v>
      </c>
      <c r="BQ61" s="427">
        <f>IFERROR(BM61*H61,"NA")</f>
        <v>156.6692262422456</v>
      </c>
      <c r="BR61" s="427" t="str">
        <f>IFERROR(BN61*H61,"NA")</f>
        <v>NA</v>
      </c>
      <c r="BS61" s="438" t="s">
        <v>318</v>
      </c>
      <c r="BT61" s="441" t="s">
        <v>319</v>
      </c>
      <c r="BU61" s="344"/>
      <c r="BV61" s="346"/>
      <c r="BW61" s="346"/>
      <c r="BX61" s="346"/>
      <c r="BY61" s="346"/>
      <c r="BZ61" s="346"/>
      <c r="CA61" s="345" t="str">
        <f t="shared" si="22"/>
        <v>India / Rural area / Andhra Pradesh</v>
      </c>
    </row>
    <row r="62" spans="1:79" ht="49" thickBot="1" x14ac:dyDescent="0.25">
      <c r="A62" s="343" t="s">
        <v>316</v>
      </c>
      <c r="B62" s="332" t="s">
        <v>213</v>
      </c>
      <c r="C62" s="334" t="s">
        <v>653</v>
      </c>
      <c r="D62" s="408" t="s">
        <v>205</v>
      </c>
      <c r="E62" s="423">
        <v>2023</v>
      </c>
      <c r="F62" s="431">
        <v>4.5</v>
      </c>
      <c r="G62" s="424">
        <v>2</v>
      </c>
      <c r="H62" s="425">
        <v>1.67</v>
      </c>
      <c r="I62" s="446" t="str">
        <f t="shared" si="23"/>
        <v>India / Rural area / Madhya Pradesh/Chhindwara District</v>
      </c>
      <c r="J62" s="408" t="s">
        <v>250</v>
      </c>
      <c r="K62" s="433">
        <v>2024</v>
      </c>
      <c r="L62" s="461"/>
      <c r="M62" s="427">
        <f>IFERROR(Q62/F62,"NA")</f>
        <v>4895.1111111111113</v>
      </c>
      <c r="N62" s="435">
        <f>IFERROR(IF(ISBLANK(M62),"",R62/F62),"NA")</f>
        <v>59.263365512731653</v>
      </c>
      <c r="O62" s="435">
        <f>IFERROR(IF(ISBLANK(M62),"",S62/F62),"NA")</f>
        <v>54.809104794282327</v>
      </c>
      <c r="P62" s="447" t="str">
        <f>IFERROR(T62/F62,"NA")</f>
        <v>NA</v>
      </c>
      <c r="Q62" s="427">
        <v>22028</v>
      </c>
      <c r="R62" s="447">
        <f>IFERROR(Q62 / INDEX('LCU per US$, period average'!$A$4:$O$269, MATCH(A62, 'LCU per US$, period average'!$A$4:$A$269, 0), MATCH(K62, 'LCU per US$, period average'!$A$4:$O$4, 0)), "NA")</f>
        <v>266.68514480729243</v>
      </c>
      <c r="S62" s="447">
        <f>IFERROR(R62 * HLOOKUP(K62, 'LCU per US$, period average'!$A$4:$O$269, 76, FALSE), "NA")</f>
        <v>246.64097157427048</v>
      </c>
      <c r="T62" s="448" t="str">
        <f>IFERROR(Q62 / INDEX('PPP private conversion factor'!$A$4:$O$269, MATCH(A62, 'PPP private conversion factor'!$A$4:$A$269, 0), MATCH(K62, 'PPP private conversion factor'!$A$4:$O$4, 0)), "NA")</f>
        <v>NA</v>
      </c>
      <c r="U62" s="449" t="str">
        <f t="shared" si="25"/>
        <v>India / Rural area / Madhya Pradesh/Chhindwara District</v>
      </c>
      <c r="V62" s="492" t="s">
        <v>207</v>
      </c>
      <c r="W62" s="426">
        <v>2019</v>
      </c>
      <c r="X62" s="450">
        <v>0.44800000000000001</v>
      </c>
      <c r="Y62" s="430">
        <v>3.65</v>
      </c>
      <c r="Z62" s="430">
        <v>78.099999999999994</v>
      </c>
      <c r="AA62" s="451">
        <f>IF(ISNUMBER(MATCH(W62, 'LCU per US$, period average'!$A$4:$O$4, 0)), AC62/(INDEX('LCU per US$, period average'!$A$4:$O$269, MATCH(A62, 'LCU per US$, period average'!$A$4:$A$269), MATCH(W62, 'LCU per US$, period average'!$A$4:$O$4))), "NA")</f>
        <v>34.739296867899462</v>
      </c>
      <c r="AB62" s="597">
        <f>IF(ISNUMBER(MATCH(W62, 'LCU per US$, period average'!$A$4:$O$4, 0)), AA62*HLOOKUP(W62, 'LCU per US$, period average'!$A$4:$O$269, 76), "NA")</f>
        <v>29.416287062291676</v>
      </c>
      <c r="AC62" s="451">
        <f>IFERROR(Z62*30.42,"NA")</f>
        <v>2375.8020000000001</v>
      </c>
      <c r="AD62" s="451" t="str">
        <f>IFERROR(IF(ISNUMBER(MATCH(W62, 'PPP private conversion factor'!$A$4:$O$4, 0)), AC62/(INDEX('PPP private conversion factor'!$A$4:$O$269, MATCH(A62, 'PPP private conversion factor'!$A$4:$A$269), MATCH(W62, 'PPP private conversion factor'!$A$4:$O$4))), "NA"), "NA")</f>
        <v>NA</v>
      </c>
      <c r="AE62" s="452">
        <f>IFERROR(AA62*F62,"NA")</f>
        <v>156.32683590554757</v>
      </c>
      <c r="AF62" s="452">
        <f>IFERROR(AB62*F62,"NA")</f>
        <v>132.37329178031254</v>
      </c>
      <c r="AG62" s="452">
        <f>IFERROR(AC62*F62,"NA")</f>
        <v>10691.109</v>
      </c>
      <c r="AH62" s="452" t="str">
        <f>IFERROR(AD62*F62,"NA")</f>
        <v>NA</v>
      </c>
      <c r="AI62" s="453" t="str">
        <f t="shared" si="10"/>
        <v>India / Rural area / Madhya Pradesh/Chhindwara District</v>
      </c>
      <c r="AJ62" s="748" t="s">
        <v>238</v>
      </c>
      <c r="AK62" s="460">
        <v>2012</v>
      </c>
      <c r="AL62" s="459"/>
      <c r="AM62" s="427">
        <f t="shared" si="35"/>
        <v>29.490399999999998</v>
      </c>
      <c r="AN62" s="427">
        <f>AM62*30.42</f>
        <v>897.09796799999992</v>
      </c>
      <c r="AO62" s="427">
        <f>IFERROR(IF(ISNUMBER(MATCH(AK62, 'LCU per US$, period average'!$A$4:$O$4, 0)), AN62/(INDEX('LCU per US$, period average'!$A$4:$O$269, MATCH(A62, 'LCU per US$, period average'!$A$4:$A$269, 0), MATCH(AK62, 'LCU per US$, period average'!$A$4:$O$4, 0))), "NA"), "NA")</f>
        <v>19.221962668754102</v>
      </c>
      <c r="AP62" s="447">
        <f>IFERROR(IF(ISNUMBER(MATCH(AK62, 'LCU per US$, period average'!$A$4:$O$4, 0)), AO62*HLOOKUP(AK62, 'LCU per US$, period average'!$A$4:$O$269, 76), "NA"), "NA")</f>
        <v>13.809325140628152</v>
      </c>
      <c r="AQ62" s="427" t="str">
        <f>IFERROR(IF(ISNUMBER(MATCH(AK62, 'PPP private conversion factor'!$A$4:$N$4, 0)), AN62/(INDEX('PPP private conversion factor'!$A$4:$N$269, MATCH(A62, 'PPP private conversion factor'!$A$4:$A$269, 0), MATCH(AK62, 'PPP private conversion factor'!$A$4:$O$4, 0))), "NA"), "NA")</f>
        <v>NA</v>
      </c>
      <c r="AR62" s="427">
        <f>AN62*F62</f>
        <v>4036.9408559999997</v>
      </c>
      <c r="AS62" s="427">
        <f>IFERROR(AO62*F62,"NA")</f>
        <v>86.498832009393453</v>
      </c>
      <c r="AT62" s="427">
        <f>IFERROR(AP62*F62,"NA")</f>
        <v>62.141963132826682</v>
      </c>
      <c r="AU62" s="454" t="str">
        <f>IFERROR(AQ62*F62,"NA")</f>
        <v>NA</v>
      </c>
      <c r="AV62" s="455" t="str">
        <f t="shared" si="0"/>
        <v>India / Rural area / Madhya Pradesh/Chhindwara District</v>
      </c>
      <c r="AW62" s="433">
        <v>2024</v>
      </c>
      <c r="AX62" s="412" t="s">
        <v>209</v>
      </c>
      <c r="AY62" s="435">
        <v>14064</v>
      </c>
      <c r="AZ62" s="427">
        <f>IF(ISERROR(MATCH(AW62, 'LCU per US$, period average'!$A$4:$O$4, 0)), "NA", AY62/(INDEX('LCU per US$, period average'!$A$4:$O$269, MATCH(A62, 'LCU per US$, period average'!$A$4:$A$269, 0), MATCH(AW62, 'LCU per US$, period average'!$A$4:$O$4, 0))))</f>
        <v>170.26783532639192</v>
      </c>
      <c r="BA62" s="447">
        <f>IFERROR(IF(ISNUMBER(MATCH(AW62, 'LCU per US$, period average'!$A$4:$O$4, 0)), AZ62*HLOOKUP(AW62, 'LCU per US$, period average'!$A$4:$O$269, 76), "NA"), "NA")</f>
        <v>157.47042964502182</v>
      </c>
      <c r="BB62" s="435" t="str">
        <f>IFERROR(IF(ISNUMBER(MATCH(AW62, 'PPP private conversion factor'!$A$4:$O$4, 0)), AY62/(INDEX('PPP private conversion factor'!$A$4:$O$269, MATCH(A62, 'PPP private conversion factor'!$A$4:$A$269, 0), MATCH(AW62, 'PPP private conversion factor'!$A$4:$O$4, 0))), "NA"), "NA")</f>
        <v>NA</v>
      </c>
      <c r="BC62" s="435">
        <f>IFERROR(AY62*H62,"NA")</f>
        <v>23486.879999999997</v>
      </c>
      <c r="BD62" s="435">
        <f>IFERROR(AZ62*H62,"NA")</f>
        <v>284.34728499507452</v>
      </c>
      <c r="BE62" s="435">
        <f>IFERROR(BA62*H62,"NA")</f>
        <v>262.97561750718643</v>
      </c>
      <c r="BF62" s="448" t="str">
        <f>IFERROR(BB62*H62,"NA")</f>
        <v>NA</v>
      </c>
      <c r="BG62" s="435" t="str">
        <f t="shared" si="18"/>
        <v>India / Rural area / Madhya Pradesh/Chhindwara District</v>
      </c>
      <c r="BH62" s="438">
        <v>2024</v>
      </c>
      <c r="BI62" s="749" t="s">
        <v>729</v>
      </c>
      <c r="BJ62" s="413" t="s">
        <v>210</v>
      </c>
      <c r="BK62" s="427">
        <v>6988</v>
      </c>
      <c r="BL62" s="427">
        <f>IFERROR(IF(ISNUMBER(MATCH(BH62, 'LCU per US$, period average'!$A$4:$O$4, 0)), BK62/(INDEX('LCU per US$, period average'!$A$4:$O$269, MATCH(A62, 'LCU per US$, period average'!$A$4:$A$269), MATCH(BH62, 'LCU per US$, period average'!$A$4:$O$4))), "NA"),"NA")</f>
        <v>84.601225345621913</v>
      </c>
      <c r="BM62" s="447">
        <f>IF(ISNUMBER(MATCH(BH62, 'LCU per US$, period average'!$A$4:$O$4, 0)), BL62*HLOOKUP(BH62, 'LCU per US$, period average'!$A$4:$O$269, 76), "NA")</f>
        <v>78.242559894724991</v>
      </c>
      <c r="BN62" s="427" t="str">
        <f>IF(ISNUMBER(MATCH(BH62, 'PPP private conversion factor'!$A$4:$O$4, 0)), BK62/(INDEX('PPP private conversion factor'!$A$4:$O$269, MATCH(A62, 'PPP private conversion factor'!$A$4:$A$269), MATCH(BH62, 'PPP private conversion factor'!$A$4:$O$4))), "NA")</f>
        <v>NA</v>
      </c>
      <c r="BO62" s="427">
        <f>IFERROR(BK62*H62,"NA")</f>
        <v>11669.96</v>
      </c>
      <c r="BP62" s="427">
        <f>IFERROR(BL62*H62,"NA")</f>
        <v>141.28404632718858</v>
      </c>
      <c r="BQ62" s="427">
        <f>IFERROR(BM62*H62,"NA")</f>
        <v>130.66507502419074</v>
      </c>
      <c r="BR62" s="427" t="str">
        <f>IFERROR(BN62*H62,"NA")</f>
        <v>NA</v>
      </c>
      <c r="BS62" s="438" t="s">
        <v>318</v>
      </c>
      <c r="BT62" s="441" t="s">
        <v>319</v>
      </c>
      <c r="BU62" s="344"/>
      <c r="BV62" s="346"/>
      <c r="BW62" s="346"/>
      <c r="BX62" s="346"/>
      <c r="BY62" s="346"/>
      <c r="BZ62" s="346"/>
      <c r="CA62" s="345" t="str">
        <f t="shared" si="22"/>
        <v>India / Rural area / Madhya Pradesh/Chhindwara District</v>
      </c>
    </row>
    <row r="63" spans="1:79" ht="33" thickBot="1" x14ac:dyDescent="0.25">
      <c r="A63" s="343" t="s">
        <v>316</v>
      </c>
      <c r="B63" s="332" t="s">
        <v>213</v>
      </c>
      <c r="C63" s="334" t="s">
        <v>654</v>
      </c>
      <c r="D63" s="439" t="s">
        <v>205</v>
      </c>
      <c r="E63" s="423">
        <v>2023</v>
      </c>
      <c r="F63" s="431">
        <v>4.5</v>
      </c>
      <c r="G63" s="424">
        <v>2</v>
      </c>
      <c r="H63" s="425">
        <v>1.67</v>
      </c>
      <c r="I63" s="446" t="str">
        <f t="shared" si="23"/>
        <v>India / Rural area / Madhya Pradesh/Ratlam District</v>
      </c>
      <c r="J63" s="408" t="s">
        <v>250</v>
      </c>
      <c r="K63" s="433">
        <v>2024</v>
      </c>
      <c r="L63" s="461"/>
      <c r="M63" s="427">
        <f>IFERROR(Q63/F63,"NA")</f>
        <v>5202.666666666667</v>
      </c>
      <c r="N63" s="435">
        <f>IFERROR(IF(ISBLANK(M63),"",R63/F63),"NA")</f>
        <v>62.986831005269359</v>
      </c>
      <c r="O63" s="435">
        <f>IFERROR(IF(ISBLANK(M63),"",S63/F63),"NA")</f>
        <v>58.252712976381787</v>
      </c>
      <c r="P63" s="447">
        <v>21657</v>
      </c>
      <c r="Q63" s="427">
        <v>23412</v>
      </c>
      <c r="R63" s="447">
        <f>IFERROR(Q63 / INDEX('LCU per US$, period average'!$A$4:$O$269, MATCH(A63, 'LCU per US$, period average'!$A$4:$A$269, 0), MATCH(K63, 'LCU per US$, period average'!$A$4:$O$4, 0)), "NA")</f>
        <v>283.44073952371212</v>
      </c>
      <c r="S63" s="447">
        <f>IFERROR(R63 * HLOOKUP(K63, 'LCU per US$, period average'!$A$4:$O$269, 76, FALSE), "NA")</f>
        <v>262.13720839371803</v>
      </c>
      <c r="T63" s="448" t="str">
        <f>IFERROR(Q63 / INDEX('PPP private conversion factor'!$A$4:$O$269, MATCH(A63, 'PPP private conversion factor'!$A$4:$A$269, 0), MATCH(K63, 'PPP private conversion factor'!$A$4:$O$4, 0)), "NA")</f>
        <v>NA</v>
      </c>
      <c r="U63" s="449" t="str">
        <f t="shared" si="25"/>
        <v>India / Rural area / Madhya Pradesh/Ratlam District</v>
      </c>
      <c r="V63" s="492" t="s">
        <v>207</v>
      </c>
      <c r="W63" s="426">
        <v>2019</v>
      </c>
      <c r="X63" s="450">
        <v>0.44800000000000001</v>
      </c>
      <c r="Y63" s="430">
        <v>3.65</v>
      </c>
      <c r="Z63" s="430">
        <v>78.099999999999994</v>
      </c>
      <c r="AA63" s="451">
        <f>IF(ISNUMBER(MATCH(W63, 'LCU per US$, period average'!$A$4:$O$4, 0)), AC63/(INDEX('LCU per US$, period average'!$A$4:$O$269, MATCH(A63, 'LCU per US$, period average'!$A$4:$A$269), MATCH(W63, 'LCU per US$, period average'!$A$4:$O$4))), "NA")</f>
        <v>34.739296867899462</v>
      </c>
      <c r="AB63" s="597">
        <f>IF(ISNUMBER(MATCH(W63, 'LCU per US$, period average'!$A$4:$O$4, 0)), AA63*HLOOKUP(W63, 'LCU per US$, period average'!$A$4:$O$269, 76), "NA")</f>
        <v>29.416287062291676</v>
      </c>
      <c r="AC63" s="451">
        <f>IFERROR(Z63*30.42,"NA")</f>
        <v>2375.8020000000001</v>
      </c>
      <c r="AD63" s="451" t="str">
        <f>IFERROR(IF(ISNUMBER(MATCH(W63, 'PPP private conversion factor'!$A$4:$O$4, 0)), AC63/(INDEX('PPP private conversion factor'!$A$4:$O$269, MATCH(A63, 'PPP private conversion factor'!$A$4:$A$269), MATCH(W63, 'PPP private conversion factor'!$A$4:$O$4))), "NA"), "NA")</f>
        <v>NA</v>
      </c>
      <c r="AE63" s="452">
        <f>IFERROR(AA63*F63,"NA")</f>
        <v>156.32683590554757</v>
      </c>
      <c r="AF63" s="452">
        <f>IFERROR(AB63*F63,"NA")</f>
        <v>132.37329178031254</v>
      </c>
      <c r="AG63" s="452">
        <f>IFERROR(AC63*F63,"NA")</f>
        <v>10691.109</v>
      </c>
      <c r="AH63" s="452" t="str">
        <f>IFERROR(AD63*F63,"NA")</f>
        <v>NA</v>
      </c>
      <c r="AI63" s="453" t="str">
        <f t="shared" si="10"/>
        <v>India / Rural area / Madhya Pradesh/Ratlam District</v>
      </c>
      <c r="AJ63" s="748" t="s">
        <v>238</v>
      </c>
      <c r="AK63" s="460">
        <v>2012</v>
      </c>
      <c r="AL63" s="459"/>
      <c r="AM63" s="427">
        <f t="shared" si="35"/>
        <v>29.490399999999998</v>
      </c>
      <c r="AN63" s="427">
        <f>AM63*30.42</f>
        <v>897.09796799999992</v>
      </c>
      <c r="AO63" s="427">
        <f>IFERROR(IF(ISNUMBER(MATCH(AK63, 'LCU per US$, period average'!$A$4:$O$4, 0)), AN63/(INDEX('LCU per US$, period average'!$A$4:$O$269, MATCH(A63, 'LCU per US$, period average'!$A$4:$A$269, 0), MATCH(AK63, 'LCU per US$, period average'!$A$4:$O$4, 0))), "NA"), "NA")</f>
        <v>19.221962668754102</v>
      </c>
      <c r="AP63" s="447">
        <f>IFERROR(IF(ISNUMBER(MATCH(AK63, 'LCU per US$, period average'!$A$4:$O$4, 0)), AO63*HLOOKUP(AK63, 'LCU per US$, period average'!$A$4:$O$269, 76), "NA"), "NA")</f>
        <v>13.809325140628152</v>
      </c>
      <c r="AQ63" s="427" t="str">
        <f>IFERROR(IF(ISNUMBER(MATCH(AK63, 'PPP private conversion factor'!$A$4:$N$4, 0)), AN63/(INDEX('PPP private conversion factor'!$A$4:$N$269, MATCH(A63, 'PPP private conversion factor'!$A$4:$A$269, 0), MATCH(AK63, 'PPP private conversion factor'!$A$4:$O$4, 0))), "NA"), "NA")</f>
        <v>NA</v>
      </c>
      <c r="AR63" s="427">
        <f>AN63*F63</f>
        <v>4036.9408559999997</v>
      </c>
      <c r="AS63" s="427">
        <f>IFERROR(AO63*F63,"NA")</f>
        <v>86.498832009393453</v>
      </c>
      <c r="AT63" s="427">
        <f>IFERROR(AP63*F63,"NA")</f>
        <v>62.141963132826682</v>
      </c>
      <c r="AU63" s="454" t="str">
        <f>IFERROR(AQ63*F63,"NA")</f>
        <v>NA</v>
      </c>
      <c r="AV63" s="455" t="str">
        <f t="shared" si="0"/>
        <v>India / Rural area / Madhya Pradesh/Ratlam District</v>
      </c>
      <c r="AW63" s="433">
        <v>2024</v>
      </c>
      <c r="AX63" s="412" t="s">
        <v>209</v>
      </c>
      <c r="AY63" s="435">
        <v>14948</v>
      </c>
      <c r="AZ63" s="427">
        <f>IF(ISERROR(MATCH(AW63, 'LCU per US$, period average'!$A$4:$O$4, 0)), "NA", AY63/(INDEX('LCU per US$, period average'!$A$4:$O$269, MATCH(A63, 'LCU per US$, period average'!$A$4:$A$269, 0), MATCH(AW63, 'LCU per US$, period average'!$A$4:$O$4, 0))))</f>
        <v>180.97010825219755</v>
      </c>
      <c r="BA63" s="447">
        <f>IFERROR(IF(ISNUMBER(MATCH(AW63, 'LCU per US$, period average'!$A$4:$O$4, 0)), AZ63*HLOOKUP(AW63, 'LCU per US$, period average'!$A$4:$O$269, 76), "NA"), "NA")</f>
        <v>167.36831501235679</v>
      </c>
      <c r="BB63" s="435" t="str">
        <f>IFERROR(IF(ISNUMBER(MATCH(AW63, 'PPP private conversion factor'!$A$4:$O$4, 0)), AY63/(INDEX('PPP private conversion factor'!$A$4:$O$269, MATCH(A63, 'PPP private conversion factor'!$A$4:$A$269, 0), MATCH(AW63, 'PPP private conversion factor'!$A$4:$O$4, 0))), "NA"), "NA")</f>
        <v>NA</v>
      </c>
      <c r="BC63" s="435">
        <f>IFERROR(AY63*H63,"NA")</f>
        <v>24963.16</v>
      </c>
      <c r="BD63" s="435">
        <f>IFERROR(AZ63*H63,"NA")</f>
        <v>302.22008078116988</v>
      </c>
      <c r="BE63" s="435">
        <f>IFERROR(BA63*H63,"NA")</f>
        <v>279.5050860706358</v>
      </c>
      <c r="BF63" s="448" t="str">
        <f>IFERROR(BB63*H63,"NA")</f>
        <v>NA</v>
      </c>
      <c r="BG63" s="435" t="str">
        <f t="shared" si="18"/>
        <v>India / Rural area / Madhya Pradesh/Ratlam District</v>
      </c>
      <c r="BH63" s="438">
        <v>2024</v>
      </c>
      <c r="BI63" s="749" t="s">
        <v>729</v>
      </c>
      <c r="BJ63" s="413" t="s">
        <v>210</v>
      </c>
      <c r="BK63" s="427">
        <v>6988</v>
      </c>
      <c r="BL63" s="427">
        <f>IFERROR(IF(ISNUMBER(MATCH(BH63, 'LCU per US$, period average'!$A$4:$O$4, 0)), BK63/(INDEX('LCU per US$, period average'!$A$4:$O$269, MATCH(A63, 'LCU per US$, period average'!$A$4:$A$269), MATCH(BH63, 'LCU per US$, period average'!$A$4:$O$4))), "NA"),"NA")</f>
        <v>84.601225345621913</v>
      </c>
      <c r="BM63" s="447">
        <f>IF(ISNUMBER(MATCH(BH63, 'LCU per US$, period average'!$A$4:$O$4, 0)), BL63*HLOOKUP(BH63, 'LCU per US$, period average'!$A$4:$O$269, 76), "NA")</f>
        <v>78.242559894724991</v>
      </c>
      <c r="BN63" s="427" t="str">
        <f>IF(ISNUMBER(MATCH(BH63, 'PPP private conversion factor'!$A$4:$O$4, 0)), BK63/(INDEX('PPP private conversion factor'!$A$4:$O$269, MATCH(A63, 'PPP private conversion factor'!$A$4:$A$269), MATCH(BH63, 'PPP private conversion factor'!$A$4:$O$4))), "NA")</f>
        <v>NA</v>
      </c>
      <c r="BO63" s="427">
        <f>IFERROR(BK63*H63,"NA")</f>
        <v>11669.96</v>
      </c>
      <c r="BP63" s="427">
        <f>IFERROR(BL63*H63,"NA")</f>
        <v>141.28404632718858</v>
      </c>
      <c r="BQ63" s="427">
        <f>IFERROR(BM63*H63,"NA")</f>
        <v>130.66507502419074</v>
      </c>
      <c r="BR63" s="427" t="str">
        <f>IFERROR(BN63*H63,"NA")</f>
        <v>NA</v>
      </c>
      <c r="BS63" s="438" t="s">
        <v>318</v>
      </c>
      <c r="BT63" s="441" t="s">
        <v>319</v>
      </c>
      <c r="BU63" s="344"/>
      <c r="BV63" s="346"/>
      <c r="BW63" s="346"/>
      <c r="BX63" s="346"/>
      <c r="BY63" s="346"/>
      <c r="BZ63" s="346"/>
      <c r="CA63" s="345" t="str">
        <f t="shared" si="22"/>
        <v>India / Rural area / Madhya Pradesh/Ratlam District</v>
      </c>
    </row>
    <row r="64" spans="1:79" ht="65" thickBot="1" x14ac:dyDescent="0.25">
      <c r="A64" s="343" t="s">
        <v>316</v>
      </c>
      <c r="B64" s="332" t="s">
        <v>216</v>
      </c>
      <c r="C64" s="334" t="s">
        <v>317</v>
      </c>
      <c r="D64" s="428" t="s">
        <v>218</v>
      </c>
      <c r="E64" s="423">
        <v>2023</v>
      </c>
      <c r="F64" s="431">
        <v>4</v>
      </c>
      <c r="G64" s="424">
        <v>2</v>
      </c>
      <c r="H64" s="425">
        <v>1.58</v>
      </c>
      <c r="I64" s="446" t="str">
        <f t="shared" si="23"/>
        <v>India / Urban area / Tiruppur, Tamil Nadu</v>
      </c>
      <c r="J64" s="422" t="s">
        <v>250</v>
      </c>
      <c r="K64" s="433">
        <v>2024</v>
      </c>
      <c r="L64" s="457"/>
      <c r="M64" s="427">
        <f t="shared" si="2"/>
        <v>7150</v>
      </c>
      <c r="N64" s="435">
        <f t="shared" si="3"/>
        <v>86.562501605780866</v>
      </c>
      <c r="O64" s="435">
        <f t="shared" si="24"/>
        <v>80.056425765209468</v>
      </c>
      <c r="P64" s="447" t="str">
        <f t="shared" si="4"/>
        <v>NA</v>
      </c>
      <c r="Q64" s="427">
        <v>28600</v>
      </c>
      <c r="R64" s="447">
        <f>IFERROR(Q64 / INDEX('LCU per US$, period average'!$A$4:$O$269, MATCH(A64, 'LCU per US$, period average'!$A$4:$A$269, 0), MATCH(K64, 'LCU per US$, period average'!$A$4:$O$4, 0)), "NA")</f>
        <v>346.25000642312347</v>
      </c>
      <c r="S64" s="447">
        <f>IFERROR(R64 * HLOOKUP(K64, 'LCU per US$, period average'!$A$4:$O$269, 76, FALSE), "NA")</f>
        <v>320.22570306083787</v>
      </c>
      <c r="T64" s="448" t="str">
        <f>IFERROR(Q64 / INDEX('PPP private conversion factor'!$A$4:$O$269, MATCH(A64, 'PPP private conversion factor'!$A$4:$A$269, 0), MATCH(K64, 'PPP private conversion factor'!$A$4:$O$4, 0)), "NA")</f>
        <v>NA</v>
      </c>
      <c r="U64" s="449" t="str">
        <f t="shared" si="25"/>
        <v>India / Urban area / Tiruppur, Tamil Nadu</v>
      </c>
      <c r="V64" s="492" t="s">
        <v>207</v>
      </c>
      <c r="W64" s="426">
        <v>2019</v>
      </c>
      <c r="X64" s="450">
        <v>0.44800000000000001</v>
      </c>
      <c r="Y64" s="430">
        <v>3.65</v>
      </c>
      <c r="Z64" s="430">
        <v>78.099999999999994</v>
      </c>
      <c r="AA64" s="451">
        <f>IF(ISNUMBER(MATCH(W64, 'LCU per US$, period average'!$A$4:$O$4, 0)), AC64/(INDEX('LCU per US$, period average'!$A$4:$O$269, MATCH(A64, 'LCU per US$, period average'!$A$4:$A$269), MATCH(W64, 'LCU per US$, period average'!$A$4:$O$4))), "NA")</f>
        <v>34.739296867899462</v>
      </c>
      <c r="AB64" s="597">
        <f>IF(ISNUMBER(MATCH(W64, 'LCU per US$, period average'!$A$4:$O$4, 0)), AA64*HLOOKUP(W64, 'LCU per US$, period average'!$A$4:$O$269, 76), "NA")</f>
        <v>29.416287062291676</v>
      </c>
      <c r="AC64" s="451">
        <f t="shared" si="5"/>
        <v>2375.8020000000001</v>
      </c>
      <c r="AD64" s="451" t="str">
        <f>IFERROR(IF(ISNUMBER(MATCH(W64, 'PPP private conversion factor'!$A$4:$O$4, 0)), AC64/(INDEX('PPP private conversion factor'!$A$4:$O$269, MATCH(A64, 'PPP private conversion factor'!$A$4:$A$269), MATCH(W64, 'PPP private conversion factor'!$A$4:$O$4))), "NA"), "NA")</f>
        <v>NA</v>
      </c>
      <c r="AE64" s="452">
        <f t="shared" si="6"/>
        <v>138.95718747159785</v>
      </c>
      <c r="AF64" s="452">
        <f t="shared" si="7"/>
        <v>117.66514824916671</v>
      </c>
      <c r="AG64" s="452">
        <f t="shared" si="8"/>
        <v>9503.2080000000005</v>
      </c>
      <c r="AH64" s="452" t="str">
        <f t="shared" si="9"/>
        <v>NA</v>
      </c>
      <c r="AI64" s="453" t="str">
        <f t="shared" si="10"/>
        <v>India / Urban area / Tiruppur, Tamil Nadu</v>
      </c>
      <c r="AJ64" s="748" t="s">
        <v>238</v>
      </c>
      <c r="AK64" s="460">
        <v>2012</v>
      </c>
      <c r="AL64" s="459"/>
      <c r="AM64" s="427">
        <f t="shared" si="35"/>
        <v>29.490399999999998</v>
      </c>
      <c r="AN64" s="427">
        <f t="shared" si="34"/>
        <v>897.09796799999992</v>
      </c>
      <c r="AO64" s="427">
        <f>IFERROR(IF(ISNUMBER(MATCH(AK64, 'LCU per US$, period average'!$A$4:$O$4, 0)), AN64/(INDEX('LCU per US$, period average'!$A$4:$O$269, MATCH(A64, 'LCU per US$, period average'!$A$4:$A$269, 0), MATCH(AK64, 'LCU per US$, period average'!$A$4:$O$4, 0))), "NA"), "NA")</f>
        <v>19.221962668754102</v>
      </c>
      <c r="AP64" s="447">
        <f>IFERROR(IF(ISNUMBER(MATCH(AK64, 'LCU per US$, period average'!$A$4:$O$4, 0)), AO64*HLOOKUP(AK64, 'LCU per US$, period average'!$A$4:$O$269, 76), "NA"), "NA")</f>
        <v>13.809325140628152</v>
      </c>
      <c r="AQ64" s="427" t="str">
        <f>IFERROR(IF(ISNUMBER(MATCH(AK64, 'PPP private conversion factor'!$A$4:$N$4, 0)), AN64/(INDEX('PPP private conversion factor'!$A$4:$N$269, MATCH(A64, 'PPP private conversion factor'!$A$4:$A$269, 0), MATCH(AK64, 'PPP private conversion factor'!$A$4:$O$4, 0))), "NA"), "NA")</f>
        <v>NA</v>
      </c>
      <c r="AR64" s="427">
        <f t="shared" si="26"/>
        <v>3588.3918719999997</v>
      </c>
      <c r="AS64" s="427">
        <f t="shared" si="11"/>
        <v>76.887850675016409</v>
      </c>
      <c r="AT64" s="427">
        <f t="shared" si="12"/>
        <v>55.237300562512608</v>
      </c>
      <c r="AU64" s="454" t="str">
        <f t="shared" si="13"/>
        <v>NA</v>
      </c>
      <c r="AV64" s="455" t="str">
        <f t="shared" si="0"/>
        <v>India / Urban area / Tiruppur, Tamil Nadu</v>
      </c>
      <c r="AW64" s="433">
        <v>2024</v>
      </c>
      <c r="AX64" s="432" t="s">
        <v>209</v>
      </c>
      <c r="AY64" s="435">
        <v>19323</v>
      </c>
      <c r="AZ64" s="427">
        <f>IF(ISERROR(MATCH(AW64, 'LCU per US$, period average'!$A$4:$O$4, 0)), "NA", AY64/(INDEX('LCU per US$, period average'!$A$4:$O$269, MATCH(A64, 'LCU per US$, period average'!$A$4:$A$269, 0), MATCH(AW64, 'LCU per US$, period average'!$A$4:$O$4, 0))))</f>
        <v>233.93667392007046</v>
      </c>
      <c r="BA64" s="447">
        <f>IFERROR(IF(ISNUMBER(MATCH(AW64, 'LCU per US$, period average'!$A$4:$O$4, 0)), AZ64*HLOOKUP(AW64, 'LCU per US$, period average'!$A$4:$O$269, 76), "NA"), "NA")</f>
        <v>216.3538902183416</v>
      </c>
      <c r="BB64" s="435" t="str">
        <f>IFERROR(IF(ISNUMBER(MATCH(AW64, 'PPP private conversion factor'!$A$4:$O$4, 0)), AY64/(INDEX('PPP private conversion factor'!$A$4:$O$269, MATCH(A64, 'PPP private conversion factor'!$A$4:$A$269, 0), MATCH(AW64, 'PPP private conversion factor'!$A$4:$O$4, 0))), "NA"), "NA")</f>
        <v>NA</v>
      </c>
      <c r="BC64" s="435">
        <f t="shared" si="14"/>
        <v>30530.34</v>
      </c>
      <c r="BD64" s="435">
        <f t="shared" si="15"/>
        <v>369.61994479371134</v>
      </c>
      <c r="BE64" s="435">
        <f t="shared" si="16"/>
        <v>341.83914654497977</v>
      </c>
      <c r="BF64" s="448" t="str">
        <f t="shared" si="17"/>
        <v>NA</v>
      </c>
      <c r="BG64" s="435" t="str">
        <f t="shared" si="18"/>
        <v>India / Urban area / Tiruppur, Tamil Nadu</v>
      </c>
      <c r="BH64" s="438">
        <v>2024</v>
      </c>
      <c r="BI64" s="749" t="s">
        <v>697</v>
      </c>
      <c r="BJ64" s="413" t="s">
        <v>646</v>
      </c>
      <c r="BK64" s="427">
        <f>359.73*6*4.33</f>
        <v>9345.7854000000007</v>
      </c>
      <c r="BL64" s="427">
        <f>IFERROR(IF(ISNUMBER(MATCH(BH64, 'LCU per US$, period average'!$A$4:$O$4, 0)), BK64/(INDEX('LCU per US$, period average'!$A$4:$O$269, MATCH(A64, 'LCU per US$, period average'!$A$4:$A$269), MATCH(BH64, 'LCU per US$, period average'!$A$4:$O$4))), "NA"),"NA")</f>
        <v>113.14609282444523</v>
      </c>
      <c r="BM64" s="447">
        <f>IF(ISNUMBER(MATCH(BH64, 'LCU per US$, period average'!$A$4:$O$4, 0)), BL64*HLOOKUP(BH64, 'LCU per US$, period average'!$A$4:$O$269, 76), "NA")</f>
        <v>104.64198253044454</v>
      </c>
      <c r="BN64" s="427" t="str">
        <f>IF(ISNUMBER(MATCH(BH64, 'PPP private conversion factor'!$A$4:$O$4, 0)), BK64/(INDEX('PPP private conversion factor'!$A$4:$O$269, MATCH(A64, 'PPP private conversion factor'!$A$4:$A$269), MATCH(BH64, 'PPP private conversion factor'!$A$4:$O$4))), "NA")</f>
        <v>NA</v>
      </c>
      <c r="BO64" s="427">
        <f t="shared" si="19"/>
        <v>14766.340932000001</v>
      </c>
      <c r="BP64" s="427">
        <f t="shared" si="20"/>
        <v>178.77082666262348</v>
      </c>
      <c r="BQ64" s="427">
        <f t="shared" si="21"/>
        <v>165.33433239810236</v>
      </c>
      <c r="BR64" s="427" t="str">
        <f t="shared" si="1"/>
        <v>NA</v>
      </c>
      <c r="BS64" s="438" t="s">
        <v>318</v>
      </c>
      <c r="BT64" s="441" t="s">
        <v>319</v>
      </c>
      <c r="BU64" s="344"/>
      <c r="BV64" s="346"/>
      <c r="BW64" s="346"/>
      <c r="BX64" s="346"/>
      <c r="BY64" s="346"/>
      <c r="BZ64" s="346"/>
      <c r="CA64" s="345" t="str">
        <f t="shared" si="22"/>
        <v>India / Urban area / Tiruppur, Tamil Nadu</v>
      </c>
    </row>
    <row r="65" spans="1:79" ht="49" thickBot="1" x14ac:dyDescent="0.25">
      <c r="A65" s="343" t="s">
        <v>316</v>
      </c>
      <c r="B65" s="332" t="s">
        <v>213</v>
      </c>
      <c r="C65" s="334" t="s">
        <v>320</v>
      </c>
      <c r="D65" s="428" t="s">
        <v>218</v>
      </c>
      <c r="E65" s="423">
        <v>2023</v>
      </c>
      <c r="F65" s="431">
        <v>5</v>
      </c>
      <c r="G65" s="424">
        <v>2</v>
      </c>
      <c r="H65" s="425">
        <v>1.546</v>
      </c>
      <c r="I65" s="446" t="str">
        <f t="shared" si="23"/>
        <v>India / Rural area / Bhadohi, Uttar Pradesh</v>
      </c>
      <c r="J65" s="422" t="s">
        <v>250</v>
      </c>
      <c r="K65" s="433">
        <v>2024</v>
      </c>
      <c r="L65" s="457"/>
      <c r="M65" s="427">
        <f t="shared" si="2"/>
        <v>4156.2</v>
      </c>
      <c r="N65" s="435">
        <f t="shared" si="3"/>
        <v>50.317632052300198</v>
      </c>
      <c r="O65" s="435">
        <f t="shared" si="24"/>
        <v>46.535736610540354</v>
      </c>
      <c r="P65" s="447" t="str">
        <f t="shared" si="4"/>
        <v>NA</v>
      </c>
      <c r="Q65" s="427">
        <v>20781</v>
      </c>
      <c r="R65" s="447">
        <f>IFERROR(Q65 / INDEX('LCU per US$, period average'!$A$4:$O$269, MATCH(A65, 'LCU per US$, period average'!$A$4:$A$269, 0), MATCH(K65, 'LCU per US$, period average'!$A$4:$O$4, 0)), "NA")</f>
        <v>251.588160261501</v>
      </c>
      <c r="S65" s="447">
        <f>IFERROR(R65 * HLOOKUP(K65, 'LCU per US$, period average'!$A$4:$O$269, 76, FALSE), "NA")</f>
        <v>232.67868305270179</v>
      </c>
      <c r="T65" s="448" t="str">
        <f>IFERROR(Q65 / INDEX('PPP private conversion factor'!$A$4:$O$269, MATCH(A65, 'PPP private conversion factor'!$A$4:$A$269, 0), MATCH(K65, 'PPP private conversion factor'!$A$4:$O$4, 0)), "NA")</f>
        <v>NA</v>
      </c>
      <c r="U65" s="449" t="str">
        <f t="shared" si="25"/>
        <v>India / Rural area / Bhadohi, Uttar Pradesh</v>
      </c>
      <c r="V65" s="492" t="s">
        <v>207</v>
      </c>
      <c r="W65" s="426">
        <v>2019</v>
      </c>
      <c r="X65" s="450">
        <v>0.44800000000000001</v>
      </c>
      <c r="Y65" s="430">
        <v>3.65</v>
      </c>
      <c r="Z65" s="430">
        <v>78.099999999999994</v>
      </c>
      <c r="AA65" s="451">
        <f>IF(ISNUMBER(MATCH(W65, 'LCU per US$, period average'!$A$4:$O$4, 0)), AC65/(INDEX('LCU per US$, period average'!$A$4:$O$269, MATCH(A65, 'LCU per US$, period average'!$A$4:$A$269), MATCH(W65, 'LCU per US$, period average'!$A$4:$O$4))), "NA")</f>
        <v>34.739296867899462</v>
      </c>
      <c r="AB65" s="597">
        <f>IF(ISNUMBER(MATCH(W65, 'LCU per US$, period average'!$A$4:$O$4, 0)), AA65*HLOOKUP(W65, 'LCU per US$, period average'!$A$4:$O$269, 76), "NA")</f>
        <v>29.416287062291676</v>
      </c>
      <c r="AC65" s="451">
        <f t="shared" si="5"/>
        <v>2375.8020000000001</v>
      </c>
      <c r="AD65" s="451" t="str">
        <f>IFERROR(IF(ISNUMBER(MATCH(W65, 'PPP private conversion factor'!$A$4:$O$4, 0)), AC65/(INDEX('PPP private conversion factor'!$A$4:$O$269, MATCH(A65, 'PPP private conversion factor'!$A$4:$A$269), MATCH(W65, 'PPP private conversion factor'!$A$4:$O$4))), "NA"), "NA")</f>
        <v>NA</v>
      </c>
      <c r="AE65" s="452">
        <f t="shared" si="6"/>
        <v>173.69648433949732</v>
      </c>
      <c r="AF65" s="452">
        <f t="shared" si="7"/>
        <v>147.08143531145839</v>
      </c>
      <c r="AG65" s="452">
        <f t="shared" si="8"/>
        <v>11879.01</v>
      </c>
      <c r="AH65" s="452" t="str">
        <f t="shared" si="9"/>
        <v>NA</v>
      </c>
      <c r="AI65" s="453" t="str">
        <f t="shared" si="10"/>
        <v>India / Rural area / Bhadohi, Uttar Pradesh</v>
      </c>
      <c r="AJ65" s="748" t="s">
        <v>238</v>
      </c>
      <c r="AK65" s="460">
        <v>2012</v>
      </c>
      <c r="AL65" s="459"/>
      <c r="AM65" s="427">
        <f t="shared" si="35"/>
        <v>29.490399999999998</v>
      </c>
      <c r="AN65" s="427">
        <f t="shared" si="34"/>
        <v>897.09796799999992</v>
      </c>
      <c r="AO65" s="427">
        <f>IFERROR(IF(ISNUMBER(MATCH(AK65, 'LCU per US$, period average'!$A$4:$O$4, 0)), AN65/(INDEX('LCU per US$, period average'!$A$4:$O$269, MATCH(A65, 'LCU per US$, period average'!$A$4:$A$269, 0), MATCH(AK65, 'LCU per US$, period average'!$A$4:$O$4, 0))), "NA"), "NA")</f>
        <v>19.221962668754102</v>
      </c>
      <c r="AP65" s="447">
        <f>IFERROR(IF(ISNUMBER(MATCH(AK65, 'LCU per US$, period average'!$A$4:$O$4, 0)), AO65*HLOOKUP(AK65, 'LCU per US$, period average'!$A$4:$O$269, 76), "NA"), "NA")</f>
        <v>13.809325140628152</v>
      </c>
      <c r="AQ65" s="427" t="str">
        <f>IFERROR(IF(ISNUMBER(MATCH(AK65, 'PPP private conversion factor'!$A$4:$N$4, 0)), AN65/(INDEX('PPP private conversion factor'!$A$4:$N$269, MATCH(A65, 'PPP private conversion factor'!$A$4:$A$269, 0), MATCH(AK65, 'PPP private conversion factor'!$A$4:$O$4, 0))), "NA"), "NA")</f>
        <v>NA</v>
      </c>
      <c r="AR65" s="427">
        <f t="shared" si="26"/>
        <v>4485.4898399999993</v>
      </c>
      <c r="AS65" s="427">
        <f t="shared" si="11"/>
        <v>96.109813343770512</v>
      </c>
      <c r="AT65" s="427">
        <f t="shared" si="12"/>
        <v>69.046625703140762</v>
      </c>
      <c r="AU65" s="454" t="str">
        <f t="shared" si="13"/>
        <v>NA</v>
      </c>
      <c r="AV65" s="455" t="str">
        <f t="shared" si="0"/>
        <v>India / Rural area / Bhadohi, Uttar Pradesh</v>
      </c>
      <c r="AW65" s="433">
        <v>2024</v>
      </c>
      <c r="AX65" s="432" t="s">
        <v>209</v>
      </c>
      <c r="AY65" s="435">
        <v>14350</v>
      </c>
      <c r="AZ65" s="427">
        <f>IF(ISERROR(MATCH(AW65, 'LCU per US$, period average'!$A$4:$O$4, 0)), "NA", AY65/(INDEX('LCU per US$, period average'!$A$4:$O$269, MATCH(A65, 'LCU per US$, period average'!$A$4:$A$269, 0), MATCH(AW65, 'LCU per US$, period average'!$A$4:$O$4, 0))))</f>
        <v>173.73033539062314</v>
      </c>
      <c r="BA65" s="447">
        <f>IFERROR(IF(ISNUMBER(MATCH(AW65, 'LCU per US$, period average'!$A$4:$O$4, 0)), AZ65*HLOOKUP(AW65, 'LCU per US$, period average'!$A$4:$O$269, 76), "NA"), "NA")</f>
        <v>160.67268667563019</v>
      </c>
      <c r="BB65" s="435" t="str">
        <f>IFERROR(IF(ISNUMBER(MATCH(AW65, 'PPP private conversion factor'!$A$4:$O$4, 0)), AY65/(INDEX('PPP private conversion factor'!$A$4:$O$269, MATCH(A65, 'PPP private conversion factor'!$A$4:$A$269, 0), MATCH(AW65, 'PPP private conversion factor'!$A$4:$O$4, 0))), "NA"), "NA")</f>
        <v>NA</v>
      </c>
      <c r="BC65" s="435">
        <f t="shared" si="14"/>
        <v>22185.100000000002</v>
      </c>
      <c r="BD65" s="435">
        <f t="shared" si="15"/>
        <v>268.58709851390336</v>
      </c>
      <c r="BE65" s="435">
        <f t="shared" si="16"/>
        <v>248.39997360052428</v>
      </c>
      <c r="BF65" s="448" t="str">
        <f t="shared" si="17"/>
        <v>NA</v>
      </c>
      <c r="BG65" s="435" t="str">
        <f t="shared" si="18"/>
        <v>India / Rural area / Bhadohi, Uttar Pradesh</v>
      </c>
      <c r="BH65" s="438">
        <v>2024</v>
      </c>
      <c r="BI65" s="749" t="s">
        <v>698</v>
      </c>
      <c r="BJ65" s="440" t="s">
        <v>210</v>
      </c>
      <c r="BK65" s="427">
        <v>10275</v>
      </c>
      <c r="BL65" s="427">
        <f>IFERROR(IF(ISNUMBER(MATCH(BH65, 'LCU per US$, period average'!$A$4:$O$4, 0)), BK65/(INDEX('LCU per US$, period average'!$A$4:$O$269, MATCH(A65, 'LCU per US$, period average'!$A$4:$A$269), MATCH(BH65, 'LCU per US$, period average'!$A$4:$O$4))), "NA"),"NA")</f>
        <v>124.39576279711866</v>
      </c>
      <c r="BM65" s="447">
        <f>IF(ISNUMBER(MATCH(BH65, 'LCU per US$, period average'!$A$4:$O$4, 0)), BL65*HLOOKUP(BH65, 'LCU per US$, period average'!$A$4:$O$269, 76), "NA")</f>
        <v>115.0461223409129</v>
      </c>
      <c r="BN65" s="427" t="str">
        <f>IF(ISNUMBER(MATCH(BH65, 'PPP private conversion factor'!$A$4:$O$4, 0)), BK65/(INDEX('PPP private conversion factor'!$A$4:$O$269, MATCH(A65, 'PPP private conversion factor'!$A$4:$A$269), MATCH(BH65, 'PPP private conversion factor'!$A$4:$O$4))), "NA")</f>
        <v>NA</v>
      </c>
      <c r="BO65" s="427">
        <f t="shared" si="19"/>
        <v>15885.15</v>
      </c>
      <c r="BP65" s="427">
        <f t="shared" si="20"/>
        <v>192.31584928434546</v>
      </c>
      <c r="BQ65" s="427">
        <f t="shared" si="21"/>
        <v>177.86130513905135</v>
      </c>
      <c r="BR65" s="427" t="str">
        <f t="shared" si="1"/>
        <v>NA</v>
      </c>
      <c r="BS65" s="438" t="s">
        <v>318</v>
      </c>
      <c r="BT65" s="441" t="s">
        <v>319</v>
      </c>
      <c r="BU65" s="344"/>
      <c r="BV65" s="346"/>
      <c r="BW65" s="346"/>
      <c r="BX65" s="346"/>
      <c r="BY65" s="346"/>
      <c r="BZ65" s="346"/>
      <c r="CA65" s="345" t="str">
        <f t="shared" si="22"/>
        <v>India / Rural area / Bhadohi, Uttar Pradesh</v>
      </c>
    </row>
    <row r="66" spans="1:79" ht="44" customHeight="1" thickBot="1" x14ac:dyDescent="0.25">
      <c r="A66" s="343" t="s">
        <v>316</v>
      </c>
      <c r="B66" s="332" t="s">
        <v>213</v>
      </c>
      <c r="C66" s="334" t="s">
        <v>321</v>
      </c>
      <c r="D66" s="428" t="s">
        <v>218</v>
      </c>
      <c r="E66" s="423">
        <v>2023</v>
      </c>
      <c r="F66" s="431">
        <v>4</v>
      </c>
      <c r="G66" s="424">
        <v>2</v>
      </c>
      <c r="H66" s="425">
        <v>1.73</v>
      </c>
      <c r="I66" s="446" t="str">
        <f t="shared" si="23"/>
        <v>India / Rural area / Rural Nilgiris, Tamil Nadu</v>
      </c>
      <c r="J66" s="422" t="s">
        <v>250</v>
      </c>
      <c r="K66" s="433">
        <v>2024</v>
      </c>
      <c r="L66" s="457"/>
      <c r="M66" s="427">
        <f t="shared" si="2"/>
        <v>5925.25</v>
      </c>
      <c r="N66" s="435">
        <f t="shared" si="3"/>
        <v>71.734889879671769</v>
      </c>
      <c r="O66" s="435">
        <f t="shared" si="24"/>
        <v>66.34326388325978</v>
      </c>
      <c r="P66" s="447" t="str">
        <f t="shared" si="4"/>
        <v>NA</v>
      </c>
      <c r="Q66" s="427">
        <v>23701</v>
      </c>
      <c r="R66" s="447">
        <f>IFERROR(Q66 / INDEX('LCU per US$, period average'!$A$4:$O$269, MATCH(A66, 'LCU per US$, period average'!$A$4:$A$269, 0), MATCH(K66, 'LCU per US$, period average'!$A$4:$O$4, 0)), "NA")</f>
        <v>286.93955951868708</v>
      </c>
      <c r="S66" s="447">
        <f>IFERROR(R66 * HLOOKUP(K66, 'LCU per US$, period average'!$A$4:$O$269, 76, FALSE), "NA")</f>
        <v>265.37305553303912</v>
      </c>
      <c r="T66" s="448" t="str">
        <f>IFERROR(Q66 / INDEX('PPP private conversion factor'!$A$4:$O$269, MATCH(A66, 'PPP private conversion factor'!$A$4:$A$269, 0), MATCH(K66, 'PPP private conversion factor'!$A$4:$O$4, 0)), "NA")</f>
        <v>NA</v>
      </c>
      <c r="U66" s="449" t="str">
        <f t="shared" si="25"/>
        <v>India / Rural area / Rural Nilgiris, Tamil Nadu</v>
      </c>
      <c r="V66" s="492" t="s">
        <v>207</v>
      </c>
      <c r="W66" s="426">
        <v>2019</v>
      </c>
      <c r="X66" s="450">
        <v>0.44800000000000001</v>
      </c>
      <c r="Y66" s="430">
        <v>3.65</v>
      </c>
      <c r="Z66" s="430">
        <v>78.099999999999994</v>
      </c>
      <c r="AA66" s="451">
        <f>IF(ISNUMBER(MATCH(W66, 'LCU per US$, period average'!$A$4:$O$4, 0)), AC66/(INDEX('LCU per US$, period average'!$A$4:$O$269, MATCH(A66, 'LCU per US$, period average'!$A$4:$A$269), MATCH(W66, 'LCU per US$, period average'!$A$4:$O$4))), "NA")</f>
        <v>34.739296867899462</v>
      </c>
      <c r="AB66" s="597">
        <f>IF(ISNUMBER(MATCH(W66, 'LCU per US$, period average'!$A$4:$O$4, 0)), AA66*HLOOKUP(W66, 'LCU per US$, period average'!$A$4:$O$269, 76), "NA")</f>
        <v>29.416287062291676</v>
      </c>
      <c r="AC66" s="451">
        <f t="shared" si="5"/>
        <v>2375.8020000000001</v>
      </c>
      <c r="AD66" s="451" t="str">
        <f>IFERROR(IF(ISNUMBER(MATCH(W66, 'PPP private conversion factor'!$A$4:$O$4, 0)), AC66/(INDEX('PPP private conversion factor'!$A$4:$O$269, MATCH(A66, 'PPP private conversion factor'!$A$4:$A$269), MATCH(W66, 'PPP private conversion factor'!$A$4:$O$4))), "NA"), "NA")</f>
        <v>NA</v>
      </c>
      <c r="AE66" s="452">
        <f t="shared" si="6"/>
        <v>138.95718747159785</v>
      </c>
      <c r="AF66" s="452">
        <f t="shared" si="7"/>
        <v>117.66514824916671</v>
      </c>
      <c r="AG66" s="452">
        <f t="shared" si="8"/>
        <v>9503.2080000000005</v>
      </c>
      <c r="AH66" s="452" t="str">
        <f t="shared" si="9"/>
        <v>NA</v>
      </c>
      <c r="AI66" s="453" t="str">
        <f t="shared" si="10"/>
        <v>India / Rural area / Rural Nilgiris, Tamil Nadu</v>
      </c>
      <c r="AJ66" s="748" t="s">
        <v>238</v>
      </c>
      <c r="AK66" s="460">
        <v>2012</v>
      </c>
      <c r="AL66" s="459"/>
      <c r="AM66" s="427">
        <f t="shared" si="35"/>
        <v>29.490399999999998</v>
      </c>
      <c r="AN66" s="427">
        <f t="shared" si="34"/>
        <v>897.09796799999992</v>
      </c>
      <c r="AO66" s="427">
        <f>IFERROR(IF(ISNUMBER(MATCH(AK66, 'LCU per US$, period average'!$A$4:$O$4, 0)), AN66/(INDEX('LCU per US$, period average'!$A$4:$O$269, MATCH(A66, 'LCU per US$, period average'!$A$4:$A$269, 0), MATCH(AK66, 'LCU per US$, period average'!$A$4:$O$4, 0))), "NA"), "NA")</f>
        <v>19.221962668754102</v>
      </c>
      <c r="AP66" s="447">
        <f>IFERROR(IF(ISNUMBER(MATCH(AK66, 'LCU per US$, period average'!$A$4:$O$4, 0)), AO66*HLOOKUP(AK66, 'LCU per US$, period average'!$A$4:$O$269, 76), "NA"), "NA")</f>
        <v>13.809325140628152</v>
      </c>
      <c r="AQ66" s="427" t="str">
        <f>IFERROR(IF(ISNUMBER(MATCH(AK66, 'PPP private conversion factor'!$A$4:$N$4, 0)), AN66/(INDEX('PPP private conversion factor'!$A$4:$N$269, MATCH(A66, 'PPP private conversion factor'!$A$4:$A$269, 0), MATCH(AK66, 'PPP private conversion factor'!$A$4:$O$4, 0))), "NA"), "NA")</f>
        <v>NA</v>
      </c>
      <c r="AR66" s="427">
        <f t="shared" si="26"/>
        <v>3588.3918719999997</v>
      </c>
      <c r="AS66" s="427">
        <f t="shared" si="11"/>
        <v>76.887850675016409</v>
      </c>
      <c r="AT66" s="427">
        <f t="shared" si="12"/>
        <v>55.237300562512608</v>
      </c>
      <c r="AU66" s="454" t="str">
        <f t="shared" si="13"/>
        <v>NA</v>
      </c>
      <c r="AV66" s="455" t="str">
        <f t="shared" si="0"/>
        <v>India / Rural area / Rural Nilgiris, Tamil Nadu</v>
      </c>
      <c r="AW66" s="433">
        <v>2024</v>
      </c>
      <c r="AX66" s="432" t="s">
        <v>209</v>
      </c>
      <c r="AY66" s="435">
        <v>14625</v>
      </c>
      <c r="AZ66" s="427">
        <f>IF(ISERROR(MATCH(AW66, 'LCU per US$, period average'!$A$4:$O$4, 0)), "NA", AY66/(INDEX('LCU per US$, period average'!$A$4:$O$269, MATCH(A66, 'LCU per US$, period average'!$A$4:$A$269, 0), MATCH(AW66, 'LCU per US$, period average'!$A$4:$O$4, 0))))</f>
        <v>177.05966237546087</v>
      </c>
      <c r="BA66" s="447">
        <f>IFERROR(IF(ISNUMBER(MATCH(AW66, 'LCU per US$, period average'!$A$4:$O$4, 0)), AZ66*HLOOKUP(AW66, 'LCU per US$, period average'!$A$4:$O$269, 76), "NA"), "NA")</f>
        <v>163.75177997429211</v>
      </c>
      <c r="BB66" s="435" t="str">
        <f>IFERROR(IF(ISNUMBER(MATCH(AW66, 'PPP private conversion factor'!$A$4:$O$4, 0)), AY66/(INDEX('PPP private conversion factor'!$A$4:$O$269, MATCH(A66, 'PPP private conversion factor'!$A$4:$A$269, 0), MATCH(AW66, 'PPP private conversion factor'!$A$4:$O$4, 0))), "NA"), "NA")</f>
        <v>NA</v>
      </c>
      <c r="BC66" s="435">
        <f t="shared" si="14"/>
        <v>25301.25</v>
      </c>
      <c r="BD66" s="435">
        <f t="shared" si="15"/>
        <v>306.3132159095473</v>
      </c>
      <c r="BE66" s="435">
        <f t="shared" si="16"/>
        <v>283.29057935552532</v>
      </c>
      <c r="BF66" s="448" t="str">
        <f t="shared" si="17"/>
        <v>NA</v>
      </c>
      <c r="BG66" s="435" t="str">
        <f t="shared" si="18"/>
        <v>India / Rural area / Rural Nilgiris, Tamil Nadu</v>
      </c>
      <c r="BH66" s="438">
        <v>2024</v>
      </c>
      <c r="BI66" s="749" t="s">
        <v>697</v>
      </c>
      <c r="BJ66" s="413" t="s">
        <v>646</v>
      </c>
      <c r="BK66" s="427">
        <f>359.73*6*4.33</f>
        <v>9345.7854000000007</v>
      </c>
      <c r="BL66" s="427">
        <f>IFERROR(IF(ISNUMBER(MATCH(BH66, 'LCU per US$, period average'!$A$4:$O$4, 0)), BK66/(INDEX('LCU per US$, period average'!$A$4:$O$269, MATCH(A66, 'LCU per US$, period average'!$A$4:$A$269), MATCH(BH66, 'LCU per US$, period average'!$A$4:$O$4))), "NA"),"NA")</f>
        <v>113.14609282444523</v>
      </c>
      <c r="BM66" s="447">
        <f>IF(ISNUMBER(MATCH(BH66, 'LCU per US$, period average'!$A$4:$O$4, 0)), BL66*HLOOKUP(BH66, 'LCU per US$, period average'!$A$4:$O$269, 76), "NA")</f>
        <v>104.64198253044454</v>
      </c>
      <c r="BN66" s="427" t="str">
        <f>IF(ISNUMBER(MATCH(BH66, 'PPP private conversion factor'!$A$4:$O$4, 0)), BK66/(INDEX('PPP private conversion factor'!$A$4:$O$269, MATCH(A66, 'PPP private conversion factor'!$A$4:$A$269), MATCH(BH66, 'PPP private conversion factor'!$A$4:$O$4))), "NA")</f>
        <v>NA</v>
      </c>
      <c r="BO66" s="427">
        <f t="shared" si="19"/>
        <v>16168.208742000001</v>
      </c>
      <c r="BP66" s="427">
        <f t="shared" si="20"/>
        <v>195.74274058629024</v>
      </c>
      <c r="BQ66" s="427">
        <f t="shared" si="21"/>
        <v>181.03062977766905</v>
      </c>
      <c r="BR66" s="427" t="str">
        <f t="shared" si="1"/>
        <v>NA</v>
      </c>
      <c r="BS66" s="438" t="s">
        <v>318</v>
      </c>
      <c r="BT66" s="441" t="s">
        <v>319</v>
      </c>
      <c r="BU66" s="344"/>
      <c r="BV66" s="346"/>
      <c r="BW66" s="346"/>
      <c r="BX66" s="346"/>
      <c r="BY66" s="346"/>
      <c r="BZ66" s="346"/>
      <c r="CA66" s="345" t="str">
        <f t="shared" si="22"/>
        <v>India / Rural area / Rural Nilgiris, Tamil Nadu</v>
      </c>
    </row>
    <row r="67" spans="1:79" ht="44" customHeight="1" thickBot="1" x14ac:dyDescent="0.25">
      <c r="A67" s="343" t="s">
        <v>499</v>
      </c>
      <c r="B67" s="332" t="s">
        <v>213</v>
      </c>
      <c r="C67" s="334" t="s">
        <v>764</v>
      </c>
      <c r="D67" s="428" t="s">
        <v>214</v>
      </c>
      <c r="E67" s="434">
        <v>2024</v>
      </c>
      <c r="F67" s="431">
        <v>4</v>
      </c>
      <c r="G67" s="424">
        <v>2</v>
      </c>
      <c r="H67" s="425">
        <v>1565</v>
      </c>
      <c r="I67" s="446" t="str">
        <f t="shared" si="23"/>
        <v>Indonesia / Rural area / Rural Aceh</v>
      </c>
      <c r="J67" s="471" t="s">
        <v>214</v>
      </c>
      <c r="K67" s="433">
        <v>2024</v>
      </c>
      <c r="L67" s="461"/>
      <c r="M67" s="427">
        <f t="shared" si="2"/>
        <v>1340704.75</v>
      </c>
      <c r="N67" s="435">
        <f t="shared" si="3"/>
        <v>87.990739559720879</v>
      </c>
      <c r="O67" s="435">
        <f t="shared" si="24"/>
        <v>81.377316723922434</v>
      </c>
      <c r="P67" s="447" t="str">
        <f t="shared" si="4"/>
        <v>NA</v>
      </c>
      <c r="Q67" s="427">
        <v>5362819</v>
      </c>
      <c r="R67" s="447">
        <f>IFERROR(Q67 / INDEX('LCU per US$, period average'!$A$4:$O$269, MATCH(A67, 'LCU per US$, period average'!$A$4:$A$269, 0), MATCH(K67, 'LCU per US$, period average'!$A$4:$O$4, 0)), "NA")</f>
        <v>351.96295823888352</v>
      </c>
      <c r="S67" s="447">
        <f>IFERROR(R67 * HLOOKUP(K67, 'LCU per US$, period average'!$A$4:$O$269, 76, FALSE), "NA")</f>
        <v>325.50926689568973</v>
      </c>
      <c r="T67" s="448" t="str">
        <f>IFERROR(Q67 / INDEX('PPP private conversion factor'!$A$4:$O$269, MATCH(A67, 'PPP private conversion factor'!$A$4:$A$269, 0), MATCH(K67, 'PPP private conversion factor'!$A$4:$O$4, 0)), "NA")</f>
        <v>NA</v>
      </c>
      <c r="U67" s="472" t="str">
        <f t="shared" si="25"/>
        <v>Indonesia / Rural area / Rural Aceh</v>
      </c>
      <c r="V67" s="492"/>
      <c r="W67" s="426"/>
      <c r="X67" s="450"/>
      <c r="Y67" s="430"/>
      <c r="Z67" s="430"/>
      <c r="AA67" s="451"/>
      <c r="AB67" s="597"/>
      <c r="AC67" s="451"/>
      <c r="AD67" s="451"/>
      <c r="AE67" s="452"/>
      <c r="AF67" s="452"/>
      <c r="AG67" s="452"/>
      <c r="AH67" s="452"/>
      <c r="AI67" s="453" t="str">
        <f t="shared" si="10"/>
        <v>Indonesia / Rural area / Rural Aceh</v>
      </c>
      <c r="AJ67" s="748"/>
      <c r="AK67" s="460"/>
      <c r="AL67" s="459"/>
      <c r="AM67" s="427"/>
      <c r="AN67" s="427"/>
      <c r="AO67" s="427"/>
      <c r="AP67" s="447"/>
      <c r="AQ67" s="427"/>
      <c r="AR67" s="427"/>
      <c r="AS67" s="427"/>
      <c r="AT67" s="427"/>
      <c r="AU67" s="751"/>
      <c r="AV67" s="455" t="str">
        <f t="shared" si="0"/>
        <v>Indonesia / Rural area / Rural Aceh</v>
      </c>
      <c r="AW67" s="433">
        <v>2024</v>
      </c>
      <c r="AX67" s="474" t="s">
        <v>209</v>
      </c>
      <c r="AY67" s="435">
        <v>3426721</v>
      </c>
      <c r="AZ67" s="427">
        <f>IF(ISERROR(MATCH(AW67, 'LCU per US$, period average'!$A$4:$O$4, 0)), "NA", AY67/(INDEX('LCU per US$, period average'!$A$4:$O$269, MATCH(A67, 'LCU per US$, period average'!$A$4:$A$269, 0), MATCH(AW67, 'LCU per US$, period average'!$A$4:$O$4, 0))))</f>
        <v>224.896432309072</v>
      </c>
      <c r="BA67" s="447">
        <f>IFERROR(IF(ISNUMBER(MATCH(AW67, 'LCU per US$, period average'!$A$4:$O$4, 0)), AZ67*HLOOKUP(AW67, 'LCU per US$, period average'!$A$4:$O$269, 76), "NA"), "NA")</f>
        <v>207.99311715835736</v>
      </c>
      <c r="BB67" s="435" t="str">
        <f>IFERROR(IF(ISNUMBER(MATCH(AW67, 'PPP private conversion factor'!$A$4:$O$4, 0)), AY67/(INDEX('PPP private conversion factor'!$A$4:$O$269, MATCH(A67, 'PPP private conversion factor'!$A$4:$A$269, 0), MATCH(AW67, 'PPP private conversion factor'!$A$4:$O$4, 0))), "NA"), "NA")</f>
        <v>NA</v>
      </c>
      <c r="BC67" s="435">
        <f t="shared" si="14"/>
        <v>5362818365</v>
      </c>
      <c r="BD67" s="435">
        <f t="shared" si="15"/>
        <v>351962.91656369768</v>
      </c>
      <c r="BE67" s="435">
        <f t="shared" si="16"/>
        <v>325509.22835282929</v>
      </c>
      <c r="BF67" s="448" t="str">
        <f t="shared" si="17"/>
        <v>NA</v>
      </c>
      <c r="BG67" s="435" t="str">
        <f t="shared" si="18"/>
        <v>Indonesia / Rural area / Rural Aceh</v>
      </c>
      <c r="BH67" s="438"/>
      <c r="BI67" s="463"/>
      <c r="BJ67" s="413"/>
      <c r="BK67" s="427"/>
      <c r="BL67" s="427"/>
      <c r="BM67" s="447"/>
      <c r="BN67" s="427"/>
      <c r="BO67" s="427"/>
      <c r="BP67" s="427"/>
      <c r="BQ67" s="427"/>
      <c r="BR67" s="427"/>
      <c r="BS67" s="438" t="s">
        <v>765</v>
      </c>
      <c r="BT67" s="441" t="s">
        <v>766</v>
      </c>
      <c r="BU67" s="344"/>
      <c r="BV67" s="346"/>
      <c r="BW67" s="346"/>
      <c r="BX67" s="346"/>
      <c r="BY67" s="346"/>
      <c r="BZ67" s="346"/>
      <c r="CA67" s="345" t="str">
        <f t="shared" si="22"/>
        <v>Indonesia / Rural area / Rural Aceh</v>
      </c>
    </row>
    <row r="68" spans="1:79" ht="44" customHeight="1" thickBot="1" x14ac:dyDescent="0.25">
      <c r="A68" s="343" t="s">
        <v>499</v>
      </c>
      <c r="B68" s="332" t="s">
        <v>213</v>
      </c>
      <c r="C68" s="334" t="s">
        <v>769</v>
      </c>
      <c r="D68" s="473" t="s">
        <v>214</v>
      </c>
      <c r="E68" s="434">
        <v>2024</v>
      </c>
      <c r="F68" s="431">
        <v>4</v>
      </c>
      <c r="G68" s="424">
        <v>2</v>
      </c>
      <c r="H68" s="425" t="s">
        <v>770</v>
      </c>
      <c r="I68" s="446"/>
      <c r="J68" s="471" t="s">
        <v>214</v>
      </c>
      <c r="K68" s="433">
        <v>2024</v>
      </c>
      <c r="L68" s="461"/>
      <c r="M68" s="427">
        <f t="shared" si="2"/>
        <v>1333001</v>
      </c>
      <c r="N68" s="435">
        <f t="shared" si="3"/>
        <v>87.485140799156184</v>
      </c>
      <c r="O68" s="435">
        <f t="shared" si="24"/>
        <v>80.909718989438446</v>
      </c>
      <c r="P68" s="447" t="str">
        <f t="shared" si="4"/>
        <v>NA</v>
      </c>
      <c r="Q68" s="427">
        <v>5332004</v>
      </c>
      <c r="R68" s="447">
        <f>IFERROR(Q68 / INDEX('LCU per US$, period average'!$A$4:$O$269, MATCH(A68, 'LCU per US$, period average'!$A$4:$A$269, 0), MATCH(K68, 'LCU per US$, period average'!$A$4:$O$4, 0)), "NA")</f>
        <v>349.94056319662474</v>
      </c>
      <c r="S68" s="447">
        <f>IFERROR(R68 * HLOOKUP(K68, 'LCU per US$, period average'!$A$4:$O$269, 76, FALSE), "NA")</f>
        <v>323.63887595775378</v>
      </c>
      <c r="T68" s="448" t="str">
        <f>IFERROR(Q68 / INDEX('PPP private conversion factor'!$A$4:$O$269, MATCH(A68, 'PPP private conversion factor'!$A$4:$A$269, 0), MATCH(K68, 'PPP private conversion factor'!$A$4:$O$4, 0)), "NA")</f>
        <v>NA</v>
      </c>
      <c r="U68" s="472"/>
      <c r="V68" s="492"/>
      <c r="W68" s="426"/>
      <c r="X68" s="450"/>
      <c r="Y68" s="430"/>
      <c r="Z68" s="430"/>
      <c r="AA68" s="451"/>
      <c r="AB68" s="597"/>
      <c r="AC68" s="451"/>
      <c r="AD68" s="451"/>
      <c r="AE68" s="452"/>
      <c r="AF68" s="452"/>
      <c r="AG68" s="452"/>
      <c r="AH68" s="452"/>
      <c r="AI68" s="453"/>
      <c r="AJ68" s="748"/>
      <c r="AK68" s="460"/>
      <c r="AL68" s="459"/>
      <c r="AM68" s="427"/>
      <c r="AN68" s="427"/>
      <c r="AO68" s="427"/>
      <c r="AP68" s="447"/>
      <c r="AQ68" s="427"/>
      <c r="AR68" s="427"/>
      <c r="AS68" s="427"/>
      <c r="AT68" s="427"/>
      <c r="AU68" s="751"/>
      <c r="AV68" s="455"/>
      <c r="AW68" s="433">
        <v>2024</v>
      </c>
      <c r="AX68" s="474" t="s">
        <v>209</v>
      </c>
      <c r="AY68" s="435">
        <v>3251222</v>
      </c>
      <c r="AZ68" s="427">
        <f>IF(ISERROR(MATCH(AW68, 'LCU per US$, period average'!$A$4:$O$4, 0)), "NA", AY68/(INDEX('LCU per US$, period average'!$A$4:$O$269, MATCH(A68, 'LCU per US$, period average'!$A$4:$A$269, 0), MATCH(AW68, 'LCU per US$, period average'!$A$4:$O$4, 0))))</f>
        <v>213.37839539453773</v>
      </c>
      <c r="BA68" s="447">
        <f>IFERROR(IF(ISNUMBER(MATCH(AW68, 'LCU per US$, period average'!$A$4:$O$4, 0)), AZ68*HLOOKUP(AW68, 'LCU per US$, period average'!$A$4:$O$269, 76), "NA"), "NA")</f>
        <v>197.3407809838703</v>
      </c>
      <c r="BB68" s="435" t="str">
        <f>IFERROR(IF(ISNUMBER(MATCH(AW68, 'PPP private conversion factor'!$A$4:$O$4, 0)), AY68/(INDEX('PPP private conversion factor'!$A$4:$O$269, MATCH(A68, 'PPP private conversion factor'!$A$4:$A$269, 0), MATCH(AW68, 'PPP private conversion factor'!$A$4:$O$4, 0))), "NA"), "NA")</f>
        <v>NA</v>
      </c>
      <c r="BC68" s="435" t="str">
        <f t="shared" si="14"/>
        <v>NA</v>
      </c>
      <c r="BD68" s="435" t="str">
        <f t="shared" si="15"/>
        <v>NA</v>
      </c>
      <c r="BE68" s="435" t="str">
        <f t="shared" si="16"/>
        <v>NA</v>
      </c>
      <c r="BF68" s="448" t="str">
        <f t="shared" si="17"/>
        <v>NA</v>
      </c>
      <c r="BG68" s="435"/>
      <c r="BH68" s="438"/>
      <c r="BI68" s="463"/>
      <c r="BJ68" s="413"/>
      <c r="BK68" s="427"/>
      <c r="BL68" s="427"/>
      <c r="BM68" s="447"/>
      <c r="BN68" s="427"/>
      <c r="BO68" s="427"/>
      <c r="BP68" s="427"/>
      <c r="BQ68" s="427"/>
      <c r="BR68" s="427"/>
      <c r="BS68" s="438" t="s">
        <v>765</v>
      </c>
      <c r="BT68" s="441" t="s">
        <v>766</v>
      </c>
      <c r="BU68" s="344"/>
      <c r="BV68" s="346"/>
      <c r="BW68" s="346"/>
      <c r="BX68" s="346"/>
      <c r="BY68" s="346"/>
      <c r="BZ68" s="346"/>
      <c r="CA68" s="345"/>
    </row>
    <row r="69" spans="1:79" ht="44" customHeight="1" thickBot="1" x14ac:dyDescent="0.25">
      <c r="A69" s="343" t="s">
        <v>499</v>
      </c>
      <c r="B69" s="332" t="s">
        <v>216</v>
      </c>
      <c r="C69" s="334" t="s">
        <v>771</v>
      </c>
      <c r="D69" s="473" t="s">
        <v>209</v>
      </c>
      <c r="E69" s="434">
        <v>2024</v>
      </c>
      <c r="F69" s="431">
        <v>4</v>
      </c>
      <c r="G69" s="424">
        <v>2</v>
      </c>
      <c r="H69" s="425" t="s">
        <v>772</v>
      </c>
      <c r="I69" s="446"/>
      <c r="J69" s="422" t="s">
        <v>206</v>
      </c>
      <c r="K69" s="433">
        <v>2024</v>
      </c>
      <c r="L69" s="461"/>
      <c r="M69" s="427">
        <f t="shared" si="2"/>
        <v>1596540.5</v>
      </c>
      <c r="N69" s="435">
        <f t="shared" si="3"/>
        <v>104.78129456321129</v>
      </c>
      <c r="O69" s="435">
        <f t="shared" si="24"/>
        <v>96.905886199828473</v>
      </c>
      <c r="P69" s="447" t="str">
        <f t="shared" si="4"/>
        <v>NA</v>
      </c>
      <c r="Q69" s="427">
        <v>6386162</v>
      </c>
      <c r="R69" s="447">
        <f>IFERROR(Q69 / INDEX('LCU per US$, period average'!$A$4:$O$269, MATCH(A69, 'LCU per US$, period average'!$A$4:$A$269, 0), MATCH(K69, 'LCU per US$, period average'!$A$4:$O$4, 0)), "NA")</f>
        <v>419.12517825284516</v>
      </c>
      <c r="S69" s="447">
        <f>IFERROR(R69 * HLOOKUP(K69, 'LCU per US$, period average'!$A$4:$O$269, 76, FALSE), "NA")</f>
        <v>387.62354479931389</v>
      </c>
      <c r="T69" s="448" t="str">
        <f>IFERROR(Q69 / INDEX('PPP private conversion factor'!$A$4:$O$269, MATCH(A69, 'PPP private conversion factor'!$A$4:$A$269, 0), MATCH(K69, 'PPP private conversion factor'!$A$4:$O$4, 0)), "NA")</f>
        <v>NA</v>
      </c>
      <c r="U69" s="472"/>
      <c r="V69" s="492"/>
      <c r="W69" s="426"/>
      <c r="X69" s="450"/>
      <c r="Y69" s="430"/>
      <c r="Z69" s="430"/>
      <c r="AA69" s="451"/>
      <c r="AB69" s="597"/>
      <c r="AC69" s="451"/>
      <c r="AD69" s="451"/>
      <c r="AE69" s="452"/>
      <c r="AF69" s="452"/>
      <c r="AG69" s="452"/>
      <c r="AH69" s="452"/>
      <c r="AI69" s="453"/>
      <c r="AJ69" s="748"/>
      <c r="AK69" s="460"/>
      <c r="AL69" s="459"/>
      <c r="AM69" s="427"/>
      <c r="AN69" s="427"/>
      <c r="AO69" s="427"/>
      <c r="AP69" s="447"/>
      <c r="AQ69" s="427"/>
      <c r="AR69" s="427"/>
      <c r="AS69" s="427"/>
      <c r="AT69" s="427"/>
      <c r="AU69" s="751"/>
      <c r="AV69" s="455"/>
      <c r="AW69" s="433">
        <v>2024</v>
      </c>
      <c r="AX69" s="474" t="s">
        <v>209</v>
      </c>
      <c r="AY69" s="435">
        <v>4268825</v>
      </c>
      <c r="AZ69" s="427">
        <f>IF(ISERROR(MATCH(AW69, 'LCU per US$, period average'!$A$4:$O$4, 0)), "NA", AY69/(INDEX('LCU per US$, period average'!$A$4:$O$269, MATCH(A69, 'LCU per US$, period average'!$A$4:$A$269, 0), MATCH(AW69, 'LCU per US$, period average'!$A$4:$O$4, 0))))</f>
        <v>280.16389798054007</v>
      </c>
      <c r="BA69" s="447">
        <f>IFERROR(IF(ISNUMBER(MATCH(AW69, 'LCU per US$, period average'!$A$4:$O$4, 0)), AZ69*HLOOKUP(AW69, 'LCU per US$, period average'!$A$4:$O$269, 76), "NA"), "NA")</f>
        <v>259.10665570775234</v>
      </c>
      <c r="BB69" s="435" t="str">
        <f>IFERROR(IF(ISNUMBER(MATCH(AW69, 'PPP private conversion factor'!$A$4:$O$4, 0)), AY69/(INDEX('PPP private conversion factor'!$A$4:$O$269, MATCH(A69, 'PPP private conversion factor'!$A$4:$A$269, 0), MATCH(AW69, 'PPP private conversion factor'!$A$4:$O$4, 0))), "NA"), "NA")</f>
        <v>NA</v>
      </c>
      <c r="BC69" s="435" t="str">
        <f t="shared" si="14"/>
        <v>NA</v>
      </c>
      <c r="BD69" s="435" t="str">
        <f t="shared" si="15"/>
        <v>NA</v>
      </c>
      <c r="BE69" s="435" t="str">
        <f t="shared" si="16"/>
        <v>NA</v>
      </c>
      <c r="BF69" s="448" t="str">
        <f t="shared" si="17"/>
        <v>NA</v>
      </c>
      <c r="BG69" s="435"/>
      <c r="BH69" s="438"/>
      <c r="BI69" s="463"/>
      <c r="BJ69" s="413"/>
      <c r="BK69" s="427"/>
      <c r="BL69" s="427"/>
      <c r="BM69" s="447"/>
      <c r="BN69" s="427"/>
      <c r="BO69" s="427"/>
      <c r="BP69" s="427"/>
      <c r="BQ69" s="427"/>
      <c r="BR69" s="427"/>
      <c r="BS69" s="438" t="s">
        <v>765</v>
      </c>
      <c r="BT69" s="441" t="s">
        <v>766</v>
      </c>
      <c r="BU69" s="344"/>
      <c r="BV69" s="346"/>
      <c r="BW69" s="346"/>
      <c r="BX69" s="346"/>
      <c r="BY69" s="346"/>
      <c r="BZ69" s="346"/>
      <c r="CA69" s="345"/>
    </row>
    <row r="70" spans="1:79" ht="44" customHeight="1" thickBot="1" x14ac:dyDescent="0.25">
      <c r="A70" s="343" t="s">
        <v>499</v>
      </c>
      <c r="B70" s="332" t="s">
        <v>216</v>
      </c>
      <c r="C70" s="334" t="s">
        <v>773</v>
      </c>
      <c r="D70" s="473" t="s">
        <v>209</v>
      </c>
      <c r="E70" s="434">
        <v>2024</v>
      </c>
      <c r="F70" s="431">
        <v>4</v>
      </c>
      <c r="G70" s="424">
        <v>2</v>
      </c>
      <c r="H70" s="425" t="s">
        <v>774</v>
      </c>
      <c r="I70" s="446"/>
      <c r="J70" s="422" t="s">
        <v>206</v>
      </c>
      <c r="K70" s="433">
        <v>2024</v>
      </c>
      <c r="L70" s="461"/>
      <c r="M70" s="427">
        <f t="shared" si="2"/>
        <v>1870407</v>
      </c>
      <c r="N70" s="435">
        <f t="shared" si="3"/>
        <v>122.75521154652347</v>
      </c>
      <c r="O70" s="435">
        <f t="shared" si="24"/>
        <v>113.52887564666389</v>
      </c>
      <c r="P70" s="447" t="str">
        <f t="shared" si="4"/>
        <v>NA</v>
      </c>
      <c r="Q70" s="427">
        <v>7481628</v>
      </c>
      <c r="R70" s="447">
        <f>IFERROR(Q70 / INDEX('LCU per US$, period average'!$A$4:$O$269, MATCH(A70, 'LCU per US$, period average'!$A$4:$A$269, 0), MATCH(K70, 'LCU per US$, period average'!$A$4:$O$4, 0)), "NA")</f>
        <v>491.02084618609388</v>
      </c>
      <c r="S70" s="447">
        <f>IFERROR(R70 * HLOOKUP(K70, 'LCU per US$, period average'!$A$4:$O$269, 76, FALSE), "NA")</f>
        <v>454.11550258665557</v>
      </c>
      <c r="T70" s="448" t="str">
        <f>IFERROR(Q70 / INDEX('PPP private conversion factor'!$A$4:$O$269, MATCH(A70, 'PPP private conversion factor'!$A$4:$A$269, 0), MATCH(K70, 'PPP private conversion factor'!$A$4:$O$4, 0)), "NA")</f>
        <v>NA</v>
      </c>
      <c r="U70" s="472"/>
      <c r="V70" s="492"/>
      <c r="W70" s="426"/>
      <c r="X70" s="450"/>
      <c r="Y70" s="430"/>
      <c r="Z70" s="430"/>
      <c r="AA70" s="451"/>
      <c r="AB70" s="597"/>
      <c r="AC70" s="451"/>
      <c r="AD70" s="451"/>
      <c r="AE70" s="452"/>
      <c r="AF70" s="452"/>
      <c r="AG70" s="452"/>
      <c r="AH70" s="452"/>
      <c r="AI70" s="453"/>
      <c r="AJ70" s="748"/>
      <c r="AK70" s="460"/>
      <c r="AL70" s="459"/>
      <c r="AM70" s="427"/>
      <c r="AN70" s="427"/>
      <c r="AO70" s="427"/>
      <c r="AP70" s="447"/>
      <c r="AQ70" s="427"/>
      <c r="AR70" s="427"/>
      <c r="AS70" s="427"/>
      <c r="AT70" s="427"/>
      <c r="AU70" s="751"/>
      <c r="AV70" s="455"/>
      <c r="AW70" s="433">
        <v>2024</v>
      </c>
      <c r="AX70" s="474" t="s">
        <v>209</v>
      </c>
      <c r="AY70" s="435">
        <v>5096650</v>
      </c>
      <c r="AZ70" s="427">
        <f>IF(ISERROR(MATCH(AW70, 'LCU per US$, period average'!$A$4:$O$4, 0)), "NA", AY70/(INDEX('LCU per US$, period average'!$A$4:$O$269, MATCH(A70, 'LCU per US$, period average'!$A$4:$A$269, 0), MATCH(AW70, 'LCU per US$, period average'!$A$4:$O$4, 0))))</f>
        <v>334.49422982729897</v>
      </c>
      <c r="BA70" s="447">
        <f>IFERROR(IF(ISNUMBER(MATCH(AW70, 'LCU per US$, period average'!$A$4:$O$4, 0)), AZ70*HLOOKUP(AW70, 'LCU per US$, period average'!$A$4:$O$269, 76), "NA"), "NA")</f>
        <v>309.35349582447537</v>
      </c>
      <c r="BB70" s="435" t="str">
        <f>IFERROR(IF(ISNUMBER(MATCH(AW70, 'PPP private conversion factor'!$A$4:$O$4, 0)), AY70/(INDEX('PPP private conversion factor'!$A$4:$O$269, MATCH(A70, 'PPP private conversion factor'!$A$4:$A$269, 0), MATCH(AW70, 'PPP private conversion factor'!$A$4:$O$4, 0))), "NA"), "NA")</f>
        <v>NA</v>
      </c>
      <c r="BC70" s="435" t="str">
        <f t="shared" si="14"/>
        <v>NA</v>
      </c>
      <c r="BD70" s="435" t="str">
        <f t="shared" si="15"/>
        <v>NA</v>
      </c>
      <c r="BE70" s="435" t="str">
        <f t="shared" si="16"/>
        <v>NA</v>
      </c>
      <c r="BF70" s="448" t="str">
        <f t="shared" si="17"/>
        <v>NA</v>
      </c>
      <c r="BG70" s="435"/>
      <c r="BH70" s="438"/>
      <c r="BI70" s="463"/>
      <c r="BJ70" s="413"/>
      <c r="BK70" s="427"/>
      <c r="BL70" s="427"/>
      <c r="BM70" s="447"/>
      <c r="BN70" s="427"/>
      <c r="BO70" s="427"/>
      <c r="BP70" s="427"/>
      <c r="BQ70" s="427"/>
      <c r="BR70" s="427"/>
      <c r="BS70" s="438" t="s">
        <v>765</v>
      </c>
      <c r="BT70" s="441" t="s">
        <v>766</v>
      </c>
      <c r="BU70" s="344"/>
      <c r="BV70" s="346"/>
      <c r="BW70" s="346"/>
      <c r="BX70" s="346"/>
      <c r="BY70" s="346"/>
      <c r="BZ70" s="346"/>
      <c r="CA70" s="345"/>
    </row>
    <row r="71" spans="1:79" ht="44" customHeight="1" thickBot="1" x14ac:dyDescent="0.25">
      <c r="A71" s="343" t="s">
        <v>499</v>
      </c>
      <c r="B71" s="332" t="s">
        <v>213</v>
      </c>
      <c r="C71" s="334" t="s">
        <v>775</v>
      </c>
      <c r="D71" s="473" t="s">
        <v>209</v>
      </c>
      <c r="E71" s="434">
        <v>2024</v>
      </c>
      <c r="F71" s="431">
        <v>4</v>
      </c>
      <c r="G71" s="424">
        <v>2</v>
      </c>
      <c r="H71" s="425" t="s">
        <v>776</v>
      </c>
      <c r="I71" s="446"/>
      <c r="J71" s="471" t="s">
        <v>214</v>
      </c>
      <c r="K71" s="433"/>
      <c r="L71" s="461"/>
      <c r="M71" s="427">
        <f t="shared" si="2"/>
        <v>1330768.5</v>
      </c>
      <c r="N71" s="435" t="str">
        <f t="shared" si="3"/>
        <v>NA</v>
      </c>
      <c r="O71" s="435" t="str">
        <f t="shared" si="24"/>
        <v>NA</v>
      </c>
      <c r="P71" s="447" t="str">
        <f t="shared" si="4"/>
        <v>NA</v>
      </c>
      <c r="Q71" s="427">
        <v>5323074</v>
      </c>
      <c r="R71" s="447" t="str">
        <f>IFERROR(Q71 / INDEX('LCU per US$, period average'!$A$4:$O$269, MATCH(A71, 'LCU per US$, period average'!$A$4:$A$269, 0), MATCH(K71, 'LCU per US$, period average'!$A$4:$O$4, 0)), "NA")</f>
        <v>NA</v>
      </c>
      <c r="S71" s="447" t="str">
        <f>IFERROR(R71 * HLOOKUP(K71, 'LCU per US$, period average'!$A$4:$O$269, 76, FALSE), "NA")</f>
        <v>NA</v>
      </c>
      <c r="T71" s="448" t="str">
        <f>IFERROR(Q71 / INDEX('PPP private conversion factor'!$A$4:$O$269, MATCH(A71, 'PPP private conversion factor'!$A$4:$A$269, 0), MATCH(K71, 'PPP private conversion factor'!$A$4:$O$4, 0)), "NA")</f>
        <v>NA</v>
      </c>
      <c r="U71" s="472"/>
      <c r="V71" s="492"/>
      <c r="W71" s="426"/>
      <c r="X71" s="450"/>
      <c r="Y71" s="430"/>
      <c r="Z71" s="430"/>
      <c r="AA71" s="451"/>
      <c r="AB71" s="597"/>
      <c r="AC71" s="451"/>
      <c r="AD71" s="451"/>
      <c r="AE71" s="452"/>
      <c r="AF71" s="452"/>
      <c r="AG71" s="452"/>
      <c r="AH71" s="452"/>
      <c r="AI71" s="453"/>
      <c r="AJ71" s="748"/>
      <c r="AK71" s="460"/>
      <c r="AL71" s="459"/>
      <c r="AM71" s="427"/>
      <c r="AN71" s="427"/>
      <c r="AO71" s="427"/>
      <c r="AP71" s="447"/>
      <c r="AQ71" s="427"/>
      <c r="AR71" s="427"/>
      <c r="AS71" s="427"/>
      <c r="AT71" s="427"/>
      <c r="AU71" s="751"/>
      <c r="AV71" s="455"/>
      <c r="AW71" s="433">
        <v>2024</v>
      </c>
      <c r="AX71" s="474" t="s">
        <v>209</v>
      </c>
      <c r="AY71" s="435">
        <v>3450380</v>
      </c>
      <c r="AZ71" s="427">
        <f>IF(ISERROR(MATCH(AW71, 'LCU per US$, period average'!$A$4:$O$4, 0)), "NA", AY71/(INDEX('LCU per US$, period average'!$A$4:$O$269, MATCH(A71, 'LCU per US$, period average'!$A$4:$A$269, 0), MATCH(AW71, 'LCU per US$, period average'!$A$4:$O$4, 0))))</f>
        <v>226.44917754044636</v>
      </c>
      <c r="BA71" s="447">
        <f>IFERROR(IF(ISNUMBER(MATCH(AW71, 'LCU per US$, period average'!$A$4:$O$4, 0)), AZ71*HLOOKUP(AW71, 'LCU per US$, period average'!$A$4:$O$269, 76), "NA"), "NA")</f>
        <v>209.4291573725591</v>
      </c>
      <c r="BB71" s="435" t="str">
        <f>IFERROR(IF(ISNUMBER(MATCH(AW71, 'PPP private conversion factor'!$A$4:$O$4, 0)), AY71/(INDEX('PPP private conversion factor'!$A$4:$O$269, MATCH(A71, 'PPP private conversion factor'!$A$4:$A$269, 0), MATCH(AW71, 'PPP private conversion factor'!$A$4:$O$4, 0))), "NA"), "NA")</f>
        <v>NA</v>
      </c>
      <c r="BC71" s="435" t="str">
        <f t="shared" si="14"/>
        <v>NA</v>
      </c>
      <c r="BD71" s="435" t="str">
        <f t="shared" si="15"/>
        <v>NA</v>
      </c>
      <c r="BE71" s="435" t="str">
        <f t="shared" si="16"/>
        <v>NA</v>
      </c>
      <c r="BF71" s="448" t="str">
        <f t="shared" si="17"/>
        <v>NA</v>
      </c>
      <c r="BG71" s="435"/>
      <c r="BH71" s="438"/>
      <c r="BI71" s="463"/>
      <c r="BJ71" s="413"/>
      <c r="BK71" s="427"/>
      <c r="BL71" s="427"/>
      <c r="BM71" s="447"/>
      <c r="BN71" s="427"/>
      <c r="BO71" s="427"/>
      <c r="BP71" s="427"/>
      <c r="BQ71" s="427"/>
      <c r="BR71" s="427"/>
      <c r="BS71" s="438" t="s">
        <v>765</v>
      </c>
      <c r="BT71" s="441" t="s">
        <v>766</v>
      </c>
      <c r="BU71" s="344"/>
      <c r="BV71" s="346"/>
      <c r="BW71" s="346"/>
      <c r="BX71" s="346"/>
      <c r="BY71" s="346"/>
      <c r="BZ71" s="346"/>
      <c r="CA71" s="345"/>
    </row>
    <row r="72" spans="1:79" ht="44" customHeight="1" thickBot="1" x14ac:dyDescent="0.25">
      <c r="A72" s="343" t="s">
        <v>499</v>
      </c>
      <c r="B72" s="332" t="s">
        <v>213</v>
      </c>
      <c r="C72" s="334" t="s">
        <v>777</v>
      </c>
      <c r="D72" s="473" t="s">
        <v>209</v>
      </c>
      <c r="E72" s="434">
        <v>2024</v>
      </c>
      <c r="F72" s="431">
        <v>4</v>
      </c>
      <c r="G72" s="424">
        <v>2</v>
      </c>
      <c r="H72" s="425" t="s">
        <v>772</v>
      </c>
      <c r="I72" s="446"/>
      <c r="J72" s="471" t="s">
        <v>214</v>
      </c>
      <c r="K72" s="433">
        <v>2024</v>
      </c>
      <c r="L72" s="461"/>
      <c r="M72" s="427">
        <f t="shared" si="2"/>
        <v>1317888.5</v>
      </c>
      <c r="N72" s="435">
        <f t="shared" si="3"/>
        <v>86.493304191136204</v>
      </c>
      <c r="O72" s="435">
        <f t="shared" si="24"/>
        <v>79.992429258802176</v>
      </c>
      <c r="P72" s="447" t="str">
        <f t="shared" si="4"/>
        <v>NA</v>
      </c>
      <c r="Q72" s="427">
        <v>5271554</v>
      </c>
      <c r="R72" s="447">
        <f>IFERROR(Q72 / INDEX('LCU per US$, period average'!$A$4:$O$269, MATCH(A72, 'LCU per US$, period average'!$A$4:$A$269, 0), MATCH(K72, 'LCU per US$, period average'!$A$4:$O$4, 0)), "NA")</f>
        <v>345.97321676454482</v>
      </c>
      <c r="S72" s="447">
        <f>IFERROR(R72 * HLOOKUP(K72, 'LCU per US$, period average'!$A$4:$O$269, 76, FALSE), "NA")</f>
        <v>319.9697170352087</v>
      </c>
      <c r="T72" s="448" t="str">
        <f>IFERROR(Q72 / INDEX('PPP private conversion factor'!$A$4:$O$269, MATCH(A72, 'PPP private conversion factor'!$A$4:$A$269, 0), MATCH(K72, 'PPP private conversion factor'!$A$4:$O$4, 0)), "NA")</f>
        <v>NA</v>
      </c>
      <c r="U72" s="472"/>
      <c r="V72" s="492"/>
      <c r="W72" s="426"/>
      <c r="X72" s="450"/>
      <c r="Y72" s="430"/>
      <c r="Z72" s="430"/>
      <c r="AA72" s="451"/>
      <c r="AB72" s="597"/>
      <c r="AC72" s="451"/>
      <c r="AD72" s="451"/>
      <c r="AE72" s="452"/>
      <c r="AF72" s="452"/>
      <c r="AG72" s="452"/>
      <c r="AH72" s="452"/>
      <c r="AI72" s="453"/>
      <c r="AJ72" s="748"/>
      <c r="AK72" s="460"/>
      <c r="AL72" s="459"/>
      <c r="AM72" s="427"/>
      <c r="AN72" s="427"/>
      <c r="AO72" s="427"/>
      <c r="AP72" s="447"/>
      <c r="AQ72" s="427"/>
      <c r="AR72" s="427"/>
      <c r="AS72" s="427"/>
      <c r="AT72" s="427"/>
      <c r="AU72" s="751"/>
      <c r="AV72" s="455"/>
      <c r="AW72" s="433">
        <v>2024</v>
      </c>
      <c r="AX72" s="474" t="s">
        <v>209</v>
      </c>
      <c r="AY72" s="435">
        <v>3523577</v>
      </c>
      <c r="AZ72" s="427">
        <f>IF(ISERROR(MATCH(AW72, 'LCU per US$, period average'!$A$4:$O$4, 0)), "NA", AY72/(INDEX('LCU per US$, period average'!$A$4:$O$269, MATCH(A72, 'LCU per US$, period average'!$A$4:$A$269, 0), MATCH(AW72, 'LCU per US$, period average'!$A$4:$O$4, 0))))</f>
        <v>231.25311230949441</v>
      </c>
      <c r="BA72" s="447">
        <f>IFERROR(IF(ISNUMBER(MATCH(AW72, 'LCU per US$, period average'!$A$4:$O$4, 0)), AZ72*HLOOKUP(AW72, 'LCU per US$, period average'!$A$4:$O$269, 76), "NA"), "NA")</f>
        <v>213.87202628328754</v>
      </c>
      <c r="BB72" s="435" t="str">
        <f>IFERROR(IF(ISNUMBER(MATCH(AW72, 'PPP private conversion factor'!$A$4:$O$4, 0)), AY72/(INDEX('PPP private conversion factor'!$A$4:$O$269, MATCH(A72, 'PPP private conversion factor'!$A$4:$A$269, 0), MATCH(AW72, 'PPP private conversion factor'!$A$4:$O$4, 0))), "NA"), "NA")</f>
        <v>NA</v>
      </c>
      <c r="BC72" s="435" t="str">
        <f t="shared" si="14"/>
        <v>NA</v>
      </c>
      <c r="BD72" s="435" t="str">
        <f t="shared" si="15"/>
        <v>NA</v>
      </c>
      <c r="BE72" s="435" t="str">
        <f t="shared" si="16"/>
        <v>NA</v>
      </c>
      <c r="BF72" s="448" t="str">
        <f t="shared" si="17"/>
        <v>NA</v>
      </c>
      <c r="BG72" s="435"/>
      <c r="BH72" s="438"/>
      <c r="BI72" s="463"/>
      <c r="BJ72" s="413"/>
      <c r="BK72" s="427"/>
      <c r="BL72" s="427"/>
      <c r="BM72" s="447"/>
      <c r="BN72" s="427"/>
      <c r="BO72" s="427"/>
      <c r="BP72" s="427"/>
      <c r="BQ72" s="427"/>
      <c r="BR72" s="427"/>
      <c r="BS72" s="438" t="s">
        <v>765</v>
      </c>
      <c r="BT72" s="441" t="s">
        <v>766</v>
      </c>
      <c r="BU72" s="344"/>
      <c r="BV72" s="346"/>
      <c r="BW72" s="346"/>
      <c r="BX72" s="346"/>
      <c r="BY72" s="346"/>
      <c r="BZ72" s="346"/>
      <c r="CA72" s="345"/>
    </row>
    <row r="73" spans="1:79" ht="33" thickBot="1" x14ac:dyDescent="0.25">
      <c r="A73" s="343" t="s">
        <v>508</v>
      </c>
      <c r="B73" s="332" t="s">
        <v>216</v>
      </c>
      <c r="C73" s="334" t="s">
        <v>204</v>
      </c>
      <c r="D73" s="445" t="s">
        <v>205</v>
      </c>
      <c r="E73" s="423">
        <v>2023</v>
      </c>
      <c r="F73" s="431">
        <v>4.5</v>
      </c>
      <c r="G73" s="424">
        <v>2</v>
      </c>
      <c r="H73" s="425">
        <v>1.46</v>
      </c>
      <c r="I73" s="446" t="str">
        <f t="shared" si="23"/>
        <v>Jordan / Urban area / All</v>
      </c>
      <c r="J73" s="413" t="s">
        <v>250</v>
      </c>
      <c r="K73" s="433">
        <v>2024</v>
      </c>
      <c r="L73" s="461">
        <v>338</v>
      </c>
      <c r="M73" s="427">
        <f t="shared" si="2"/>
        <v>109.66222222222221</v>
      </c>
      <c r="N73" s="435">
        <f t="shared" si="3"/>
        <v>154.45383411580596</v>
      </c>
      <c r="O73" s="435">
        <f t="shared" si="24"/>
        <v>142.8450157477684</v>
      </c>
      <c r="P73" s="447" t="str">
        <f t="shared" si="4"/>
        <v>NA</v>
      </c>
      <c r="Q73" s="447">
        <f>L73*H73</f>
        <v>493.47999999999996</v>
      </c>
      <c r="R73" s="447">
        <f>IFERROR(Q73 / INDEX('LCU per US$, period average'!$A$4:$O$269, MATCH(A73, 'LCU per US$, period average'!$A$4:$A$269, 0), MATCH(K73, 'LCU per US$, period average'!$A$4:$O$4, 0)), "NA")</f>
        <v>695.04225352112678</v>
      </c>
      <c r="S73" s="447">
        <f>IFERROR(R73 * HLOOKUP(K73, 'LCU per US$, period average'!$A$4:$O$269, 76, FALSE), "NA")</f>
        <v>642.80257086495783</v>
      </c>
      <c r="T73" s="448" t="str">
        <f>IFERROR(Q73 / INDEX('PPP private conversion factor'!$A$4:$O$269, MATCH(A73, 'PPP private conversion factor'!$A$4:$A$269, 0), MATCH(K73, 'PPP private conversion factor'!$A$4:$O$4, 0)), "NA")</f>
        <v>NA</v>
      </c>
      <c r="U73" s="449" t="str">
        <f t="shared" si="25"/>
        <v>Jordan / Urban area / All</v>
      </c>
      <c r="V73" s="420" t="s">
        <v>272</v>
      </c>
      <c r="W73" s="426">
        <v>2010</v>
      </c>
      <c r="X73" s="450">
        <v>4.0000000000000001E-3</v>
      </c>
      <c r="Y73" s="430">
        <v>3.65</v>
      </c>
      <c r="Z73" s="430">
        <v>1</v>
      </c>
      <c r="AA73" s="451" t="str">
        <f>IF(ISNUMBER(MATCH(W73, 'LCU per US$, period average'!$A$4:$O$4, 0)), AC73/(INDEX('LCU per US$, period average'!$A$4:$O$269, MATCH(A73, 'LCU per US$, period average'!$A$4:$A$269), MATCH(W73, 'LCU per US$, period average'!$A$4:$O$4))), "NA")</f>
        <v>NA</v>
      </c>
      <c r="AB73" s="597" t="str">
        <f>IF(ISNUMBER(MATCH(W73, 'LCU per US$, period average'!$A$4:$O$4, 0)), AA73*HLOOKUP(W73, 'LCU per US$, period average'!$A$4:$O$269, 76), "NA")</f>
        <v>NA</v>
      </c>
      <c r="AC73" s="451">
        <f>IFERROR(Z73*30.42,"NA")</f>
        <v>30.42</v>
      </c>
      <c r="AD73" s="451" t="str">
        <f>IFERROR(IF(ISNUMBER(MATCH(W73, 'PPP private conversion factor'!$A$4:$O$4, 0)), AC73/(INDEX('PPP private conversion factor'!$A$4:$O$269, MATCH(A73, 'PPP private conversion factor'!$A$4:$A$269), MATCH(W73, 'PPP private conversion factor'!$A$4:$O$4))), "NA"), "NA")</f>
        <v>NA</v>
      </c>
      <c r="AE73" s="452" t="str">
        <f>IFERROR(AA73*F73,"NA")</f>
        <v>NA</v>
      </c>
      <c r="AF73" s="452" t="str">
        <f>IFERROR(AB73*F73,"NA")</f>
        <v>NA</v>
      </c>
      <c r="AG73" s="452">
        <f>IFERROR(AC73*F73,"NA")</f>
        <v>136.89000000000001</v>
      </c>
      <c r="AH73" s="452" t="str">
        <f>IFERROR(AD73*F73,"NA")</f>
        <v>NA</v>
      </c>
      <c r="AI73" s="453" t="str">
        <f t="shared" si="10"/>
        <v>Jordan / Urban area / All</v>
      </c>
      <c r="AJ73" s="750" t="s">
        <v>208</v>
      </c>
      <c r="AK73" s="460" t="s">
        <v>208</v>
      </c>
      <c r="AL73" s="459"/>
      <c r="AM73" s="427" t="s">
        <v>208</v>
      </c>
      <c r="AN73" s="427" t="s">
        <v>208</v>
      </c>
      <c r="AO73" s="427" t="str">
        <f>IFERROR(IF(ISNUMBER(MATCH(AK73, 'LCU per US$, period average'!$A$4:$O$4, 0)), AN73/(INDEX('LCU per US$, period average'!$A$4:$O$269, MATCH(A73, 'LCU per US$, period average'!$A$4:$A$269, 0), MATCH(AK73, 'LCU per US$, period average'!$A$4:$O$4, 0))), "NA"), "NA")</f>
        <v>NA</v>
      </c>
      <c r="AP73" s="447" t="str">
        <f>IFERROR(IF(ISNUMBER(MATCH(AK73, 'LCU per US$, period average'!$A$4:$O$4, 0)), AO73*HLOOKUP(AK73, 'LCU per US$, period average'!$A$4:$O$269, 76), "NA"), "NA")</f>
        <v>NA</v>
      </c>
      <c r="AQ73" s="427" t="str">
        <f>IFERROR(IF(ISNUMBER(MATCH(AK73, 'PPP private conversion factor'!$A$4:$N$4, 0)), AN73/(INDEX('PPP private conversion factor'!$A$4:$N$269, MATCH(A73, 'PPP private conversion factor'!$A$4:$A$269, 0), MATCH(AK73, 'PPP private conversion factor'!$A$4:$O$4, 0))), "NA"), "NA")</f>
        <v>NA</v>
      </c>
      <c r="AR73" s="427" t="s">
        <v>208</v>
      </c>
      <c r="AS73" s="427" t="s">
        <v>208</v>
      </c>
      <c r="AT73" s="427" t="s">
        <v>208</v>
      </c>
      <c r="AU73" s="751" t="s">
        <v>208</v>
      </c>
      <c r="AV73" s="455" t="str">
        <f t="shared" si="0"/>
        <v>Jordan / Urban area / All</v>
      </c>
      <c r="AW73" s="433">
        <v>2024</v>
      </c>
      <c r="AX73" s="412" t="s">
        <v>209</v>
      </c>
      <c r="AY73" s="435">
        <v>372</v>
      </c>
      <c r="AZ73" s="427">
        <f>IF(ISERROR(MATCH(AW73, 'LCU per US$, period average'!$A$4:$O$4, 0)), "NA", AY73/(INDEX('LCU per US$, period average'!$A$4:$O$269, MATCH(A73, 'LCU per US$, period average'!$A$4:$A$269, 0), MATCH(AW73, 'LCU per US$, period average'!$A$4:$O$4, 0))))</f>
        <v>523.94366197183103</v>
      </c>
      <c r="BA73" s="447">
        <f>IFERROR(IF(ISNUMBER(MATCH(AW73, 'LCU per US$, period average'!$A$4:$O$4, 0)), AZ73*HLOOKUP(AW73, 'LCU per US$, period average'!$A$4:$O$269, 76), "NA"), "NA")</f>
        <v>484.56382500154882</v>
      </c>
      <c r="BB73" s="435" t="str">
        <f>IFERROR(IF(ISNUMBER(MATCH(AW73, 'PPP private conversion factor'!$A$4:$O$4, 0)), AY73/(INDEX('PPP private conversion factor'!$A$4:$O$269, MATCH(A73, 'PPP private conversion factor'!$A$4:$A$269, 0), MATCH(AW73, 'PPP private conversion factor'!$A$4:$O$4, 0))), "NA"), "NA")</f>
        <v>NA</v>
      </c>
      <c r="BC73" s="435">
        <f>IFERROR(AY73*H73,"NA")</f>
        <v>543.12</v>
      </c>
      <c r="BD73" s="435">
        <f>IFERROR(AZ73*H73,"NA")</f>
        <v>764.95774647887333</v>
      </c>
      <c r="BE73" s="435">
        <f>IFERROR(BA73*H73,"NA")</f>
        <v>707.46318450226124</v>
      </c>
      <c r="BF73" s="448" t="str">
        <f>IFERROR(BB73*H73,"NA")</f>
        <v>NA</v>
      </c>
      <c r="BG73" s="435" t="str">
        <f t="shared" si="18"/>
        <v>Jordan / Urban area / All</v>
      </c>
      <c r="BH73" s="438">
        <v>2024</v>
      </c>
      <c r="BI73" s="463" t="s">
        <v>694</v>
      </c>
      <c r="BJ73" s="440" t="s">
        <v>210</v>
      </c>
      <c r="BK73" s="427">
        <v>260</v>
      </c>
      <c r="BL73" s="427">
        <f>IFERROR(IF(ISNUMBER(MATCH(BH73, 'LCU per US$, period average'!$A$4:$O$4, 0)), BK73/(INDEX('LCU per US$, period average'!$A$4:$O$269, MATCH(A73, 'LCU per US$, period average'!$A$4:$A$269), MATCH(BH73, 'LCU per US$, period average'!$A$4:$O$4))), "NA"),"NA")</f>
        <v>366.19718309859155</v>
      </c>
      <c r="BM73" s="447">
        <f>IF(ISNUMBER(MATCH(BH73, 'LCU per US$, period average'!$A$4:$O$4, 0)), BL73*HLOOKUP(BH73, 'LCU per US$, period average'!$A$4:$O$269, 76), "NA")</f>
        <v>338.67364113011473</v>
      </c>
      <c r="BN73" s="427" t="str">
        <f>IF(ISNUMBER(MATCH(BH73, 'PPP private conversion factor'!$A$4:$O$4, 0)), BK73/(INDEX('PPP private conversion factor'!$A$4:$O$269, MATCH(A73, 'PPP private conversion factor'!$A$4:$A$269), MATCH(BH73, 'PPP private conversion factor'!$A$4:$O$4))), "NA")</f>
        <v>NA</v>
      </c>
      <c r="BO73" s="427">
        <f>IFERROR(BK73*H73,"NA")</f>
        <v>379.59999999999997</v>
      </c>
      <c r="BP73" s="427">
        <f>IFERROR(BL73*H73,"NA")</f>
        <v>534.64788732394368</v>
      </c>
      <c r="BQ73" s="427">
        <f>IFERROR(BM73*H73,"NA")</f>
        <v>494.4635160499675</v>
      </c>
      <c r="BR73" s="427" t="str">
        <f>IFERROR(BN73*H73,"NA")</f>
        <v>NA</v>
      </c>
      <c r="BS73" s="438" t="s">
        <v>656</v>
      </c>
      <c r="BT73" s="441" t="s">
        <v>655</v>
      </c>
      <c r="BU73" s="344"/>
      <c r="BV73" s="346"/>
      <c r="BW73" s="346"/>
      <c r="BX73" s="346"/>
      <c r="BY73" s="346"/>
      <c r="BZ73" s="346"/>
      <c r="CA73" s="345" t="str">
        <f t="shared" si="22"/>
        <v>Jordan / Urban area / All</v>
      </c>
    </row>
    <row r="74" spans="1:79" ht="49" thickBot="1" x14ac:dyDescent="0.25">
      <c r="A74" s="343" t="s">
        <v>322</v>
      </c>
      <c r="B74" s="332" t="s">
        <v>213</v>
      </c>
      <c r="C74" s="334" t="s">
        <v>657</v>
      </c>
      <c r="D74" s="439" t="s">
        <v>205</v>
      </c>
      <c r="E74" s="423">
        <v>2023</v>
      </c>
      <c r="F74" s="431">
        <v>5</v>
      </c>
      <c r="G74" s="424">
        <v>2</v>
      </c>
      <c r="H74" s="425">
        <v>1.74</v>
      </c>
      <c r="I74" s="446" t="str">
        <f t="shared" si="23"/>
        <v>Kenya / Rural area / Kericho</v>
      </c>
      <c r="J74" s="408" t="s">
        <v>250</v>
      </c>
      <c r="K74" s="433">
        <v>2024</v>
      </c>
      <c r="L74" s="461"/>
      <c r="M74" s="427">
        <f>IFERROR(Q74/F74,"NA")</f>
        <v>9508.2000000000007</v>
      </c>
      <c r="N74" s="435">
        <f>IFERROR(IF(ISBLANK(M74),"",R74/F74),"NA")</f>
        <v>67.990317263717856</v>
      </c>
      <c r="O74" s="435">
        <f>IFERROR(IF(ISBLANK(M74),"",S74/F74),"NA")</f>
        <v>62.880134998459503</v>
      </c>
      <c r="P74" s="447" t="str">
        <f>IFERROR(T74/F74,"NA")</f>
        <v>NA</v>
      </c>
      <c r="Q74" s="435">
        <v>47541</v>
      </c>
      <c r="R74" s="447">
        <f>IFERROR(Q74 / INDEX('LCU per US$, period average'!$A$4:$O$269, MATCH(A74, 'LCU per US$, period average'!$A$4:$A$269, 0), MATCH(K74, 'LCU per US$, period average'!$A$4:$O$4, 0)), "NA")</f>
        <v>339.95158631858931</v>
      </c>
      <c r="S74" s="447">
        <f>IFERROR(R74 * HLOOKUP(K74, 'LCU per US$, period average'!$A$4:$O$269, 76, FALSE), "NA")</f>
        <v>314.40067499229752</v>
      </c>
      <c r="T74" s="448" t="str">
        <f>IFERROR(Q74 / INDEX('PPP private conversion factor'!$A$4:$O$269, MATCH(A74, 'PPP private conversion factor'!$A$4:$A$269, 0), MATCH(K74, 'PPP private conversion factor'!$A$4:$O$4, 0)), "NA")</f>
        <v>NA</v>
      </c>
      <c r="U74" s="449" t="str">
        <f t="shared" si="25"/>
        <v>Kenya / Rural area / Kericho</v>
      </c>
      <c r="V74" s="420" t="s">
        <v>272</v>
      </c>
      <c r="W74" s="426">
        <v>2015</v>
      </c>
      <c r="X74" s="450">
        <v>0.59599999999999997</v>
      </c>
      <c r="Y74" s="430">
        <v>3.65</v>
      </c>
      <c r="Z74" s="430">
        <v>138</v>
      </c>
      <c r="AA74" s="451">
        <f>IF(ISNUMBER(MATCH(W74, 'LCU per US$, period average'!$A$4:$O$4, 0)), AC74/(INDEX('LCU per US$, period average'!$A$4:$O$269, MATCH(A74, 'LCU per US$, period average'!$A$4:$A$269), MATCH(W74, 'LCU per US$, period average'!$A$4:$O$4))), "NA")</f>
        <v>47.746322635107695</v>
      </c>
      <c r="AB74" s="597">
        <f>IF(ISNUMBER(MATCH(W74, 'LCU per US$, period average'!$A$4:$O$4, 0)), AA74*HLOOKUP(W74, 'LCU per US$, period average'!$A$4:$O$269, 76), "NA")</f>
        <v>35.940003347286947</v>
      </c>
      <c r="AC74" s="451">
        <f>IFERROR(Z74*30.42,"NA")</f>
        <v>4197.96</v>
      </c>
      <c r="AD74" s="451" t="str">
        <f>IFERROR(IF(ISNUMBER(MATCH(W74, 'PPP private conversion factor'!$A$4:$O$4, 0)), AC74/(INDEX('PPP private conversion factor'!$A$4:$O$269, MATCH(A74, 'PPP private conversion factor'!$A$4:$A$269), MATCH(W74, 'PPP private conversion factor'!$A$4:$O$4))), "NA"), "NA")</f>
        <v>NA</v>
      </c>
      <c r="AE74" s="452">
        <f>IFERROR(AA74*F74,"NA")</f>
        <v>238.73161317553848</v>
      </c>
      <c r="AF74" s="452">
        <f>IFERROR(AB74*F74,"NA")</f>
        <v>179.70001673643475</v>
      </c>
      <c r="AG74" s="452">
        <f>IFERROR(AC74*F74,"NA")</f>
        <v>20989.8</v>
      </c>
      <c r="AH74" s="452" t="str">
        <f>IFERROR(AD74*F74,"NA")</f>
        <v>NA</v>
      </c>
      <c r="AI74" s="453" t="str">
        <f t="shared" si="10"/>
        <v>Kenya / Rural area / Kericho</v>
      </c>
      <c r="AJ74" s="458" t="s">
        <v>693</v>
      </c>
      <c r="AK74" s="460">
        <v>2015</v>
      </c>
      <c r="AL74" s="459"/>
      <c r="AM74" s="427">
        <f>IFERROR(2.41*(INDEX('LCU per US$, period average'!$A$4:$N$269,MATCH(A74,'LCU per US$, period average'!$A$4:$A$269),MATCH(AK74,'LCU per US$, period average'!$A$4:$N$4))),"NA")</f>
        <v>211.8924147796242</v>
      </c>
      <c r="AN74" s="427">
        <f>AM74*30.42</f>
        <v>6445.7672575961687</v>
      </c>
      <c r="AO74" s="427">
        <f>IFERROR(IF(ISNUMBER(MATCH(AK74, 'LCU per US$, period average'!$A$4:$O$4, 0)), AN74/(INDEX('LCU per US$, period average'!$A$4:$O$269, MATCH(A74, 'LCU per US$, period average'!$A$4:$A$269, 0), MATCH(AK74, 'LCU per US$, period average'!$A$4:$O$4, 0))), "NA"), "NA")</f>
        <v>73.312200000000004</v>
      </c>
      <c r="AP74" s="447">
        <f>IFERROR(IF(ISNUMBER(MATCH(AK74, 'LCU per US$, period average'!$A$4:$O$4, 0)), AO74*HLOOKUP(AK74, 'LCU per US$, period average'!$A$4:$O$269, 76), "NA"), "NA")</f>
        <v>55.184160119162378</v>
      </c>
      <c r="AQ74" s="427" t="str">
        <f>IFERROR(IF(ISNUMBER(MATCH(AK74, 'PPP private conversion factor'!$A$4:$N$4, 0)), AN74/(INDEX('PPP private conversion factor'!$A$4:$N$269, MATCH(A74, 'PPP private conversion factor'!$A$4:$A$269, 0), MATCH(AK74, 'PPP private conversion factor'!$A$4:$O$4, 0))), "NA"), "NA")</f>
        <v>NA</v>
      </c>
      <c r="AR74" s="427">
        <f>AN74*F74</f>
        <v>32228.836287980845</v>
      </c>
      <c r="AS74" s="427">
        <f>IFERROR(AO74*F74,"NA")</f>
        <v>366.56100000000004</v>
      </c>
      <c r="AT74" s="427">
        <f>IFERROR(AP74*F74,"NA")</f>
        <v>275.9208005958119</v>
      </c>
      <c r="AU74" s="454" t="str">
        <f>IFERROR(AQ74*F74,"NA")</f>
        <v>NA</v>
      </c>
      <c r="AV74" s="455" t="str">
        <f t="shared" si="0"/>
        <v>Kenya / Rural area / Kericho</v>
      </c>
      <c r="AW74" s="433">
        <v>2024</v>
      </c>
      <c r="AX74" s="412" t="s">
        <v>209</v>
      </c>
      <c r="AY74" s="435">
        <v>33129</v>
      </c>
      <c r="AZ74" s="427">
        <f>IF(ISERROR(MATCH(AW74, 'LCU per US$, period average'!$A$4:$O$4, 0)), "NA", AY74/(INDEX('LCU per US$, period average'!$A$4:$O$269, MATCH(A74, 'LCU per US$, period average'!$A$4:$A$269, 0), MATCH(AW74, 'LCU per US$, period average'!$A$4:$O$4, 0))))</f>
        <v>236.89565013669346</v>
      </c>
      <c r="BA74" s="447">
        <f>IFERROR(IF(ISNUMBER(MATCH(AW74, 'LCU per US$, period average'!$A$4:$O$4, 0)), AZ74*HLOOKUP(AW74, 'LCU per US$, period average'!$A$4:$O$269, 76), "NA"), "NA")</f>
        <v>219.09046847604853</v>
      </c>
      <c r="BB74" s="435" t="str">
        <f>IFERROR(IF(ISNUMBER(MATCH(AW74, 'PPP private conversion factor'!$A$4:$O$4, 0)), AY74/(INDEX('PPP private conversion factor'!$A$4:$O$269, MATCH(A74, 'PPP private conversion factor'!$A$4:$A$269, 0), MATCH(AW74, 'PPP private conversion factor'!$A$4:$O$4, 0))), "NA"), "NA")</f>
        <v>NA</v>
      </c>
      <c r="BC74" s="435">
        <f>IFERROR(AY74*H74,"NA")</f>
        <v>57644.46</v>
      </c>
      <c r="BD74" s="435">
        <f>IFERROR(AZ74*H74,"NA")</f>
        <v>412.19843123784665</v>
      </c>
      <c r="BE74" s="435">
        <f>IFERROR(BA74*H74,"NA")</f>
        <v>381.21741514832445</v>
      </c>
      <c r="BF74" s="448" t="str">
        <f>IFERROR(BB74*H74,"NA")</f>
        <v>NA</v>
      </c>
      <c r="BG74" s="435" t="str">
        <f t="shared" si="18"/>
        <v>Kenya / Rural area / Kericho</v>
      </c>
      <c r="BH74" s="438">
        <v>2024</v>
      </c>
      <c r="BI74" s="456" t="s">
        <v>327</v>
      </c>
      <c r="BJ74" s="442" t="s">
        <v>210</v>
      </c>
      <c r="BK74" s="427">
        <v>32280.75</v>
      </c>
      <c r="BL74" s="427">
        <f>IFERROR(IF(ISNUMBER(MATCH(BH74, 'LCU per US$, period average'!$A$4:$O$4, 0)), BK74/(INDEX('LCU per US$, period average'!$A$4:$O$269, MATCH(A74, 'LCU per US$, period average'!$A$4:$A$269), MATCH(BH74, 'LCU per US$, period average'!$A$4:$O$4))), "NA"),"NA")</f>
        <v>230.83006604938475</v>
      </c>
      <c r="BM74" s="447">
        <f>IF(ISNUMBER(MATCH(BH74, 'LCU per US$, period average'!$A$4:$O$4, 0)), BL74*HLOOKUP(BH74, 'LCU per US$, period average'!$A$4:$O$269, 76), "NA")</f>
        <v>213.48077636687506</v>
      </c>
      <c r="BN74" s="427" t="str">
        <f>IF(ISNUMBER(MATCH(BH74, 'PPP private conversion factor'!$A$4:$O$4, 0)), BK74/(INDEX('PPP private conversion factor'!$A$4:$O$269, MATCH(A74, 'PPP private conversion factor'!$A$4:$A$269), MATCH(BH74, 'PPP private conversion factor'!$A$4:$O$4))), "NA")</f>
        <v>NA</v>
      </c>
      <c r="BO74" s="427">
        <f>IFERROR(BK74*H74,"NA")</f>
        <v>56168.504999999997</v>
      </c>
      <c r="BP74" s="427">
        <f>IFERROR(BL74*H74,"NA")</f>
        <v>401.64431492592945</v>
      </c>
      <c r="BQ74" s="427">
        <f>IFERROR(BM74*H74,"NA")</f>
        <v>371.45655087836263</v>
      </c>
      <c r="BR74" s="427" t="str">
        <f>IFERROR(BN74*H74,"NA")</f>
        <v>NA</v>
      </c>
      <c r="BS74" s="438" t="s">
        <v>323</v>
      </c>
      <c r="BT74" s="441" t="s">
        <v>324</v>
      </c>
      <c r="BU74" s="344"/>
      <c r="BV74" s="346"/>
      <c r="BW74" s="346"/>
      <c r="BX74" s="346"/>
      <c r="BY74" s="346"/>
      <c r="BZ74" s="346"/>
      <c r="CA74" s="345" t="str">
        <f t="shared" si="22"/>
        <v>Kenya / Rural area / Kericho</v>
      </c>
    </row>
    <row r="75" spans="1:79" ht="49" thickBot="1" x14ac:dyDescent="0.25">
      <c r="A75" s="343" t="s">
        <v>322</v>
      </c>
      <c r="B75" s="332" t="s">
        <v>325</v>
      </c>
      <c r="C75" s="334" t="s">
        <v>326</v>
      </c>
      <c r="D75" s="428" t="s">
        <v>218</v>
      </c>
      <c r="E75" s="423">
        <v>2023</v>
      </c>
      <c r="F75" s="431">
        <v>5</v>
      </c>
      <c r="G75" s="424">
        <v>2</v>
      </c>
      <c r="H75" s="425">
        <v>1.69</v>
      </c>
      <c r="I75" s="446" t="str">
        <f t="shared" si="23"/>
        <v>Kenya / Non-metropolitan Urban area / Lake Naivasha</v>
      </c>
      <c r="J75" s="422" t="s">
        <v>250</v>
      </c>
      <c r="K75" s="433">
        <v>2024</v>
      </c>
      <c r="L75" s="457"/>
      <c r="M75" s="427">
        <f t="shared" si="2"/>
        <v>10450.200000000001</v>
      </c>
      <c r="N75" s="435">
        <f t="shared" si="3"/>
        <v>74.726279786847599</v>
      </c>
      <c r="O75" s="435">
        <f t="shared" si="24"/>
        <v>69.109819604225976</v>
      </c>
      <c r="P75" s="447" t="str">
        <f t="shared" si="4"/>
        <v>NA</v>
      </c>
      <c r="Q75" s="427">
        <v>52251</v>
      </c>
      <c r="R75" s="447">
        <f>IFERROR(Q75 / INDEX('LCU per US$, period average'!$A$4:$O$269, MATCH(A75, 'LCU per US$, period average'!$A$4:$A$269, 0), MATCH(K75, 'LCU per US$, period average'!$A$4:$O$4, 0)), "NA")</f>
        <v>373.63139893423801</v>
      </c>
      <c r="S75" s="447">
        <f>IFERROR(R75 * HLOOKUP(K75, 'LCU per US$, period average'!$A$4:$O$269, 76, FALSE), "NA")</f>
        <v>345.54909802112991</v>
      </c>
      <c r="T75" s="448" t="str">
        <f>IFERROR(Q75 / INDEX('PPP private conversion factor'!$A$4:$O$269, MATCH(A75, 'PPP private conversion factor'!$A$4:$A$269, 0), MATCH(K75, 'PPP private conversion factor'!$A$4:$O$4, 0)), "NA")</f>
        <v>NA</v>
      </c>
      <c r="U75" s="449" t="str">
        <f t="shared" si="25"/>
        <v>Kenya / Non-metropolitan Urban area / Lake Naivasha</v>
      </c>
      <c r="V75" s="420" t="s">
        <v>272</v>
      </c>
      <c r="W75" s="426">
        <v>2015</v>
      </c>
      <c r="X75" s="450">
        <v>0.59599999999999997</v>
      </c>
      <c r="Y75" s="430">
        <v>3.65</v>
      </c>
      <c r="Z75" s="430">
        <v>138</v>
      </c>
      <c r="AA75" s="451">
        <f>IF(ISNUMBER(MATCH(W75, 'LCU per US$, period average'!$A$4:$O$4, 0)), AC75/(INDEX('LCU per US$, period average'!$A$4:$O$269, MATCH(A75, 'LCU per US$, period average'!$A$4:$A$269), MATCH(W75, 'LCU per US$, period average'!$A$4:$O$4))), "NA")</f>
        <v>47.746322635107695</v>
      </c>
      <c r="AB75" s="597">
        <f>IF(ISNUMBER(MATCH(W75, 'LCU per US$, period average'!$A$4:$O$4, 0)), AA75*HLOOKUP(W75, 'LCU per US$, period average'!$A$4:$O$269, 76), "NA")</f>
        <v>35.940003347286947</v>
      </c>
      <c r="AC75" s="451">
        <f t="shared" si="5"/>
        <v>4197.96</v>
      </c>
      <c r="AD75" s="451" t="str">
        <f>IFERROR(IF(ISNUMBER(MATCH(W75, 'PPP private conversion factor'!$A$4:$O$4, 0)), AC75/(INDEX('PPP private conversion factor'!$A$4:$O$269, MATCH(A75, 'PPP private conversion factor'!$A$4:$A$269), MATCH(W75, 'PPP private conversion factor'!$A$4:$O$4))), "NA"), "NA")</f>
        <v>NA</v>
      </c>
      <c r="AE75" s="452">
        <f t="shared" si="6"/>
        <v>238.73161317553848</v>
      </c>
      <c r="AF75" s="452">
        <f t="shared" si="7"/>
        <v>179.70001673643475</v>
      </c>
      <c r="AG75" s="452">
        <f t="shared" si="8"/>
        <v>20989.8</v>
      </c>
      <c r="AH75" s="452" t="str">
        <f t="shared" si="9"/>
        <v>NA</v>
      </c>
      <c r="AI75" s="453" t="str">
        <f t="shared" si="10"/>
        <v>Kenya / Non-metropolitan Urban area / Lake Naivasha</v>
      </c>
      <c r="AJ75" s="458" t="s">
        <v>693</v>
      </c>
      <c r="AK75" s="460">
        <v>2015</v>
      </c>
      <c r="AL75" s="459"/>
      <c r="AM75" s="427">
        <f>IFERROR(2.41*(INDEX('LCU per US$, period average'!$A$4:$N$269,MATCH(A75,'LCU per US$, period average'!$A$4:$A$269),MATCH(AK75,'LCU per US$, period average'!$A$4:$N$4))),"NA")</f>
        <v>211.8924147796242</v>
      </c>
      <c r="AN75" s="427">
        <f t="shared" si="34"/>
        <v>6445.7672575961687</v>
      </c>
      <c r="AO75" s="427">
        <f>IFERROR(IF(ISNUMBER(MATCH(AK75, 'LCU per US$, period average'!$A$4:$O$4, 0)), AN75/(INDEX('LCU per US$, period average'!$A$4:$O$269, MATCH(A75, 'LCU per US$, period average'!$A$4:$A$269, 0), MATCH(AK75, 'LCU per US$, period average'!$A$4:$O$4, 0))), "NA"), "NA")</f>
        <v>73.312200000000004</v>
      </c>
      <c r="AP75" s="447">
        <f>IFERROR(IF(ISNUMBER(MATCH(AK75, 'LCU per US$, period average'!$A$4:$O$4, 0)), AO75*HLOOKUP(AK75, 'LCU per US$, period average'!$A$4:$O$269, 76), "NA"), "NA")</f>
        <v>55.184160119162378</v>
      </c>
      <c r="AQ75" s="427" t="str">
        <f>IFERROR(IF(ISNUMBER(MATCH(AK75, 'PPP private conversion factor'!$A$4:$N$4, 0)), AN75/(INDEX('PPP private conversion factor'!$A$4:$N$269, MATCH(A75, 'PPP private conversion factor'!$A$4:$A$269, 0), MATCH(AK75, 'PPP private conversion factor'!$A$4:$O$4, 0))), "NA"), "NA")</f>
        <v>NA</v>
      </c>
      <c r="AR75" s="427">
        <f t="shared" si="26"/>
        <v>32228.836287980845</v>
      </c>
      <c r="AS75" s="427">
        <f t="shared" si="11"/>
        <v>366.56100000000004</v>
      </c>
      <c r="AT75" s="427">
        <f t="shared" si="12"/>
        <v>275.9208005958119</v>
      </c>
      <c r="AU75" s="454" t="str">
        <f t="shared" si="13"/>
        <v>NA</v>
      </c>
      <c r="AV75" s="455" t="str">
        <f t="shared" si="0"/>
        <v>Kenya / Non-metropolitan Urban area / Lake Naivasha</v>
      </c>
      <c r="AW75" s="433">
        <v>2024</v>
      </c>
      <c r="AX75" s="432" t="s">
        <v>209</v>
      </c>
      <c r="AY75" s="435">
        <v>38648</v>
      </c>
      <c r="AZ75" s="427">
        <f>IF(ISERROR(MATCH(AW75, 'LCU per US$, period average'!$A$4:$O$4, 0)), "NA", AY75/(INDEX('LCU per US$, period average'!$A$4:$O$269, MATCH(A75, 'LCU per US$, period average'!$A$4:$A$269, 0), MATCH(AW75, 'LCU per US$, period average'!$A$4:$O$4, 0))))</f>
        <v>276.3603817345205</v>
      </c>
      <c r="BA75" s="447">
        <f>IFERROR(IF(ISNUMBER(MATCH(AW75, 'LCU per US$, period average'!$A$4:$O$4, 0)), AZ75*HLOOKUP(AW75, 'LCU per US$, period average'!$A$4:$O$269, 76), "NA"), "NA")</f>
        <v>255.5890134221475</v>
      </c>
      <c r="BB75" s="435" t="str">
        <f>IFERROR(IF(ISNUMBER(MATCH(AW75, 'PPP private conversion factor'!$A$4:$O$4, 0)), AY75/(INDEX('PPP private conversion factor'!$A$4:$O$269, MATCH(A75, 'PPP private conversion factor'!$A$4:$A$269, 0), MATCH(AW75, 'PPP private conversion factor'!$A$4:$O$4, 0))), "NA"), "NA")</f>
        <v>NA</v>
      </c>
      <c r="BC75" s="435">
        <f t="shared" si="14"/>
        <v>65315.119999999995</v>
      </c>
      <c r="BD75" s="435">
        <f t="shared" si="15"/>
        <v>467.04904513133965</v>
      </c>
      <c r="BE75" s="435">
        <f t="shared" si="16"/>
        <v>431.94543268342926</v>
      </c>
      <c r="BF75" s="448" t="str">
        <f t="shared" si="17"/>
        <v>NA</v>
      </c>
      <c r="BG75" s="435" t="str">
        <f t="shared" si="18"/>
        <v>Kenya / Non-metropolitan Urban area / Lake Naivasha</v>
      </c>
      <c r="BH75" s="438">
        <v>2024</v>
      </c>
      <c r="BI75" s="456" t="s">
        <v>327</v>
      </c>
      <c r="BJ75" s="442" t="s">
        <v>210</v>
      </c>
      <c r="BK75" s="427">
        <v>32280.75</v>
      </c>
      <c r="BL75" s="427">
        <f>IFERROR(IF(ISNUMBER(MATCH(BH75, 'LCU per US$, period average'!$A$4:$O$4, 0)), BK75/(INDEX('LCU per US$, period average'!$A$4:$O$269, MATCH(A75, 'LCU per US$, period average'!$A$4:$A$269), MATCH(BH75, 'LCU per US$, period average'!$A$4:$O$4))), "NA"),"NA")</f>
        <v>230.83006604938475</v>
      </c>
      <c r="BM75" s="447">
        <f>IF(ISNUMBER(MATCH(BH75, 'LCU per US$, period average'!$A$4:$O$4, 0)), BL75*HLOOKUP(BH75, 'LCU per US$, period average'!$A$4:$O$269, 76), "NA")</f>
        <v>213.48077636687506</v>
      </c>
      <c r="BN75" s="427" t="str">
        <f>IF(ISNUMBER(MATCH(BH75, 'PPP private conversion factor'!$A$4:$O$4, 0)), BK75/(INDEX('PPP private conversion factor'!$A$4:$O$269, MATCH(A75, 'PPP private conversion factor'!$A$4:$A$269), MATCH(BH75, 'PPP private conversion factor'!$A$4:$O$4))), "NA")</f>
        <v>NA</v>
      </c>
      <c r="BO75" s="427">
        <f t="shared" si="19"/>
        <v>54554.467499999999</v>
      </c>
      <c r="BP75" s="427">
        <f t="shared" si="20"/>
        <v>390.10281162346024</v>
      </c>
      <c r="BQ75" s="427">
        <f t="shared" si="21"/>
        <v>360.78251206001886</v>
      </c>
      <c r="BR75" s="427" t="str">
        <f t="shared" si="1"/>
        <v>NA</v>
      </c>
      <c r="BS75" s="438" t="s">
        <v>323</v>
      </c>
      <c r="BT75" s="441" t="s">
        <v>324</v>
      </c>
      <c r="BU75" s="344"/>
      <c r="BV75" s="346"/>
      <c r="BW75" s="346"/>
      <c r="BX75" s="346"/>
      <c r="BY75" s="346"/>
      <c r="BZ75" s="346"/>
      <c r="CA75" s="345" t="str">
        <f t="shared" si="22"/>
        <v>Kenya / Non-metropolitan Urban area / Lake Naivasha</v>
      </c>
    </row>
    <row r="76" spans="1:79" ht="31" thickBot="1" x14ac:dyDescent="0.25">
      <c r="A76" s="343" t="s">
        <v>516</v>
      </c>
      <c r="B76" s="332" t="s">
        <v>213</v>
      </c>
      <c r="C76" s="334" t="s">
        <v>204</v>
      </c>
      <c r="D76" s="473" t="s">
        <v>218</v>
      </c>
      <c r="E76" s="434">
        <v>2024</v>
      </c>
      <c r="F76" s="431">
        <v>4.5</v>
      </c>
      <c r="G76" s="424"/>
      <c r="H76" s="425" t="s">
        <v>778</v>
      </c>
      <c r="I76" s="446"/>
      <c r="J76" s="471" t="s">
        <v>214</v>
      </c>
      <c r="K76" s="433">
        <v>2024</v>
      </c>
      <c r="L76" s="461"/>
      <c r="M76" s="427">
        <f t="shared" si="2"/>
        <v>1281475.111111111</v>
      </c>
      <c r="N76" s="435">
        <f t="shared" si="3"/>
        <v>72.445263658279046</v>
      </c>
      <c r="O76" s="435">
        <f t="shared" si="24"/>
        <v>67.000245655016087</v>
      </c>
      <c r="P76" s="447" t="str">
        <f t="shared" si="4"/>
        <v>NA</v>
      </c>
      <c r="Q76" s="461">
        <v>5766638</v>
      </c>
      <c r="R76" s="447">
        <f>IFERROR(Q76 / INDEX('LCU per US$, period average'!$A$4:$O$269, MATCH(A76, 'LCU per US$, period average'!$A$4:$A$269, 0), MATCH(K76, 'LCU per US$, period average'!$A$4:$O$4, 0)), "NA")</f>
        <v>326.0036864622557</v>
      </c>
      <c r="S76" s="447">
        <f>IFERROR(R76 * HLOOKUP(K76, 'LCU per US$, period average'!$A$4:$O$269, 76, FALSE), "NA")</f>
        <v>301.5011054475724</v>
      </c>
      <c r="T76" s="448" t="str">
        <f>IFERROR(Q76 / INDEX('PPP private conversion factor'!$A$4:$O$269, MATCH(A76, 'PPP private conversion factor'!$A$4:$A$269, 0), MATCH(K76, 'PPP private conversion factor'!$A$4:$O$4, 0)), "NA")</f>
        <v>NA</v>
      </c>
      <c r="U76" s="472"/>
      <c r="V76" s="420"/>
      <c r="W76" s="426"/>
      <c r="X76" s="450"/>
      <c r="Y76" s="430"/>
      <c r="Z76" s="430"/>
      <c r="AA76" s="451"/>
      <c r="AB76" s="597"/>
      <c r="AC76" s="451"/>
      <c r="AD76" s="451"/>
      <c r="AE76" s="452"/>
      <c r="AF76" s="452"/>
      <c r="AG76" s="452"/>
      <c r="AH76" s="452"/>
      <c r="AI76" s="453"/>
      <c r="AJ76" s="458"/>
      <c r="AK76" s="460"/>
      <c r="AL76" s="459"/>
      <c r="AM76" s="427"/>
      <c r="AN76" s="427"/>
      <c r="AO76" s="427"/>
      <c r="AP76" s="447"/>
      <c r="AQ76" s="427"/>
      <c r="AR76" s="427"/>
      <c r="AS76" s="427"/>
      <c r="AT76" s="427"/>
      <c r="AU76" s="751"/>
      <c r="AV76" s="455"/>
      <c r="AW76" s="793">
        <v>2024</v>
      </c>
      <c r="AX76" s="474" t="s">
        <v>209</v>
      </c>
      <c r="AY76" s="435">
        <v>3776085</v>
      </c>
      <c r="AZ76" s="427">
        <f>IF(ISERROR(MATCH(AW76, 'LCU per US$, period average'!$A$4:$O$4, 0)), "NA", AY76/(INDEX('LCU per US$, period average'!$A$4:$O$269, MATCH(A76, 'LCU per US$, period average'!$A$4:$A$269, 0), MATCH(AW76, 'LCU per US$, period average'!$A$4:$O$4, 0))))</f>
        <v>213.47232657829863</v>
      </c>
      <c r="BA76" s="447">
        <f>IFERROR(IF(ISNUMBER(MATCH(AW76, 'LCU per US$, period average'!$A$4:$O$4, 0)), AZ76*HLOOKUP(AW76, 'LCU per US$, period average'!$A$4:$O$269, 76), "NA"), "NA")</f>
        <v>197.42765225838636</v>
      </c>
      <c r="BB76" s="435" t="str">
        <f>IFERROR(IF(ISNUMBER(MATCH(AW76, 'PPP private conversion factor'!$A$4:$O$4, 0)), AY76/(INDEX('PPP private conversion factor'!$A$4:$O$269, MATCH(A76, 'PPP private conversion factor'!$A$4:$A$269, 0), MATCH(AW76, 'PPP private conversion factor'!$A$4:$O$4, 0))), "NA"), "NA")</f>
        <v>NA</v>
      </c>
      <c r="BC76" s="435" t="str">
        <f t="shared" si="14"/>
        <v>NA</v>
      </c>
      <c r="BD76" s="435" t="str">
        <f t="shared" si="15"/>
        <v>NA</v>
      </c>
      <c r="BE76" s="435" t="str">
        <f t="shared" si="16"/>
        <v>NA</v>
      </c>
      <c r="BF76" s="448" t="str">
        <f t="shared" si="17"/>
        <v>NA</v>
      </c>
      <c r="BG76" s="435"/>
      <c r="BH76" s="438"/>
      <c r="BI76" s="463"/>
      <c r="BJ76" s="442"/>
      <c r="BK76" s="427"/>
      <c r="BL76" s="427"/>
      <c r="BM76" s="447"/>
      <c r="BN76" s="427"/>
      <c r="BO76" s="427"/>
      <c r="BP76" s="427"/>
      <c r="BQ76" s="427"/>
      <c r="BR76" s="427"/>
      <c r="BS76" s="438" t="s">
        <v>779</v>
      </c>
      <c r="BT76" s="441" t="s">
        <v>780</v>
      </c>
      <c r="BU76" s="344"/>
      <c r="BV76" s="346"/>
      <c r="BW76" s="346"/>
      <c r="BX76" s="346"/>
      <c r="BY76" s="346"/>
      <c r="BZ76" s="346"/>
      <c r="CA76" s="345"/>
    </row>
    <row r="77" spans="1:79" ht="33" thickBot="1" x14ac:dyDescent="0.25">
      <c r="A77" s="343" t="s">
        <v>328</v>
      </c>
      <c r="B77" s="332" t="s">
        <v>213</v>
      </c>
      <c r="C77" s="334" t="s">
        <v>204</v>
      </c>
      <c r="D77" s="476" t="s">
        <v>214</v>
      </c>
      <c r="E77" s="423">
        <v>2023</v>
      </c>
      <c r="F77" s="431">
        <v>5</v>
      </c>
      <c r="G77" s="424">
        <v>2</v>
      </c>
      <c r="H77" s="425">
        <v>1.78</v>
      </c>
      <c r="I77" s="446" t="str">
        <f t="shared" si="23"/>
        <v>Madagascar / Rural area / All</v>
      </c>
      <c r="J77" s="471" t="s">
        <v>209</v>
      </c>
      <c r="K77" s="433">
        <v>2024</v>
      </c>
      <c r="L77" s="457"/>
      <c r="M77" s="427">
        <f t="shared" si="2"/>
        <v>138617</v>
      </c>
      <c r="N77" s="435">
        <f t="shared" si="3"/>
        <v>31.293491615623093</v>
      </c>
      <c r="O77" s="435">
        <f t="shared" si="24"/>
        <v>28.941458968799349</v>
      </c>
      <c r="P77" s="447" t="str">
        <f t="shared" si="4"/>
        <v>NA</v>
      </c>
      <c r="Q77" s="457">
        <v>693085</v>
      </c>
      <c r="R77" s="447">
        <f>IFERROR(Q77 / INDEX('LCU per US$, period average'!$A$4:$O$269, MATCH(A77, 'LCU per US$, period average'!$A$4:$A$269, 0), MATCH(K77, 'LCU per US$, period average'!$A$4:$O$4, 0)), "NA")</f>
        <v>156.46745807811547</v>
      </c>
      <c r="S77" s="447">
        <f>IFERROR(R77 * HLOOKUP(K77, 'LCU per US$, period average'!$A$4:$O$269, 76, FALSE), "NA")</f>
        <v>144.70729484399675</v>
      </c>
      <c r="T77" s="448" t="str">
        <f>IFERROR(Q77 / INDEX('PPP private conversion factor'!$A$4:$O$269, MATCH(A77, 'PPP private conversion factor'!$A$4:$A$269, 0), MATCH(K77, 'PPP private conversion factor'!$A$4:$O$4, 0)), "NA")</f>
        <v>NA</v>
      </c>
      <c r="U77" s="449" t="str">
        <f t="shared" si="25"/>
        <v>Madagascar / Rural area / All</v>
      </c>
      <c r="V77" s="492" t="s">
        <v>207</v>
      </c>
      <c r="W77" s="426">
        <v>2012</v>
      </c>
      <c r="X77" s="450">
        <v>0.80700000000000005</v>
      </c>
      <c r="Y77" s="430">
        <v>2.15</v>
      </c>
      <c r="Z77" s="430">
        <v>1554.4</v>
      </c>
      <c r="AA77" s="451">
        <f>IF(ISNUMBER(MATCH(W77, 'LCU per US$, period average'!$A$4:$O$4, 0)), AC77/(INDEX('LCU per US$, period average'!$A$4:$O$269, MATCH(A77, 'LCU per US$, period average'!$A$4:$A$269), MATCH(W77, 'LCU per US$, period average'!$A$4:$O$4))), "NA")</f>
        <v>23.349187392830295</v>
      </c>
      <c r="AB77" s="597">
        <f>IF(ISNUMBER(MATCH(W77, 'LCU per US$, period average'!$A$4:$O$4, 0)), AA77*HLOOKUP(W77, 'LCU per US$, period average'!$A$4:$O$269, 76), "NA")</f>
        <v>16.77438074527009</v>
      </c>
      <c r="AC77" s="451">
        <f t="shared" si="5"/>
        <v>47284.848000000005</v>
      </c>
      <c r="AD77" s="451" t="str">
        <f>IFERROR(IF(ISNUMBER(MATCH(W77, 'PPP private conversion factor'!$A$4:$O$4, 0)), AC77/(INDEX('PPP private conversion factor'!$A$4:$O$269, MATCH(A77, 'PPP private conversion factor'!$A$4:$A$269), MATCH(W77, 'PPP private conversion factor'!$A$4:$O$4))), "NA"), "NA")</f>
        <v>NA</v>
      </c>
      <c r="AE77" s="452">
        <f t="shared" si="6"/>
        <v>116.74593696415147</v>
      </c>
      <c r="AF77" s="452">
        <f t="shared" si="7"/>
        <v>83.871903726350453</v>
      </c>
      <c r="AG77" s="452">
        <f t="shared" si="8"/>
        <v>236424.24000000002</v>
      </c>
      <c r="AH77" s="452" t="str">
        <f t="shared" si="9"/>
        <v>NA</v>
      </c>
      <c r="AI77" s="453" t="str">
        <f t="shared" si="10"/>
        <v>Madagascar / Rural area / All</v>
      </c>
      <c r="AJ77" s="458" t="s">
        <v>700</v>
      </c>
      <c r="AK77" s="460">
        <v>2012</v>
      </c>
      <c r="AL77" s="459"/>
      <c r="AM77" s="427">
        <f>IFERROR(1.64*(INDEX('LCU per US$, period average'!$A$4:$N$269,MATCH(A77,'LCU per US$, period average'!$A$4:$A$269),MATCH(AK77,'LCU per US$, period average'!$A$4:$N$4))),"NA")</f>
        <v>3321.1927000000001</v>
      </c>
      <c r="AN77" s="427">
        <f t="shared" si="34"/>
        <v>101030.68193400001</v>
      </c>
      <c r="AO77" s="427">
        <f>IFERROR(IF(ISNUMBER(MATCH(AK77, 'LCU per US$, period average'!$A$4:$O$4, 0)), AN77/(INDEX('LCU per US$, period average'!$A$4:$O$269, MATCH(A77, 'LCU per US$, period average'!$A$4:$A$269, 0), MATCH(AK77, 'LCU per US$, period average'!$A$4:$O$4, 0))), "NA"), "NA")</f>
        <v>49.888800000000003</v>
      </c>
      <c r="AP77" s="447">
        <f>IFERROR(IF(ISNUMBER(MATCH(AK77, 'LCU per US$, period average'!$A$4:$O$4, 0)), AO77*HLOOKUP(AK77, 'LCU per US$, period average'!$A$4:$O$269, 76), "NA"), "NA")</f>
        <v>35.840807307135599</v>
      </c>
      <c r="AQ77" s="427" t="str">
        <f>IFERROR(IF(ISNUMBER(MATCH(AK77, 'PPP private conversion factor'!$A$4:$N$4, 0)), AN77/(INDEX('PPP private conversion factor'!$A$4:$N$269, MATCH(A77, 'PPP private conversion factor'!$A$4:$A$269, 0), MATCH(AK77, 'PPP private conversion factor'!$A$4:$O$4, 0))), "NA"), "NA")</f>
        <v>NA</v>
      </c>
      <c r="AR77" s="427">
        <f t="shared" si="26"/>
        <v>505153.40967000002</v>
      </c>
      <c r="AS77" s="427">
        <f t="shared" si="11"/>
        <v>249.44400000000002</v>
      </c>
      <c r="AT77" s="427">
        <f t="shared" si="12"/>
        <v>179.204036535678</v>
      </c>
      <c r="AU77" s="454" t="str">
        <f t="shared" si="13"/>
        <v>NA</v>
      </c>
      <c r="AV77" s="455" t="str">
        <f t="shared" si="0"/>
        <v>Madagascar / Rural area / All</v>
      </c>
      <c r="AW77" s="435" t="s">
        <v>208</v>
      </c>
      <c r="AX77" s="435" t="s">
        <v>208</v>
      </c>
      <c r="AY77" s="435" t="s">
        <v>208</v>
      </c>
      <c r="AZ77" s="427" t="str">
        <f>IF(ISERROR(MATCH(AW77, 'LCU per US$, period average'!$A$4:$O$4, 0)), "NA", AY77/(INDEX('LCU per US$, period average'!$A$4:$O$269, MATCH(A77, 'LCU per US$, period average'!$A$4:$A$269, 0), MATCH(AW77, 'LCU per US$, period average'!$A$4:$O$4, 0))))</f>
        <v>NA</v>
      </c>
      <c r="BA77" s="447" t="str">
        <f>IFERROR(IF(ISNUMBER(MATCH(AW77, 'LCU per US$, period average'!$A$4:$O$4, 0)), AZ77*HLOOKUP(AW77, 'LCU per US$, period average'!$A$4:$O$269, 76), "NA"), "NA")</f>
        <v>NA</v>
      </c>
      <c r="BB77" s="435" t="str">
        <f>IFERROR(IF(ISNUMBER(MATCH(AW77, 'PPP private conversion factor'!$A$4:$O$4, 0)), AY77/(INDEX('PPP private conversion factor'!$A$4:$O$269, MATCH(A77, 'PPP private conversion factor'!$A$4:$A$269, 0), MATCH(AW77, 'PPP private conversion factor'!$A$4:$O$4, 0))), "NA"), "NA")</f>
        <v>NA</v>
      </c>
      <c r="BC77" s="435" t="str">
        <f t="shared" si="14"/>
        <v>NA</v>
      </c>
      <c r="BD77" s="435" t="str">
        <f t="shared" si="15"/>
        <v>NA</v>
      </c>
      <c r="BE77" s="435" t="str">
        <f t="shared" si="16"/>
        <v>NA</v>
      </c>
      <c r="BF77" s="448" t="str">
        <f t="shared" si="17"/>
        <v>NA</v>
      </c>
      <c r="BG77" s="435" t="str">
        <f t="shared" si="18"/>
        <v>Madagascar / Rural area / All</v>
      </c>
      <c r="BH77" s="438">
        <v>2024</v>
      </c>
      <c r="BI77" s="456" t="s">
        <v>329</v>
      </c>
      <c r="BJ77" s="443" t="s">
        <v>210</v>
      </c>
      <c r="BK77" s="427">
        <v>187993</v>
      </c>
      <c r="BL77" s="427">
        <f>IFERROR(IF(ISNUMBER(MATCH(BH77, 'LCU per US$, period average'!$A$4:$O$4, 0)), BK77/(INDEX('LCU per US$, period average'!$A$4:$O$269, MATCH(A77, 'LCU per US$, period average'!$A$4:$A$269), MATCH(BH77, 'LCU per US$, period average'!$A$4:$O$4))), "NA"),"NA")</f>
        <v>42.440374335729622</v>
      </c>
      <c r="BM77" s="447">
        <f>IF(ISNUMBER(MATCH(BH77, 'LCU per US$, period average'!$A$4:$O$4, 0)), BL77*HLOOKUP(BH77, 'LCU per US$, period average'!$A$4:$O$269, 76), "NA")</f>
        <v>39.250537061987323</v>
      </c>
      <c r="BN77" s="427" t="str">
        <f>IF(ISNUMBER(MATCH(BH77, 'PPP private conversion factor'!$A$4:$O$4, 0)), BK77/(INDEX('PPP private conversion factor'!$A$4:$O$269, MATCH(A77, 'PPP private conversion factor'!$A$4:$A$269), MATCH(BH77, 'PPP private conversion factor'!$A$4:$O$4))), "NA")</f>
        <v>NA</v>
      </c>
      <c r="BO77" s="427">
        <f t="shared" si="19"/>
        <v>334627.53999999998</v>
      </c>
      <c r="BP77" s="427">
        <f t="shared" si="20"/>
        <v>75.543866317598727</v>
      </c>
      <c r="BQ77" s="427">
        <f t="shared" si="21"/>
        <v>69.865955970337438</v>
      </c>
      <c r="BR77" s="427" t="str">
        <f t="shared" si="1"/>
        <v>NA</v>
      </c>
      <c r="BS77" s="752" t="s">
        <v>330</v>
      </c>
      <c r="BT77" s="441" t="s">
        <v>331</v>
      </c>
      <c r="BU77" s="344"/>
      <c r="BV77" s="346"/>
      <c r="BW77" s="346"/>
      <c r="BX77" s="346"/>
      <c r="BY77" s="346"/>
      <c r="BZ77" s="346"/>
      <c r="CA77" s="345" t="str">
        <f t="shared" si="22"/>
        <v>Madagascar / Rural area / All</v>
      </c>
    </row>
    <row r="78" spans="1:79" ht="33" thickBot="1" x14ac:dyDescent="0.25">
      <c r="A78" s="343" t="s">
        <v>332</v>
      </c>
      <c r="B78" s="332" t="s">
        <v>213</v>
      </c>
      <c r="C78" s="334" t="s">
        <v>333</v>
      </c>
      <c r="D78" s="428" t="s">
        <v>218</v>
      </c>
      <c r="E78" s="423">
        <v>2023</v>
      </c>
      <c r="F78" s="431">
        <v>5</v>
      </c>
      <c r="G78" s="424">
        <v>2</v>
      </c>
      <c r="H78" s="425">
        <v>1.59</v>
      </c>
      <c r="I78" s="446" t="str">
        <f t="shared" si="23"/>
        <v>Malawi / Rural area / Southern Region</v>
      </c>
      <c r="J78" s="429" t="s">
        <v>250</v>
      </c>
      <c r="K78" s="433">
        <v>2024</v>
      </c>
      <c r="L78" s="457"/>
      <c r="M78" s="427">
        <f t="shared" si="2"/>
        <v>63038.400000000001</v>
      </c>
      <c r="N78" s="435">
        <f t="shared" si="3"/>
        <v>54.292227927152815</v>
      </c>
      <c r="O78" s="435">
        <f t="shared" si="24"/>
        <v>50.211600104538505</v>
      </c>
      <c r="P78" s="447" t="str">
        <f t="shared" si="4"/>
        <v>NA</v>
      </c>
      <c r="Q78" s="427">
        <v>315192</v>
      </c>
      <c r="R78" s="447">
        <f>IFERROR(Q78 / INDEX('LCU per US$, period average'!$A$4:$O$269, MATCH(A78, 'LCU per US$, period average'!$A$4:$A$269, 0), MATCH(K78, 'LCU per US$, period average'!$A$4:$O$4, 0)), "NA")</f>
        <v>271.46113963576408</v>
      </c>
      <c r="S78" s="447">
        <f>IFERROR(R78 * HLOOKUP(K78, 'LCU per US$, period average'!$A$4:$O$269, 76, FALSE), "NA")</f>
        <v>251.05800052269254</v>
      </c>
      <c r="T78" s="448" t="str">
        <f>IFERROR(Q78 / INDEX('PPP private conversion factor'!$A$4:$O$269, MATCH(A78, 'PPP private conversion factor'!$A$4:$A$269, 0), MATCH(K78, 'PPP private conversion factor'!$A$4:$O$4, 0)), "NA")</f>
        <v>NA</v>
      </c>
      <c r="U78" s="449" t="str">
        <f t="shared" si="25"/>
        <v>Malawi / Rural area / Southern Region</v>
      </c>
      <c r="V78" s="492" t="s">
        <v>207</v>
      </c>
      <c r="W78" s="426">
        <v>2019</v>
      </c>
      <c r="X78" s="450">
        <v>0.70099999999999996</v>
      </c>
      <c r="Y78" s="430">
        <v>2.15</v>
      </c>
      <c r="Z78" s="430">
        <v>656.7</v>
      </c>
      <c r="AA78" s="451">
        <f>IF(ISNUMBER(MATCH(W78, 'LCU per US$, period average'!$A$4:$O$4, 0)), AC78/(INDEX('LCU per US$, period average'!$A$4:$O$269, MATCH(A78, 'LCU per US$, period average'!$A$4:$A$269), MATCH(W78, 'LCU per US$, period average'!$A$4:$O$4))), "NA")</f>
        <v>27.278307692307706</v>
      </c>
      <c r="AB78" s="597">
        <f>IF(ISNUMBER(MATCH(W78, 'LCU per US$, period average'!$A$4:$O$4, 0)), AA78*HLOOKUP(W78, 'LCU per US$, period average'!$A$4:$O$269, 76), "NA")</f>
        <v>23.098525358811099</v>
      </c>
      <c r="AC78" s="451">
        <f t="shared" si="5"/>
        <v>19976.814000000002</v>
      </c>
      <c r="AD78" s="451" t="str">
        <f>IFERROR(IF(ISNUMBER(MATCH(W78, 'PPP private conversion factor'!$A$4:$O$4, 0)), AC78/(INDEX('PPP private conversion factor'!$A$4:$O$269, MATCH(A78, 'PPP private conversion factor'!$A$4:$A$269), MATCH(W78, 'PPP private conversion factor'!$A$4:$O$4))), "NA"), "NA")</f>
        <v>NA</v>
      </c>
      <c r="AE78" s="452">
        <f t="shared" si="6"/>
        <v>136.39153846153852</v>
      </c>
      <c r="AF78" s="452">
        <f t="shared" si="7"/>
        <v>115.4926267940555</v>
      </c>
      <c r="AG78" s="452">
        <f t="shared" si="8"/>
        <v>99884.07</v>
      </c>
      <c r="AH78" s="452" t="str">
        <f t="shared" si="9"/>
        <v>NA</v>
      </c>
      <c r="AI78" s="453" t="str">
        <f t="shared" si="10"/>
        <v>Malawi / Rural area / Southern Region</v>
      </c>
      <c r="AJ78" s="458" t="s">
        <v>693</v>
      </c>
      <c r="AK78" s="460">
        <v>2016</v>
      </c>
      <c r="AL78" s="459"/>
      <c r="AM78" s="427">
        <f>IFERROR(1.68*(INDEX('LCU per US$, period average'!$A$4:$N$269,MATCH(A78,'LCU per US$, period average'!$A$4:$A$269),MATCH(AK78,'LCU per US$, period average'!$A$4:$N$4))),"NA")</f>
        <v>839.33779999999945</v>
      </c>
      <c r="AN78" s="427">
        <f t="shared" si="34"/>
        <v>25532.655875999986</v>
      </c>
      <c r="AO78" s="427">
        <f>IFERROR(IF(ISNUMBER(MATCH(AK78, 'LCU per US$, period average'!$A$4:$O$4, 0)), AN78/(INDEX('LCU per US$, period average'!$A$4:$O$269, MATCH(A78, 'LCU per US$, period average'!$A$4:$A$269, 0), MATCH(AK78, 'LCU per US$, period average'!$A$4:$O$4, 0))), "NA"), "NA")</f>
        <v>51.105600000000003</v>
      </c>
      <c r="AP78" s="447">
        <f>IFERROR(IF(ISNUMBER(MATCH(AK78, 'LCU per US$, period average'!$A$4:$O$4, 0)), AO78*HLOOKUP(AK78, 'LCU per US$, period average'!$A$4:$O$269, 76), "NA"), "NA")</f>
        <v>46.061294494029468</v>
      </c>
      <c r="AQ78" s="427" t="str">
        <f>IFERROR(IF(ISNUMBER(MATCH(AK78, 'PPP private conversion factor'!$A$4:$N$4, 0)), AN78/(INDEX('PPP private conversion factor'!$A$4:$N$269, MATCH(A78, 'PPP private conversion factor'!$A$4:$A$269, 0), MATCH(AK78, 'PPP private conversion factor'!$A$4:$O$4, 0))), "NA"), "NA")</f>
        <v>NA</v>
      </c>
      <c r="AR78" s="427">
        <f t="shared" si="26"/>
        <v>127663.27937999993</v>
      </c>
      <c r="AS78" s="427">
        <f t="shared" si="11"/>
        <v>255.52800000000002</v>
      </c>
      <c r="AT78" s="427">
        <f t="shared" si="12"/>
        <v>230.30647247014736</v>
      </c>
      <c r="AU78" s="454" t="str">
        <f t="shared" si="13"/>
        <v>NA</v>
      </c>
      <c r="AV78" s="455" t="str">
        <f t="shared" si="0"/>
        <v>Malawi / Rural area / Southern Region</v>
      </c>
      <c r="AW78" s="433">
        <v>2024</v>
      </c>
      <c r="AX78" s="432" t="s">
        <v>209</v>
      </c>
      <c r="AY78" s="435">
        <v>214312</v>
      </c>
      <c r="AZ78" s="427">
        <f>IF(ISERROR(MATCH(AW78, 'LCU per US$, period average'!$A$4:$O$4, 0)), "NA", AY78/(INDEX('LCU per US$, period average'!$A$4:$O$269, MATCH(A78, 'LCU per US$, period average'!$A$4:$A$269, 0), MATCH(AW78, 'LCU per US$, period average'!$A$4:$O$4, 0))))</f>
        <v>184.57759003280501</v>
      </c>
      <c r="BA78" s="447">
        <f>IFERROR(IF(ISNUMBER(MATCH(AW78, 'LCU per US$, period average'!$A$4:$O$4, 0)), AZ78*HLOOKUP(AW78, 'LCU per US$, period average'!$A$4:$O$269, 76), "NA"), "NA")</f>
        <v>170.70465686952488</v>
      </c>
      <c r="BB78" s="435" t="str">
        <f>IFERROR(IF(ISNUMBER(MATCH(AW78, 'PPP private conversion factor'!$A$4:$O$4, 0)), AY78/(INDEX('PPP private conversion factor'!$A$4:$O$269, MATCH(A78, 'PPP private conversion factor'!$A$4:$A$269, 0), MATCH(AW78, 'PPP private conversion factor'!$A$4:$O$4, 0))), "NA"), "NA")</f>
        <v>NA</v>
      </c>
      <c r="BC78" s="435">
        <f t="shared" si="14"/>
        <v>340756.08</v>
      </c>
      <c r="BD78" s="435">
        <f t="shared" si="15"/>
        <v>293.47836815215999</v>
      </c>
      <c r="BE78" s="435">
        <f t="shared" si="16"/>
        <v>271.42040442254455</v>
      </c>
      <c r="BF78" s="448" t="str">
        <f t="shared" si="17"/>
        <v>NA</v>
      </c>
      <c r="BG78" s="435" t="str">
        <f t="shared" si="18"/>
        <v>Malawi / Rural area / Southern Region</v>
      </c>
      <c r="BH78" s="438">
        <v>2024</v>
      </c>
      <c r="BI78" s="456" t="s">
        <v>334</v>
      </c>
      <c r="BJ78" s="429" t="s">
        <v>210</v>
      </c>
      <c r="BK78" s="427">
        <v>50000</v>
      </c>
      <c r="BL78" s="427">
        <f>IFERROR(IF(ISNUMBER(MATCH(BH78, 'LCU per US$, period average'!$A$4:$O$4, 0)), BK78/(INDEX('LCU per US$, period average'!$A$4:$O$269, MATCH(A78, 'LCU per US$, period average'!$A$4:$A$269), MATCH(BH78, 'LCU per US$, period average'!$A$4:$O$4))), "NA"),"NA")</f>
        <v>43.062821968159739</v>
      </c>
      <c r="BM78" s="447">
        <f>IF(ISNUMBER(MATCH(BH78, 'LCU per US$, period average'!$A$4:$O$4, 0)), BL78*HLOOKUP(BH78, 'LCU per US$, period average'!$A$4:$O$269, 76), "NA")</f>
        <v>39.826201255535125</v>
      </c>
      <c r="BN78" s="427" t="str">
        <f>IF(ISNUMBER(MATCH(BH78, 'PPP private conversion factor'!$A$4:$O$4, 0)), BK78/(INDEX('PPP private conversion factor'!$A$4:$O$269, MATCH(A78, 'PPP private conversion factor'!$A$4:$A$269), MATCH(BH78, 'PPP private conversion factor'!$A$4:$O$4))), "NA")</f>
        <v>NA</v>
      </c>
      <c r="BO78" s="427">
        <f t="shared" si="19"/>
        <v>79500</v>
      </c>
      <c r="BP78" s="427">
        <f t="shared" si="20"/>
        <v>68.469886929373985</v>
      </c>
      <c r="BQ78" s="427">
        <f t="shared" si="21"/>
        <v>63.323659996300854</v>
      </c>
      <c r="BR78" s="427" t="str">
        <f t="shared" si="1"/>
        <v>NA</v>
      </c>
      <c r="BS78" s="438" t="s">
        <v>335</v>
      </c>
      <c r="BT78" s="441" t="s">
        <v>336</v>
      </c>
      <c r="BU78" s="344"/>
      <c r="BV78" s="346"/>
      <c r="BW78" s="346"/>
      <c r="BX78" s="346"/>
      <c r="BY78" s="346"/>
      <c r="BZ78" s="346"/>
      <c r="CA78" s="345" t="str">
        <f t="shared" si="22"/>
        <v>Malawi / Rural area / Southern Region</v>
      </c>
    </row>
    <row r="79" spans="1:79" ht="20" thickBot="1" x14ac:dyDescent="0.25">
      <c r="A79" s="343" t="s">
        <v>540</v>
      </c>
      <c r="B79" s="332" t="s">
        <v>204</v>
      </c>
      <c r="C79" s="334" t="s">
        <v>204</v>
      </c>
      <c r="D79" s="473" t="s">
        <v>209</v>
      </c>
      <c r="E79" s="434">
        <v>2024</v>
      </c>
      <c r="F79" s="431">
        <v>4</v>
      </c>
      <c r="G79" s="424">
        <v>2</v>
      </c>
      <c r="H79" s="425" t="s">
        <v>776</v>
      </c>
      <c r="I79" s="446" t="str">
        <f t="shared" si="23"/>
        <v>Mauritius / All area / All</v>
      </c>
      <c r="J79" s="470" t="s">
        <v>206</v>
      </c>
      <c r="K79" s="433">
        <v>2024</v>
      </c>
      <c r="L79" s="461"/>
      <c r="M79" s="427">
        <f t="shared" si="2"/>
        <v>10123.25</v>
      </c>
      <c r="N79" s="435">
        <f t="shared" si="3"/>
        <v>223.6331031999421</v>
      </c>
      <c r="O79" s="435">
        <f t="shared" si="24"/>
        <v>206.82474042286648</v>
      </c>
      <c r="P79" s="447" t="str">
        <f t="shared" si="4"/>
        <v>NA</v>
      </c>
      <c r="Q79" s="427">
        <v>40493</v>
      </c>
      <c r="R79" s="447">
        <f>IFERROR(Q79 / INDEX('LCU per US$, period average'!$A$4:$O$269, MATCH(A79, 'LCU per US$, period average'!$A$4:$A$269, 0), MATCH(K79, 'LCU per US$, period average'!$A$4:$O$4, 0)), "NA")</f>
        <v>894.53241279976839</v>
      </c>
      <c r="S79" s="447">
        <f>IFERROR(R79 * HLOOKUP(K79, 'LCU per US$, period average'!$A$4:$O$269, 76, FALSE), "NA")</f>
        <v>827.29896169146593</v>
      </c>
      <c r="T79" s="448" t="str">
        <f>IFERROR(Q79 / INDEX('PPP private conversion factor'!$A$4:$O$269, MATCH(A79, 'PPP private conversion factor'!$A$4:$A$269, 0), MATCH(K79, 'PPP private conversion factor'!$A$4:$O$4, 0)), "NA")</f>
        <v>NA</v>
      </c>
      <c r="U79" s="472" t="str">
        <f t="shared" si="25"/>
        <v>Mauritius / All area / All</v>
      </c>
      <c r="V79" s="492"/>
      <c r="W79" s="426"/>
      <c r="X79" s="450"/>
      <c r="Y79" s="430"/>
      <c r="Z79" s="430"/>
      <c r="AA79" s="451"/>
      <c r="AB79" s="597"/>
      <c r="AC79" s="451"/>
      <c r="AD79" s="451"/>
      <c r="AE79" s="452"/>
      <c r="AF79" s="452"/>
      <c r="AG79" s="452"/>
      <c r="AH79" s="452"/>
      <c r="AI79" s="453" t="str">
        <f t="shared" si="10"/>
        <v>Mauritius / All area / All</v>
      </c>
      <c r="AJ79" s="458"/>
      <c r="AK79" s="460"/>
      <c r="AL79" s="459"/>
      <c r="AM79" s="427"/>
      <c r="AN79" s="427"/>
      <c r="AO79" s="427"/>
      <c r="AP79" s="447"/>
      <c r="AQ79" s="427"/>
      <c r="AR79" s="427"/>
      <c r="AS79" s="427"/>
      <c r="AT79" s="427"/>
      <c r="AU79" s="751"/>
      <c r="AV79" s="455" t="str">
        <f t="shared" si="0"/>
        <v>Mauritius / All area / All</v>
      </c>
      <c r="AW79" s="433">
        <v>2024</v>
      </c>
      <c r="AX79" s="474" t="s">
        <v>209</v>
      </c>
      <c r="AY79" s="435">
        <v>25835</v>
      </c>
      <c r="AZ79" s="427">
        <f>IF(ISERROR(MATCH(AW79, 'LCU per US$, period average'!$A$4:$O$4, 0)), "NA", AY79/(INDEX('LCU per US$, period average'!$A$4:$O$269, MATCH(A79, 'LCU per US$, period average'!$A$4:$A$269, 0), MATCH(AW79, 'LCU per US$, period average'!$A$4:$O$4, 0))))</f>
        <v>570.72197379008765</v>
      </c>
      <c r="BA79" s="447">
        <f>IFERROR(IF(ISNUMBER(MATCH(AW79, 'LCU per US$, period average'!$A$4:$O$4, 0)), AZ79*HLOOKUP(AW79, 'LCU per US$, period average'!$A$4:$O$269, 76), "NA"), "NA")</f>
        <v>527.82625824954994</v>
      </c>
      <c r="BB79" s="435" t="str">
        <f>IFERROR(IF(ISNUMBER(MATCH(AW79, 'PPP private conversion factor'!$A$4:$O$4, 0)), AY79/(INDEX('PPP private conversion factor'!$A$4:$O$269, MATCH(A79, 'PPP private conversion factor'!$A$4:$A$269, 0), MATCH(AW79, 'PPP private conversion factor'!$A$4:$O$4, 0))), "NA"), "NA")</f>
        <v>NA</v>
      </c>
      <c r="BC79" s="435" t="str">
        <f t="shared" si="14"/>
        <v>NA</v>
      </c>
      <c r="BD79" s="435" t="str">
        <f t="shared" si="15"/>
        <v>NA</v>
      </c>
      <c r="BE79" s="435" t="str">
        <f t="shared" si="16"/>
        <v>NA</v>
      </c>
      <c r="BF79" s="448" t="str">
        <f t="shared" si="17"/>
        <v>NA</v>
      </c>
      <c r="BG79" s="435" t="str">
        <f t="shared" si="18"/>
        <v>Mauritius / All area / All</v>
      </c>
      <c r="BH79" s="438"/>
      <c r="BI79" s="463"/>
      <c r="BJ79" s="429"/>
      <c r="BK79" s="427"/>
      <c r="BL79" s="427"/>
      <c r="BM79" s="447"/>
      <c r="BN79" s="427"/>
      <c r="BO79" s="427"/>
      <c r="BP79" s="427"/>
      <c r="BQ79" s="427"/>
      <c r="BR79" s="427"/>
      <c r="BS79" s="438" t="s">
        <v>781</v>
      </c>
      <c r="BT79" s="441" t="s">
        <v>782</v>
      </c>
      <c r="BU79" s="344"/>
      <c r="BV79" s="346"/>
      <c r="BW79" s="346"/>
      <c r="BX79" s="346"/>
      <c r="BY79" s="346"/>
      <c r="BZ79" s="346"/>
      <c r="CA79" s="345" t="str">
        <f t="shared" si="22"/>
        <v>Mauritius / All area / All</v>
      </c>
    </row>
    <row r="80" spans="1:79" ht="33" thickBot="1" x14ac:dyDescent="0.25">
      <c r="A80" s="343" t="s">
        <v>337</v>
      </c>
      <c r="B80" s="332" t="s">
        <v>658</v>
      </c>
      <c r="C80" s="334" t="s">
        <v>660</v>
      </c>
      <c r="D80" s="439" t="s">
        <v>205</v>
      </c>
      <c r="E80" s="423">
        <v>2023</v>
      </c>
      <c r="F80" s="431">
        <v>4</v>
      </c>
      <c r="G80" s="424">
        <v>2</v>
      </c>
      <c r="H80" s="425">
        <v>1.7</v>
      </c>
      <c r="I80" s="446" t="str">
        <f t="shared" si="23"/>
        <v>Mexico / Yucatán area / Rural Areas and Small Towns in Yucatan</v>
      </c>
      <c r="J80" s="408" t="s">
        <v>250</v>
      </c>
      <c r="K80" s="433">
        <v>2024</v>
      </c>
      <c r="L80" s="461"/>
      <c r="M80" s="427">
        <f>IFERROR(Q80/F80,"NA")</f>
        <v>4733.5</v>
      </c>
      <c r="N80" s="435">
        <f>IFERROR(IF(ISBLANK(M80),"",R80/F80),"NA")</f>
        <v>266.54516139022758</v>
      </c>
      <c r="O80" s="435">
        <f>IFERROR(IF(ISBLANK(M80),"",S80/F80),"NA")</f>
        <v>246.51150937263901</v>
      </c>
      <c r="P80" s="447" t="str">
        <f>IFERROR(T80/F80,"NA")</f>
        <v>NA</v>
      </c>
      <c r="Q80" s="427">
        <v>18934</v>
      </c>
      <c r="R80" s="447">
        <f>IFERROR(Q80 / INDEX('LCU per US$, period average'!$A$4:$O$269, MATCH(A80, 'LCU per US$, period average'!$A$4:$A$269, 0), MATCH(K80, 'LCU per US$, period average'!$A$4:$O$4, 0)), "NA")</f>
        <v>1066.1806455609103</v>
      </c>
      <c r="S80" s="447">
        <f>IFERROR(R80 * HLOOKUP(K80, 'LCU per US$, period average'!$A$4:$O$269, 76, FALSE), "NA")</f>
        <v>986.04603749055605</v>
      </c>
      <c r="T80" s="448" t="str">
        <f>IFERROR(Q80 / INDEX('PPP private conversion factor'!$A$4:$O$269, MATCH(A80, 'PPP private conversion factor'!$A$4:$A$269, 0), MATCH(K80, 'PPP private conversion factor'!$A$4:$O$4, 0)), "NA")</f>
        <v>NA</v>
      </c>
      <c r="U80" s="449" t="str">
        <f t="shared" si="25"/>
        <v>Mexico / Yucatán area / Rural Areas and Small Towns in Yucatan</v>
      </c>
      <c r="V80" s="420" t="s">
        <v>207</v>
      </c>
      <c r="W80" s="426">
        <v>2020</v>
      </c>
      <c r="X80" s="450">
        <v>0.32500000000000001</v>
      </c>
      <c r="Y80" s="430">
        <v>6.85</v>
      </c>
      <c r="Z80" s="430">
        <v>76.2</v>
      </c>
      <c r="AA80" s="451">
        <f>IF(ISNUMBER(MATCH(W80, 'LCU per US$, period average'!$A$4:$O$4, 0)), AC80/(INDEX('LCU per US$, period average'!$A$4:$O$269, MATCH(A80, 'LCU per US$, period average'!$A$4:$A$269), MATCH(W80, 'LCU per US$, period average'!$A$4:$O$4))), "NA")</f>
        <v>120.3305710760693</v>
      </c>
      <c r="AB80" s="597">
        <f>IF(ISNUMBER(MATCH(W80, 'LCU per US$, period average'!$A$4:$O$4, 0)), AA80*HLOOKUP(W80, 'LCU per US$, period average'!$A$4:$O$269, 76), "NA")</f>
        <v>107.48844214161501</v>
      </c>
      <c r="AC80" s="451">
        <f>IFERROR(Z80*30.42,"NA")</f>
        <v>2318.0040000000004</v>
      </c>
      <c r="AD80" s="451" t="str">
        <f>IFERROR(IF(ISNUMBER(MATCH(W80, 'PPP private conversion factor'!$A$4:$O$4, 0)), AC80/(INDEX('PPP private conversion factor'!$A$4:$O$269, MATCH(A80, 'PPP private conversion factor'!$A$4:$A$269), MATCH(W80, 'PPP private conversion factor'!$A$4:$O$4))), "NA"), "NA")</f>
        <v>NA</v>
      </c>
      <c r="AE80" s="452">
        <f>IFERROR(AA80*F80,"NA")</f>
        <v>481.32228430427722</v>
      </c>
      <c r="AF80" s="452">
        <f>IFERROR(AB80*F80,"NA")</f>
        <v>429.95376856646004</v>
      </c>
      <c r="AG80" s="452">
        <f>IFERROR(AC80*F80,"NA")</f>
        <v>9272.0160000000014</v>
      </c>
      <c r="AH80" s="452" t="str">
        <f>IFERROR(AD80*F80,"NA")</f>
        <v>NA</v>
      </c>
      <c r="AI80" s="453" t="str">
        <f t="shared" si="10"/>
        <v>Mexico / Yucatán area / Rural Areas and Small Towns in Yucatan</v>
      </c>
      <c r="AJ80" s="458" t="s">
        <v>693</v>
      </c>
      <c r="AK80" s="460">
        <v>2018</v>
      </c>
      <c r="AL80" s="459"/>
      <c r="AM80" s="427">
        <f>IFERROR(8.96*(INDEX('LCU per US$, period average'!$A$4:$N$269,MATCH(A80,'LCU per US$, period average'!$A$4:$A$269),MATCH(AK80,'LCU per US$, period average'!$A$4:$N$4))),"NA")</f>
        <v>169.58158933333365</v>
      </c>
      <c r="AN80" s="427">
        <f t="shared" si="34"/>
        <v>5158.6719475200098</v>
      </c>
      <c r="AO80" s="427">
        <f>IFERROR(IF(ISNUMBER(MATCH(AK80, 'LCU per US$, period average'!$A$4:$O$4, 0)), AN80/(INDEX('LCU per US$, period average'!$A$4:$O$269, MATCH(A80, 'LCU per US$, period average'!$A$4:$A$269, 0), MATCH(AK80, 'LCU per US$, period average'!$A$4:$O$4, 0))), "NA"), "NA")</f>
        <v>272.56320000000005</v>
      </c>
      <c r="AP80" s="447">
        <f>IFERROR(IF(ISNUMBER(MATCH(AK80, 'LCU per US$, period average'!$A$4:$O$4, 0)), AO80*HLOOKUP(AK80, 'LCU per US$, period average'!$A$4:$O$269, 76), "NA"), "NA")</f>
        <v>241.27444599152656</v>
      </c>
      <c r="AQ80" s="427" t="str">
        <f>IFERROR(IF(ISNUMBER(MATCH(AK80, 'PPP private conversion factor'!$A$4:$N$4, 0)), AN80/(INDEX('PPP private conversion factor'!$A$4:$N$269, MATCH(A80, 'PPP private conversion factor'!$A$4:$A$269, 0), MATCH(AK80, 'PPP private conversion factor'!$A$4:$O$4, 0))), "NA"), "NA")</f>
        <v>NA</v>
      </c>
      <c r="AR80" s="427">
        <f>AN80*F80</f>
        <v>20634.687790080039</v>
      </c>
      <c r="AS80" s="427">
        <f>IFERROR(AO80*F80,"NA")</f>
        <v>1090.2528000000002</v>
      </c>
      <c r="AT80" s="427">
        <f>IFERROR(AP80*F80,"NA")</f>
        <v>965.09778396610625</v>
      </c>
      <c r="AU80" s="454" t="str">
        <f>IFERROR(AQ80*F80,"NA")</f>
        <v>NA</v>
      </c>
      <c r="AV80" s="455" t="str">
        <f t="shared" si="0"/>
        <v>Mexico / Yucatán area / Rural Areas and Small Towns in Yucatan</v>
      </c>
      <c r="AW80" s="433">
        <v>2024</v>
      </c>
      <c r="AX80" s="412" t="s">
        <v>209</v>
      </c>
      <c r="AY80" s="435">
        <v>12575</v>
      </c>
      <c r="AZ80" s="427">
        <f>IF(ISERROR(MATCH(AW80, 'LCU per US$, period average'!$A$4:$O$4, 0)), "NA", AY80/(INDEX('LCU per US$, period average'!$A$4:$O$269, MATCH(A80, 'LCU per US$, period average'!$A$4:$A$269, 0), MATCH(AW80, 'LCU per US$, period average'!$A$4:$O$4, 0))))</f>
        <v>708.1029691522366</v>
      </c>
      <c r="BA80" s="447">
        <f>IFERROR(IF(ISNUMBER(MATCH(AW80, 'LCU per US$, period average'!$A$4:$O$4, 0)), AZ80*HLOOKUP(AW80, 'LCU per US$, period average'!$A$4:$O$269, 76), "NA"), "NA")</f>
        <v>654.88163734254476</v>
      </c>
      <c r="BB80" s="435" t="str">
        <f>IFERROR(IF(ISNUMBER(MATCH(AW80, 'PPP private conversion factor'!$A$4:$O$4, 0)), AY80/(INDEX('PPP private conversion factor'!$A$4:$O$269, MATCH(A80, 'PPP private conversion factor'!$A$4:$A$269, 0), MATCH(AW80, 'PPP private conversion factor'!$A$4:$O$4, 0))), "NA"), "NA")</f>
        <v>NA</v>
      </c>
      <c r="BC80" s="435">
        <f>IFERROR(AY80*H80,"NA")</f>
        <v>21377.5</v>
      </c>
      <c r="BD80" s="435">
        <f>IFERROR(AZ80*H80,"NA")</f>
        <v>1203.7750475588023</v>
      </c>
      <c r="BE80" s="435">
        <f>IFERROR(BA80*H80,"NA")</f>
        <v>1113.2987834823261</v>
      </c>
      <c r="BF80" s="448" t="str">
        <f>IFERROR(BB80*H80,"NA")</f>
        <v>NA</v>
      </c>
      <c r="BG80" s="435" t="str">
        <f t="shared" si="18"/>
        <v>Mexico / Yucatán area / Rural Areas and Small Towns in Yucatan</v>
      </c>
      <c r="BH80" s="438">
        <v>2024</v>
      </c>
      <c r="BI80" s="456" t="s">
        <v>730</v>
      </c>
      <c r="BJ80" s="443" t="s">
        <v>646</v>
      </c>
      <c r="BK80" s="427">
        <f>248.93*6*4.33</f>
        <v>6467.2013999999999</v>
      </c>
      <c r="BL80" s="427">
        <f>IFERROR(IF(ISNUMBER(MATCH(BH80, 'LCU per US$, period average'!$A$4:$O$4, 0)), BK80/(INDEX('LCU per US$, period average'!$A$4:$O$269, MATCH(A80, 'LCU per US$, period average'!$A$4:$A$269), MATCH(BH80, 'LCU per US$, period average'!$A$4:$O$4))), "NA"),"NA")</f>
        <v>364.1705378485488</v>
      </c>
      <c r="BM80" s="447">
        <f>IF(ISNUMBER(MATCH(BH80, 'LCU per US$, period average'!$A$4:$O$4, 0)), BL80*HLOOKUP(BH80, 'LCU per US$, period average'!$A$4:$O$269, 76), "NA")</f>
        <v>336.79931943188848</v>
      </c>
      <c r="BN80" s="427" t="str">
        <f>IF(ISNUMBER(MATCH(BH80, 'PPP private conversion factor'!$A$4:$O$4, 0)), BK80/(INDEX('PPP private conversion factor'!$A$4:$O$269, MATCH(A80, 'PPP private conversion factor'!$A$4:$A$269), MATCH(BH80, 'PPP private conversion factor'!$A$4:$O$4))), "NA")</f>
        <v>NA</v>
      </c>
      <c r="BO80" s="427">
        <f>IFERROR(BK80*H80,"NA")</f>
        <v>10994.24238</v>
      </c>
      <c r="BP80" s="427">
        <f>IFERROR(BL80*H80,"NA")</f>
        <v>619.08991434253301</v>
      </c>
      <c r="BQ80" s="427">
        <f>IFERROR(BM80*H80,"NA")</f>
        <v>572.55884303421044</v>
      </c>
      <c r="BR80" s="427" t="str">
        <f>IFERROR(BN80*H80,"NA")</f>
        <v>NA</v>
      </c>
      <c r="BS80" s="438" t="s">
        <v>340</v>
      </c>
      <c r="BT80" s="441" t="s">
        <v>341</v>
      </c>
      <c r="BU80" s="344"/>
      <c r="BV80" s="346"/>
      <c r="BW80" s="346"/>
      <c r="BX80" s="346"/>
      <c r="BY80" s="346"/>
      <c r="BZ80" s="346"/>
      <c r="CA80" s="345" t="str">
        <f t="shared" si="22"/>
        <v>Mexico / Yucatán area / Rural Areas and Small Towns in Yucatan</v>
      </c>
    </row>
    <row r="81" spans="1:80" ht="33" thickBot="1" x14ac:dyDescent="0.25">
      <c r="A81" s="343" t="s">
        <v>337</v>
      </c>
      <c r="B81" s="332" t="s">
        <v>643</v>
      </c>
      <c r="C81" s="334" t="s">
        <v>659</v>
      </c>
      <c r="D81" s="439" t="s">
        <v>205</v>
      </c>
      <c r="E81" s="423">
        <v>2023</v>
      </c>
      <c r="F81" s="431">
        <v>4</v>
      </c>
      <c r="G81" s="424">
        <v>2</v>
      </c>
      <c r="H81" s="425">
        <v>1.67</v>
      </c>
      <c r="I81" s="446" t="str">
        <f t="shared" si="23"/>
        <v>Mexico / Rural Areas and Small Towns area / Rural Areas and Small Towns of Nayarit</v>
      </c>
      <c r="J81" s="408" t="s">
        <v>250</v>
      </c>
      <c r="K81" s="433">
        <v>2024</v>
      </c>
      <c r="L81" s="461"/>
      <c r="M81" s="427">
        <f>IFERROR(Q81/F81,"NA")</f>
        <v>4959</v>
      </c>
      <c r="N81" s="435">
        <f>IFERROR(IF(ISBLANK(M81),"",R81/F81),"NA")</f>
        <v>279.24315101597944</v>
      </c>
      <c r="O81" s="435">
        <f>IFERROR(IF(ISBLANK(M81),"",S81/F81),"NA")</f>
        <v>258.25511249158484</v>
      </c>
      <c r="P81" s="447" t="str">
        <f>IFERROR(T81/F81,"NA")</f>
        <v>NA</v>
      </c>
      <c r="Q81" s="427">
        <v>19836</v>
      </c>
      <c r="R81" s="581">
        <f>IFERROR(Q81 / INDEX('LCU per US$, period average'!$A$4:$O$269, MATCH(A81, 'LCU per US$, period average'!$A$4:$A$269, 0), MATCH(K81, 'LCU per US$, period average'!$A$4:$O$4, 0)), "NA")</f>
        <v>1116.9726040639177</v>
      </c>
      <c r="S81" s="581">
        <f>IFERROR(R81 * HLOOKUP(K81, 'LCU per US$, period average'!$A$4:$O$269, 76, FALSE), "NA")</f>
        <v>1033.0204499663394</v>
      </c>
      <c r="T81" s="582" t="str">
        <f>IFERROR(Q81 / INDEX('PPP private conversion factor'!$A$4:$O$269, MATCH(A81, 'PPP private conversion factor'!$A$4:$A$269, 0), MATCH(K81, 'PPP private conversion factor'!$A$4:$O$4, 0)), "NA")</f>
        <v>NA</v>
      </c>
      <c r="U81" s="449" t="str">
        <f t="shared" si="25"/>
        <v>Mexico / Rural Areas and Small Towns area / Rural Areas and Small Towns of Nayarit</v>
      </c>
      <c r="V81" s="420" t="s">
        <v>207</v>
      </c>
      <c r="W81" s="426">
        <v>2020</v>
      </c>
      <c r="X81" s="450">
        <v>0.32500000000000001</v>
      </c>
      <c r="Y81" s="430">
        <v>6.85</v>
      </c>
      <c r="Z81" s="430">
        <v>76.2</v>
      </c>
      <c r="AA81" s="586">
        <f>IF(ISNUMBER(MATCH(W81, 'LCU per US$, period average'!$A$4:$O$4, 0)), AC81/(INDEX('LCU per US$, period average'!$A$4:$O$269, MATCH(A81, 'LCU per US$, period average'!$A$4:$A$269), MATCH(W81, 'LCU per US$, period average'!$A$4:$O$4))), "NA")</f>
        <v>120.3305710760693</v>
      </c>
      <c r="AB81" s="587">
        <f>IF(ISNUMBER(MATCH(W81, 'LCU per US$, period average'!$A$4:$O$4, 0)), AA81*HLOOKUP(W81, 'LCU per US$, period average'!$A$4:$O$269, 76), "NA")</f>
        <v>107.48844214161501</v>
      </c>
      <c r="AC81" s="451">
        <f>IFERROR(Z81*30.42,"NA")</f>
        <v>2318.0040000000004</v>
      </c>
      <c r="AD81" s="586" t="str">
        <f>IFERROR(IF(ISNUMBER(MATCH(W81, 'PPP private conversion factor'!$A$4:$O$4, 0)), AC81/(INDEX('PPP private conversion factor'!$A$4:$O$269, MATCH(A81, 'PPP private conversion factor'!$A$4:$A$269), MATCH(W81, 'PPP private conversion factor'!$A$4:$O$4))), "NA"), "NA")</f>
        <v>NA</v>
      </c>
      <c r="AE81" s="452">
        <f>IFERROR(AA81*F81,"NA")</f>
        <v>481.32228430427722</v>
      </c>
      <c r="AF81" s="452">
        <f>IFERROR(AB81*F81,"NA")</f>
        <v>429.95376856646004</v>
      </c>
      <c r="AG81" s="452">
        <f>IFERROR(AC81*F81,"NA")</f>
        <v>9272.0160000000014</v>
      </c>
      <c r="AH81" s="452" t="str">
        <f>IFERROR(AD81*F81,"NA")</f>
        <v>NA</v>
      </c>
      <c r="AI81" s="453" t="str">
        <f t="shared" si="10"/>
        <v>Mexico / Rural Areas and Small Towns area / Rural Areas and Small Towns of Nayarit</v>
      </c>
      <c r="AJ81" s="458" t="s">
        <v>693</v>
      </c>
      <c r="AK81" s="460">
        <v>2018</v>
      </c>
      <c r="AL81" s="459"/>
      <c r="AM81" s="427">
        <f>IFERROR(8.96*(INDEX('LCU per US$, period average'!$A$4:$N$269,MATCH(A81,'LCU per US$, period average'!$A$4:$A$269),MATCH(AK81,'LCU per US$, period average'!$A$4:$N$4))),"NA")</f>
        <v>169.58158933333365</v>
      </c>
      <c r="AN81" s="427">
        <f>AM81*30.42</f>
        <v>5158.6719475200098</v>
      </c>
      <c r="AO81" s="579">
        <f>IFERROR(IF(ISNUMBER(MATCH(AK81, 'LCU per US$, period average'!$A$4:$O$4, 0)), AN81/(INDEX('LCU per US$, period average'!$A$4:$O$269, MATCH(A81, 'LCU per US$, period average'!$A$4:$A$269, 0), MATCH(AK81, 'LCU per US$, period average'!$A$4:$O$4, 0))), "NA"), "NA")</f>
        <v>272.56320000000005</v>
      </c>
      <c r="AP81" s="581">
        <f>IFERROR(IF(ISNUMBER(MATCH(AK81, 'LCU per US$, period average'!$A$4:$O$4, 0)), AO81*HLOOKUP(AK81, 'LCU per US$, period average'!$A$4:$O$269, 76), "NA"), "NA")</f>
        <v>241.27444599152656</v>
      </c>
      <c r="AQ81" s="579" t="str">
        <f>IFERROR(IF(ISNUMBER(MATCH(AK81, 'PPP private conversion factor'!$A$4:$N$4, 0)), AN81/(INDEX('PPP private conversion factor'!$A$4:$N$269, MATCH(A81, 'PPP private conversion factor'!$A$4:$A$269, 0), MATCH(AK81, 'PPP private conversion factor'!$A$4:$O$4, 0))), "NA"), "NA")</f>
        <v>NA</v>
      </c>
      <c r="AR81" s="427">
        <f>AN81*F81</f>
        <v>20634.687790080039</v>
      </c>
      <c r="AS81" s="427">
        <f>IFERROR(AO81*F81,"NA")</f>
        <v>1090.2528000000002</v>
      </c>
      <c r="AT81" s="427">
        <f>IFERROR(AP81*F81,"NA")</f>
        <v>965.09778396610625</v>
      </c>
      <c r="AU81" s="454" t="str">
        <f>IFERROR(AQ81*F81,"NA")</f>
        <v>NA</v>
      </c>
      <c r="AV81" s="455" t="str">
        <f t="shared" si="0"/>
        <v>Mexico / Rural Areas and Small Towns area / Rural Areas and Small Towns of Nayarit</v>
      </c>
      <c r="AW81" s="433">
        <v>2024</v>
      </c>
      <c r="AX81" s="412" t="s">
        <v>209</v>
      </c>
      <c r="AY81" s="435">
        <v>14006</v>
      </c>
      <c r="AZ81" s="579">
        <f>IF(ISERROR(MATCH(AW81, 'LCU per US$, period average'!$A$4:$O$4, 0)), "NA", AY81/(INDEX('LCU per US$, period average'!$A$4:$O$269, MATCH(A81, 'LCU per US$, period average'!$A$4:$A$269, 0), MATCH(AW81, 'LCU per US$, period average'!$A$4:$O$4, 0))))</f>
        <v>788.68311617862628</v>
      </c>
      <c r="BA81" s="581">
        <f>IFERROR(IF(ISNUMBER(MATCH(AW81, 'LCU per US$, period average'!$A$4:$O$4, 0)), AZ81*HLOOKUP(AW81, 'LCU per US$, period average'!$A$4:$O$269, 76), "NA"), "NA")</f>
        <v>729.40534493993493</v>
      </c>
      <c r="BB81" s="580" t="str">
        <f>IFERROR(IF(ISNUMBER(MATCH(AW81, 'PPP private conversion factor'!$A$4:$O$4, 0)), AY81/(INDEX('PPP private conversion factor'!$A$4:$O$269, MATCH(A81, 'PPP private conversion factor'!$A$4:$A$269, 0), MATCH(AW81, 'PPP private conversion factor'!$A$4:$O$4, 0))), "NA"), "NA")</f>
        <v>NA</v>
      </c>
      <c r="BC81" s="435">
        <f>IFERROR(AY81*H81,"NA")</f>
        <v>23390.02</v>
      </c>
      <c r="BD81" s="435">
        <f>IFERROR(AZ81*H81,"NA")</f>
        <v>1317.1008040183058</v>
      </c>
      <c r="BE81" s="435">
        <f>IFERROR(BA81*H81,"NA")</f>
        <v>1218.1069260496913</v>
      </c>
      <c r="BF81" s="448" t="str">
        <f>IFERROR(BB81*H81,"NA")</f>
        <v>NA</v>
      </c>
      <c r="BG81" s="435" t="str">
        <f t="shared" si="18"/>
        <v>Mexico / Rural Areas and Small Towns area / Rural Areas and Small Towns of Nayarit</v>
      </c>
      <c r="BH81" s="438">
        <v>2024</v>
      </c>
      <c r="BI81" s="456" t="s">
        <v>730</v>
      </c>
      <c r="BJ81" s="443" t="s">
        <v>646</v>
      </c>
      <c r="BK81" s="427">
        <f>248.93*6*4.33</f>
        <v>6467.2013999999999</v>
      </c>
      <c r="BL81" s="427">
        <f>IFERROR(IF(ISNUMBER(MATCH(BH81, 'LCU per US$, period average'!$A$4:$O$4, 0)), BK81/(INDEX('LCU per US$, period average'!$A$4:$O$269, MATCH(A81, 'LCU per US$, period average'!$A$4:$A$269), MATCH(BH81, 'LCU per US$, period average'!$A$4:$O$4))), "NA"),"NA")</f>
        <v>364.1705378485488</v>
      </c>
      <c r="BM81" s="581">
        <f>IF(ISNUMBER(MATCH(BH81, 'LCU per US$, period average'!$A$4:$O$4, 0)), BL81*HLOOKUP(BH81, 'LCU per US$, period average'!$A$4:$O$269, 76), "NA")</f>
        <v>336.79931943188848</v>
      </c>
      <c r="BN81" s="579" t="str">
        <f>IF(ISNUMBER(MATCH(BH81, 'PPP private conversion factor'!$A$4:$O$4, 0)), BK81/(INDEX('PPP private conversion factor'!$A$4:$O$269, MATCH(A81, 'PPP private conversion factor'!$A$4:$A$269), MATCH(BH81, 'PPP private conversion factor'!$A$4:$O$4))), "NA")</f>
        <v>NA</v>
      </c>
      <c r="BO81" s="427">
        <f>IFERROR(BK81*H81,"NA")</f>
        <v>10800.226337999999</v>
      </c>
      <c r="BP81" s="427">
        <f>IFERROR(BL81*H81,"NA")</f>
        <v>608.1647982070765</v>
      </c>
      <c r="BQ81" s="427">
        <f>IFERROR(BM81*H81,"NA")</f>
        <v>562.45486345125369</v>
      </c>
      <c r="BR81" s="427" t="str">
        <f>IFERROR(BN81*H81,"NA")</f>
        <v>NA</v>
      </c>
      <c r="BS81" s="438" t="s">
        <v>340</v>
      </c>
      <c r="BT81" s="441" t="s">
        <v>341</v>
      </c>
      <c r="BU81" s="344"/>
      <c r="BV81" s="346"/>
      <c r="BW81" s="346"/>
      <c r="BX81" s="346"/>
      <c r="BY81" s="346"/>
      <c r="BZ81" s="346"/>
      <c r="CA81" s="345" t="str">
        <f t="shared" si="22"/>
        <v>Mexico / Rural Areas and Small Towns area / Rural Areas and Small Towns of Nayarit</v>
      </c>
    </row>
    <row r="82" spans="1:80" ht="33" thickBot="1" x14ac:dyDescent="0.25">
      <c r="A82" s="343" t="s">
        <v>337</v>
      </c>
      <c r="B82" s="332" t="s">
        <v>338</v>
      </c>
      <c r="C82" s="334" t="s">
        <v>339</v>
      </c>
      <c r="D82" s="428" t="s">
        <v>218</v>
      </c>
      <c r="E82" s="423">
        <v>2023</v>
      </c>
      <c r="F82" s="431">
        <v>4</v>
      </c>
      <c r="G82" s="424">
        <v>2</v>
      </c>
      <c r="H82" s="425">
        <v>1.63</v>
      </c>
      <c r="I82" s="446" t="str">
        <f t="shared" si="23"/>
        <v>Mexico / Non-metropolitan Urban &amp; Rural area / Michoacán, northwestern regions</v>
      </c>
      <c r="J82" s="429" t="s">
        <v>250</v>
      </c>
      <c r="K82" s="433">
        <v>2024</v>
      </c>
      <c r="L82" s="457"/>
      <c r="M82" s="427">
        <f t="shared" si="2"/>
        <v>5155</v>
      </c>
      <c r="N82" s="435">
        <f t="shared" si="3"/>
        <v>290.27998457095663</v>
      </c>
      <c r="O82" s="435">
        <f t="shared" si="24"/>
        <v>268.46241276348456</v>
      </c>
      <c r="P82" s="447" t="str">
        <f t="shared" si="4"/>
        <v>NA</v>
      </c>
      <c r="Q82" s="427">
        <v>20620</v>
      </c>
      <c r="R82" s="581">
        <f>IFERROR(Q82 / INDEX('LCU per US$, period average'!$A$4:$O$269, MATCH(A82, 'LCU per US$, period average'!$A$4:$A$269, 0), MATCH(K82, 'LCU per US$, period average'!$A$4:$O$4, 0)), "NA")</f>
        <v>1161.1199382838265</v>
      </c>
      <c r="S82" s="581">
        <f>IFERROR(R82 * HLOOKUP(K82, 'LCU per US$, period average'!$A$4:$O$269, 76, FALSE), "NA")</f>
        <v>1073.8496510539383</v>
      </c>
      <c r="T82" s="582" t="str">
        <f>IFERROR(Q82 / INDEX('PPP private conversion factor'!$A$4:$O$269, MATCH(A82, 'PPP private conversion factor'!$A$4:$A$269, 0), MATCH(K82, 'PPP private conversion factor'!$A$4:$O$4, 0)), "NA")</f>
        <v>NA</v>
      </c>
      <c r="U82" s="449" t="str">
        <f t="shared" si="25"/>
        <v>Mexico / Non-metropolitan Urban &amp; Rural area / Michoacán, northwestern regions</v>
      </c>
      <c r="V82" s="492" t="s">
        <v>207</v>
      </c>
      <c r="W82" s="426">
        <v>2020</v>
      </c>
      <c r="X82" s="450">
        <v>0.32500000000000001</v>
      </c>
      <c r="Y82" s="430">
        <v>6.85</v>
      </c>
      <c r="Z82" s="430">
        <v>76.2</v>
      </c>
      <c r="AA82" s="586">
        <f>IF(ISNUMBER(MATCH(W82, 'LCU per US$, period average'!$A$4:$O$4, 0)), AC82/(INDEX('LCU per US$, period average'!$A$4:$O$269, MATCH(A82, 'LCU per US$, period average'!$A$4:$A$269), MATCH(W82, 'LCU per US$, period average'!$A$4:$O$4))), "NA")</f>
        <v>120.3305710760693</v>
      </c>
      <c r="AB82" s="587">
        <f>IF(ISNUMBER(MATCH(W82, 'LCU per US$, period average'!$A$4:$O$4, 0)), AA82*HLOOKUP(W82, 'LCU per US$, period average'!$A$4:$O$269, 76), "NA")</f>
        <v>107.48844214161501</v>
      </c>
      <c r="AC82" s="451">
        <f t="shared" si="5"/>
        <v>2318.0040000000004</v>
      </c>
      <c r="AD82" s="586" t="str">
        <f>IFERROR(IF(ISNUMBER(MATCH(W82, 'PPP private conversion factor'!$A$4:$O$4, 0)), AC82/(INDEX('PPP private conversion factor'!$A$4:$O$269, MATCH(A82, 'PPP private conversion factor'!$A$4:$A$269), MATCH(W82, 'PPP private conversion factor'!$A$4:$O$4))), "NA"), "NA")</f>
        <v>NA</v>
      </c>
      <c r="AE82" s="452">
        <f t="shared" si="6"/>
        <v>481.32228430427722</v>
      </c>
      <c r="AF82" s="452">
        <f t="shared" si="7"/>
        <v>429.95376856646004</v>
      </c>
      <c r="AG82" s="452">
        <f t="shared" si="8"/>
        <v>9272.0160000000014</v>
      </c>
      <c r="AH82" s="452" t="str">
        <f t="shared" si="9"/>
        <v>NA</v>
      </c>
      <c r="AI82" s="453" t="str">
        <f t="shared" si="10"/>
        <v>Mexico / Non-metropolitan Urban &amp; Rural area / Michoacán, northwestern regions</v>
      </c>
      <c r="AJ82" s="458" t="s">
        <v>693</v>
      </c>
      <c r="AK82" s="460">
        <v>2018</v>
      </c>
      <c r="AL82" s="459"/>
      <c r="AM82" s="427">
        <f>IFERROR(8.96*(INDEX('LCU per US$, period average'!$A$4:$N$269,MATCH(A82,'LCU per US$, period average'!$A$4:$A$269),MATCH(AK82,'LCU per US$, period average'!$A$4:$N$4))),"NA")</f>
        <v>169.58158933333365</v>
      </c>
      <c r="AN82" s="427">
        <f>AM82*30.42</f>
        <v>5158.6719475200098</v>
      </c>
      <c r="AO82" s="579">
        <f>IFERROR(IF(ISNUMBER(MATCH(AK82, 'LCU per US$, period average'!$A$4:$O$4, 0)), AN82/(INDEX('LCU per US$, period average'!$A$4:$O$269, MATCH(A82, 'LCU per US$, period average'!$A$4:$A$269, 0), MATCH(AK82, 'LCU per US$, period average'!$A$4:$O$4, 0))), "NA"), "NA")</f>
        <v>272.56320000000005</v>
      </c>
      <c r="AP82" s="581">
        <f>IFERROR(IF(ISNUMBER(MATCH(AK82, 'LCU per US$, period average'!$A$4:$O$4, 0)), AO82*HLOOKUP(AK82, 'LCU per US$, period average'!$A$4:$O$269, 76), "NA"), "NA")</f>
        <v>241.27444599152656</v>
      </c>
      <c r="AQ82" s="579" t="str">
        <f>IFERROR(IF(ISNUMBER(MATCH(AK82, 'PPP private conversion factor'!$A$4:$N$4, 0)), AN82/(INDEX('PPP private conversion factor'!$A$4:$N$269, MATCH(A82, 'PPP private conversion factor'!$A$4:$A$269, 0), MATCH(AK82, 'PPP private conversion factor'!$A$4:$O$4, 0))), "NA"), "NA")</f>
        <v>NA</v>
      </c>
      <c r="AR82" s="427">
        <f t="shared" si="26"/>
        <v>20634.687790080039</v>
      </c>
      <c r="AS82" s="427">
        <f t="shared" si="11"/>
        <v>1090.2528000000002</v>
      </c>
      <c r="AT82" s="427">
        <f t="shared" si="12"/>
        <v>965.09778396610625</v>
      </c>
      <c r="AU82" s="454" t="str">
        <f t="shared" si="13"/>
        <v>NA</v>
      </c>
      <c r="AV82" s="455" t="str">
        <f t="shared" si="0"/>
        <v>Mexico / Non-metropolitan Urban &amp; Rural area / Michoacán, northwestern regions</v>
      </c>
      <c r="AW82" s="433">
        <v>2024</v>
      </c>
      <c r="AX82" s="432" t="s">
        <v>209</v>
      </c>
      <c r="AY82" s="435">
        <v>14505</v>
      </c>
      <c r="AZ82" s="579">
        <f>IF(ISERROR(MATCH(AW82, 'LCU per US$, period average'!$A$4:$O$4, 0)), "NA", AY82/(INDEX('LCU per US$, period average'!$A$4:$O$269, MATCH(A82, 'LCU per US$, period average'!$A$4:$A$269, 0), MATCH(AW82, 'LCU per US$, period average'!$A$4:$O$4, 0))))</f>
        <v>816.78199344359371</v>
      </c>
      <c r="BA82" s="581">
        <f>IFERROR(IF(ISNUMBER(MATCH(AW82, 'LCU per US$, period average'!$A$4:$O$4, 0)), AZ82*HLOOKUP(AW82, 'LCU per US$, period average'!$A$4:$O$269, 76), "NA"), "NA")</f>
        <v>755.39229818318972</v>
      </c>
      <c r="BB82" s="580" t="str">
        <f>IFERROR(IF(ISNUMBER(MATCH(AW82, 'PPP private conversion factor'!$A$4:$O$4, 0)), AY82/(INDEX('PPP private conversion factor'!$A$4:$O$269, MATCH(A82, 'PPP private conversion factor'!$A$4:$A$269, 0), MATCH(AW82, 'PPP private conversion factor'!$A$4:$O$4, 0))), "NA"), "NA")</f>
        <v>NA</v>
      </c>
      <c r="BC82" s="435">
        <f t="shared" si="14"/>
        <v>23643.149999999998</v>
      </c>
      <c r="BD82" s="435">
        <f t="shared" si="15"/>
        <v>1331.3546493130577</v>
      </c>
      <c r="BE82" s="435">
        <f t="shared" si="16"/>
        <v>1231.2894460385992</v>
      </c>
      <c r="BF82" s="448" t="str">
        <f t="shared" si="17"/>
        <v>NA</v>
      </c>
      <c r="BG82" s="435" t="str">
        <f t="shared" si="18"/>
        <v>Mexico / Non-metropolitan Urban &amp; Rural area / Michoacán, northwestern regions</v>
      </c>
      <c r="BH82" s="438">
        <v>2024</v>
      </c>
      <c r="BI82" s="456" t="s">
        <v>730</v>
      </c>
      <c r="BJ82" s="443" t="s">
        <v>646</v>
      </c>
      <c r="BK82" s="427">
        <f>248.93*6*4.33</f>
        <v>6467.2013999999999</v>
      </c>
      <c r="BL82" s="427">
        <f>IFERROR(IF(ISNUMBER(MATCH(BH82, 'LCU per US$, period average'!$A$4:$O$4, 0)), BK82/(INDEX('LCU per US$, period average'!$A$4:$O$269, MATCH(A82, 'LCU per US$, period average'!$A$4:$A$269), MATCH(BH82, 'LCU per US$, period average'!$A$4:$O$4))), "NA"),"NA")</f>
        <v>364.1705378485488</v>
      </c>
      <c r="BM82" s="581">
        <f>IF(ISNUMBER(MATCH(BH82, 'LCU per US$, period average'!$A$4:$O$4, 0)), BL82*HLOOKUP(BH82, 'LCU per US$, period average'!$A$4:$O$269, 76), "NA")</f>
        <v>336.79931943188848</v>
      </c>
      <c r="BN82" s="579" t="str">
        <f>IF(ISNUMBER(MATCH(BH82, 'PPP private conversion factor'!$A$4:$O$4, 0)), BK82/(INDEX('PPP private conversion factor'!$A$4:$O$269, MATCH(A82, 'PPP private conversion factor'!$A$4:$A$269), MATCH(BH82, 'PPP private conversion factor'!$A$4:$O$4))), "NA")</f>
        <v>NA</v>
      </c>
      <c r="BO82" s="427">
        <f t="shared" si="19"/>
        <v>10541.538282</v>
      </c>
      <c r="BP82" s="427">
        <f t="shared" si="20"/>
        <v>593.59797669313446</v>
      </c>
      <c r="BQ82" s="427">
        <f t="shared" si="21"/>
        <v>548.9828906739782</v>
      </c>
      <c r="BR82" s="427" t="str">
        <f t="shared" si="1"/>
        <v>NA</v>
      </c>
      <c r="BS82" s="438" t="s">
        <v>340</v>
      </c>
      <c r="BT82" s="441" t="s">
        <v>341</v>
      </c>
      <c r="BU82" s="344"/>
      <c r="BV82" s="346"/>
      <c r="BW82" s="346"/>
      <c r="BX82" s="346"/>
      <c r="BY82" s="346"/>
      <c r="BZ82" s="346"/>
      <c r="CA82" s="345" t="str">
        <f t="shared" ref="CA82:CA121" si="36">CONCATENATE(A82," / ",B82," area / ",C82)</f>
        <v>Mexico / Non-metropolitan Urban &amp; Rural area / Michoacán, northwestern regions</v>
      </c>
    </row>
    <row r="83" spans="1:80" ht="33" thickBot="1" x14ac:dyDescent="0.25">
      <c r="A83" s="348" t="s">
        <v>337</v>
      </c>
      <c r="B83" s="349" t="s">
        <v>342</v>
      </c>
      <c r="C83" s="350" t="s">
        <v>343</v>
      </c>
      <c r="D83" s="428" t="s">
        <v>218</v>
      </c>
      <c r="E83" s="423">
        <v>2023</v>
      </c>
      <c r="F83" s="431">
        <v>4</v>
      </c>
      <c r="G83" s="424">
        <v>2</v>
      </c>
      <c r="H83" s="425">
        <v>1.69</v>
      </c>
      <c r="I83" s="446" t="str">
        <f t="shared" si="23"/>
        <v>Mexico / Municipality of San Quintín area / Baja California</v>
      </c>
      <c r="J83" s="429" t="s">
        <v>206</v>
      </c>
      <c r="K83" s="433">
        <v>2024</v>
      </c>
      <c r="L83" s="457"/>
      <c r="M83" s="427">
        <f t="shared" si="2"/>
        <v>6622.75</v>
      </c>
      <c r="N83" s="435">
        <f t="shared" si="3"/>
        <v>372.92953788890458</v>
      </c>
      <c r="O83" s="435">
        <f t="shared" si="24"/>
        <v>344.89998916185596</v>
      </c>
      <c r="P83" s="447" t="str">
        <f t="shared" si="4"/>
        <v>NA</v>
      </c>
      <c r="Q83" s="427">
        <v>26491</v>
      </c>
      <c r="R83" s="581">
        <f>IFERROR(Q83 / INDEX('LCU per US$, period average'!$A$4:$O$269, MATCH(A83, 'LCU per US$, period average'!$A$4:$A$269, 0), MATCH(K83, 'LCU per US$, period average'!$A$4:$O$4, 0)), "NA")</f>
        <v>1491.7181515556183</v>
      </c>
      <c r="S83" s="581">
        <f>IFERROR(R83 * HLOOKUP(K83, 'LCU per US$, period average'!$A$4:$O$269, 76, FALSE), "NA")</f>
        <v>1379.5999566474238</v>
      </c>
      <c r="T83" s="582" t="str">
        <f>IFERROR(Q83 / INDEX('PPP private conversion factor'!$A$4:$O$269, MATCH(A83, 'PPP private conversion factor'!$A$4:$A$269, 0), MATCH(K83, 'PPP private conversion factor'!$A$4:$O$4, 0)), "NA")</f>
        <v>NA</v>
      </c>
      <c r="U83" s="449" t="str">
        <f t="shared" si="25"/>
        <v>Mexico / Municipality of San Quintín area / Baja California</v>
      </c>
      <c r="V83" s="492" t="s">
        <v>207</v>
      </c>
      <c r="W83" s="426">
        <v>2020</v>
      </c>
      <c r="X83" s="450">
        <v>0.32500000000000001</v>
      </c>
      <c r="Y83" s="430">
        <v>6.85</v>
      </c>
      <c r="Z83" s="430">
        <v>76.2</v>
      </c>
      <c r="AA83" s="586">
        <f>IF(ISNUMBER(MATCH(W83, 'LCU per US$, period average'!$A$4:$O$4, 0)), AC83/(INDEX('LCU per US$, period average'!$A$4:$O$269, MATCH(A83, 'LCU per US$, period average'!$A$4:$A$269), MATCH(W83, 'LCU per US$, period average'!$A$4:$O$4))), "NA")</f>
        <v>120.3305710760693</v>
      </c>
      <c r="AB83" s="587">
        <f>IF(ISNUMBER(MATCH(W83, 'LCU per US$, period average'!$A$4:$O$4, 0)), AA83*HLOOKUP(W83, 'LCU per US$, period average'!$A$4:$O$269, 76), "NA")</f>
        <v>107.48844214161501</v>
      </c>
      <c r="AC83" s="451">
        <f t="shared" si="5"/>
        <v>2318.0040000000004</v>
      </c>
      <c r="AD83" s="586" t="str">
        <f>IFERROR(IF(ISNUMBER(MATCH(W83, 'PPP private conversion factor'!$A$4:$O$4, 0)), AC83/(INDEX('PPP private conversion factor'!$A$4:$O$269, MATCH(A83, 'PPP private conversion factor'!$A$4:$A$269), MATCH(W83, 'PPP private conversion factor'!$A$4:$O$4))), "NA"), "NA")</f>
        <v>NA</v>
      </c>
      <c r="AE83" s="452">
        <f t="shared" si="6"/>
        <v>481.32228430427722</v>
      </c>
      <c r="AF83" s="452">
        <f t="shared" si="7"/>
        <v>429.95376856646004</v>
      </c>
      <c r="AG83" s="452">
        <f t="shared" si="8"/>
        <v>9272.0160000000014</v>
      </c>
      <c r="AH83" s="452" t="str">
        <f t="shared" si="9"/>
        <v>NA</v>
      </c>
      <c r="AI83" s="453" t="str">
        <f t="shared" si="10"/>
        <v>Mexico / Municipality of San Quintín area / Baja California</v>
      </c>
      <c r="AJ83" s="458" t="s">
        <v>693</v>
      </c>
      <c r="AK83" s="460">
        <v>2018</v>
      </c>
      <c r="AL83" s="459"/>
      <c r="AM83" s="427">
        <f>IFERROR(8.96*(INDEX('LCU per US$, period average'!$A$4:$N$269,MATCH(A83,'LCU per US$, period average'!$A$4:$A$269),MATCH(AK83,'LCU per US$, period average'!$A$4:$N$4))),"NA")</f>
        <v>169.58158933333365</v>
      </c>
      <c r="AN83" s="427">
        <f>AM83*30.42</f>
        <v>5158.6719475200098</v>
      </c>
      <c r="AO83" s="579">
        <f>IFERROR(IF(ISNUMBER(MATCH(AK83, 'LCU per US$, period average'!$A$4:$O$4, 0)), AN83/(INDEX('LCU per US$, period average'!$A$4:$O$269, MATCH(A83, 'LCU per US$, period average'!$A$4:$A$269, 0), MATCH(AK83, 'LCU per US$, period average'!$A$4:$O$4, 0))), "NA"), "NA")</f>
        <v>272.56320000000005</v>
      </c>
      <c r="AP83" s="581">
        <f>IFERROR(IF(ISNUMBER(MATCH(AK83, 'LCU per US$, period average'!$A$4:$O$4, 0)), AO83*HLOOKUP(AK83, 'LCU per US$, period average'!$A$4:$O$269, 76), "NA"), "NA")</f>
        <v>241.27444599152656</v>
      </c>
      <c r="AQ83" s="579" t="str">
        <f>IFERROR(IF(ISNUMBER(MATCH(AK83, 'PPP private conversion factor'!$A$4:$N$4, 0)), AN83/(INDEX('PPP private conversion factor'!$A$4:$N$269, MATCH(A83, 'PPP private conversion factor'!$A$4:$A$269, 0), MATCH(AK83, 'PPP private conversion factor'!$A$4:$O$4, 0))), "NA"), "NA")</f>
        <v>NA</v>
      </c>
      <c r="AR83" s="427">
        <f t="shared" si="26"/>
        <v>20634.687790080039</v>
      </c>
      <c r="AS83" s="427">
        <f t="shared" si="11"/>
        <v>1090.2528000000002</v>
      </c>
      <c r="AT83" s="427">
        <f t="shared" si="12"/>
        <v>965.09778396610625</v>
      </c>
      <c r="AU83" s="454" t="str">
        <f t="shared" si="13"/>
        <v>NA</v>
      </c>
      <c r="AV83" s="455" t="str">
        <f t="shared" si="0"/>
        <v>Mexico / Municipality of San Quintín area / Baja California</v>
      </c>
      <c r="AW83" s="433">
        <v>2024</v>
      </c>
      <c r="AX83" s="432" t="s">
        <v>209</v>
      </c>
      <c r="AY83" s="435">
        <v>18444</v>
      </c>
      <c r="AZ83" s="579">
        <f>IF(ISERROR(MATCH(AW83, 'LCU per US$, period average'!$A$4:$O$4, 0)), "NA", AY83/(INDEX('LCU per US$, period average'!$A$4:$O$269, MATCH(A83, 'LCU per US$, period average'!$A$4:$A$269, 0), MATCH(AW83, 'LCU per US$, period average'!$A$4:$O$4, 0))))</f>
        <v>1038.5885616734672</v>
      </c>
      <c r="BA83" s="581">
        <f>IFERROR(IF(ISNUMBER(MATCH(AW83, 'LCU per US$, period average'!$A$4:$O$4, 0)), AZ83*HLOOKUP(AW83, 'LCU per US$, period average'!$A$4:$O$269, 76), "NA"), "NA")</f>
        <v>960.52778681080667</v>
      </c>
      <c r="BB83" s="580" t="str">
        <f>IFERROR(IF(ISNUMBER(MATCH(AW83, 'PPP private conversion factor'!$A$4:$O$4, 0)), AY83/(INDEX('PPP private conversion factor'!$A$4:$O$269, MATCH(A83, 'PPP private conversion factor'!$A$4:$A$269, 0), MATCH(AW83, 'PPP private conversion factor'!$A$4:$O$4, 0))), "NA"), "NA")</f>
        <v>NA</v>
      </c>
      <c r="BC83" s="435">
        <f t="shared" si="14"/>
        <v>31170.36</v>
      </c>
      <c r="BD83" s="435">
        <f t="shared" si="15"/>
        <v>1755.2146692281594</v>
      </c>
      <c r="BE83" s="435">
        <f t="shared" si="16"/>
        <v>1623.2919597102632</v>
      </c>
      <c r="BF83" s="448" t="str">
        <f t="shared" si="17"/>
        <v>NA</v>
      </c>
      <c r="BG83" s="435" t="str">
        <f t="shared" si="18"/>
        <v>Mexico / Municipality of San Quintín area / Baja California</v>
      </c>
      <c r="BH83" s="438">
        <v>2024</v>
      </c>
      <c r="BI83" s="456" t="s">
        <v>730</v>
      </c>
      <c r="BJ83" s="443" t="s">
        <v>646</v>
      </c>
      <c r="BK83" s="427">
        <f>248.93*6*4.33</f>
        <v>6467.2013999999999</v>
      </c>
      <c r="BL83" s="427">
        <f>IFERROR(IF(ISNUMBER(MATCH(BH83, 'LCU per US$, period average'!$A$4:$O$4, 0)), BK83/(INDEX('LCU per US$, period average'!$A$4:$O$269, MATCH(A83, 'LCU per US$, period average'!$A$4:$A$269), MATCH(BH83, 'LCU per US$, period average'!$A$4:$O$4))), "NA"),"NA")</f>
        <v>364.1705378485488</v>
      </c>
      <c r="BM83" s="581">
        <f>IF(ISNUMBER(MATCH(BH83, 'LCU per US$, period average'!$A$4:$O$4, 0)), BL83*HLOOKUP(BH83, 'LCU per US$, period average'!$A$4:$O$269, 76), "NA")</f>
        <v>336.79931943188848</v>
      </c>
      <c r="BN83" s="579" t="str">
        <f>IF(ISNUMBER(MATCH(BH83, 'PPP private conversion factor'!$A$4:$O$4, 0)), BK83/(INDEX('PPP private conversion factor'!$A$4:$O$269, MATCH(A83, 'PPP private conversion factor'!$A$4:$A$269), MATCH(BH83, 'PPP private conversion factor'!$A$4:$O$4))), "NA")</f>
        <v>NA</v>
      </c>
      <c r="BO83" s="427">
        <f t="shared" si="19"/>
        <v>10929.570366</v>
      </c>
      <c r="BP83" s="427">
        <f t="shared" si="20"/>
        <v>615.44820896404747</v>
      </c>
      <c r="BQ83" s="427">
        <f t="shared" si="21"/>
        <v>569.19084983989148</v>
      </c>
      <c r="BR83" s="427" t="str">
        <f t="shared" si="1"/>
        <v>NA</v>
      </c>
      <c r="BS83" s="438" t="s">
        <v>340</v>
      </c>
      <c r="BT83" s="441" t="s">
        <v>341</v>
      </c>
      <c r="BU83" s="351"/>
      <c r="BV83" s="352"/>
      <c r="BW83" s="352"/>
      <c r="BX83" s="352"/>
      <c r="BY83" s="352"/>
      <c r="BZ83" s="352"/>
      <c r="CA83" s="345" t="str">
        <f t="shared" si="36"/>
        <v>Mexico / Municipality of San Quintín area / Baja California</v>
      </c>
      <c r="CB83" s="352"/>
    </row>
    <row r="84" spans="1:80" ht="33" thickBot="1" x14ac:dyDescent="0.25">
      <c r="A84" s="348" t="s">
        <v>337</v>
      </c>
      <c r="B84" s="349" t="s">
        <v>344</v>
      </c>
      <c r="C84" s="350" t="s">
        <v>343</v>
      </c>
      <c r="D84" s="428" t="s">
        <v>218</v>
      </c>
      <c r="E84" s="423">
        <v>2023</v>
      </c>
      <c r="F84" s="431">
        <v>4</v>
      </c>
      <c r="G84" s="424">
        <v>2</v>
      </c>
      <c r="H84" s="425">
        <v>1.71</v>
      </c>
      <c r="I84" s="446" t="str">
        <f t="shared" si="23"/>
        <v>Mexico / Municipality of Ensenada area / Baja California</v>
      </c>
      <c r="J84" s="429" t="s">
        <v>206</v>
      </c>
      <c r="K84" s="433">
        <v>2024</v>
      </c>
      <c r="L84" s="457"/>
      <c r="M84" s="427">
        <f t="shared" si="2"/>
        <v>7068.5</v>
      </c>
      <c r="N84" s="435">
        <f t="shared" si="3"/>
        <v>398.02988767018564</v>
      </c>
      <c r="O84" s="435">
        <f t="shared" si="24"/>
        <v>368.11378557103603</v>
      </c>
      <c r="P84" s="447" t="str">
        <f t="shared" si="4"/>
        <v>NA</v>
      </c>
      <c r="Q84" s="427">
        <v>28274</v>
      </c>
      <c r="R84" s="581">
        <f>IFERROR(Q84 / INDEX('LCU per US$, period average'!$A$4:$O$269, MATCH(A84, 'LCU per US$, period average'!$A$4:$A$269, 0), MATCH(K84, 'LCU per US$, period average'!$A$4:$O$4, 0)), "NA")</f>
        <v>1592.1195506807426</v>
      </c>
      <c r="S84" s="581">
        <f>IFERROR(R84 * HLOOKUP(K84, 'LCU per US$, period average'!$A$4:$O$269, 76, FALSE), "NA")</f>
        <v>1472.4551422841441</v>
      </c>
      <c r="T84" s="582" t="str">
        <f>IFERROR(Q84 / INDEX('PPP private conversion factor'!$A$4:$O$269, MATCH(A84, 'PPP private conversion factor'!$A$4:$A$269, 0), MATCH(K84, 'PPP private conversion factor'!$A$4:$O$4, 0)), "NA")</f>
        <v>NA</v>
      </c>
      <c r="U84" s="449" t="str">
        <f t="shared" si="25"/>
        <v>Mexico / Municipality of Ensenada area / Baja California</v>
      </c>
      <c r="V84" s="492" t="s">
        <v>207</v>
      </c>
      <c r="W84" s="426">
        <v>2020</v>
      </c>
      <c r="X84" s="450">
        <v>0.32500000000000001</v>
      </c>
      <c r="Y84" s="430">
        <v>6.85</v>
      </c>
      <c r="Z84" s="430">
        <v>76.2</v>
      </c>
      <c r="AA84" s="586">
        <f>IF(ISNUMBER(MATCH(W84, 'LCU per US$, period average'!$A$4:$O$4, 0)), AC84/(INDEX('LCU per US$, period average'!$A$4:$O$269, MATCH(A84, 'LCU per US$, period average'!$A$4:$A$269), MATCH(W84, 'LCU per US$, period average'!$A$4:$O$4))), "NA")</f>
        <v>120.3305710760693</v>
      </c>
      <c r="AB84" s="587">
        <f>IF(ISNUMBER(MATCH(W84, 'LCU per US$, period average'!$A$4:$O$4, 0)), AA84*HLOOKUP(W84, 'LCU per US$, period average'!$A$4:$O$269, 76), "NA")</f>
        <v>107.48844214161501</v>
      </c>
      <c r="AC84" s="451">
        <f t="shared" si="5"/>
        <v>2318.0040000000004</v>
      </c>
      <c r="AD84" s="586" t="str">
        <f>IFERROR(IF(ISNUMBER(MATCH(W84, 'PPP private conversion factor'!$A$4:$O$4, 0)), AC84/(INDEX('PPP private conversion factor'!$A$4:$O$269, MATCH(A84, 'PPP private conversion factor'!$A$4:$A$269), MATCH(W84, 'PPP private conversion factor'!$A$4:$O$4))), "NA"), "NA")</f>
        <v>NA</v>
      </c>
      <c r="AE84" s="452">
        <f t="shared" si="6"/>
        <v>481.32228430427722</v>
      </c>
      <c r="AF84" s="452">
        <f t="shared" si="7"/>
        <v>429.95376856646004</v>
      </c>
      <c r="AG84" s="452">
        <f t="shared" si="8"/>
        <v>9272.0160000000014</v>
      </c>
      <c r="AH84" s="452" t="str">
        <f t="shared" si="9"/>
        <v>NA</v>
      </c>
      <c r="AI84" s="453" t="str">
        <f t="shared" si="10"/>
        <v>Mexico / Municipality of Ensenada area / Baja California</v>
      </c>
      <c r="AJ84" s="458" t="s">
        <v>693</v>
      </c>
      <c r="AK84" s="460">
        <v>2018</v>
      </c>
      <c r="AL84" s="459"/>
      <c r="AM84" s="427">
        <f>IFERROR(8.96*(INDEX('LCU per US$, period average'!$A$4:$N$269,MATCH(A84,'LCU per US$, period average'!$A$4:$A$269),MATCH(AK84,'LCU per US$, period average'!$A$4:$N$4))),"NA")</f>
        <v>169.58158933333365</v>
      </c>
      <c r="AN84" s="427">
        <f>AM84*30.42</f>
        <v>5158.6719475200098</v>
      </c>
      <c r="AO84" s="579">
        <f>IFERROR(IF(ISNUMBER(MATCH(AK84, 'LCU per US$, period average'!$A$4:$O$4, 0)), AN84/(INDEX('LCU per US$, period average'!$A$4:$O$269, MATCH(A84, 'LCU per US$, period average'!$A$4:$A$269, 0), MATCH(AK84, 'LCU per US$, period average'!$A$4:$O$4, 0))), "NA"), "NA")</f>
        <v>272.56320000000005</v>
      </c>
      <c r="AP84" s="581">
        <f>IFERROR(IF(ISNUMBER(MATCH(AK84, 'LCU per US$, period average'!$A$4:$O$4, 0)), AO84*HLOOKUP(AK84, 'LCU per US$, period average'!$A$4:$O$269, 76), "NA"), "NA")</f>
        <v>241.27444599152656</v>
      </c>
      <c r="AQ84" s="579" t="str">
        <f>IFERROR(IF(ISNUMBER(MATCH(AK84, 'PPP private conversion factor'!$A$4:$N$4, 0)), AN84/(INDEX('PPP private conversion factor'!$A$4:$N$269, MATCH(A84, 'PPP private conversion factor'!$A$4:$A$269, 0), MATCH(AK84, 'PPP private conversion factor'!$A$4:$O$4, 0))), "NA"), "NA")</f>
        <v>NA</v>
      </c>
      <c r="AR84" s="427">
        <f t="shared" si="26"/>
        <v>20634.687790080039</v>
      </c>
      <c r="AS84" s="427">
        <f t="shared" si="11"/>
        <v>1090.2528000000002</v>
      </c>
      <c r="AT84" s="427">
        <f t="shared" si="12"/>
        <v>965.09778396610625</v>
      </c>
      <c r="AU84" s="454" t="str">
        <f t="shared" si="13"/>
        <v>NA</v>
      </c>
      <c r="AV84" s="455" t="str">
        <f t="shared" si="0"/>
        <v>Mexico / Municipality of Ensenada area / Baja California</v>
      </c>
      <c r="AW84" s="433">
        <v>2024</v>
      </c>
      <c r="AX84" s="432" t="s">
        <v>209</v>
      </c>
      <c r="AY84" s="435">
        <v>19577</v>
      </c>
      <c r="AZ84" s="579">
        <f>IF(ISERROR(MATCH(AW84, 'LCU per US$, period average'!$A$4:$O$4, 0)), "NA", AY84/(INDEX('LCU per US$, period average'!$A$4:$O$269, MATCH(A84, 'LCU per US$, period average'!$A$4:$A$269, 0), MATCH(AW84, 'LCU per US$, period average'!$A$4:$O$4, 0))))</f>
        <v>1102.3882168662692</v>
      </c>
      <c r="BA84" s="581">
        <f>IFERROR(IF(ISNUMBER(MATCH(AW84, 'LCU per US$, period average'!$A$4:$O$4, 0)), AZ84*HLOOKUP(AW84, 'LCU per US$, period average'!$A$4:$O$269, 76), "NA"), "NA")</f>
        <v>1019.5322317499005</v>
      </c>
      <c r="BB84" s="580" t="str">
        <f>IFERROR(IF(ISNUMBER(MATCH(AW84, 'PPP private conversion factor'!$A$4:$O$4, 0)), AY84/(INDEX('PPP private conversion factor'!$A$4:$O$269, MATCH(A84, 'PPP private conversion factor'!$A$4:$A$269, 0), MATCH(AW84, 'PPP private conversion factor'!$A$4:$O$4, 0))), "NA"), "NA")</f>
        <v>NA</v>
      </c>
      <c r="BC84" s="435">
        <f t="shared" si="14"/>
        <v>33476.67</v>
      </c>
      <c r="BD84" s="435">
        <f t="shared" si="15"/>
        <v>1885.0838508413203</v>
      </c>
      <c r="BE84" s="435">
        <f t="shared" si="16"/>
        <v>1743.4001162923298</v>
      </c>
      <c r="BF84" s="448" t="str">
        <f t="shared" si="17"/>
        <v>NA</v>
      </c>
      <c r="BG84" s="435" t="str">
        <f t="shared" si="18"/>
        <v>Mexico / Municipality of Ensenada area / Baja California</v>
      </c>
      <c r="BH84" s="438">
        <v>2024</v>
      </c>
      <c r="BI84" s="456" t="s">
        <v>730</v>
      </c>
      <c r="BJ84" s="443" t="s">
        <v>646</v>
      </c>
      <c r="BK84" s="427">
        <f>248.93*6*4.33</f>
        <v>6467.2013999999999</v>
      </c>
      <c r="BL84" s="427">
        <f>IFERROR(IF(ISNUMBER(MATCH(BH84, 'LCU per US$, period average'!$A$4:$O$4, 0)), BK84/(INDEX('LCU per US$, period average'!$A$4:$O$269, MATCH(A84, 'LCU per US$, period average'!$A$4:$A$269), MATCH(BH84, 'LCU per US$, period average'!$A$4:$O$4))), "NA"),"NA")</f>
        <v>364.1705378485488</v>
      </c>
      <c r="BM84" s="581">
        <f>IF(ISNUMBER(MATCH(BH84, 'LCU per US$, period average'!$A$4:$O$4, 0)), BL84*HLOOKUP(BH84, 'LCU per US$, period average'!$A$4:$O$269, 76), "NA")</f>
        <v>336.79931943188848</v>
      </c>
      <c r="BN84" s="579" t="str">
        <f>IF(ISNUMBER(MATCH(BH84, 'PPP private conversion factor'!$A$4:$O$4, 0)), BK84/(INDEX('PPP private conversion factor'!$A$4:$O$269, MATCH(A84, 'PPP private conversion factor'!$A$4:$A$269), MATCH(BH84, 'PPP private conversion factor'!$A$4:$O$4))), "NA")</f>
        <v>NA</v>
      </c>
      <c r="BO84" s="427">
        <f t="shared" si="19"/>
        <v>11058.914393999999</v>
      </c>
      <c r="BP84" s="427">
        <f t="shared" si="20"/>
        <v>622.73161972101843</v>
      </c>
      <c r="BQ84" s="427">
        <f t="shared" si="21"/>
        <v>575.92683622852928</v>
      </c>
      <c r="BR84" s="427" t="str">
        <f t="shared" si="1"/>
        <v>NA</v>
      </c>
      <c r="BS84" s="438" t="s">
        <v>340</v>
      </c>
      <c r="BT84" s="441" t="s">
        <v>341</v>
      </c>
      <c r="BU84" s="351"/>
      <c r="BV84" s="352"/>
      <c r="BW84" s="352"/>
      <c r="BX84" s="352"/>
      <c r="BY84" s="352"/>
      <c r="BZ84" s="352"/>
      <c r="CA84" s="345" t="str">
        <f t="shared" si="36"/>
        <v>Mexico / Municipality of Ensenada area / Baja California</v>
      </c>
      <c r="CB84" s="352"/>
    </row>
    <row r="85" spans="1:80" ht="33" thickBot="1" x14ac:dyDescent="0.25">
      <c r="A85" s="343" t="s">
        <v>345</v>
      </c>
      <c r="B85" s="332" t="s">
        <v>213</v>
      </c>
      <c r="C85" s="334" t="s">
        <v>204</v>
      </c>
      <c r="D85" s="476" t="s">
        <v>205</v>
      </c>
      <c r="E85" s="423">
        <v>2023</v>
      </c>
      <c r="F85" s="431">
        <v>4.5</v>
      </c>
      <c r="G85" s="424">
        <v>2</v>
      </c>
      <c r="H85" s="425">
        <v>1.56</v>
      </c>
      <c r="I85" s="446" t="str">
        <f t="shared" ref="I85:I121" si="37">CA85</f>
        <v>Morocco / Rural area / All</v>
      </c>
      <c r="J85" s="471" t="s">
        <v>250</v>
      </c>
      <c r="K85" s="433">
        <v>2024</v>
      </c>
      <c r="L85" s="457">
        <v>2406</v>
      </c>
      <c r="M85" s="427">
        <f t="shared" si="2"/>
        <v>834.08</v>
      </c>
      <c r="N85" s="435">
        <f t="shared" si="3"/>
        <v>82.326021234028801</v>
      </c>
      <c r="O85" s="435">
        <f t="shared" si="24"/>
        <v>76.138361128728491</v>
      </c>
      <c r="P85" s="447" t="str">
        <f t="shared" si="4"/>
        <v>NA</v>
      </c>
      <c r="Q85" s="427">
        <f>L85*H85</f>
        <v>3753.36</v>
      </c>
      <c r="R85" s="447">
        <f>IFERROR(Q85 / INDEX('LCU per US$, period average'!$A$4:$O$269, MATCH(A85, 'LCU per US$, period average'!$A$4:$A$269, 0), MATCH(K85, 'LCU per US$, period average'!$A$4:$O$4, 0)), "NA")</f>
        <v>370.46709555312958</v>
      </c>
      <c r="S85" s="447">
        <f>IFERROR(R85 * HLOOKUP(K85, 'LCU per US$, period average'!$A$4:$O$269, 76, FALSE), "NA")</f>
        <v>342.62262507927824</v>
      </c>
      <c r="T85" s="448" t="str">
        <f>IFERROR(Q85 / INDEX('PPP private conversion factor'!$A$4:$O$269, MATCH(A85, 'PPP private conversion factor'!$A$4:$A$269, 0), MATCH(K85, 'PPP private conversion factor'!$A$4:$O$4, 0)), "NA")</f>
        <v>NA</v>
      </c>
      <c r="U85" s="449" t="str">
        <f t="shared" ref="U85:U121" si="38">CA85</f>
        <v>Morocco / Rural area / All</v>
      </c>
      <c r="V85" s="492" t="s">
        <v>207</v>
      </c>
      <c r="W85" s="426">
        <v>2013</v>
      </c>
      <c r="X85" s="450">
        <v>9.8000000000000004E-2</v>
      </c>
      <c r="Y85" s="430">
        <v>3.65</v>
      </c>
      <c r="Z85" s="430">
        <v>15</v>
      </c>
      <c r="AA85" s="451">
        <f>IF(ISNUMBER(MATCH(W85, 'LCU per US$, period average'!$A$4:$O$4, 0)), AC85/(INDEX('LCU per US$, period average'!$A$4:$O$269, MATCH(A85, 'LCU per US$, period average'!$A$4:$A$269), MATCH(W85, 'LCU per US$, period average'!$A$4:$O$4))), "NA")</f>
        <v>52.883227746677228</v>
      </c>
      <c r="AB85" s="597">
        <f>IF(ISNUMBER(MATCH(W85, 'LCU per US$, period average'!$A$4:$O$4, 0)), AA85*HLOOKUP(W85, 'LCU per US$, period average'!$A$4:$O$269, 76), "NA")</f>
        <v>41.161032085922955</v>
      </c>
      <c r="AC85" s="451">
        <f t="shared" si="5"/>
        <v>456.3</v>
      </c>
      <c r="AD85" s="451" t="str">
        <f>IFERROR(IF(ISNUMBER(MATCH(W85, 'PPP private conversion factor'!$A$4:$O$4, 0)), AC85/(INDEX('PPP private conversion factor'!$A$4:$O$269, MATCH(A85, 'PPP private conversion factor'!$A$4:$A$269), MATCH(W85, 'PPP private conversion factor'!$A$4:$O$4))), "NA"), "NA")</f>
        <v>NA</v>
      </c>
      <c r="AE85" s="452">
        <f t="shared" si="6"/>
        <v>237.97452486004752</v>
      </c>
      <c r="AF85" s="452">
        <f t="shared" si="7"/>
        <v>185.2246443866533</v>
      </c>
      <c r="AG85" s="452">
        <f t="shared" si="8"/>
        <v>2053.35</v>
      </c>
      <c r="AH85" s="452" t="str">
        <f t="shared" si="9"/>
        <v>NA</v>
      </c>
      <c r="AI85" s="453" t="str">
        <f t="shared" si="10"/>
        <v>Morocco / Rural area / All</v>
      </c>
      <c r="AJ85" s="458" t="s">
        <v>693</v>
      </c>
      <c r="AK85" s="460">
        <v>2013</v>
      </c>
      <c r="AL85" s="459"/>
      <c r="AM85" s="427">
        <f>IFERROR(2.91*(INDEX('LCU per US$, period average'!$A$4:$N$269,MATCH(A85,'LCU per US$, period average'!$A$4:$A$269),MATCH(AK85,'LCU per US$, period average'!$A$4:$N$4))),"NA")</f>
        <v>25.108773737499991</v>
      </c>
      <c r="AN85" s="427">
        <f t="shared" ref="AN85:AN91" si="39">AM85*30.42</f>
        <v>763.8088970947498</v>
      </c>
      <c r="AO85" s="427">
        <f>IFERROR(IF(ISNUMBER(MATCH(AK85, 'LCU per US$, period average'!$A$4:$O$4, 0)), AN85/(INDEX('LCU per US$, period average'!$A$4:$O$269, MATCH(A85, 'LCU per US$, period average'!$A$4:$A$269, 0), MATCH(AK85, 'LCU per US$, period average'!$A$4:$O$4, 0))), "NA"), "NA")</f>
        <v>88.522200000000012</v>
      </c>
      <c r="AP85" s="447">
        <f>IFERROR(IF(ISNUMBER(MATCH(AK85, 'LCU per US$, period average'!$A$4:$O$4, 0)), AO85*HLOOKUP(AK85, 'LCU per US$, period average'!$A$4:$O$269, 76), "NA"), "NA")</f>
        <v>68.900202763161133</v>
      </c>
      <c r="AQ85" s="427" t="str">
        <f>IFERROR(IF(ISNUMBER(MATCH(AK85, 'PPP private conversion factor'!$A$4:$N$4, 0)), AN85/(INDEX('PPP private conversion factor'!$A$4:$N$269, MATCH(A85, 'PPP private conversion factor'!$A$4:$A$269, 0), MATCH(AK85, 'PPP private conversion factor'!$A$4:$O$4, 0))), "NA"), "NA")</f>
        <v>NA</v>
      </c>
      <c r="AR85" s="427">
        <f t="shared" si="26"/>
        <v>3437.1400369263743</v>
      </c>
      <c r="AS85" s="427">
        <f t="shared" si="11"/>
        <v>398.34990000000005</v>
      </c>
      <c r="AT85" s="427">
        <f t="shared" si="12"/>
        <v>310.0509124342251</v>
      </c>
      <c r="AU85" s="454" t="str">
        <f t="shared" si="13"/>
        <v>NA</v>
      </c>
      <c r="AV85" s="455" t="str">
        <f t="shared" si="0"/>
        <v>Morocco / Rural area / All</v>
      </c>
      <c r="AW85" s="433">
        <v>2024</v>
      </c>
      <c r="AX85" s="475" t="s">
        <v>209</v>
      </c>
      <c r="AY85" s="435">
        <v>2626</v>
      </c>
      <c r="AZ85" s="427">
        <f>IF(ISERROR(MATCH(AW85, 'LCU per US$, period average'!$A$4:$O$4, 0)), "NA", AY85/(INDEX('LCU per US$, period average'!$A$4:$O$269, MATCH(A85, 'LCU per US$, period average'!$A$4:$A$269, 0), MATCH(AW85, 'LCU per US$, period average'!$A$4:$O$4, 0))))</f>
        <v>259.19352071810812</v>
      </c>
      <c r="BA85" s="447">
        <f>IFERROR(IF(ISNUMBER(MATCH(AW85, 'LCU per US$, period average'!$A$4:$O$4, 0)), AZ85*HLOOKUP(AW85, 'LCU per US$, period average'!$A$4:$O$269, 76), "NA"), "NA")</f>
        <v>239.71242125940083</v>
      </c>
      <c r="BB85" s="435" t="str">
        <f>IFERROR(IF(ISNUMBER(MATCH(AW85, 'PPP private conversion factor'!$A$4:$O$4, 0)), AY85/(INDEX('PPP private conversion factor'!$A$4:$O$269, MATCH(A85, 'PPP private conversion factor'!$A$4:$A$269, 0), MATCH(AW85, 'PPP private conversion factor'!$A$4:$O$4, 0))), "NA"), "NA")</f>
        <v>NA</v>
      </c>
      <c r="BC85" s="435">
        <f t="shared" si="14"/>
        <v>4096.5600000000004</v>
      </c>
      <c r="BD85" s="435">
        <f t="shared" si="15"/>
        <v>404.34189232024869</v>
      </c>
      <c r="BE85" s="435">
        <f t="shared" si="16"/>
        <v>373.9513771646653</v>
      </c>
      <c r="BF85" s="448" t="str">
        <f t="shared" si="17"/>
        <v>NA</v>
      </c>
      <c r="BG85" s="435" t="str">
        <f t="shared" si="18"/>
        <v>Morocco / Rural area / All</v>
      </c>
      <c r="BH85" s="438">
        <v>2024</v>
      </c>
      <c r="BI85" s="456" t="s">
        <v>346</v>
      </c>
      <c r="BJ85" s="443" t="s">
        <v>210</v>
      </c>
      <c r="BK85" s="427">
        <v>2303</v>
      </c>
      <c r="BL85" s="427">
        <f>IFERROR(IF(ISNUMBER(MATCH(BH85, 'LCU per US$, period average'!$A$4:$O$4, 0)), BK85/(INDEX('LCU per US$, period average'!$A$4:$O$269, MATCH(A85, 'LCU per US$, period average'!$A$4:$A$269), MATCH(BH85, 'LCU per US$, period average'!$A$4:$O$4))), "NA"),"NA")</f>
        <v>227.31252026420523</v>
      </c>
      <c r="BM85" s="447">
        <f>IF(ISNUMBER(MATCH(BH85, 'LCU per US$, period average'!$A$4:$O$4, 0)), BL85*HLOOKUP(BH85, 'LCU per US$, period average'!$A$4:$O$269, 76), "NA")</f>
        <v>210.22761087600915</v>
      </c>
      <c r="BN85" s="427" t="str">
        <f>IF(ISNUMBER(MATCH(BH85, 'PPP private conversion factor'!$A$4:$O$4, 0)), BK85/(INDEX('PPP private conversion factor'!$A$4:$O$269, MATCH(A85, 'PPP private conversion factor'!$A$4:$A$269), MATCH(BH85, 'PPP private conversion factor'!$A$4:$O$4))), "NA")</f>
        <v>NA</v>
      </c>
      <c r="BO85" s="427">
        <f t="shared" si="19"/>
        <v>3592.6800000000003</v>
      </c>
      <c r="BP85" s="427">
        <f t="shared" si="20"/>
        <v>354.60753161216019</v>
      </c>
      <c r="BQ85" s="427">
        <f t="shared" si="21"/>
        <v>327.95507296657428</v>
      </c>
      <c r="BR85" s="427" t="str">
        <f t="shared" si="1"/>
        <v>NA</v>
      </c>
      <c r="BS85" s="438" t="s">
        <v>347</v>
      </c>
      <c r="BT85" s="441" t="s">
        <v>348</v>
      </c>
      <c r="BU85" s="344"/>
      <c r="BV85" s="346"/>
      <c r="BW85" s="346"/>
      <c r="BX85" s="346"/>
      <c r="BY85" s="346"/>
      <c r="BZ85" s="346"/>
      <c r="CA85" s="345" t="str">
        <f t="shared" si="36"/>
        <v>Morocco / Rural area / All</v>
      </c>
    </row>
    <row r="86" spans="1:80" ht="33" thickBot="1" x14ac:dyDescent="0.25">
      <c r="A86" s="343" t="s">
        <v>349</v>
      </c>
      <c r="B86" s="332" t="s">
        <v>213</v>
      </c>
      <c r="C86" s="334" t="s">
        <v>204</v>
      </c>
      <c r="D86" s="476" t="s">
        <v>214</v>
      </c>
      <c r="E86" s="423">
        <v>2023</v>
      </c>
      <c r="F86" s="431">
        <v>5.5</v>
      </c>
      <c r="G86" s="424">
        <v>2</v>
      </c>
      <c r="H86" s="425">
        <v>1.71</v>
      </c>
      <c r="I86" s="446" t="str">
        <f t="shared" si="37"/>
        <v>Mozambique / Rural area / All</v>
      </c>
      <c r="J86" s="471" t="s">
        <v>209</v>
      </c>
      <c r="K86" s="433">
        <v>2024</v>
      </c>
      <c r="L86" s="457"/>
      <c r="M86" s="427">
        <f t="shared" si="2"/>
        <v>2103.090909090909</v>
      </c>
      <c r="N86" s="435">
        <f t="shared" si="3"/>
        <v>32.919519075813525</v>
      </c>
      <c r="O86" s="435">
        <f t="shared" si="24"/>
        <v>30.445273487143098</v>
      </c>
      <c r="P86" s="447" t="str">
        <f t="shared" si="4"/>
        <v>NA</v>
      </c>
      <c r="Q86" s="427">
        <v>11567</v>
      </c>
      <c r="R86" s="447">
        <f>IFERROR(Q86 / INDEX('LCU per US$, period average'!$A$4:$O$269, MATCH(A86, 'LCU per US$, period average'!$A$4:$A$269, 0), MATCH(K86, 'LCU per US$, period average'!$A$4:$O$4, 0)), "NA")</f>
        <v>181.05735491697439</v>
      </c>
      <c r="S86" s="447">
        <f>IFERROR(R86 * HLOOKUP(K86, 'LCU per US$, period average'!$A$4:$O$269, 76, FALSE), "NA")</f>
        <v>167.44900417928704</v>
      </c>
      <c r="T86" s="448" t="str">
        <f>IFERROR(Q86 / INDEX('PPP private conversion factor'!$A$4:$O$269, MATCH(A86, 'PPP private conversion factor'!$A$4:$A$269, 0), MATCH(K86, 'PPP private conversion factor'!$A$4:$O$4, 0)), "NA")</f>
        <v>NA</v>
      </c>
      <c r="U86" s="449" t="str">
        <f t="shared" si="38"/>
        <v>Mozambique / Rural area / All</v>
      </c>
      <c r="V86" s="492" t="s">
        <v>350</v>
      </c>
      <c r="W86" s="426">
        <v>2014</v>
      </c>
      <c r="X86" s="450">
        <v>0.64600000000000002</v>
      </c>
      <c r="Y86" s="430">
        <v>2.15</v>
      </c>
      <c r="Z86" s="430">
        <v>34.299999999999997</v>
      </c>
      <c r="AA86" s="451">
        <f>IF(ISNUMBER(MATCH(W86, 'LCU per US$, period average'!$A$4:$O$4, 0)), AC86/(INDEX('LCU per US$, period average'!$A$4:$O$269, MATCH(A86, 'LCU per US$, period average'!$A$4:$A$269), MATCH(W86, 'LCU per US$, period average'!$A$4:$O$4))), "NA")</f>
        <v>34.659917271045394</v>
      </c>
      <c r="AB86" s="597">
        <f>IF(ISNUMBER(MATCH(W86, 'LCU per US$, period average'!$A$4:$O$4, 0)), AA86*HLOOKUP(W86, 'LCU per US$, period average'!$A$4:$O$269, 76), "NA")</f>
        <v>26.097015662488303</v>
      </c>
      <c r="AC86" s="451">
        <f t="shared" si="5"/>
        <v>1043.4059999999999</v>
      </c>
      <c r="AD86" s="451" t="str">
        <f>IFERROR(IF(ISNUMBER(MATCH(W86, 'PPP private conversion factor'!$A$4:$O$4, 0)), AC86/(INDEX('PPP private conversion factor'!$A$4:$O$269, MATCH(A86, 'PPP private conversion factor'!$A$4:$A$269), MATCH(W86, 'PPP private conversion factor'!$A$4:$O$4))), "NA"), "NA")</f>
        <v>NA</v>
      </c>
      <c r="AE86" s="452">
        <f t="shared" si="6"/>
        <v>190.62954499074968</v>
      </c>
      <c r="AF86" s="452">
        <f t="shared" si="7"/>
        <v>143.53358614368568</v>
      </c>
      <c r="AG86" s="452">
        <f t="shared" si="8"/>
        <v>5738.7330000000002</v>
      </c>
      <c r="AH86" s="452" t="str">
        <f t="shared" si="9"/>
        <v>NA</v>
      </c>
      <c r="AI86" s="453" t="str">
        <f t="shared" si="10"/>
        <v>Mozambique / Rural area / All</v>
      </c>
      <c r="AJ86" s="458" t="s">
        <v>693</v>
      </c>
      <c r="AK86" s="460">
        <v>2014</v>
      </c>
      <c r="AL86" s="459"/>
      <c r="AM86" s="427">
        <f>IFERROR(1.49*(INDEX('LCU per US$, period average'!$A$4:$N$269,MATCH(A86,'LCU per US$, period average'!$A$4:$A$269),MATCH(AK86,'LCU per US$, period average'!$A$4:$N$4))),"NA")</f>
        <v>44.855125528495201</v>
      </c>
      <c r="AN86" s="427">
        <f t="shared" si="39"/>
        <v>1364.492918576824</v>
      </c>
      <c r="AO86" s="427">
        <f>IFERROR(IF(ISNUMBER(MATCH(AK86, 'LCU per US$, period average'!$A$4:$O$4, 0)), AN86/(INDEX('LCU per US$, period average'!$A$4:$O$269, MATCH(A86, 'LCU per US$, period average'!$A$4:$A$269, 0), MATCH(AK86, 'LCU per US$, period average'!$A$4:$O$4, 0))), "NA"), "NA")</f>
        <v>45.325799999999994</v>
      </c>
      <c r="AP86" s="447">
        <f>IFERROR(IF(ISNUMBER(MATCH(AK86, 'LCU per US$, period average'!$A$4:$O$4, 0)), AO86*HLOOKUP(AK86, 'LCU per US$, period average'!$A$4:$O$269, 76), "NA"), "NA")</f>
        <v>34.127840042566127</v>
      </c>
      <c r="AQ86" s="427" t="str">
        <f>IFERROR(IF(ISNUMBER(MATCH(AK86, 'PPP private conversion factor'!$A$4:$N$4, 0)), AN86/(INDEX('PPP private conversion factor'!$A$4:$N$269, MATCH(A86, 'PPP private conversion factor'!$A$4:$A$269, 0), MATCH(AK86, 'PPP private conversion factor'!$A$4:$O$4, 0))), "NA"), "NA")</f>
        <v>NA</v>
      </c>
      <c r="AR86" s="427">
        <f t="shared" si="26"/>
        <v>7504.7110521725317</v>
      </c>
      <c r="AS86" s="427">
        <f t="shared" si="11"/>
        <v>249.29189999999997</v>
      </c>
      <c r="AT86" s="427">
        <f t="shared" si="12"/>
        <v>187.7031202341137</v>
      </c>
      <c r="AU86" s="454" t="str">
        <f t="shared" si="13"/>
        <v>NA</v>
      </c>
      <c r="AV86" s="455" t="str">
        <f t="shared" si="0"/>
        <v>Mozambique / Rural area / All</v>
      </c>
      <c r="AW86" s="433">
        <v>2024</v>
      </c>
      <c r="AX86" s="479" t="s">
        <v>209</v>
      </c>
      <c r="AY86" s="435">
        <v>8354</v>
      </c>
      <c r="AZ86" s="427">
        <f>IF(ISERROR(MATCH(AW86, 'LCU per US$, period average'!$A$4:$O$4, 0)), "NA", AY86/(INDEX('LCU per US$, period average'!$A$4:$O$269, MATCH(A86, 'LCU per US$, period average'!$A$4:$A$269, 0), MATCH(AW86, 'LCU per US$, period average'!$A$4:$O$4, 0))))</f>
        <v>130.7645148246221</v>
      </c>
      <c r="BA86" s="447">
        <f>IFERROR(IF(ISNUMBER(MATCH(AW86, 'LCU per US$, period average'!$A$4:$O$4, 0)), AZ86*HLOOKUP(AW86, 'LCU per US$, period average'!$A$4:$O$269, 76), "NA"), "NA")</f>
        <v>120.93619615403854</v>
      </c>
      <c r="BB86" s="435" t="str">
        <f>IFERROR(IF(ISNUMBER(MATCH(AW86, 'PPP private conversion factor'!$A$4:$O$4, 0)), AY86/(INDEX('PPP private conversion factor'!$A$4:$O$269, MATCH(A86, 'PPP private conversion factor'!$A$4:$A$269, 0), MATCH(AW86, 'PPP private conversion factor'!$A$4:$O$4, 0))), "NA"), "NA")</f>
        <v>NA</v>
      </c>
      <c r="BC86" s="435">
        <f t="shared" si="14"/>
        <v>14285.34</v>
      </c>
      <c r="BD86" s="435">
        <f t="shared" si="15"/>
        <v>223.60732035010378</v>
      </c>
      <c r="BE86" s="435">
        <f t="shared" si="16"/>
        <v>206.8008954234059</v>
      </c>
      <c r="BF86" s="448" t="str">
        <f t="shared" si="17"/>
        <v>NA</v>
      </c>
      <c r="BG86" s="435" t="str">
        <f t="shared" si="18"/>
        <v>Mozambique / Rural area / All</v>
      </c>
      <c r="BH86" s="438">
        <v>2024</v>
      </c>
      <c r="BI86" s="456" t="s">
        <v>346</v>
      </c>
      <c r="BJ86" s="443" t="s">
        <v>210</v>
      </c>
      <c r="BK86" s="427">
        <v>5800</v>
      </c>
      <c r="BL86" s="427">
        <f>IFERROR(IF(ISNUMBER(MATCH(BH86, 'LCU per US$, period average'!$A$4:$O$4, 0)), BK86/(INDEX('LCU per US$, period average'!$A$4:$O$269, MATCH(A86, 'LCU per US$, period average'!$A$4:$A$269), MATCH(BH86, 'LCU per US$, period average'!$A$4:$O$4))), "NA"),"NA")</f>
        <v>90.786950680249973</v>
      </c>
      <c r="BM86" s="447">
        <f>IF(ISNUMBER(MATCH(BH86, 'LCU per US$, period average'!$A$4:$O$4, 0)), BL86*HLOOKUP(BH86, 'LCU per US$, period average'!$A$4:$O$269, 76), "NA")</f>
        <v>83.963363382023417</v>
      </c>
      <c r="BN86" s="427" t="str">
        <f>IF(ISNUMBER(MATCH(BH86, 'PPP private conversion factor'!$A$4:$O$4, 0)), BK86/(INDEX('PPP private conversion factor'!$A$4:$O$269, MATCH(A86, 'PPP private conversion factor'!$A$4:$A$269), MATCH(BH86, 'PPP private conversion factor'!$A$4:$O$4))), "NA")</f>
        <v>NA</v>
      </c>
      <c r="BO86" s="427">
        <f t="shared" si="19"/>
        <v>9918</v>
      </c>
      <c r="BP86" s="427">
        <f t="shared" si="20"/>
        <v>155.24568566322745</v>
      </c>
      <c r="BQ86" s="427">
        <f t="shared" si="21"/>
        <v>143.57735138326004</v>
      </c>
      <c r="BR86" s="427" t="str">
        <f t="shared" si="1"/>
        <v>NA</v>
      </c>
      <c r="BS86" s="438" t="s">
        <v>351</v>
      </c>
      <c r="BT86" s="441" t="s">
        <v>352</v>
      </c>
      <c r="BU86" s="344"/>
      <c r="BV86" s="346"/>
      <c r="BW86" s="346"/>
      <c r="BX86" s="346"/>
      <c r="BY86" s="346"/>
      <c r="BZ86" s="346"/>
      <c r="CA86" s="345" t="str">
        <f t="shared" si="36"/>
        <v>Mozambique / Rural area / All</v>
      </c>
    </row>
    <row r="87" spans="1:80" ht="20" thickBot="1" x14ac:dyDescent="0.25">
      <c r="A87" s="343" t="s">
        <v>553</v>
      </c>
      <c r="B87" s="332" t="s">
        <v>213</v>
      </c>
      <c r="C87" s="334" t="s">
        <v>204</v>
      </c>
      <c r="D87" s="476"/>
      <c r="E87" s="434"/>
      <c r="F87" s="431"/>
      <c r="G87" s="424"/>
      <c r="H87" s="425"/>
      <c r="I87" s="446" t="str">
        <f t="shared" si="37"/>
        <v>Nepal / Rural area / All</v>
      </c>
      <c r="J87" s="471" t="s">
        <v>209</v>
      </c>
      <c r="K87" s="433">
        <v>2024</v>
      </c>
      <c r="L87" s="461"/>
      <c r="M87" s="427"/>
      <c r="N87" s="435" t="str">
        <f t="shared" si="3"/>
        <v/>
      </c>
      <c r="O87" s="435" t="str">
        <f t="shared" si="24"/>
        <v/>
      </c>
      <c r="P87" s="447" t="str">
        <f t="shared" si="4"/>
        <v>NA</v>
      </c>
      <c r="Q87" s="427">
        <v>30379</v>
      </c>
      <c r="R87" s="447">
        <f>IFERROR(Q87 / INDEX('LCU per US$, period average'!$A$4:$O$269, MATCH(A87, 'LCU per US$, period average'!$A$4:$A$269, 0), MATCH(K87, 'LCU per US$, period average'!$A$4:$O$4, 0)), "NA")</f>
        <v>229.94280896112531</v>
      </c>
      <c r="S87" s="447">
        <f>IFERROR(R87 * HLOOKUP(K87, 'LCU per US$, period average'!$A$4:$O$269, 76, FALSE), "NA")</f>
        <v>212.6602059131192</v>
      </c>
      <c r="T87" s="448" t="str">
        <f>IFERROR(Q87 / INDEX('PPP private conversion factor'!$A$4:$O$269, MATCH(A87, 'PPP private conversion factor'!$A$4:$A$269, 0), MATCH(K87, 'PPP private conversion factor'!$A$4:$O$4, 0)), "NA")</f>
        <v>NA</v>
      </c>
      <c r="U87" s="472" t="str">
        <f t="shared" si="38"/>
        <v>Nepal / Rural area / All</v>
      </c>
      <c r="V87" s="492"/>
      <c r="W87" s="426"/>
      <c r="X87" s="450"/>
      <c r="Y87" s="430"/>
      <c r="Z87" s="430"/>
      <c r="AA87" s="451"/>
      <c r="AB87" s="597"/>
      <c r="AC87" s="451"/>
      <c r="AD87" s="451"/>
      <c r="AE87" s="452"/>
      <c r="AF87" s="452"/>
      <c r="AG87" s="452"/>
      <c r="AH87" s="452"/>
      <c r="AI87" s="453" t="str">
        <f t="shared" si="10"/>
        <v>Nepal / Rural area / All</v>
      </c>
      <c r="AJ87" s="458"/>
      <c r="AK87" s="460"/>
      <c r="AL87" s="459"/>
      <c r="AM87" s="427"/>
      <c r="AN87" s="427"/>
      <c r="AO87" s="427"/>
      <c r="AP87" s="447"/>
      <c r="AQ87" s="427"/>
      <c r="AR87" s="427"/>
      <c r="AS87" s="427"/>
      <c r="AT87" s="427"/>
      <c r="AU87" s="751"/>
      <c r="AV87" s="455" t="str">
        <f t="shared" si="0"/>
        <v>Nepal / Rural area / All</v>
      </c>
      <c r="AW87" s="433">
        <v>2024</v>
      </c>
      <c r="AX87" s="479" t="s">
        <v>209</v>
      </c>
      <c r="AY87" s="435">
        <v>18525</v>
      </c>
      <c r="AZ87" s="427">
        <f>IF(ISERROR(MATCH(AW87, 'LCU per US$, period average'!$A$4:$O$4, 0)), "NA", AY87/(INDEX('LCU per US$, period average'!$A$4:$O$269, MATCH(A87, 'LCU per US$, period average'!$A$4:$A$269, 0), MATCH(AW87, 'LCU per US$, period average'!$A$4:$O$4, 0))))</f>
        <v>140.21826050906373</v>
      </c>
      <c r="BA87" s="447">
        <f>IFERROR(IF(ISNUMBER(MATCH(AW87, 'LCU per US$, period average'!$A$4:$O$4, 0)), AZ87*HLOOKUP(AW87, 'LCU per US$, period average'!$A$4:$O$269, 76), "NA"), "NA")</f>
        <v>129.67939413873179</v>
      </c>
      <c r="BB87" s="435" t="str">
        <f>IFERROR(IF(ISNUMBER(MATCH(AW87, 'PPP private conversion factor'!$A$4:$O$4, 0)), AY87/(INDEX('PPP private conversion factor'!$A$4:$O$269, MATCH(A87, 'PPP private conversion factor'!$A$4:$A$269, 0), MATCH(AW87, 'PPP private conversion factor'!$A$4:$O$4, 0))), "NA"), "NA")</f>
        <v>NA</v>
      </c>
      <c r="BC87" s="435">
        <f t="shared" si="14"/>
        <v>0</v>
      </c>
      <c r="BD87" s="435">
        <f t="shared" si="15"/>
        <v>0</v>
      </c>
      <c r="BE87" s="435">
        <f t="shared" si="16"/>
        <v>0</v>
      </c>
      <c r="BF87" s="448" t="str">
        <f t="shared" si="17"/>
        <v>NA</v>
      </c>
      <c r="BG87" s="435" t="str">
        <f t="shared" si="18"/>
        <v>Nepal / Rural area / All</v>
      </c>
      <c r="BH87" s="438"/>
      <c r="BI87" s="463"/>
      <c r="BJ87" s="443"/>
      <c r="BK87" s="427"/>
      <c r="BL87" s="427"/>
      <c r="BM87" s="447"/>
      <c r="BN87" s="427"/>
      <c r="BO87" s="427"/>
      <c r="BP87" s="427"/>
      <c r="BQ87" s="427"/>
      <c r="BR87" s="427"/>
      <c r="BS87" s="438" t="s">
        <v>767</v>
      </c>
      <c r="BT87" s="441" t="s">
        <v>768</v>
      </c>
      <c r="BU87" s="344"/>
      <c r="BV87" s="346"/>
      <c r="BW87" s="346"/>
      <c r="BX87" s="346"/>
      <c r="BY87" s="346"/>
      <c r="BZ87" s="346"/>
      <c r="CA87" s="345" t="str">
        <f t="shared" si="36"/>
        <v>Nepal / Rural area / All</v>
      </c>
    </row>
    <row r="88" spans="1:80" ht="49" thickBot="1" x14ac:dyDescent="0.25">
      <c r="A88" s="343" t="s">
        <v>353</v>
      </c>
      <c r="B88" s="332" t="s">
        <v>216</v>
      </c>
      <c r="C88" s="334" t="s">
        <v>354</v>
      </c>
      <c r="D88" s="428" t="s">
        <v>218</v>
      </c>
      <c r="E88" s="423">
        <v>2023</v>
      </c>
      <c r="F88" s="431">
        <v>4</v>
      </c>
      <c r="G88" s="424">
        <v>2</v>
      </c>
      <c r="H88" s="425">
        <v>1.68</v>
      </c>
      <c r="I88" s="446" t="str">
        <f t="shared" si="37"/>
        <v>Nicaragua / Urban area / Managua Free Trade Zone</v>
      </c>
      <c r="J88" s="408" t="s">
        <v>250</v>
      </c>
      <c r="K88" s="433">
        <v>2024</v>
      </c>
      <c r="L88" s="457"/>
      <c r="M88" s="427">
        <f t="shared" si="2"/>
        <v>6007.25</v>
      </c>
      <c r="N88" s="435">
        <f t="shared" si="3"/>
        <v>164.8477806160495</v>
      </c>
      <c r="O88" s="435">
        <f t="shared" si="24"/>
        <v>152.45774863982172</v>
      </c>
      <c r="P88" s="447" t="str">
        <f t="shared" si="4"/>
        <v>NA</v>
      </c>
      <c r="Q88" s="427">
        <v>24029</v>
      </c>
      <c r="R88" s="581">
        <f>IFERROR(Q88 / INDEX('LCU per US$, period average'!$A$4:$O$269, MATCH(A88, 'LCU per US$, period average'!$A$4:$A$269, 0), MATCH(K88, 'LCU per US$, period average'!$A$4:$O$4, 0)), "NA")</f>
        <v>659.39112246419802</v>
      </c>
      <c r="S88" s="581">
        <f>IFERROR(R88 * HLOOKUP(K88, 'LCU per US$, period average'!$A$4:$O$269, 76, FALSE), "NA")</f>
        <v>609.83099455928686</v>
      </c>
      <c r="T88" s="582" t="str">
        <f>IFERROR(Q88 / INDEX('PPP private conversion factor'!$A$4:$O$269, MATCH(A88, 'PPP private conversion factor'!$A$4:$A$269, 0), MATCH(K88, 'PPP private conversion factor'!$A$4:$O$4, 0)), "NA")</f>
        <v>NA</v>
      </c>
      <c r="U88" s="449" t="str">
        <f t="shared" si="38"/>
        <v>Nicaragua / Urban area / Managua Free Trade Zone</v>
      </c>
      <c r="V88" s="492" t="s">
        <v>207</v>
      </c>
      <c r="W88" s="426">
        <v>2014</v>
      </c>
      <c r="X88" s="450">
        <v>0.14399999999999999</v>
      </c>
      <c r="Y88" s="430">
        <v>3.65</v>
      </c>
      <c r="Z88" s="430">
        <v>38.1</v>
      </c>
      <c r="AA88" s="586">
        <f>IF(ISNUMBER(MATCH(W88, 'LCU per US$, period average'!$A$4:$O$4, 0)), AC88/(INDEX('LCU per US$, period average'!$A$4:$O$269, MATCH(A88, 'LCU per US$, period average'!$A$4:$A$269), MATCH(W88, 'LCU per US$, period average'!$A$4:$O$4))), "NA")</f>
        <v>46.879952103521809</v>
      </c>
      <c r="AB88" s="587">
        <f>IF(ISNUMBER(MATCH(W88, 'LCU per US$, period average'!$A$4:$O$4, 0)), AA88*HLOOKUP(W88, 'LCU per US$, period average'!$A$4:$O$269, 76), "NA")</f>
        <v>35.29803128884992</v>
      </c>
      <c r="AC88" s="451">
        <f t="shared" si="5"/>
        <v>1159.0020000000002</v>
      </c>
      <c r="AD88" s="586" t="str">
        <f>IFERROR(IF(ISNUMBER(MATCH(W88, 'PPP private conversion factor'!$A$4:$O$4, 0)), AC88/(INDEX('PPP private conversion factor'!$A$4:$O$269, MATCH(A88, 'PPP private conversion factor'!$A$4:$A$269), MATCH(W88, 'PPP private conversion factor'!$A$4:$O$4))), "NA"), "NA")</f>
        <v>NA</v>
      </c>
      <c r="AE88" s="452">
        <f t="shared" si="6"/>
        <v>187.51980841408724</v>
      </c>
      <c r="AF88" s="452">
        <f t="shared" si="7"/>
        <v>141.19212515539968</v>
      </c>
      <c r="AG88" s="452">
        <f t="shared" si="8"/>
        <v>4636.0080000000007</v>
      </c>
      <c r="AH88" s="452" t="str">
        <f t="shared" si="9"/>
        <v>NA</v>
      </c>
      <c r="AI88" s="453" t="str">
        <f t="shared" si="10"/>
        <v>Nicaragua / Urban area / Managua Free Trade Zone</v>
      </c>
      <c r="AJ88" s="458" t="s">
        <v>693</v>
      </c>
      <c r="AK88" s="460">
        <v>2014</v>
      </c>
      <c r="AL88" s="459"/>
      <c r="AM88" s="427">
        <f>IFERROR(5.27*(INDEX('LCU per US$, period average'!$A$4:$N$269,MATCH(A88,'LCU per US$, period average'!$A$4:$A$269),MATCH(AK88,'LCU per US$, period average'!$A$4:$N$4))),"NA")</f>
        <v>130.28896715833349</v>
      </c>
      <c r="AN88" s="427">
        <f t="shared" si="39"/>
        <v>3963.3903809565049</v>
      </c>
      <c r="AO88" s="579">
        <f>IFERROR(IF(ISNUMBER(MATCH(AK88, 'LCU per US$, period average'!$A$4:$O$4, 0)), AN88/(INDEX('LCU per US$, period average'!$A$4:$O$269, MATCH(A88, 'LCU per US$, period average'!$A$4:$A$269, 0), MATCH(AK88, 'LCU per US$, period average'!$A$4:$O$4, 0))), "NA"), "NA")</f>
        <v>160.31339999999997</v>
      </c>
      <c r="AP88" s="581">
        <f>IFERROR(IF(ISNUMBER(MATCH(AK88, 'LCU per US$, period average'!$A$4:$O$4, 0)), AO88*HLOOKUP(AK88, 'LCU per US$, period average'!$A$4:$O$269, 76), "NA"), "NA")</f>
        <v>120.70719263377414</v>
      </c>
      <c r="AQ88" s="579" t="str">
        <f>IFERROR(IF(ISNUMBER(MATCH(AK88, 'PPP private conversion factor'!$A$4:$N$4, 0)), AN88/(INDEX('PPP private conversion factor'!$A$4:$N$269, MATCH(A88, 'PPP private conversion factor'!$A$4:$A$269, 0), MATCH(AK88, 'PPP private conversion factor'!$A$4:$O$4, 0))), "NA"), "NA")</f>
        <v>NA</v>
      </c>
      <c r="AR88" s="427">
        <f t="shared" si="26"/>
        <v>15853.56152382602</v>
      </c>
      <c r="AS88" s="427">
        <f t="shared" si="11"/>
        <v>641.25359999999989</v>
      </c>
      <c r="AT88" s="427">
        <f t="shared" si="12"/>
        <v>482.82877053509657</v>
      </c>
      <c r="AU88" s="454" t="str">
        <f t="shared" si="13"/>
        <v>NA</v>
      </c>
      <c r="AV88" s="455" t="str">
        <f t="shared" si="0"/>
        <v>Nicaragua / Urban area / Managua Free Trade Zone</v>
      </c>
      <c r="AW88" s="433">
        <v>2024</v>
      </c>
      <c r="AX88" s="432" t="s">
        <v>209</v>
      </c>
      <c r="AY88" s="435">
        <v>16512</v>
      </c>
      <c r="AZ88" s="579">
        <f>IF(ISERROR(MATCH(AW88, 'LCU per US$, period average'!$A$4:$O$4, 0)), "NA", AY88/(INDEX('LCU per US$, period average'!$A$4:$O$269, MATCH(A88, 'LCU per US$, period average'!$A$4:$A$269, 0), MATCH(AW88, 'LCU per US$, period average'!$A$4:$O$4, 0))))</f>
        <v>453.11358001285276</v>
      </c>
      <c r="BA88" s="581">
        <f>IFERROR(IF(ISNUMBER(MATCH(AW88, 'LCU per US$, period average'!$A$4:$O$4, 0)), AZ88*HLOOKUP(AW88, 'LCU per US$, period average'!$A$4:$O$269, 76), "NA"), "NA")</f>
        <v>419.05736327616404</v>
      </c>
      <c r="BB88" s="580" t="str">
        <f>IFERROR(IF(ISNUMBER(MATCH(AW88, 'PPP private conversion factor'!$A$4:$O$4, 0)), AY88/(INDEX('PPP private conversion factor'!$A$4:$O$269, MATCH(A88, 'PPP private conversion factor'!$A$4:$A$269, 0), MATCH(AW88, 'PPP private conversion factor'!$A$4:$O$4, 0))), "NA"), "NA")</f>
        <v>NA</v>
      </c>
      <c r="BC88" s="435">
        <f t="shared" si="14"/>
        <v>27740.16</v>
      </c>
      <c r="BD88" s="435">
        <f t="shared" si="15"/>
        <v>761.23081442159264</v>
      </c>
      <c r="BE88" s="435">
        <f t="shared" si="16"/>
        <v>704.01637030395557</v>
      </c>
      <c r="BF88" s="448" t="str">
        <f t="shared" si="17"/>
        <v>NA</v>
      </c>
      <c r="BG88" s="435" t="str">
        <f t="shared" si="18"/>
        <v>Nicaragua / Urban area / Managua Free Trade Zone</v>
      </c>
      <c r="BH88" s="438">
        <v>2024</v>
      </c>
      <c r="BI88" s="456" t="s">
        <v>355</v>
      </c>
      <c r="BJ88" s="443" t="s">
        <v>210</v>
      </c>
      <c r="BK88" s="427">
        <v>6480.04</v>
      </c>
      <c r="BL88" s="427">
        <f>IFERROR(IF(ISNUMBER(MATCH(BH88, 'LCU per US$, period average'!$A$4:$O$4, 0)), BK88/(INDEX('LCU per US$, period average'!$A$4:$O$269, MATCH(A88, 'LCU per US$, period average'!$A$4:$A$269), MATCH(BH88, 'LCU per US$, period average'!$A$4:$O$4))), "NA"),"NA")</f>
        <v>177.82183400111956</v>
      </c>
      <c r="BM88" s="581">
        <f>IF(ISNUMBER(MATCH(BH88, 'LCU per US$, period average'!$A$4:$O$4, 0)), BL88*HLOOKUP(BH88, 'LCU per US$, period average'!$A$4:$O$269, 76), "NA")</f>
        <v>164.45666644404517</v>
      </c>
      <c r="BN88" s="579" t="str">
        <f>IF(ISNUMBER(MATCH(BH88, 'PPP private conversion factor'!$A$4:$O$4, 0)), BK88/(INDEX('PPP private conversion factor'!$A$4:$O$269, MATCH(A88, 'PPP private conversion factor'!$A$4:$A$269), MATCH(BH88, 'PPP private conversion factor'!$A$4:$O$4))), "NA")</f>
        <v>NA</v>
      </c>
      <c r="BO88" s="427">
        <f t="shared" si="19"/>
        <v>10886.467199999999</v>
      </c>
      <c r="BP88" s="427">
        <f t="shared" si="20"/>
        <v>298.74068112188087</v>
      </c>
      <c r="BQ88" s="427">
        <f t="shared" si="21"/>
        <v>276.28719962599587</v>
      </c>
      <c r="BR88" s="427" t="str">
        <f t="shared" si="1"/>
        <v>NA</v>
      </c>
      <c r="BS88" s="438" t="s">
        <v>356</v>
      </c>
      <c r="BT88" s="441" t="s">
        <v>357</v>
      </c>
      <c r="BU88" s="344"/>
      <c r="BV88" s="346"/>
      <c r="BW88" s="346"/>
      <c r="BX88" s="346"/>
      <c r="BY88" s="346"/>
      <c r="BZ88" s="346"/>
      <c r="CA88" s="345" t="str">
        <f t="shared" si="36"/>
        <v>Nicaragua / Urban area / Managua Free Trade Zone</v>
      </c>
    </row>
    <row r="89" spans="1:80" ht="33" thickBot="1" x14ac:dyDescent="0.25">
      <c r="A89" s="343" t="s">
        <v>353</v>
      </c>
      <c r="B89" s="332" t="s">
        <v>358</v>
      </c>
      <c r="C89" s="334" t="s">
        <v>359</v>
      </c>
      <c r="D89" s="428" t="s">
        <v>218</v>
      </c>
      <c r="E89" s="423">
        <v>2023</v>
      </c>
      <c r="F89" s="431">
        <v>4</v>
      </c>
      <c r="G89" s="424">
        <v>2</v>
      </c>
      <c r="H89" s="425">
        <v>1.62</v>
      </c>
      <c r="I89" s="446" t="str">
        <f t="shared" si="37"/>
        <v>Nicaragua / Rural-Urban area / Northwest</v>
      </c>
      <c r="J89" s="408" t="s">
        <v>250</v>
      </c>
      <c r="K89" s="433">
        <v>2024</v>
      </c>
      <c r="L89" s="457"/>
      <c r="M89" s="427">
        <f t="shared" si="2"/>
        <v>4826.75</v>
      </c>
      <c r="N89" s="435">
        <f t="shared" si="3"/>
        <v>132.45312332406959</v>
      </c>
      <c r="O89" s="435">
        <f t="shared" si="24"/>
        <v>122.49788809309743</v>
      </c>
      <c r="P89" s="447" t="str">
        <f t="shared" si="4"/>
        <v>NA</v>
      </c>
      <c r="Q89" s="427">
        <v>19307</v>
      </c>
      <c r="R89" s="581">
        <f>IFERROR(Q89 / INDEX('LCU per US$, period average'!$A$4:$O$269, MATCH(A89, 'LCU per US$, period average'!$A$4:$A$269, 0), MATCH(K89, 'LCU per US$, period average'!$A$4:$O$4, 0)), "NA")</f>
        <v>529.81249329627838</v>
      </c>
      <c r="S89" s="581">
        <f>IFERROR(R89 * HLOOKUP(K89, 'LCU per US$, period average'!$A$4:$O$269, 76, FALSE), "NA")</f>
        <v>489.99155237238972</v>
      </c>
      <c r="T89" s="582" t="str">
        <f>IFERROR(Q89 / INDEX('PPP private conversion factor'!$A$4:$O$269, MATCH(A89, 'PPP private conversion factor'!$A$4:$A$269, 0), MATCH(K89, 'PPP private conversion factor'!$A$4:$O$4, 0)), "NA")</f>
        <v>NA</v>
      </c>
      <c r="U89" s="449" t="str">
        <f t="shared" si="38"/>
        <v>Nicaragua / Rural-Urban area / Northwest</v>
      </c>
      <c r="V89" s="492" t="s">
        <v>207</v>
      </c>
      <c r="W89" s="426">
        <v>2014</v>
      </c>
      <c r="X89" s="450">
        <v>0.14399999999999999</v>
      </c>
      <c r="Y89" s="430">
        <v>3.65</v>
      </c>
      <c r="Z89" s="430">
        <v>38.1</v>
      </c>
      <c r="AA89" s="586">
        <f>IF(ISNUMBER(MATCH(W89, 'LCU per US$, period average'!$A$4:$O$4, 0)), AC89/(INDEX('LCU per US$, period average'!$A$4:$O$269, MATCH(A89, 'LCU per US$, period average'!$A$4:$A$269), MATCH(W89, 'LCU per US$, period average'!$A$4:$O$4))), "NA")</f>
        <v>46.879952103521809</v>
      </c>
      <c r="AB89" s="587">
        <f>IF(ISNUMBER(MATCH(W89, 'LCU per US$, period average'!$A$4:$O$4, 0)), AA89*HLOOKUP(W89, 'LCU per US$, period average'!$A$4:$O$269, 76), "NA")</f>
        <v>35.29803128884992</v>
      </c>
      <c r="AC89" s="451">
        <f t="shared" si="5"/>
        <v>1159.0020000000002</v>
      </c>
      <c r="AD89" s="586" t="str">
        <f>IFERROR(IF(ISNUMBER(MATCH(W89, 'PPP private conversion factor'!$A$4:$O$4, 0)), AC89/(INDEX('PPP private conversion factor'!$A$4:$O$269, MATCH(A89, 'PPP private conversion factor'!$A$4:$A$269), MATCH(W89, 'PPP private conversion factor'!$A$4:$O$4))), "NA"), "NA")</f>
        <v>NA</v>
      </c>
      <c r="AE89" s="452">
        <f t="shared" si="6"/>
        <v>187.51980841408724</v>
      </c>
      <c r="AF89" s="452">
        <f t="shared" si="7"/>
        <v>141.19212515539968</v>
      </c>
      <c r="AG89" s="452">
        <f t="shared" si="8"/>
        <v>4636.0080000000007</v>
      </c>
      <c r="AH89" s="452" t="str">
        <f t="shared" si="9"/>
        <v>NA</v>
      </c>
      <c r="AI89" s="453" t="str">
        <f t="shared" si="10"/>
        <v>Nicaragua / Rural-Urban area / Northwest</v>
      </c>
      <c r="AJ89" s="458" t="s">
        <v>693</v>
      </c>
      <c r="AK89" s="460">
        <v>2014</v>
      </c>
      <c r="AL89" s="459"/>
      <c r="AM89" s="427">
        <f>IFERROR(5.27*(INDEX('LCU per US$, period average'!$A$4:$N$269,MATCH(A89,'LCU per US$, period average'!$A$4:$A$269),MATCH(AK89,'LCU per US$, period average'!$A$4:$N$4))),"NA")</f>
        <v>130.28896715833349</v>
      </c>
      <c r="AN89" s="427">
        <f t="shared" si="39"/>
        <v>3963.3903809565049</v>
      </c>
      <c r="AO89" s="579">
        <f>IFERROR(IF(ISNUMBER(MATCH(AK89, 'LCU per US$, period average'!$A$4:$O$4, 0)), AN89/(INDEX('LCU per US$, period average'!$A$4:$O$269, MATCH(A89, 'LCU per US$, period average'!$A$4:$A$269, 0), MATCH(AK89, 'LCU per US$, period average'!$A$4:$O$4, 0))), "NA"), "NA")</f>
        <v>160.31339999999997</v>
      </c>
      <c r="AP89" s="581">
        <f>IFERROR(IF(ISNUMBER(MATCH(AK89, 'LCU per US$, period average'!$A$4:$O$4, 0)), AO89*HLOOKUP(AK89, 'LCU per US$, period average'!$A$4:$O$269, 76), "NA"), "NA")</f>
        <v>120.70719263377414</v>
      </c>
      <c r="AQ89" s="579" t="str">
        <f>IFERROR(IF(ISNUMBER(MATCH(AK89, 'PPP private conversion factor'!$A$4:$N$4, 0)), AN89/(INDEX('PPP private conversion factor'!$A$4:$N$269, MATCH(A89, 'PPP private conversion factor'!$A$4:$A$269, 0), MATCH(AK89, 'PPP private conversion factor'!$A$4:$O$4, 0))), "NA"), "NA")</f>
        <v>NA</v>
      </c>
      <c r="AR89" s="427">
        <f t="shared" si="26"/>
        <v>15853.56152382602</v>
      </c>
      <c r="AS89" s="427">
        <f t="shared" si="11"/>
        <v>641.25359999999989</v>
      </c>
      <c r="AT89" s="427">
        <f t="shared" si="12"/>
        <v>482.82877053509657</v>
      </c>
      <c r="AU89" s="454" t="str">
        <f t="shared" si="13"/>
        <v>NA</v>
      </c>
      <c r="AV89" s="455" t="str">
        <f t="shared" si="0"/>
        <v>Nicaragua / Rural-Urban area / Northwest</v>
      </c>
      <c r="AW89" s="433">
        <v>2024</v>
      </c>
      <c r="AX89" s="432" t="s">
        <v>209</v>
      </c>
      <c r="AY89" s="435">
        <v>13495</v>
      </c>
      <c r="AZ89" s="579">
        <f>IF(ISERROR(MATCH(AW89, 'LCU per US$, period average'!$A$4:$O$4, 0)), "NA", AY89/(INDEX('LCU per US$, period average'!$A$4:$O$269, MATCH(A89, 'LCU per US$, period average'!$A$4:$A$269, 0), MATCH(AW89, 'LCU per US$, period average'!$A$4:$O$4, 0))))</f>
        <v>370.32266002140551</v>
      </c>
      <c r="BA89" s="581">
        <f>IFERROR(IF(ISNUMBER(MATCH(AW89, 'LCU per US$, period average'!$A$4:$O$4, 0)), AZ89*HLOOKUP(AW89, 'LCU per US$, period average'!$A$4:$O$269, 76), "NA"), "NA")</f>
        <v>342.48904538589107</v>
      </c>
      <c r="BB89" s="580" t="str">
        <f>IFERROR(IF(ISNUMBER(MATCH(AW89, 'PPP private conversion factor'!$A$4:$O$4, 0)), AY89/(INDEX('PPP private conversion factor'!$A$4:$O$269, MATCH(A89, 'PPP private conversion factor'!$A$4:$A$269, 0), MATCH(AW89, 'PPP private conversion factor'!$A$4:$O$4, 0))), "NA"), "NA")</f>
        <v>NA</v>
      </c>
      <c r="BC89" s="435">
        <f t="shared" si="14"/>
        <v>21861.9</v>
      </c>
      <c r="BD89" s="435">
        <f t="shared" si="15"/>
        <v>599.92270923467697</v>
      </c>
      <c r="BE89" s="435">
        <f t="shared" si="16"/>
        <v>554.83225352514353</v>
      </c>
      <c r="BF89" s="448" t="str">
        <f t="shared" si="17"/>
        <v>NA</v>
      </c>
      <c r="BG89" s="435" t="str">
        <f t="shared" si="18"/>
        <v>Nicaragua / Rural-Urban area / Northwest</v>
      </c>
      <c r="BH89" s="438">
        <v>2024</v>
      </c>
      <c r="BI89" s="456" t="s">
        <v>346</v>
      </c>
      <c r="BJ89" s="443" t="s">
        <v>210</v>
      </c>
      <c r="BK89" s="427">
        <v>5196.34</v>
      </c>
      <c r="BL89" s="427">
        <f>IFERROR(IF(ISNUMBER(MATCH(BH89, 'LCU per US$, period average'!$A$4:$O$4, 0)), BK89/(INDEX('LCU per US$, period average'!$A$4:$O$269, MATCH(A89, 'LCU per US$, period average'!$A$4:$A$269), MATCH(BH89, 'LCU per US$, period average'!$A$4:$O$4))), "NA"),"NA")</f>
        <v>142.5952168340593</v>
      </c>
      <c r="BM89" s="581">
        <f>IF(ISNUMBER(MATCH(BH89, 'LCU per US$, period average'!$A$4:$O$4, 0)), BL89*HLOOKUP(BH89, 'LCU per US$, period average'!$A$4:$O$269, 76), "NA")</f>
        <v>131.87769737684485</v>
      </c>
      <c r="BN89" s="579" t="str">
        <f>IF(ISNUMBER(MATCH(BH89, 'PPP private conversion factor'!$A$4:$O$4, 0)), BK89/(INDEX('PPP private conversion factor'!$A$4:$O$269, MATCH(A89, 'PPP private conversion factor'!$A$4:$A$269), MATCH(BH89, 'PPP private conversion factor'!$A$4:$O$4))), "NA")</f>
        <v>NA</v>
      </c>
      <c r="BO89" s="427">
        <f t="shared" si="19"/>
        <v>8418.0708000000013</v>
      </c>
      <c r="BP89" s="427">
        <f t="shared" si="20"/>
        <v>231.00425127117609</v>
      </c>
      <c r="BQ89" s="427">
        <f t="shared" si="21"/>
        <v>213.64186975048867</v>
      </c>
      <c r="BR89" s="427" t="str">
        <f t="shared" si="1"/>
        <v>NA</v>
      </c>
      <c r="BS89" s="438" t="s">
        <v>356</v>
      </c>
      <c r="BT89" s="441" t="s">
        <v>357</v>
      </c>
      <c r="BU89" s="344"/>
      <c r="BV89" s="346"/>
      <c r="BW89" s="346"/>
      <c r="BX89" s="346"/>
      <c r="BY89" s="346"/>
      <c r="BZ89" s="346"/>
      <c r="CA89" s="345" t="str">
        <f t="shared" si="36"/>
        <v>Nicaragua / Rural-Urban area / Northwest</v>
      </c>
    </row>
    <row r="90" spans="1:80" ht="33" thickBot="1" x14ac:dyDescent="0.25">
      <c r="A90" s="343" t="s">
        <v>360</v>
      </c>
      <c r="B90" s="332" t="s">
        <v>213</v>
      </c>
      <c r="C90" s="334" t="s">
        <v>204</v>
      </c>
      <c r="D90" s="476" t="s">
        <v>214</v>
      </c>
      <c r="E90" s="423">
        <v>2023</v>
      </c>
      <c r="F90" s="431">
        <v>5</v>
      </c>
      <c r="G90" s="424">
        <v>2</v>
      </c>
      <c r="H90" s="425">
        <v>1.71</v>
      </c>
      <c r="I90" s="446" t="str">
        <f t="shared" si="37"/>
        <v>Nigeria / Rural area / All</v>
      </c>
      <c r="J90" s="471" t="s">
        <v>209</v>
      </c>
      <c r="K90" s="433">
        <v>2023</v>
      </c>
      <c r="L90" s="457"/>
      <c r="M90" s="427">
        <f t="shared" si="2"/>
        <v>46589.599999999999</v>
      </c>
      <c r="N90" s="435">
        <f t="shared" si="3"/>
        <v>109.37060914301307</v>
      </c>
      <c r="O90" s="435">
        <f t="shared" si="24"/>
        <v>103.86092833944892</v>
      </c>
      <c r="P90" s="447" t="str">
        <f t="shared" si="4"/>
        <v>NA</v>
      </c>
      <c r="Q90" s="427">
        <v>232948</v>
      </c>
      <c r="R90" s="447">
        <f>IFERROR(Q90 / INDEX('LCU per US$, period average'!$A$4:$O$269, MATCH(A90, 'LCU per US$, period average'!$A$4:$A$269, 0), MATCH(K90, 'LCU per US$, period average'!$A$4:$O$4, 0)), "NA")</f>
        <v>546.85304571506538</v>
      </c>
      <c r="S90" s="447">
        <f>IFERROR(R90 * HLOOKUP(K90, 'LCU per US$, period average'!$A$4:$O$269, 76, FALSE), "NA")</f>
        <v>519.30464169724462</v>
      </c>
      <c r="T90" s="448" t="str">
        <f>IFERROR(Q90 / INDEX('PPP private conversion factor'!$A$4:$O$269, MATCH(A90, 'PPP private conversion factor'!$A$4:$A$269, 0), MATCH(K90, 'PPP private conversion factor'!$A$4:$O$4, 0)), "NA")</f>
        <v>NA</v>
      </c>
      <c r="U90" s="449" t="str">
        <f t="shared" si="38"/>
        <v>Nigeria / Rural area / All</v>
      </c>
      <c r="V90" s="492" t="s">
        <v>207</v>
      </c>
      <c r="W90" s="426">
        <v>2018</v>
      </c>
      <c r="X90" s="450">
        <v>0.63500000000000001</v>
      </c>
      <c r="Y90" s="430">
        <v>3.65</v>
      </c>
      <c r="Z90" s="430">
        <v>545.79999999999995</v>
      </c>
      <c r="AA90" s="451">
        <f>IF(ISNUMBER(MATCH(W90, 'LCU per US$, period average'!$A$4:$O$4, 0)), AC90/(INDEX('LCU per US$, period average'!$A$4:$O$269, MATCH(A90, 'LCU per US$, period average'!$A$4:$A$269), MATCH(W90, 'LCU per US$, period average'!$A$4:$O$4))), "NA")</f>
        <v>54.296183894268275</v>
      </c>
      <c r="AB90" s="597">
        <f>IF(ISNUMBER(MATCH(W90, 'LCU per US$, period average'!$A$4:$O$4, 0)), AA90*HLOOKUP(W90, 'LCU per US$, period average'!$A$4:$O$269, 76), "NA")</f>
        <v>48.06328106121304</v>
      </c>
      <c r="AC90" s="451">
        <f t="shared" si="5"/>
        <v>16603.236000000001</v>
      </c>
      <c r="AD90" s="451" t="str">
        <f>IFERROR(IF(ISNUMBER(MATCH(W90, 'PPP private conversion factor'!$A$4:$O$4, 0)), AC90/(INDEX('PPP private conversion factor'!$A$4:$O$269, MATCH(A90, 'PPP private conversion factor'!$A$4:$A$269), MATCH(W90, 'PPP private conversion factor'!$A$4:$O$4))), "NA"), "NA")</f>
        <v>NA</v>
      </c>
      <c r="AE90" s="452">
        <f t="shared" si="6"/>
        <v>271.48091947134139</v>
      </c>
      <c r="AF90" s="452">
        <f t="shared" si="7"/>
        <v>240.31640530606521</v>
      </c>
      <c r="AG90" s="452">
        <f t="shared" si="8"/>
        <v>83016.180000000008</v>
      </c>
      <c r="AH90" s="452" t="str">
        <f t="shared" si="9"/>
        <v>NA</v>
      </c>
      <c r="AI90" s="453" t="str">
        <f t="shared" si="10"/>
        <v>Nigeria / Rural area / All</v>
      </c>
      <c r="AJ90" s="458" t="s">
        <v>693</v>
      </c>
      <c r="AK90" s="460">
        <v>2018</v>
      </c>
      <c r="AL90" s="459"/>
      <c r="AM90" s="427">
        <f>IFERROR(2.52*(INDEX('LCU per US$, period average'!$A$4:$N$269,MATCH(A90,'LCU per US$, period average'!$A$4:$A$269),MATCH(AK90,'LCU per US$, period average'!$A$4:$N$4))),"NA")</f>
        <v>770.59107508321256</v>
      </c>
      <c r="AN90" s="427">
        <f t="shared" si="39"/>
        <v>23441.380504031327</v>
      </c>
      <c r="AO90" s="427">
        <f>IFERROR(IF(ISNUMBER(MATCH(AK90, 'LCU per US$, period average'!$A$4:$O$4, 0)), AN90/(INDEX('LCU per US$, period average'!$A$4:$O$269, MATCH(A90, 'LCU per US$, period average'!$A$4:$A$269, 0), MATCH(AK90, 'LCU per US$, period average'!$A$4:$O$4, 0))), "NA"), "NA")</f>
        <v>76.6584</v>
      </c>
      <c r="AP90" s="447">
        <f>IFERROR(IF(ISNUMBER(MATCH(AK90, 'LCU per US$, period average'!$A$4:$O$4, 0)), AO90*HLOOKUP(AK90, 'LCU per US$, period average'!$A$4:$O$269, 76), "NA"), "NA")</f>
        <v>67.858437935116825</v>
      </c>
      <c r="AQ90" s="427" t="str">
        <f>IFERROR(IF(ISNUMBER(MATCH(AK90, 'PPP private conversion factor'!$A$4:$N$4, 0)), AN90/(INDEX('PPP private conversion factor'!$A$4:$N$269, MATCH(A90, 'PPP private conversion factor'!$A$4:$A$269, 0), MATCH(AK90, 'PPP private conversion factor'!$A$4:$O$4, 0))), "NA"), "NA")</f>
        <v>NA</v>
      </c>
      <c r="AR90" s="427">
        <f t="shared" si="26"/>
        <v>117206.90252015664</v>
      </c>
      <c r="AS90" s="427">
        <f t="shared" si="11"/>
        <v>383.29200000000003</v>
      </c>
      <c r="AT90" s="427">
        <f t="shared" si="12"/>
        <v>339.29218967558415</v>
      </c>
      <c r="AU90" s="454" t="str">
        <f t="shared" si="13"/>
        <v>NA</v>
      </c>
      <c r="AV90" s="455" t="str">
        <f t="shared" si="0"/>
        <v>Nigeria / Rural area / All</v>
      </c>
      <c r="AW90" s="433" t="s">
        <v>208</v>
      </c>
      <c r="AX90" s="433" t="s">
        <v>208</v>
      </c>
      <c r="AY90" s="433" t="s">
        <v>208</v>
      </c>
      <c r="AZ90" s="427" t="str">
        <f>IF(ISERROR(MATCH(AW90, 'LCU per US$, period average'!$A$4:$O$4, 0)), "NA", AY90/(INDEX('LCU per US$, period average'!$A$4:$O$269, MATCH(A90, 'LCU per US$, period average'!$A$4:$A$269, 0), MATCH(AW90, 'LCU per US$, period average'!$A$4:$O$4, 0))))</f>
        <v>NA</v>
      </c>
      <c r="BA90" s="447" t="str">
        <f>IFERROR(IF(ISNUMBER(MATCH(AW90, 'LCU per US$, period average'!$A$4:$O$4, 0)), AZ90*HLOOKUP(AW90, 'LCU per US$, period average'!$A$4:$O$269, 76), "NA"), "NA")</f>
        <v>NA</v>
      </c>
      <c r="BB90" s="435" t="str">
        <f>IFERROR(IF(ISNUMBER(MATCH(AW90, 'PPP private conversion factor'!$A$4:$O$4, 0)), AY90/(INDEX('PPP private conversion factor'!$A$4:$O$269, MATCH(A90, 'PPP private conversion factor'!$A$4:$A$269, 0), MATCH(AW90, 'PPP private conversion factor'!$A$4:$O$4, 0))), "NA"), "NA")</f>
        <v>NA</v>
      </c>
      <c r="BC90" s="435" t="str">
        <f t="shared" si="14"/>
        <v>NA</v>
      </c>
      <c r="BD90" s="435" t="str">
        <f t="shared" si="15"/>
        <v>NA</v>
      </c>
      <c r="BE90" s="435" t="str">
        <f t="shared" si="16"/>
        <v>NA</v>
      </c>
      <c r="BF90" s="448" t="str">
        <f t="shared" si="17"/>
        <v>NA</v>
      </c>
      <c r="BG90" s="435" t="str">
        <f t="shared" si="18"/>
        <v>Nigeria / Rural area / All</v>
      </c>
      <c r="BH90" s="438">
        <v>2024</v>
      </c>
      <c r="BI90" s="456" t="s">
        <v>661</v>
      </c>
      <c r="BJ90" s="429" t="s">
        <v>210</v>
      </c>
      <c r="BK90" s="427">
        <v>65000</v>
      </c>
      <c r="BL90" s="427" t="str">
        <f>IFERROR(IF(ISNUMBER(MATCH(BH90, 'LCU per US$, period average'!$A$4:$O$4, 0)), BK90/(INDEX('LCU per US$, period average'!$A$4:$O$269, MATCH(A90, 'LCU per US$, period average'!$A$4:$A$269), MATCH(BH90, 'LCU per US$, period average'!$A$4:$O$4))), "NA"),"NA")</f>
        <v>NA</v>
      </c>
      <c r="BM90" s="447" t="e">
        <f>IF(ISNUMBER(MATCH(BH90, 'LCU per US$, period average'!$A$4:$O$4, 0)), BL90*HLOOKUP(BH90, 'LCU per US$, period average'!$A$4:$O$269, 76), "NA")</f>
        <v>#VALUE!</v>
      </c>
      <c r="BN90" s="427" t="str">
        <f>IF(ISNUMBER(MATCH(BH90, 'PPP private conversion factor'!$A$4:$O$4, 0)), BK90/(INDEX('PPP private conversion factor'!$A$4:$O$269, MATCH(A90, 'PPP private conversion factor'!$A$4:$A$269), MATCH(BH90, 'PPP private conversion factor'!$A$4:$O$4))), "NA")</f>
        <v>NA</v>
      </c>
      <c r="BO90" s="427">
        <f t="shared" si="19"/>
        <v>111150</v>
      </c>
      <c r="BP90" s="427" t="str">
        <f t="shared" si="20"/>
        <v>NA</v>
      </c>
      <c r="BQ90" s="427" t="str">
        <f t="shared" si="21"/>
        <v>NA</v>
      </c>
      <c r="BR90" s="427" t="str">
        <f t="shared" si="1"/>
        <v>NA</v>
      </c>
      <c r="BS90" s="438" t="s">
        <v>361</v>
      </c>
      <c r="BT90" s="441" t="s">
        <v>362</v>
      </c>
      <c r="BU90" s="344"/>
      <c r="BV90" s="346"/>
      <c r="BW90" s="346"/>
      <c r="BX90" s="346"/>
      <c r="BY90" s="346"/>
      <c r="BZ90" s="346"/>
      <c r="CA90" s="345" t="str">
        <f t="shared" si="36"/>
        <v>Nigeria / Rural area / All</v>
      </c>
    </row>
    <row r="91" spans="1:80" ht="65" thickBot="1" x14ac:dyDescent="0.25">
      <c r="A91" s="343" t="s">
        <v>363</v>
      </c>
      <c r="B91" s="332" t="s">
        <v>213</v>
      </c>
      <c r="C91" s="334" t="s">
        <v>364</v>
      </c>
      <c r="D91" s="428" t="s">
        <v>218</v>
      </c>
      <c r="E91" s="423">
        <v>2023</v>
      </c>
      <c r="F91" s="431">
        <v>5.5</v>
      </c>
      <c r="G91" s="424">
        <v>2</v>
      </c>
      <c r="H91" s="425">
        <v>1.647</v>
      </c>
      <c r="I91" s="446" t="str">
        <f t="shared" si="37"/>
        <v>Pakistan / Rural area / Sialkot</v>
      </c>
      <c r="J91" s="408" t="s">
        <v>250</v>
      </c>
      <c r="K91" s="433">
        <v>2024</v>
      </c>
      <c r="L91" s="457"/>
      <c r="M91" s="427">
        <f t="shared" si="2"/>
        <v>13072.363636363636</v>
      </c>
      <c r="N91" s="435">
        <f t="shared" si="3"/>
        <v>46.627710589891649</v>
      </c>
      <c r="O91" s="435">
        <f t="shared" si="24"/>
        <v>43.123151274454877</v>
      </c>
      <c r="P91" s="447" t="str">
        <f t="shared" si="4"/>
        <v>NA</v>
      </c>
      <c r="Q91" s="427">
        <v>71898</v>
      </c>
      <c r="R91" s="447">
        <f>IFERROR(Q91 / INDEX('LCU per US$, period average'!$A$4:$O$269, MATCH(A91, 'LCU per US$, period average'!$A$4:$A$269, 0), MATCH(K91, 'LCU per US$, period average'!$A$4:$O$4, 0)), "NA")</f>
        <v>256.45240824440407</v>
      </c>
      <c r="S91" s="447">
        <f>IFERROR(R91 * HLOOKUP(K91, 'LCU per US$, period average'!$A$4:$O$269, 76, FALSE), "NA")</f>
        <v>237.17733200950184</v>
      </c>
      <c r="T91" s="448" t="str">
        <f>IFERROR(Q91 / INDEX('PPP private conversion factor'!$A$4:$O$269, MATCH(A91, 'PPP private conversion factor'!$A$4:$A$269, 0), MATCH(K91, 'PPP private conversion factor'!$A$4:$O$4, 0)), "NA")</f>
        <v>NA</v>
      </c>
      <c r="U91" s="449" t="str">
        <f t="shared" si="38"/>
        <v>Pakistan / Rural area / Sialkot</v>
      </c>
      <c r="V91" s="492" t="s">
        <v>207</v>
      </c>
      <c r="W91" s="426">
        <v>2018</v>
      </c>
      <c r="X91" s="450">
        <v>0.39800000000000002</v>
      </c>
      <c r="Y91" s="430">
        <v>3.65</v>
      </c>
      <c r="Z91" s="430">
        <v>132.5</v>
      </c>
      <c r="AA91" s="451">
        <f>IF(ISNUMBER(MATCH(W91, 'LCU per US$, period average'!$A$4:$O$4, 0)), AC91/(INDEX('LCU per US$, period average'!$A$4:$O$269, MATCH(A91, 'LCU per US$, period average'!$A$4:$A$269), MATCH(W91, 'LCU per US$, period average'!$A$4:$O$4))), "NA")</f>
        <v>38.221457538881609</v>
      </c>
      <c r="AB91" s="597">
        <f>IF(ISNUMBER(MATCH(W91, 'LCU per US$, period average'!$A$4:$O$4, 0)), AA91*HLOOKUP(W91, 'LCU per US$, period average'!$A$4:$O$269, 76), "NA")</f>
        <v>33.833844747501914</v>
      </c>
      <c r="AC91" s="451">
        <f t="shared" si="5"/>
        <v>4030.65</v>
      </c>
      <c r="AD91" s="451" t="str">
        <f>IFERROR(IF(ISNUMBER(MATCH(W91, 'PPP private conversion factor'!$A$4:$O$4, 0)), AC91/(INDEX('PPP private conversion factor'!$A$4:$O$269, MATCH(A91, 'PPP private conversion factor'!$A$4:$A$269), MATCH(W91, 'PPP private conversion factor'!$A$4:$O$4))), "NA"), "NA")</f>
        <v>NA</v>
      </c>
      <c r="AE91" s="452">
        <f t="shared" si="6"/>
        <v>210.21801646384884</v>
      </c>
      <c r="AF91" s="452">
        <f t="shared" si="7"/>
        <v>186.08614611126052</v>
      </c>
      <c r="AG91" s="452">
        <f t="shared" si="8"/>
        <v>22168.575000000001</v>
      </c>
      <c r="AH91" s="452" t="str">
        <f t="shared" si="9"/>
        <v>NA</v>
      </c>
      <c r="AI91" s="453" t="str">
        <f t="shared" si="10"/>
        <v>Pakistan / Rural area / Sialkot</v>
      </c>
      <c r="AJ91" s="458" t="s">
        <v>693</v>
      </c>
      <c r="AK91" s="460">
        <v>2015</v>
      </c>
      <c r="AL91" s="459" t="s">
        <v>365</v>
      </c>
      <c r="AM91" s="427">
        <f>IFERROR(2.99*(INDEX('LCU per US$, period average'!$A$4:$N$269,MATCH(A91,'LCU per US$, period average'!$A$4:$A$269),MATCH(AK91,'LCU per US$, period average'!$A$4:$N$4))),"NA")</f>
        <v>302.28926438632783</v>
      </c>
      <c r="AN91" s="427">
        <f t="shared" si="39"/>
        <v>9195.6394226320936</v>
      </c>
      <c r="AO91" s="427">
        <f>IFERROR(IF(ISNUMBER(MATCH(AK91, 'LCU per US$, period average'!$A$4:$O$4, 0)), AN91/(INDEX('LCU per US$, period average'!$A$4:$O$269, MATCH(A91, 'LCU per US$, period average'!$A$4:$A$269, 0), MATCH(AK91, 'LCU per US$, period average'!$A$4:$O$4, 0))), "NA"), "NA")</f>
        <v>90.955800000000025</v>
      </c>
      <c r="AP91" s="447">
        <f>IFERROR(IF(ISNUMBER(MATCH(AK91, 'LCU per US$, period average'!$A$4:$O$4, 0)), AO91*HLOOKUP(AK91, 'LCU per US$, period average'!$A$4:$O$269, 76), "NA"), "NA")</f>
        <v>68.46499533456246</v>
      </c>
      <c r="AQ91" s="427" t="str">
        <f>IFERROR(IF(ISNUMBER(MATCH(AK91, 'PPP private conversion factor'!$A$4:$N$4, 0)), AN91/(INDEX('PPP private conversion factor'!$A$4:$N$269, MATCH(A91, 'PPP private conversion factor'!$A$4:$A$269, 0), MATCH(AK91, 'PPP private conversion factor'!$A$4:$O$4, 0))), "NA"), "NA")</f>
        <v>NA</v>
      </c>
      <c r="AR91" s="427">
        <f t="shared" si="26"/>
        <v>50576.016824476515</v>
      </c>
      <c r="AS91" s="427">
        <f t="shared" si="11"/>
        <v>500.25690000000014</v>
      </c>
      <c r="AT91" s="427">
        <f t="shared" si="12"/>
        <v>376.55747434009351</v>
      </c>
      <c r="AU91" s="454" t="str">
        <f t="shared" si="13"/>
        <v>NA</v>
      </c>
      <c r="AV91" s="455" t="str">
        <f t="shared" si="0"/>
        <v>Pakistan / Rural area / Sialkot</v>
      </c>
      <c r="AW91" s="433">
        <v>2024</v>
      </c>
      <c r="AX91" s="432" t="s">
        <v>209</v>
      </c>
      <c r="AY91" s="435">
        <v>44096</v>
      </c>
      <c r="AZ91" s="427">
        <f>IF(ISERROR(MATCH(AW91, 'LCU per US$, period average'!$A$4:$O$4, 0)), "NA", AY91/(INDEX('LCU per US$, period average'!$A$4:$O$269, MATCH(A91, 'LCU per US$, period average'!$A$4:$A$269, 0), MATCH(AW91, 'LCU per US$, period average'!$A$4:$O$4, 0))))</f>
        <v>157.2856740652764</v>
      </c>
      <c r="BA91" s="447">
        <f>IFERROR(IF(ISNUMBER(MATCH(AW91, 'LCU per US$, period average'!$A$4:$O$4, 0)), AZ91*HLOOKUP(AW91, 'LCU per US$, period average'!$A$4:$O$269, 76), "NA"), "NA")</f>
        <v>145.46401335629633</v>
      </c>
      <c r="BB91" s="435" t="str">
        <f>IFERROR(IF(ISNUMBER(MATCH(AW91, 'PPP private conversion factor'!$A$4:$O$4, 0)), AY91/(INDEX('PPP private conversion factor'!$A$4:$O$269, MATCH(A91, 'PPP private conversion factor'!$A$4:$A$269, 0), MATCH(AW91, 'PPP private conversion factor'!$A$4:$O$4, 0))), "NA"), "NA")</f>
        <v>NA</v>
      </c>
      <c r="BC91" s="435">
        <f t="shared" si="14"/>
        <v>72626.111999999994</v>
      </c>
      <c r="BD91" s="435">
        <f t="shared" si="15"/>
        <v>259.04950518551021</v>
      </c>
      <c r="BE91" s="435">
        <f t="shared" si="16"/>
        <v>239.57922999782008</v>
      </c>
      <c r="BF91" s="448" t="str">
        <f t="shared" si="17"/>
        <v>NA</v>
      </c>
      <c r="BG91" s="435" t="str">
        <f t="shared" si="18"/>
        <v>Pakistan / Rural area / Sialkot</v>
      </c>
      <c r="BH91" s="438">
        <v>2024</v>
      </c>
      <c r="BI91" s="456" t="s">
        <v>731</v>
      </c>
      <c r="BJ91" s="442" t="s">
        <v>210</v>
      </c>
      <c r="BK91" s="427">
        <v>32000</v>
      </c>
      <c r="BL91" s="427">
        <f>IFERROR(IF(ISNUMBER(MATCH(BH91, 'LCU per US$, period average'!$A$4:$O$4, 0)), BK91/(INDEX('LCU per US$, period average'!$A$4:$O$269, MATCH(A91, 'LCU per US$, period average'!$A$4:$A$269), MATCH(BH91, 'LCU per US$, period average'!$A$4:$O$4))), "NA"),"NA")</f>
        <v>114.14054721718171</v>
      </c>
      <c r="BM91" s="447">
        <f>IF(ISNUMBER(MATCH(BH91, 'LCU per US$, period average'!$A$4:$O$4, 0)), BL91*HLOOKUP(BH91, 'LCU per US$, period average'!$A$4:$O$269, 76), "NA")</f>
        <v>105.56169329194218</v>
      </c>
      <c r="BN91" s="427" t="str">
        <f>IF(ISNUMBER(MATCH(BH91, 'PPP private conversion factor'!$A$4:$O$4, 0)), BK91/(INDEX('PPP private conversion factor'!$A$4:$O$269, MATCH(A91, 'PPP private conversion factor'!$A$4:$A$269), MATCH(BH91, 'PPP private conversion factor'!$A$4:$O$4))), "NA")</f>
        <v>NA</v>
      </c>
      <c r="BO91" s="427">
        <f t="shared" si="19"/>
        <v>52704</v>
      </c>
      <c r="BP91" s="427">
        <f t="shared" si="20"/>
        <v>187.98948126669828</v>
      </c>
      <c r="BQ91" s="427">
        <f t="shared" si="21"/>
        <v>173.86010885182876</v>
      </c>
      <c r="BR91" s="427" t="str">
        <f t="shared" si="1"/>
        <v>NA</v>
      </c>
      <c r="BS91" s="438" t="s">
        <v>366</v>
      </c>
      <c r="BT91" s="441" t="s">
        <v>367</v>
      </c>
      <c r="BU91" s="344"/>
      <c r="BV91" s="346"/>
      <c r="BW91" s="346"/>
      <c r="BX91" s="346"/>
      <c r="BY91" s="346"/>
      <c r="BZ91" s="346"/>
      <c r="CA91" s="345" t="str">
        <f t="shared" si="36"/>
        <v>Pakistan / Rural area / Sialkot</v>
      </c>
    </row>
    <row r="92" spans="1:80" ht="49" thickBot="1" x14ac:dyDescent="0.25">
      <c r="A92" s="343" t="s">
        <v>363</v>
      </c>
      <c r="B92" s="332" t="s">
        <v>216</v>
      </c>
      <c r="C92" s="334" t="s">
        <v>364</v>
      </c>
      <c r="D92" s="428" t="s">
        <v>218</v>
      </c>
      <c r="E92" s="423">
        <v>2023</v>
      </c>
      <c r="F92" s="431">
        <v>5</v>
      </c>
      <c r="G92" s="424">
        <v>2</v>
      </c>
      <c r="H92" s="425">
        <v>1.534</v>
      </c>
      <c r="I92" s="446" t="str">
        <f t="shared" si="37"/>
        <v>Pakistan / Urban area / Sialkot</v>
      </c>
      <c r="J92" s="408" t="s">
        <v>250</v>
      </c>
      <c r="K92" s="433">
        <v>2023</v>
      </c>
      <c r="L92" s="457"/>
      <c r="M92" s="427">
        <f t="shared" si="2"/>
        <v>15434.6</v>
      </c>
      <c r="N92" s="435">
        <f t="shared" si="3"/>
        <v>75.339541634804462</v>
      </c>
      <c r="O92" s="435">
        <f t="shared" si="24"/>
        <v>71.544218288366636</v>
      </c>
      <c r="P92" s="447" t="str">
        <f t="shared" si="4"/>
        <v>NA</v>
      </c>
      <c r="Q92" s="427">
        <v>77173</v>
      </c>
      <c r="R92" s="447">
        <f>IFERROR(Q92 / INDEX('LCU per US$, period average'!$A$4:$O$269, MATCH(A92, 'LCU per US$, period average'!$A$4:$A$269, 0), MATCH(K92, 'LCU per US$, period average'!$A$4:$O$4, 0)), "NA")</f>
        <v>376.6977081740223</v>
      </c>
      <c r="S92" s="447">
        <f>IFERROR(R92 * HLOOKUP(K92, 'LCU per US$, period average'!$A$4:$O$269, 76, FALSE), "NA")</f>
        <v>357.72109144183315</v>
      </c>
      <c r="T92" s="448" t="str">
        <f>IFERROR(Q92 / INDEX('PPP private conversion factor'!$A$4:$O$269, MATCH(A92, 'PPP private conversion factor'!$A$4:$A$269, 0), MATCH(K92, 'PPP private conversion factor'!$A$4:$O$4, 0)), "NA")</f>
        <v>NA</v>
      </c>
      <c r="U92" s="449" t="str">
        <f t="shared" si="38"/>
        <v>Pakistan / Urban area / Sialkot</v>
      </c>
      <c r="V92" s="492" t="s">
        <v>207</v>
      </c>
      <c r="W92" s="426">
        <v>2018</v>
      </c>
      <c r="X92" s="450">
        <v>0.39800000000000002</v>
      </c>
      <c r="Y92" s="430">
        <v>3.65</v>
      </c>
      <c r="Z92" s="430">
        <v>132.5</v>
      </c>
      <c r="AA92" s="451">
        <f>IF(ISNUMBER(MATCH(W92, 'LCU per US$, period average'!$A$4:$O$4, 0)), AC92/(INDEX('LCU per US$, period average'!$A$4:$O$269, MATCH(A92, 'LCU per US$, period average'!$A$4:$A$269), MATCH(W92, 'LCU per US$, period average'!$A$4:$O$4))), "NA")</f>
        <v>38.221457538881609</v>
      </c>
      <c r="AB92" s="597">
        <f>IF(ISNUMBER(MATCH(W92, 'LCU per US$, period average'!$A$4:$O$4, 0)), AA92*HLOOKUP(W92, 'LCU per US$, period average'!$A$4:$O$269, 76), "NA")</f>
        <v>33.833844747501914</v>
      </c>
      <c r="AC92" s="451">
        <f t="shared" si="5"/>
        <v>4030.65</v>
      </c>
      <c r="AD92" s="451" t="str">
        <f>IFERROR(IF(ISNUMBER(MATCH(W92, 'PPP private conversion factor'!$A$4:$O$4, 0)), AC92/(INDEX('PPP private conversion factor'!$A$4:$O$269, MATCH(A92, 'PPP private conversion factor'!$A$4:$A$269), MATCH(W92, 'PPP private conversion factor'!$A$4:$O$4))), "NA"), "NA")</f>
        <v>NA</v>
      </c>
      <c r="AE92" s="452">
        <f t="shared" si="6"/>
        <v>191.10728769440806</v>
      </c>
      <c r="AF92" s="452">
        <f t="shared" si="7"/>
        <v>169.16922373750958</v>
      </c>
      <c r="AG92" s="452">
        <f t="shared" si="8"/>
        <v>20153.25</v>
      </c>
      <c r="AH92" s="452" t="str">
        <f t="shared" si="9"/>
        <v>NA</v>
      </c>
      <c r="AI92" s="453" t="str">
        <f t="shared" si="10"/>
        <v>Pakistan / Urban area / Sialkot</v>
      </c>
      <c r="AJ92" s="458" t="s">
        <v>693</v>
      </c>
      <c r="AK92" s="460">
        <v>2015</v>
      </c>
      <c r="AL92" s="459" t="s">
        <v>365</v>
      </c>
      <c r="AM92" s="427">
        <f>IFERROR(2.99*(INDEX('LCU per US$, period average'!$A$4:$N$269,MATCH(A92,'LCU per US$, period average'!$A$4:$A$269),MATCH(AK92,'LCU per US$, period average'!$A$4:$N$4))),"NA")</f>
        <v>302.28926438632783</v>
      </c>
      <c r="AN92" s="427">
        <f>AM92*30.42</f>
        <v>9195.6394226320936</v>
      </c>
      <c r="AO92" s="427">
        <f>IFERROR(IF(ISNUMBER(MATCH(AK92, 'LCU per US$, period average'!$A$4:$O$4, 0)), AN92/(INDEX('LCU per US$, period average'!$A$4:$O$269, MATCH(A92, 'LCU per US$, period average'!$A$4:$A$269, 0), MATCH(AK92, 'LCU per US$, period average'!$A$4:$O$4, 0))), "NA"), "NA")</f>
        <v>90.955800000000025</v>
      </c>
      <c r="AP92" s="447">
        <f>IFERROR(IF(ISNUMBER(MATCH(AK92, 'LCU per US$, period average'!$A$4:$O$4, 0)), AO92*HLOOKUP(AK92, 'LCU per US$, period average'!$A$4:$O$269, 76), "NA"), "NA")</f>
        <v>68.46499533456246</v>
      </c>
      <c r="AQ92" s="427" t="str">
        <f>IFERROR(IF(ISNUMBER(MATCH(AK92, 'PPP private conversion factor'!$A$4:$N$4, 0)), AN92/(INDEX('PPP private conversion factor'!$A$4:$N$269, MATCH(A92, 'PPP private conversion factor'!$A$4:$A$269, 0), MATCH(AK92, 'PPP private conversion factor'!$A$4:$O$4, 0))), "NA"), "NA")</f>
        <v>NA</v>
      </c>
      <c r="AR92" s="427">
        <f t="shared" si="26"/>
        <v>45978.197113160466</v>
      </c>
      <c r="AS92" s="427">
        <f t="shared" si="11"/>
        <v>454.77900000000011</v>
      </c>
      <c r="AT92" s="427">
        <f t="shared" si="12"/>
        <v>342.32497667281228</v>
      </c>
      <c r="AU92" s="454" t="str">
        <f t="shared" si="13"/>
        <v>NA</v>
      </c>
      <c r="AV92" s="455" t="str">
        <f t="shared" si="0"/>
        <v>Pakistan / Urban area / Sialkot</v>
      </c>
      <c r="AW92" s="433">
        <v>2023</v>
      </c>
      <c r="AX92" s="432" t="s">
        <v>209</v>
      </c>
      <c r="AY92" s="435">
        <v>50232</v>
      </c>
      <c r="AZ92" s="427">
        <f>IF(ISERROR(MATCH(AW92, 'LCU per US$, period average'!$A$4:$O$4, 0)), "NA", AY92/(INDEX('LCU per US$, period average'!$A$4:$O$269, MATCH(A92, 'LCU per US$, period average'!$A$4:$A$269, 0), MATCH(AW92, 'LCU per US$, period average'!$A$4:$O$4, 0))))</f>
        <v>245.19299854868268</v>
      </c>
      <c r="BA92" s="447">
        <f>IFERROR(IF(ISNUMBER(MATCH(AW92, 'LCU per US$, period average'!$A$4:$O$4, 0)), AZ92*HLOOKUP(AW92, 'LCU per US$, period average'!$A$4:$O$269, 76), "NA"), "NA")</f>
        <v>232.84109552960444</v>
      </c>
      <c r="BB92" s="435" t="str">
        <f>IFERROR(IF(ISNUMBER(MATCH(AW92, 'PPP private conversion factor'!$A$4:$O$4, 0)), AY92/(INDEX('PPP private conversion factor'!$A$4:$O$269, MATCH(A92, 'PPP private conversion factor'!$A$4:$A$269, 0), MATCH(AW92, 'PPP private conversion factor'!$A$4:$O$4, 0))), "NA"), "NA")</f>
        <v>NA</v>
      </c>
      <c r="BC92" s="435">
        <f t="shared" si="14"/>
        <v>77055.888000000006</v>
      </c>
      <c r="BD92" s="435">
        <f t="shared" si="15"/>
        <v>376.12605977367923</v>
      </c>
      <c r="BE92" s="435">
        <f t="shared" si="16"/>
        <v>357.17824054241322</v>
      </c>
      <c r="BF92" s="448" t="str">
        <f t="shared" si="17"/>
        <v>NA</v>
      </c>
      <c r="BG92" s="435" t="str">
        <f t="shared" si="18"/>
        <v>Pakistan / Urban area / Sialkot</v>
      </c>
      <c r="BH92" s="438">
        <v>2024</v>
      </c>
      <c r="BI92" s="456" t="s">
        <v>732</v>
      </c>
      <c r="BJ92" s="442" t="s">
        <v>210</v>
      </c>
      <c r="BK92" s="427">
        <v>36163.839999999997</v>
      </c>
      <c r="BL92" s="427">
        <f>IFERROR(IF(ISNUMBER(MATCH(BH92, 'LCU per US$, period average'!$A$4:$O$4, 0)), BK92/(INDEX('LCU per US$, period average'!$A$4:$O$269, MATCH(A92, 'LCU per US$, period average'!$A$4:$A$269), MATCH(BH92, 'LCU per US$, period average'!$A$4:$O$4))), "NA"),"NA")</f>
        <v>128.99251522108139</v>
      </c>
      <c r="BM92" s="447">
        <f>IF(ISNUMBER(MATCH(BH92, 'LCU per US$, period average'!$A$4:$O$4, 0)), BL92*HLOOKUP(BH92, 'LCU per US$, period average'!$A$4:$O$269, 76), "NA")</f>
        <v>119.2973808230897</v>
      </c>
      <c r="BN92" s="427" t="str">
        <f>IF(ISNUMBER(MATCH(BH92, 'PPP private conversion factor'!$A$4:$O$4, 0)), BK92/(INDEX('PPP private conversion factor'!$A$4:$O$269, MATCH(A92, 'PPP private conversion factor'!$A$4:$A$269), MATCH(BH92, 'PPP private conversion factor'!$A$4:$O$4))), "NA")</f>
        <v>NA</v>
      </c>
      <c r="BO92" s="427">
        <f t="shared" si="19"/>
        <v>55475.330559999995</v>
      </c>
      <c r="BP92" s="427">
        <f t="shared" si="20"/>
        <v>197.87451834913887</v>
      </c>
      <c r="BQ92" s="427">
        <f t="shared" si="21"/>
        <v>183.00218218261961</v>
      </c>
      <c r="BR92" s="427" t="str">
        <f t="shared" si="1"/>
        <v>NA</v>
      </c>
      <c r="BS92" s="438" t="s">
        <v>366</v>
      </c>
      <c r="BT92" s="441" t="s">
        <v>367</v>
      </c>
      <c r="BU92" s="344"/>
      <c r="BV92" s="346"/>
      <c r="BW92" s="346"/>
      <c r="BX92" s="346"/>
      <c r="BY92" s="346"/>
      <c r="BZ92" s="346"/>
      <c r="CA92" s="345" t="str">
        <f t="shared" si="36"/>
        <v>Pakistan / Urban area / Sialkot</v>
      </c>
    </row>
    <row r="93" spans="1:80" ht="49" thickBot="1" x14ac:dyDescent="0.25">
      <c r="A93" s="348" t="s">
        <v>363</v>
      </c>
      <c r="B93" s="349" t="s">
        <v>213</v>
      </c>
      <c r="C93" s="350" t="s">
        <v>368</v>
      </c>
      <c r="D93" s="428" t="s">
        <v>218</v>
      </c>
      <c r="E93" s="423">
        <v>2023</v>
      </c>
      <c r="F93" s="431">
        <v>6</v>
      </c>
      <c r="G93" s="424">
        <v>2</v>
      </c>
      <c r="H93" s="425">
        <v>1.48</v>
      </c>
      <c r="I93" s="446" t="str">
        <f t="shared" si="37"/>
        <v>Pakistan / Rural area / Khyber Pakhtunkhwa (KP)</v>
      </c>
      <c r="J93" s="429" t="s">
        <v>206</v>
      </c>
      <c r="K93" s="433">
        <v>2024</v>
      </c>
      <c r="L93" s="457"/>
      <c r="M93" s="427">
        <f t="shared" si="2"/>
        <v>15713.5</v>
      </c>
      <c r="N93" s="435">
        <f t="shared" si="3"/>
        <v>56.048359021787029</v>
      </c>
      <c r="O93" s="435">
        <f t="shared" si="24"/>
        <v>51.835739610716672</v>
      </c>
      <c r="P93" s="447" t="str">
        <f t="shared" si="4"/>
        <v>NA</v>
      </c>
      <c r="Q93" s="427">
        <v>94281</v>
      </c>
      <c r="R93" s="447">
        <f>IFERROR(Q93 / INDEX('LCU per US$, period average'!$A$4:$O$269, MATCH(A93, 'LCU per US$, period average'!$A$4:$A$269, 0), MATCH(K93, 'LCU per US$, period average'!$A$4:$O$4, 0)), "NA")</f>
        <v>336.29015413072216</v>
      </c>
      <c r="S93" s="447">
        <f>IFERROR(R93 * HLOOKUP(K93, 'LCU per US$, period average'!$A$4:$O$269, 76, FALSE), "NA")</f>
        <v>311.01443766430003</v>
      </c>
      <c r="T93" s="448" t="str">
        <f>IFERROR(Q93 / INDEX('PPP private conversion factor'!$A$4:$O$269, MATCH(A93, 'PPP private conversion factor'!$A$4:$A$269, 0), MATCH(K93, 'PPP private conversion factor'!$A$4:$O$4, 0)), "NA")</f>
        <v>NA</v>
      </c>
      <c r="U93" s="449" t="str">
        <f t="shared" si="38"/>
        <v>Pakistan / Rural area / Khyber Pakhtunkhwa (KP)</v>
      </c>
      <c r="V93" s="492" t="s">
        <v>207</v>
      </c>
      <c r="W93" s="426">
        <v>2018</v>
      </c>
      <c r="X93" s="450">
        <v>0.39800000000000002</v>
      </c>
      <c r="Y93" s="430">
        <v>3.65</v>
      </c>
      <c r="Z93" s="430">
        <v>132.5</v>
      </c>
      <c r="AA93" s="451">
        <f>IF(ISNUMBER(MATCH(W93, 'LCU per US$, period average'!$A$4:$O$4, 0)), AC93/(INDEX('LCU per US$, period average'!$A$4:$O$269, MATCH(A93, 'LCU per US$, period average'!$A$4:$A$269), MATCH(W93, 'LCU per US$, period average'!$A$4:$O$4))), "NA")</f>
        <v>38.221457538881609</v>
      </c>
      <c r="AB93" s="597">
        <f>IF(ISNUMBER(MATCH(W93, 'LCU per US$, period average'!$A$4:$O$4, 0)), AA93*HLOOKUP(W93, 'LCU per US$, period average'!$A$4:$O$269, 76), "NA")</f>
        <v>33.833844747501914</v>
      </c>
      <c r="AC93" s="451">
        <f t="shared" si="5"/>
        <v>4030.65</v>
      </c>
      <c r="AD93" s="451" t="str">
        <f>IFERROR(IF(ISNUMBER(MATCH(W93, 'PPP private conversion factor'!$A$4:$O$4, 0)), AC93/(INDEX('PPP private conversion factor'!$A$4:$O$269, MATCH(A93, 'PPP private conversion factor'!$A$4:$A$269), MATCH(W93, 'PPP private conversion factor'!$A$4:$O$4))), "NA"), "NA")</f>
        <v>NA</v>
      </c>
      <c r="AE93" s="452">
        <f t="shared" si="6"/>
        <v>229.32874523328965</v>
      </c>
      <c r="AF93" s="452">
        <f t="shared" si="7"/>
        <v>203.00306848501148</v>
      </c>
      <c r="AG93" s="452">
        <f t="shared" si="8"/>
        <v>24183.9</v>
      </c>
      <c r="AH93" s="452" t="str">
        <f t="shared" si="9"/>
        <v>NA</v>
      </c>
      <c r="AI93" s="453" t="str">
        <f t="shared" si="10"/>
        <v>Pakistan / Rural area / Khyber Pakhtunkhwa (KP)</v>
      </c>
      <c r="AJ93" s="458" t="s">
        <v>693</v>
      </c>
      <c r="AK93" s="460">
        <v>2015</v>
      </c>
      <c r="AL93" s="459" t="s">
        <v>365</v>
      </c>
      <c r="AM93" s="427">
        <f>IFERROR(2.99*(INDEX('LCU per US$, period average'!$A$4:$N$269,MATCH(A93,'LCU per US$, period average'!$A$4:$A$269),MATCH(AK93,'LCU per US$, period average'!$A$4:$N$4))),"NA")</f>
        <v>302.28926438632783</v>
      </c>
      <c r="AN93" s="427">
        <f>AM93*30.42</f>
        <v>9195.6394226320936</v>
      </c>
      <c r="AO93" s="427">
        <f>IFERROR(IF(ISNUMBER(MATCH(AK93, 'LCU per US$, period average'!$A$4:$O$4, 0)), AN93/(INDEX('LCU per US$, period average'!$A$4:$O$269, MATCH(A93, 'LCU per US$, period average'!$A$4:$A$269, 0), MATCH(AK93, 'LCU per US$, period average'!$A$4:$O$4, 0))), "NA"), "NA")</f>
        <v>90.955800000000025</v>
      </c>
      <c r="AP93" s="447">
        <f>IFERROR(IF(ISNUMBER(MATCH(AK93, 'LCU per US$, period average'!$A$4:$O$4, 0)), AO93*HLOOKUP(AK93, 'LCU per US$, period average'!$A$4:$O$269, 76), "NA"), "NA")</f>
        <v>68.46499533456246</v>
      </c>
      <c r="AQ93" s="427" t="str">
        <f>IFERROR(IF(ISNUMBER(MATCH(AK93, 'PPP private conversion factor'!$A$4:$N$4, 0)), AN93/(INDEX('PPP private conversion factor'!$A$4:$N$269, MATCH(A93, 'PPP private conversion factor'!$A$4:$A$269, 0), MATCH(AK93, 'PPP private conversion factor'!$A$4:$O$4, 0))), "NA"), "NA")</f>
        <v>NA</v>
      </c>
      <c r="AR93" s="427">
        <f t="shared" si="26"/>
        <v>55173.836535792565</v>
      </c>
      <c r="AS93" s="427">
        <f t="shared" si="11"/>
        <v>545.73480000000018</v>
      </c>
      <c r="AT93" s="427">
        <f t="shared" si="12"/>
        <v>410.78997200737479</v>
      </c>
      <c r="AU93" s="454" t="str">
        <f t="shared" si="13"/>
        <v>NA</v>
      </c>
      <c r="AV93" s="455" t="str">
        <f t="shared" si="0"/>
        <v>Pakistan / Rural area / Khyber Pakhtunkhwa (KP)</v>
      </c>
      <c r="AW93" s="433">
        <v>2024</v>
      </c>
      <c r="AX93" s="432" t="s">
        <v>209</v>
      </c>
      <c r="AY93" s="435">
        <v>64814</v>
      </c>
      <c r="AZ93" s="427">
        <f>IF(ISERROR(MATCH(AW93, 'LCU per US$, period average'!$A$4:$O$4, 0)), "NA", AY93/(INDEX('LCU per US$, period average'!$A$4:$O$269, MATCH(A93, 'LCU per US$, period average'!$A$4:$A$269, 0), MATCH(AW93, 'LCU per US$, period average'!$A$4:$O$4, 0))))</f>
        <v>231.18454460420048</v>
      </c>
      <c r="BA93" s="447">
        <f>IFERROR(IF(ISNUMBER(MATCH(AW93, 'LCU per US$, period average'!$A$4:$O$4, 0)), AZ93*HLOOKUP(AW93, 'LCU per US$, period average'!$A$4:$O$269, 76), "NA"), "NA")</f>
        <v>213.80861215699815</v>
      </c>
      <c r="BB93" s="435" t="str">
        <f>IFERROR(IF(ISNUMBER(MATCH(AW93, 'PPP private conversion factor'!$A$4:$O$4, 0)), AY93/(INDEX('PPP private conversion factor'!$A$4:$O$269, MATCH(A93, 'PPP private conversion factor'!$A$4:$A$269, 0), MATCH(AW93, 'PPP private conversion factor'!$A$4:$O$4, 0))), "NA"), "NA")</f>
        <v>NA</v>
      </c>
      <c r="BC93" s="435">
        <f t="shared" si="14"/>
        <v>95924.72</v>
      </c>
      <c r="BD93" s="435">
        <f t="shared" si="15"/>
        <v>342.1531260142167</v>
      </c>
      <c r="BE93" s="435">
        <f t="shared" si="16"/>
        <v>316.43674599235726</v>
      </c>
      <c r="BF93" s="448" t="str">
        <f t="shared" si="17"/>
        <v>NA</v>
      </c>
      <c r="BG93" s="435" t="str">
        <f t="shared" si="18"/>
        <v>Pakistan / Rural area / Khyber Pakhtunkhwa (KP)</v>
      </c>
      <c r="BH93" s="438">
        <v>2024</v>
      </c>
      <c r="BI93" s="456" t="s">
        <v>732</v>
      </c>
      <c r="BJ93" s="442" t="s">
        <v>210</v>
      </c>
      <c r="BK93" s="427">
        <v>36163.839999999997</v>
      </c>
      <c r="BL93" s="427">
        <f>IFERROR(IF(ISNUMBER(MATCH(BH93, 'LCU per US$, period average'!$A$4:$O$4, 0)), BK93/(INDEX('LCU per US$, period average'!$A$4:$O$269, MATCH(A93, 'LCU per US$, period average'!$A$4:$A$269), MATCH(BH93, 'LCU per US$, period average'!$A$4:$O$4))), "NA"),"NA")</f>
        <v>128.99251522108139</v>
      </c>
      <c r="BM93" s="447">
        <f>IF(ISNUMBER(MATCH(BH93, 'LCU per US$, period average'!$A$4:$O$4, 0)), BL93*HLOOKUP(BH93, 'LCU per US$, period average'!$A$4:$O$269, 76), "NA")</f>
        <v>119.2973808230897</v>
      </c>
      <c r="BN93" s="427" t="str">
        <f>IF(ISNUMBER(MATCH(BH93, 'PPP private conversion factor'!$A$4:$O$4, 0)), BK93/(INDEX('PPP private conversion factor'!$A$4:$O$269, MATCH(A93, 'PPP private conversion factor'!$A$4:$A$269), MATCH(BH93, 'PPP private conversion factor'!$A$4:$O$4))), "NA")</f>
        <v>NA</v>
      </c>
      <c r="BO93" s="427">
        <f t="shared" si="19"/>
        <v>53522.483199999995</v>
      </c>
      <c r="BP93" s="427">
        <f t="shared" si="20"/>
        <v>190.90892252720045</v>
      </c>
      <c r="BQ93" s="427">
        <f t="shared" si="21"/>
        <v>176.56012361817275</v>
      </c>
      <c r="BR93" s="427" t="str">
        <f t="shared" si="1"/>
        <v>NA</v>
      </c>
      <c r="BS93" s="438" t="s">
        <v>366</v>
      </c>
      <c r="BT93" s="441" t="s">
        <v>367</v>
      </c>
      <c r="BU93" s="351"/>
      <c r="BV93" s="352"/>
      <c r="BW93" s="352"/>
      <c r="BX93" s="352"/>
      <c r="BY93" s="352"/>
      <c r="BZ93" s="352"/>
      <c r="CA93" s="345" t="str">
        <f t="shared" si="36"/>
        <v>Pakistan / Rural area / Khyber Pakhtunkhwa (KP)</v>
      </c>
      <c r="CB93" s="352"/>
    </row>
    <row r="94" spans="1:80" ht="49" thickBot="1" x14ac:dyDescent="0.25">
      <c r="A94" s="343" t="s">
        <v>369</v>
      </c>
      <c r="B94" s="332" t="s">
        <v>213</v>
      </c>
      <c r="C94" s="334" t="s">
        <v>204</v>
      </c>
      <c r="D94" s="439" t="s">
        <v>205</v>
      </c>
      <c r="E94" s="423">
        <v>2023</v>
      </c>
      <c r="F94" s="431">
        <v>4</v>
      </c>
      <c r="G94" s="424">
        <v>2</v>
      </c>
      <c r="H94" s="425">
        <v>1.68</v>
      </c>
      <c r="I94" s="446" t="str">
        <f t="shared" si="37"/>
        <v>Panama / Rural area / All</v>
      </c>
      <c r="J94" s="464" t="s">
        <v>250</v>
      </c>
      <c r="K94" s="433">
        <v>2024</v>
      </c>
      <c r="L94" s="457">
        <v>548</v>
      </c>
      <c r="M94" s="427">
        <f t="shared" si="2"/>
        <v>230.16</v>
      </c>
      <c r="N94" s="435">
        <f t="shared" si="3"/>
        <v>230.16</v>
      </c>
      <c r="O94" s="435">
        <f t="shared" si="24"/>
        <v>212.86107277761585</v>
      </c>
      <c r="P94" s="447" t="str">
        <f t="shared" si="4"/>
        <v>NA</v>
      </c>
      <c r="Q94" s="427">
        <f>L94*H94</f>
        <v>920.64</v>
      </c>
      <c r="R94" s="581">
        <f>IFERROR(Q94 / INDEX('LCU per US$, period average'!$A$4:$O$269, MATCH(A94, 'LCU per US$, period average'!$A$4:$A$269, 0), MATCH(K94, 'LCU per US$, period average'!$A$4:$O$4, 0)), "NA")</f>
        <v>920.64</v>
      </c>
      <c r="S94" s="581">
        <f>IFERROR(R94 * HLOOKUP(K94, 'LCU per US$, period average'!$A$4:$O$269, 76, FALSE), "NA")</f>
        <v>851.44429111046338</v>
      </c>
      <c r="T94" s="582" t="str">
        <f>IFERROR(Q94 / INDEX('PPP private conversion factor'!$A$4:$O$269, MATCH(A94, 'PPP private conversion factor'!$A$4:$A$269, 0), MATCH(K94, 'PPP private conversion factor'!$A$4:$O$4, 0)), "NA")</f>
        <v>NA</v>
      </c>
      <c r="U94" s="449" t="str">
        <f t="shared" si="38"/>
        <v>Panama / Rural area / All</v>
      </c>
      <c r="V94" s="492" t="s">
        <v>207</v>
      </c>
      <c r="W94" s="426">
        <v>2021</v>
      </c>
      <c r="X94" s="450">
        <v>0.129</v>
      </c>
      <c r="Y94" s="430">
        <v>6.85</v>
      </c>
      <c r="Z94" s="430">
        <v>3.5</v>
      </c>
      <c r="AA94" s="586">
        <f>IF(ISNUMBER(MATCH(W94, 'LCU per US$, period average'!$A$4:$O$4, 0)), AC94/(INDEX('LCU per US$, period average'!$A$4:$O$269, MATCH(A94, 'LCU per US$, period average'!$A$4:$A$269), MATCH(W94, 'LCU per US$, period average'!$A$4:$O$4))), "NA")</f>
        <v>106.47</v>
      </c>
      <c r="AB94" s="587">
        <f>IF(ISNUMBER(MATCH(W94, 'LCU per US$, period average'!$A$4:$O$4, 0)), AA94*HLOOKUP(W94, 'LCU per US$, period average'!$A$4:$O$269, 76), "NA")</f>
        <v>93.215166087312156</v>
      </c>
      <c r="AC94" s="451">
        <f t="shared" si="5"/>
        <v>106.47</v>
      </c>
      <c r="AD94" s="586" t="str">
        <f>IFERROR(IF(ISNUMBER(MATCH(W94, 'PPP private conversion factor'!$A$4:$O$4, 0)), AC94/(INDEX('PPP private conversion factor'!$A$4:$O$269, MATCH(A94, 'PPP private conversion factor'!$A$4:$A$269), MATCH(W94, 'PPP private conversion factor'!$A$4:$O$4))), "NA"), "NA")</f>
        <v>NA</v>
      </c>
      <c r="AE94" s="452">
        <f t="shared" si="6"/>
        <v>425.88</v>
      </c>
      <c r="AF94" s="452">
        <f t="shared" si="7"/>
        <v>372.86066434924862</v>
      </c>
      <c r="AG94" s="452">
        <f t="shared" si="8"/>
        <v>425.88</v>
      </c>
      <c r="AH94" s="452" t="str">
        <f t="shared" si="9"/>
        <v>NA</v>
      </c>
      <c r="AI94" s="453" t="str">
        <f t="shared" si="10"/>
        <v>Panama / Rural area / All</v>
      </c>
      <c r="AJ94" s="458" t="s">
        <v>693</v>
      </c>
      <c r="AK94" s="460">
        <v>2016</v>
      </c>
      <c r="AL94" s="459"/>
      <c r="AM94" s="427">
        <f>IFERROR(9.7*(INDEX('LCU per US$, period average'!$A$4:$N$269,MATCH(A94,'LCU per US$, period average'!$A$4:$A$269),MATCH(AK94,'LCU per US$, period average'!$A$4:$N$4))),"NA")</f>
        <v>9.6999999999999993</v>
      </c>
      <c r="AN94" s="427">
        <f>AM94*30.42</f>
        <v>295.07400000000001</v>
      </c>
      <c r="AO94" s="579">
        <f>IFERROR(IF(ISNUMBER(MATCH(AK94, 'LCU per US$, period average'!$A$4:$O$4, 0)), AN94/(INDEX('LCU per US$, period average'!$A$4:$O$269, MATCH(A94, 'LCU per US$, period average'!$A$4:$A$269, 0), MATCH(AK94, 'LCU per US$, period average'!$A$4:$O$4, 0))), "NA"), "NA")</f>
        <v>295.07400000000001</v>
      </c>
      <c r="AP94" s="581">
        <f>IFERROR(IF(ISNUMBER(MATCH(AK94, 'LCU per US$, period average'!$A$4:$O$4, 0)), AO94*HLOOKUP(AK94, 'LCU per US$, period average'!$A$4:$O$269, 76), "NA"), "NA")</f>
        <v>265.94914082862249</v>
      </c>
      <c r="AQ94" s="579" t="str">
        <f>IFERROR(IF(ISNUMBER(MATCH(AK94, 'PPP private conversion factor'!$A$4:$N$4, 0)), AN94/(INDEX('PPP private conversion factor'!$A$4:$N$269, MATCH(A94, 'PPP private conversion factor'!$A$4:$A$269, 0), MATCH(AK94, 'PPP private conversion factor'!$A$4:$O$4, 0))), "NA"), "NA")</f>
        <v>NA</v>
      </c>
      <c r="AR94" s="427">
        <f t="shared" si="26"/>
        <v>1180.296</v>
      </c>
      <c r="AS94" s="427">
        <f t="shared" si="11"/>
        <v>1180.296</v>
      </c>
      <c r="AT94" s="427">
        <f t="shared" si="12"/>
        <v>1063.79656331449</v>
      </c>
      <c r="AU94" s="454" t="str">
        <f t="shared" si="13"/>
        <v>NA</v>
      </c>
      <c r="AV94" s="455" t="str">
        <f t="shared" si="0"/>
        <v>Panama / Rural area / All</v>
      </c>
      <c r="AW94" s="433">
        <v>2024</v>
      </c>
      <c r="AX94" s="480" t="s">
        <v>209</v>
      </c>
      <c r="AY94" s="441">
        <v>615</v>
      </c>
      <c r="AZ94" s="579">
        <f>IF(ISERROR(MATCH(AW94, 'LCU per US$, period average'!$A$4:$O$4, 0)), "NA", AY94/(INDEX('LCU per US$, period average'!$A$4:$O$269, MATCH(A94, 'LCU per US$, period average'!$A$4:$A$269, 0), MATCH(AW94, 'LCU per US$, period average'!$A$4:$O$4, 0))))</f>
        <v>615</v>
      </c>
      <c r="BA94" s="581">
        <f>IFERROR(IF(ISNUMBER(MATCH(AW94, 'LCU per US$, period average'!$A$4:$O$4, 0)), AZ94*HLOOKUP(AW94, 'LCU per US$, period average'!$A$4:$O$269, 76), "NA"), "NA")</f>
        <v>568.77632845947926</v>
      </c>
      <c r="BB94" s="580" t="str">
        <f>IFERROR(IF(ISNUMBER(MATCH(AW94, 'PPP private conversion factor'!$A$4:$O$4, 0)), AY94/(INDEX('PPP private conversion factor'!$A$4:$O$269, MATCH(A94, 'PPP private conversion factor'!$A$4:$A$269, 0), MATCH(AW94, 'PPP private conversion factor'!$A$4:$O$4, 0))), "NA"), "NA")</f>
        <v>NA</v>
      </c>
      <c r="BC94" s="435">
        <f t="shared" si="14"/>
        <v>1033.2</v>
      </c>
      <c r="BD94" s="435">
        <f t="shared" si="15"/>
        <v>1033.2</v>
      </c>
      <c r="BE94" s="435">
        <f t="shared" si="16"/>
        <v>955.5442318119251</v>
      </c>
      <c r="BF94" s="448" t="str">
        <f t="shared" si="17"/>
        <v>NA</v>
      </c>
      <c r="BG94" s="435" t="str">
        <f t="shared" si="18"/>
        <v>Panama / Rural area / All</v>
      </c>
      <c r="BH94" s="438">
        <v>2024</v>
      </c>
      <c r="BI94" s="456" t="s">
        <v>370</v>
      </c>
      <c r="BJ94" s="443" t="s">
        <v>646</v>
      </c>
      <c r="BK94" s="427">
        <f>1.57*48*4.33</f>
        <v>326.30880000000002</v>
      </c>
      <c r="BL94" s="427">
        <f>IFERROR(IF(ISNUMBER(MATCH(BH94, 'LCU per US$, period average'!$A$4:$O$4, 0)), BK94/(INDEX('LCU per US$, period average'!$A$4:$O$269, MATCH(A94, 'LCU per US$, period average'!$A$4:$A$269), MATCH(BH94, 'LCU per US$, period average'!$A$4:$O$4))), "NA"),"NA")</f>
        <v>326.30880000000002</v>
      </c>
      <c r="BM94" s="581">
        <f>IF(ISNUMBER(MATCH(BH94, 'LCU per US$, period average'!$A$4:$O$4, 0)), BL94*HLOOKUP(BH94, 'LCU per US$, period average'!$A$4:$O$269, 76), "NA")</f>
        <v>301.78328651710331</v>
      </c>
      <c r="BN94" s="579" t="str">
        <f>IF(ISNUMBER(MATCH(BH94, 'PPP private conversion factor'!$A$4:$O$4, 0)), BK94/(INDEX('PPP private conversion factor'!$A$4:$O$269, MATCH(A94, 'PPP private conversion factor'!$A$4:$A$269), MATCH(BH94, 'PPP private conversion factor'!$A$4:$O$4))), "NA")</f>
        <v>NA</v>
      </c>
      <c r="BO94" s="427">
        <f t="shared" si="19"/>
        <v>548.19878400000005</v>
      </c>
      <c r="BP94" s="427">
        <f t="shared" si="20"/>
        <v>548.19878400000005</v>
      </c>
      <c r="BQ94" s="427">
        <f t="shared" si="21"/>
        <v>506.99592134873353</v>
      </c>
      <c r="BR94" s="427" t="str">
        <f t="shared" si="1"/>
        <v>NA</v>
      </c>
      <c r="BS94" s="438" t="s">
        <v>288</v>
      </c>
      <c r="BT94" s="441" t="s">
        <v>84</v>
      </c>
      <c r="BU94" s="344"/>
      <c r="BV94" s="407"/>
      <c r="BW94" s="407"/>
      <c r="BX94" s="407"/>
      <c r="BY94" s="407"/>
      <c r="BZ94" s="407"/>
      <c r="CA94" s="345" t="str">
        <f t="shared" si="36"/>
        <v>Panama / Rural area / All</v>
      </c>
    </row>
    <row r="95" spans="1:80" ht="33" thickBot="1" x14ac:dyDescent="0.25">
      <c r="A95" s="343" t="s">
        <v>371</v>
      </c>
      <c r="B95" s="332" t="s">
        <v>213</v>
      </c>
      <c r="C95" s="334" t="s">
        <v>204</v>
      </c>
      <c r="D95" s="476" t="s">
        <v>214</v>
      </c>
      <c r="E95" s="423">
        <v>2023</v>
      </c>
      <c r="F95" s="431">
        <v>5</v>
      </c>
      <c r="G95" s="424">
        <v>2</v>
      </c>
      <c r="H95" s="425">
        <v>1.67</v>
      </c>
      <c r="I95" s="446" t="str">
        <f t="shared" si="37"/>
        <v>Papua New Guinea / Rural area / All</v>
      </c>
      <c r="J95" s="471" t="s">
        <v>209</v>
      </c>
      <c r="K95" s="433">
        <v>2024</v>
      </c>
      <c r="L95" s="457"/>
      <c r="M95" s="427">
        <f t="shared" si="2"/>
        <v>352.4</v>
      </c>
      <c r="N95" s="435">
        <f t="shared" si="3"/>
        <v>98.17187615794478</v>
      </c>
      <c r="O95" s="435">
        <f t="shared" si="24"/>
        <v>90.793234600153696</v>
      </c>
      <c r="P95" s="447" t="str">
        <f t="shared" si="4"/>
        <v>NA</v>
      </c>
      <c r="Q95" s="427">
        <v>1762</v>
      </c>
      <c r="R95" s="447">
        <f>IFERROR(Q95 / INDEX('LCU per US$, period average'!$A$4:$O$269, MATCH(A95, 'LCU per US$, period average'!$A$4:$A$269, 0), MATCH(K95, 'LCU per US$, period average'!$A$4:$O$4, 0)), "NA")</f>
        <v>490.8593807897239</v>
      </c>
      <c r="S95" s="447">
        <f>IFERROR(R95 * HLOOKUP(K95, 'LCU per US$, period average'!$A$4:$O$269, 76, FALSE), "NA")</f>
        <v>453.96617300076849</v>
      </c>
      <c r="T95" s="448" t="str">
        <f>IFERROR(Q95 / INDEX('PPP private conversion factor'!$A$4:$O$269, MATCH(A95, 'PPP private conversion factor'!$A$4:$A$269, 0), MATCH(K95, 'PPP private conversion factor'!$A$4:$O$4, 0)), "NA")</f>
        <v>NA</v>
      </c>
      <c r="U95" s="449" t="str">
        <f t="shared" si="38"/>
        <v>Papua New Guinea / Rural area / All</v>
      </c>
      <c r="V95" s="492"/>
      <c r="W95" s="426" t="s">
        <v>208</v>
      </c>
      <c r="X95" s="450" t="s">
        <v>208</v>
      </c>
      <c r="Y95" s="430" t="s">
        <v>208</v>
      </c>
      <c r="Z95" s="430" t="s">
        <v>208</v>
      </c>
      <c r="AA95" s="451" t="str">
        <f>IF(ISNUMBER(MATCH(W95, 'LCU per US$, period average'!$A$4:$O$4, 0)), AC95/(INDEX('LCU per US$, period average'!$A$4:$O$269, MATCH(A95, 'LCU per US$, period average'!$A$4:$A$269), MATCH(W95, 'LCU per US$, period average'!$A$4:$O$4))), "NA")</f>
        <v>NA</v>
      </c>
      <c r="AB95" s="597" t="str">
        <f>IF(ISNUMBER(MATCH(W95, 'LCU per US$, period average'!$A$4:$O$4, 0)), AA95*HLOOKUP(W95, 'LCU per US$, period average'!$A$4:$O$269, 76), "NA")</f>
        <v>NA</v>
      </c>
      <c r="AC95" s="451" t="str">
        <f t="shared" si="5"/>
        <v>NA</v>
      </c>
      <c r="AD95" s="451" t="str">
        <f>IFERROR(IF(ISNUMBER(MATCH(W95, 'PPP private conversion factor'!$A$4:$O$4, 0)), AC95/(INDEX('PPP private conversion factor'!$A$4:$O$269, MATCH(A95, 'PPP private conversion factor'!$A$4:$A$269), MATCH(W95, 'PPP private conversion factor'!$A$4:$O$4))), "NA"), "NA")</f>
        <v>NA</v>
      </c>
      <c r="AE95" s="452" t="str">
        <f t="shared" si="6"/>
        <v>NA</v>
      </c>
      <c r="AF95" s="452" t="str">
        <f t="shared" si="7"/>
        <v>NA</v>
      </c>
      <c r="AG95" s="452" t="str">
        <f t="shared" si="8"/>
        <v>NA</v>
      </c>
      <c r="AH95" s="452" t="str">
        <f t="shared" si="9"/>
        <v>NA</v>
      </c>
      <c r="AI95" s="453" t="str">
        <f t="shared" si="10"/>
        <v>Papua New Guinea / Rural area / All</v>
      </c>
      <c r="AJ95" s="458" t="s">
        <v>700</v>
      </c>
      <c r="AK95" s="460" t="s">
        <v>208</v>
      </c>
      <c r="AL95" s="459"/>
      <c r="AM95" s="427" t="s">
        <v>208</v>
      </c>
      <c r="AN95" s="427" t="s">
        <v>208</v>
      </c>
      <c r="AO95" s="427" t="str">
        <f>IFERROR(IF(ISNUMBER(MATCH(AK95, 'LCU per US$, period average'!$A$4:$O$4, 0)), AN95/(INDEX('LCU per US$, period average'!$A$4:$O$269, MATCH(A95, 'LCU per US$, period average'!$A$4:$A$269, 0), MATCH(AK95, 'LCU per US$, period average'!$A$4:$O$4, 0))), "NA"), "NA")</f>
        <v>NA</v>
      </c>
      <c r="AP95" s="447" t="str">
        <f>IFERROR(IF(ISNUMBER(MATCH(AK95, 'LCU per US$, period average'!$A$4:$O$4, 0)), AO95*HLOOKUP(AK95, 'LCU per US$, period average'!$A$4:$O$269, 76), "NA"), "NA")</f>
        <v>NA</v>
      </c>
      <c r="AQ95" s="427" t="str">
        <f>IFERROR(IF(ISNUMBER(MATCH(AK95, 'PPP private conversion factor'!$A$4:$N$4, 0)), AN95/(INDEX('PPP private conversion factor'!$A$4:$N$269, MATCH(A95, 'PPP private conversion factor'!$A$4:$A$269, 0), MATCH(AK95, 'PPP private conversion factor'!$A$4:$O$4, 0))), "NA"), "NA")</f>
        <v>NA</v>
      </c>
      <c r="AR95" s="427" t="s">
        <v>208</v>
      </c>
      <c r="AS95" s="427" t="s">
        <v>208</v>
      </c>
      <c r="AT95" s="427" t="s">
        <v>208</v>
      </c>
      <c r="AU95" s="427" t="s">
        <v>208</v>
      </c>
      <c r="AV95" s="455" t="str">
        <f t="shared" si="0"/>
        <v>Papua New Guinea / Rural area / All</v>
      </c>
      <c r="AW95" s="433" t="s">
        <v>208</v>
      </c>
      <c r="AX95" s="441" t="s">
        <v>208</v>
      </c>
      <c r="AY95" s="441" t="s">
        <v>208</v>
      </c>
      <c r="AZ95" s="427" t="str">
        <f>IF(ISERROR(MATCH(AW95, 'LCU per US$, period average'!$A$4:$O$4, 0)), "NA", AY95/(INDEX('LCU per US$, period average'!$A$4:$O$269, MATCH(A95, 'LCU per US$, period average'!$A$4:$A$269, 0), MATCH(AW95, 'LCU per US$, period average'!$A$4:$O$4, 0))))</f>
        <v>NA</v>
      </c>
      <c r="BA95" s="447" t="str">
        <f>IFERROR(IF(ISNUMBER(MATCH(AW95, 'LCU per US$, period average'!$A$4:$O$4, 0)), AZ95*HLOOKUP(AW95, 'LCU per US$, period average'!$A$4:$O$269, 76), "NA"), "NA")</f>
        <v>NA</v>
      </c>
      <c r="BB95" s="435" t="str">
        <f>IFERROR(IF(ISNUMBER(MATCH(AW95, 'PPP private conversion factor'!$A$4:$O$4, 0)), AY95/(INDEX('PPP private conversion factor'!$A$4:$O$269, MATCH(A95, 'PPP private conversion factor'!$A$4:$A$269, 0), MATCH(AW95, 'PPP private conversion factor'!$A$4:$O$4, 0))), "NA"), "NA")</f>
        <v>NA</v>
      </c>
      <c r="BC95" s="435" t="str">
        <f t="shared" si="14"/>
        <v>NA</v>
      </c>
      <c r="BD95" s="435" t="str">
        <f t="shared" si="15"/>
        <v>NA</v>
      </c>
      <c r="BE95" s="435" t="str">
        <f t="shared" si="16"/>
        <v>NA</v>
      </c>
      <c r="BF95" s="448" t="str">
        <f t="shared" si="17"/>
        <v>NA</v>
      </c>
      <c r="BG95" s="435" t="str">
        <f t="shared" si="18"/>
        <v>Papua New Guinea / Rural area / All</v>
      </c>
      <c r="BH95" s="438">
        <v>2024</v>
      </c>
      <c r="BI95" s="456" t="s">
        <v>372</v>
      </c>
      <c r="BJ95" s="443" t="s">
        <v>646</v>
      </c>
      <c r="BK95" s="441">
        <f>3.5*48*4.33</f>
        <v>727.44</v>
      </c>
      <c r="BL95" s="427">
        <f>IFERROR(IF(ISNUMBER(MATCH(BH95, 'LCU per US$, period average'!$A$4:$O$4, 0)), BK95/(INDEX('LCU per US$, period average'!$A$4:$O$269, MATCH(A95, 'LCU per US$, period average'!$A$4:$A$269), MATCH(BH95, 'LCU per US$, period average'!$A$4:$O$4))), "NA"),"NA")</f>
        <v>202.65082177166673</v>
      </c>
      <c r="BM95" s="447">
        <f>IF(ISNUMBER(MATCH(BH95, 'LCU per US$, period average'!$A$4:$O$4, 0)), BL95*HLOOKUP(BH95, 'LCU per US$, period average'!$A$4:$O$269, 76), "NA")</f>
        <v>187.41949653103237</v>
      </c>
      <c r="BN95" s="427" t="str">
        <f>IF(ISNUMBER(MATCH(BH95, 'PPP private conversion factor'!$A$4:$O$4, 0)), BK95/(INDEX('PPP private conversion factor'!$A$4:$O$269, MATCH(A95, 'PPP private conversion factor'!$A$4:$A$269), MATCH(BH95, 'PPP private conversion factor'!$A$4:$O$4))), "NA")</f>
        <v>NA</v>
      </c>
      <c r="BO95" s="427">
        <f t="shared" si="19"/>
        <v>1214.8248000000001</v>
      </c>
      <c r="BP95" s="427">
        <f t="shared" si="20"/>
        <v>338.4268723586834</v>
      </c>
      <c r="BQ95" s="427">
        <f t="shared" si="21"/>
        <v>312.99055920682406</v>
      </c>
      <c r="BR95" s="427" t="str">
        <f t="shared" si="1"/>
        <v>NA</v>
      </c>
      <c r="BS95" s="438" t="s">
        <v>373</v>
      </c>
      <c r="BT95" s="441" t="s">
        <v>374</v>
      </c>
      <c r="BU95" s="344"/>
      <c r="BV95" s="346"/>
      <c r="BW95" s="346"/>
      <c r="BX95" s="346"/>
      <c r="BY95" s="346"/>
      <c r="BZ95" s="346"/>
      <c r="CA95" s="345" t="str">
        <f t="shared" si="36"/>
        <v>Papua New Guinea / Rural area / All</v>
      </c>
    </row>
    <row r="96" spans="1:80" ht="49" thickBot="1" x14ac:dyDescent="0.25">
      <c r="A96" s="343" t="s">
        <v>375</v>
      </c>
      <c r="B96" s="332" t="s">
        <v>643</v>
      </c>
      <c r="C96" s="334" t="s">
        <v>662</v>
      </c>
      <c r="D96" s="422" t="s">
        <v>666</v>
      </c>
      <c r="E96" s="434">
        <v>2022</v>
      </c>
      <c r="F96" s="431">
        <v>4</v>
      </c>
      <c r="G96" s="424">
        <v>2</v>
      </c>
      <c r="H96" s="425">
        <v>1.64</v>
      </c>
      <c r="I96" s="446" t="str">
        <f t="shared" si="37"/>
        <v>Peru / Rural Areas and Small Towns area / San Martín</v>
      </c>
      <c r="J96" s="422" t="s">
        <v>209</v>
      </c>
      <c r="K96" s="438">
        <v>2022</v>
      </c>
      <c r="L96" s="461"/>
      <c r="M96" s="427">
        <f>IFERROR(Q96/F96,"NA")</f>
        <v>592.75</v>
      </c>
      <c r="N96" s="435">
        <f>IFERROR(IF(ISBLANK(M96),"",R96/F96),"NA")</f>
        <v>152.74880337510911</v>
      </c>
      <c r="O96" s="435">
        <f>IFERROR(IF(ISBLANK(M96),"",S96/F96),"NA")</f>
        <v>129.14821797618453</v>
      </c>
      <c r="P96" s="447" t="str">
        <f>IFERROR(T96/F96,"NA")</f>
        <v>NA</v>
      </c>
      <c r="Q96" s="427">
        <v>2371</v>
      </c>
      <c r="R96" s="447">
        <f>IFERROR(Q96 / INDEX('LCU per US$, period average'!$A$4:$O$269, MATCH(A96, 'LCU per US$, period average'!$A$4:$A$269, 0), MATCH(K96, 'LCU per US$, period average'!$A$4:$O$4, 0)), "NA")</f>
        <v>610.99521350043642</v>
      </c>
      <c r="S96" s="447">
        <f>IFERROR(R96 * HLOOKUP(K96, 'LCU per US$, period average'!$A$4:$O$269, 76, FALSE), "NA")</f>
        <v>516.5928719047381</v>
      </c>
      <c r="T96" s="448" t="str">
        <f>IFERROR(Q96 / INDEX('PPP private conversion factor'!$A$4:$O$269, MATCH(A96, 'PPP private conversion factor'!$A$4:$A$269, 0), MATCH(K96, 'PPP private conversion factor'!$A$4:$O$4, 0)), "NA")</f>
        <v>NA</v>
      </c>
      <c r="U96" s="449" t="str">
        <f t="shared" si="38"/>
        <v>Peru / Rural Areas and Small Towns area / San Martín</v>
      </c>
      <c r="V96" s="492" t="s">
        <v>207</v>
      </c>
      <c r="W96" s="426">
        <v>2021</v>
      </c>
      <c r="X96" s="450">
        <v>0.33700000000000002</v>
      </c>
      <c r="Y96" s="430">
        <v>6.85</v>
      </c>
      <c r="Z96" s="430">
        <v>14.3</v>
      </c>
      <c r="AA96" s="451">
        <f>IF(ISNUMBER(MATCH(W96, 'LCU per US$, period average'!$A$4:$O$4, 0)), AC96/(INDEX('LCU per US$, period average'!$A$4:$O$269, MATCH(A96, 'LCU per US$, period average'!$A$4:$A$269), MATCH(W96, 'LCU per US$, period average'!$A$4:$O$4))), "NA")</f>
        <v>124.46733017636181</v>
      </c>
      <c r="AB96" s="597">
        <f>IF(ISNUMBER(MATCH(W96, 'LCU per US$, period average'!$A$4:$O$4, 0)), AA96*HLOOKUP(W96, 'LCU per US$, period average'!$A$4:$O$269, 76), "NA")</f>
        <v>108.97194378542206</v>
      </c>
      <c r="AC96" s="451">
        <f>IFERROR(Z96*30.42,"NA")</f>
        <v>435.00600000000003</v>
      </c>
      <c r="AD96" s="451" t="str">
        <f>IFERROR(IF(ISNUMBER(MATCH(W96, 'PPP private conversion factor'!$A$4:$O$4, 0)), AC96/(INDEX('PPP private conversion factor'!$A$4:$O$269, MATCH(A96, 'PPP private conversion factor'!$A$4:$A$269), MATCH(W96, 'PPP private conversion factor'!$A$4:$O$4))), "NA"), "NA")</f>
        <v>NA</v>
      </c>
      <c r="AE96" s="452">
        <f>IFERROR(AA96*F96,"NA")</f>
        <v>497.86932070544725</v>
      </c>
      <c r="AF96" s="452">
        <f>IFERROR(AB96*F96,"NA")</f>
        <v>435.88777514168822</v>
      </c>
      <c r="AG96" s="452">
        <f>IFERROR(AC96*F96,"NA")</f>
        <v>1740.0240000000001</v>
      </c>
      <c r="AH96" s="452" t="str">
        <f>IFERROR(AD96*F96,"NA")</f>
        <v>NA</v>
      </c>
      <c r="AI96" s="453" t="str">
        <f t="shared" si="10"/>
        <v>Peru / Rural Areas and Small Towns area / San Martín</v>
      </c>
      <c r="AJ96" s="458" t="s">
        <v>693</v>
      </c>
      <c r="AK96" s="460">
        <v>2017</v>
      </c>
      <c r="AL96" s="459"/>
      <c r="AM96" s="427">
        <f>IFERROR(5.18*(INDEX('LCU per US$, period average'!$A$4:$N$269,MATCH(A96,'LCU per US$, period average'!$A$4:$A$269),MATCH(AK96,'LCU per US$, period average'!$A$4:$N$4))),"NA")</f>
        <v>17.482819021730446</v>
      </c>
      <c r="AN96" s="427">
        <f t="shared" ref="AN96:AN101" si="40">AM96*30.42</f>
        <v>531.82735464104019</v>
      </c>
      <c r="AO96" s="427">
        <f>IFERROR(IF(ISNUMBER(MATCH(AK96, 'LCU per US$, period average'!$A$4:$O$4, 0)), AN96/(INDEX('LCU per US$, period average'!$A$4:$O$269, MATCH(A96, 'LCU per US$, period average'!$A$4:$A$269, 0), MATCH(AK96, 'LCU per US$, period average'!$A$4:$O$4, 0))), "NA"), "NA")</f>
        <v>157.57559999999998</v>
      </c>
      <c r="AP96" s="447">
        <f>IFERROR(IF(ISNUMBER(MATCH(AK96, 'LCU per US$, period average'!$A$4:$O$4, 0)), AO96*HLOOKUP(AK96, 'LCU per US$, period average'!$A$4:$O$269, 76), "NA"), "NA")</f>
        <v>142.35717487109994</v>
      </c>
      <c r="AQ96" s="427" t="str">
        <f>IFERROR(IF(ISNUMBER(MATCH(AK96, 'PPP private conversion factor'!$A$4:$N$4, 0)), AN96/(INDEX('PPP private conversion factor'!$A$4:$N$269, MATCH(A96, 'PPP private conversion factor'!$A$4:$A$269, 0), MATCH(AK96, 'PPP private conversion factor'!$A$4:$O$4, 0))), "NA"), "NA")</f>
        <v>NA</v>
      </c>
      <c r="AR96" s="427">
        <f>AN96*F96</f>
        <v>2127.3094185641608</v>
      </c>
      <c r="AS96" s="427">
        <f>IFERROR(AO96*F96,"NA")</f>
        <v>630.30239999999992</v>
      </c>
      <c r="AT96" s="427">
        <f>IFERROR(AP96*F96,"NA")</f>
        <v>569.42869948439977</v>
      </c>
      <c r="AU96" s="454" t="str">
        <f>IFERROR(AQ96*F96,"NA")</f>
        <v>NA</v>
      </c>
      <c r="AV96" s="455" t="str">
        <f t="shared" si="0"/>
        <v>Peru / Rural Areas and Small Towns area / San Martín</v>
      </c>
      <c r="AW96" s="433">
        <v>2022</v>
      </c>
      <c r="AX96" s="422" t="s">
        <v>209</v>
      </c>
      <c r="AY96" s="435">
        <v>1853</v>
      </c>
      <c r="AZ96" s="427">
        <f>IF(ISERROR(MATCH(AW96, 'LCU per US$, period average'!$A$4:$O$4, 0)), "NA", AY96/(INDEX('LCU per US$, period average'!$A$4:$O$269, MATCH(A96, 'LCU per US$, period average'!$A$4:$A$269, 0), MATCH(AW96, 'LCU per US$, period average'!$A$4:$O$4, 0))))</f>
        <v>477.50912299296022</v>
      </c>
      <c r="BA96" s="447">
        <f>IFERROR(IF(ISNUMBER(MATCH(AW96, 'LCU per US$, period average'!$A$4:$O$4, 0)), AZ96*HLOOKUP(AW96, 'LCU per US$, period average'!$A$4:$O$269, 76), "NA"), "NA")</f>
        <v>403.73116475726687</v>
      </c>
      <c r="BB96" s="435" t="str">
        <f>IFERROR(IF(ISNUMBER(MATCH(AW96, 'PPP private conversion factor'!$A$4:$O$4, 0)), AY96/(INDEX('PPP private conversion factor'!$A$4:$O$269, MATCH(A96, 'PPP private conversion factor'!$A$4:$A$269, 0), MATCH(AW96, 'PPP private conversion factor'!$A$4:$O$4, 0))), "NA"), "NA")</f>
        <v>NA</v>
      </c>
      <c r="BC96" s="435">
        <f>IFERROR(AY96*H96,"NA")</f>
        <v>3038.9199999999996</v>
      </c>
      <c r="BD96" s="435">
        <f>IFERROR(AZ96*H96,"NA")</f>
        <v>783.11496170845476</v>
      </c>
      <c r="BE96" s="435">
        <f>IFERROR(BA96*H96,"NA")</f>
        <v>662.11911020191758</v>
      </c>
      <c r="BF96" s="448" t="str">
        <f>IFERROR(BB96*H96,"NA")</f>
        <v>NA</v>
      </c>
      <c r="BG96" s="435" t="str">
        <f t="shared" si="18"/>
        <v>Peru / Rural Areas and Small Towns area / San Martín</v>
      </c>
      <c r="BH96" s="438">
        <v>2024</v>
      </c>
      <c r="BI96" s="456" t="s">
        <v>733</v>
      </c>
      <c r="BJ96" s="429" t="s">
        <v>210</v>
      </c>
      <c r="BK96" s="427">
        <v>1025</v>
      </c>
      <c r="BL96" s="427">
        <f>IFERROR(IF(ISNUMBER(MATCH(BH96, 'LCU per US$, period average'!$A$4:$O$4, 0)), BK96/(INDEX('LCU per US$, period average'!$A$4:$O$269, MATCH(A96, 'LCU per US$, period average'!$A$4:$A$269), MATCH(BH96, 'LCU per US$, period average'!$A$4:$O$4))), "NA"),"NA")</f>
        <v>273.78407613403135</v>
      </c>
      <c r="BM96" s="447">
        <f>IF(ISNUMBER(MATCH(BH96, 'LCU per US$, period average'!$A$4:$O$4, 0)), BL96*HLOOKUP(BH96, 'LCU per US$, period average'!$A$4:$O$269, 76), "NA")</f>
        <v>253.20634408810551</v>
      </c>
      <c r="BN96" s="427" t="str">
        <f>IF(ISNUMBER(MATCH(BH96, 'PPP private conversion factor'!$A$4:$O$4, 0)), BK96/(INDEX('PPP private conversion factor'!$A$4:$O$269, MATCH(A96, 'PPP private conversion factor'!$A$4:$A$269), MATCH(BH96, 'PPP private conversion factor'!$A$4:$O$4))), "NA")</f>
        <v>NA</v>
      </c>
      <c r="BO96" s="427">
        <f>IFERROR(BK96*H96,"NA")</f>
        <v>1681</v>
      </c>
      <c r="BP96" s="427">
        <f>IFERROR(BL96*H96,"NA")</f>
        <v>449.00588485981137</v>
      </c>
      <c r="BQ96" s="427">
        <f>IFERROR(BM96*H96,"NA")</f>
        <v>415.25840430449301</v>
      </c>
      <c r="BR96" s="427" t="str">
        <f>IFERROR(BN96*H96,"NA")</f>
        <v>NA</v>
      </c>
      <c r="BS96" s="438" t="s">
        <v>376</v>
      </c>
      <c r="BT96" s="441" t="s">
        <v>377</v>
      </c>
      <c r="BU96" s="344"/>
      <c r="BV96" s="346"/>
      <c r="BW96" s="346"/>
      <c r="BX96" s="346"/>
      <c r="BY96" s="346"/>
      <c r="BZ96" s="346"/>
      <c r="CA96" s="345" t="str">
        <f t="shared" si="36"/>
        <v>Peru / Rural Areas and Small Towns area / San Martín</v>
      </c>
    </row>
    <row r="97" spans="1:79" ht="49" thickBot="1" x14ac:dyDescent="0.25">
      <c r="A97" s="343" t="s">
        <v>375</v>
      </c>
      <c r="B97" s="332" t="s">
        <v>643</v>
      </c>
      <c r="C97" s="334" t="s">
        <v>663</v>
      </c>
      <c r="D97" s="422" t="s">
        <v>666</v>
      </c>
      <c r="E97" s="434">
        <v>2022</v>
      </c>
      <c r="F97" s="431">
        <v>4</v>
      </c>
      <c r="G97" s="424">
        <v>2</v>
      </c>
      <c r="H97" s="425">
        <v>1.64</v>
      </c>
      <c r="I97" s="446" t="str">
        <f t="shared" si="37"/>
        <v>Peru / Rural Areas and Small Towns area / Cajamarca</v>
      </c>
      <c r="J97" s="422" t="s">
        <v>209</v>
      </c>
      <c r="K97" s="438">
        <v>2022</v>
      </c>
      <c r="L97" s="461"/>
      <c r="M97" s="427">
        <f>IFERROR(Q97/F97,"NA")</f>
        <v>536.5</v>
      </c>
      <c r="N97" s="435">
        <f>IFERROR(IF(ISBLANK(M97),"",R97/F97),"NA")</f>
        <v>138.25345088274321</v>
      </c>
      <c r="O97" s="435">
        <f>IFERROR(IF(ISBLANK(M97),"",S97/F97),"NA")</f>
        <v>116.8924824027381</v>
      </c>
      <c r="P97" s="447" t="str">
        <f>IFERROR(T97/F97,"NA")</f>
        <v>NA</v>
      </c>
      <c r="Q97" s="427">
        <v>2146</v>
      </c>
      <c r="R97" s="581">
        <f>IFERROR(Q97 / INDEX('LCU per US$, period average'!$A$4:$O$269, MATCH(A97, 'LCU per US$, period average'!$A$4:$A$269, 0), MATCH(K97, 'LCU per US$, period average'!$A$4:$O$4, 0)), "NA")</f>
        <v>553.01380353097284</v>
      </c>
      <c r="S97" s="581">
        <f>IFERROR(R97 * HLOOKUP(K97, 'LCU per US$, period average'!$A$4:$O$269, 76, FALSE), "NA")</f>
        <v>467.56992961095239</v>
      </c>
      <c r="T97" s="582" t="str">
        <f>IFERROR(Q97 / INDEX('PPP private conversion factor'!$A$4:$O$269, MATCH(A97, 'PPP private conversion factor'!$A$4:$A$269, 0), MATCH(K97, 'PPP private conversion factor'!$A$4:$O$4, 0)), "NA")</f>
        <v>NA</v>
      </c>
      <c r="U97" s="449" t="str">
        <f t="shared" si="38"/>
        <v>Peru / Rural Areas and Small Towns area / Cajamarca</v>
      </c>
      <c r="V97" s="492" t="s">
        <v>207</v>
      </c>
      <c r="W97" s="426">
        <v>2021</v>
      </c>
      <c r="X97" s="450">
        <v>0.33700000000000002</v>
      </c>
      <c r="Y97" s="430">
        <v>6.85</v>
      </c>
      <c r="Z97" s="430">
        <v>14.3</v>
      </c>
      <c r="AA97" s="586">
        <f>IF(ISNUMBER(MATCH(W97, 'LCU per US$, period average'!$A$4:$O$4, 0)), AC97/(INDEX('LCU per US$, period average'!$A$4:$O$269, MATCH(A97, 'LCU per US$, period average'!$A$4:$A$269), MATCH(W97, 'LCU per US$, period average'!$A$4:$O$4))), "NA")</f>
        <v>124.46733017636181</v>
      </c>
      <c r="AB97" s="587">
        <f>IF(ISNUMBER(MATCH(W97, 'LCU per US$, period average'!$A$4:$O$4, 0)), AA97*HLOOKUP(W97, 'LCU per US$, period average'!$A$4:$O$269, 76), "NA")</f>
        <v>108.97194378542206</v>
      </c>
      <c r="AC97" s="451">
        <f>IFERROR(Z97*30.42,"NA")</f>
        <v>435.00600000000003</v>
      </c>
      <c r="AD97" s="586" t="str">
        <f>IFERROR(IF(ISNUMBER(MATCH(W97, 'PPP private conversion factor'!$A$4:$O$4, 0)), AC97/(INDEX('PPP private conversion factor'!$A$4:$O$269, MATCH(A97, 'PPP private conversion factor'!$A$4:$A$269), MATCH(W97, 'PPP private conversion factor'!$A$4:$O$4))), "NA"), "NA")</f>
        <v>NA</v>
      </c>
      <c r="AE97" s="452">
        <f>IFERROR(AA97*F97,"NA")</f>
        <v>497.86932070544725</v>
      </c>
      <c r="AF97" s="452">
        <f>IFERROR(AB97*F97,"NA")</f>
        <v>435.88777514168822</v>
      </c>
      <c r="AG97" s="452">
        <f>IFERROR(AC97*F97,"NA")</f>
        <v>1740.0240000000001</v>
      </c>
      <c r="AH97" s="452" t="str">
        <f>IFERROR(AD97*F97,"NA")</f>
        <v>NA</v>
      </c>
      <c r="AI97" s="453" t="str">
        <f t="shared" si="10"/>
        <v>Peru / Rural Areas and Small Towns area / Cajamarca</v>
      </c>
      <c r="AJ97" s="458" t="s">
        <v>693</v>
      </c>
      <c r="AK97" s="460">
        <v>2017</v>
      </c>
      <c r="AL97" s="459"/>
      <c r="AM97" s="427">
        <f>IFERROR(5.18*(INDEX('LCU per US$, period average'!$A$4:$N$269,MATCH(A97,'LCU per US$, period average'!$A$4:$A$269),MATCH(AK97,'LCU per US$, period average'!$A$4:$N$4))),"NA")</f>
        <v>17.482819021730446</v>
      </c>
      <c r="AN97" s="427">
        <f t="shared" si="40"/>
        <v>531.82735464104019</v>
      </c>
      <c r="AO97" s="579">
        <f>IFERROR(IF(ISNUMBER(MATCH(AK97, 'LCU per US$, period average'!$A$4:$O$4, 0)), AN97/(INDEX('LCU per US$, period average'!$A$4:$O$269, MATCH(A97, 'LCU per US$, period average'!$A$4:$A$269, 0), MATCH(AK97, 'LCU per US$, period average'!$A$4:$O$4, 0))), "NA"), "NA")</f>
        <v>157.57559999999998</v>
      </c>
      <c r="AP97" s="581">
        <f>IFERROR(IF(ISNUMBER(MATCH(AK97, 'LCU per US$, period average'!$A$4:$O$4, 0)), AO97*HLOOKUP(AK97, 'LCU per US$, period average'!$A$4:$O$269, 76), "NA"), "NA")</f>
        <v>142.35717487109994</v>
      </c>
      <c r="AQ97" s="579" t="str">
        <f>IFERROR(IF(ISNUMBER(MATCH(AK97, 'PPP private conversion factor'!$A$4:$N$4, 0)), AN97/(INDEX('PPP private conversion factor'!$A$4:$N$269, MATCH(A97, 'PPP private conversion factor'!$A$4:$A$269, 0), MATCH(AK97, 'PPP private conversion factor'!$A$4:$O$4, 0))), "NA"), "NA")</f>
        <v>NA</v>
      </c>
      <c r="AR97" s="427">
        <f>AN97*F97</f>
        <v>2127.3094185641608</v>
      </c>
      <c r="AS97" s="427">
        <f>IFERROR(AO97*F97,"NA")</f>
        <v>630.30239999999992</v>
      </c>
      <c r="AT97" s="427">
        <f>IFERROR(AP97*F97,"NA")</f>
        <v>569.42869948439977</v>
      </c>
      <c r="AU97" s="454" t="str">
        <f>IFERROR(AQ97*F97,"NA")</f>
        <v>NA</v>
      </c>
      <c r="AV97" s="455" t="str">
        <f t="shared" si="0"/>
        <v>Peru / Rural Areas and Small Towns area / Cajamarca</v>
      </c>
      <c r="AW97" s="433">
        <v>2022</v>
      </c>
      <c r="AX97" s="422" t="s">
        <v>209</v>
      </c>
      <c r="AY97" s="435">
        <v>1678</v>
      </c>
      <c r="AZ97" s="579">
        <f>IF(ISERROR(MATCH(AW97, 'LCU per US$, period average'!$A$4:$O$4, 0)), "NA", AY97/(INDEX('LCU per US$, period average'!$A$4:$O$269, MATCH(A97, 'LCU per US$, period average'!$A$4:$A$269, 0), MATCH(AW97, 'LCU per US$, period average'!$A$4:$O$4, 0))))</f>
        <v>432.41247079448851</v>
      </c>
      <c r="BA97" s="581">
        <f>IFERROR(IF(ISNUMBER(MATCH(AW97, 'LCU per US$, period average'!$A$4:$O$4, 0)), AZ97*HLOOKUP(AW97, 'LCU per US$, period average'!$A$4:$O$269, 76), "NA"), "NA")</f>
        <v>365.60220963987791</v>
      </c>
      <c r="BB97" s="580" t="str">
        <f>IFERROR(IF(ISNUMBER(MATCH(AW97, 'PPP private conversion factor'!$A$4:$O$4, 0)), AY97/(INDEX('PPP private conversion factor'!$A$4:$O$269, MATCH(A97, 'PPP private conversion factor'!$A$4:$A$269, 0), MATCH(AW97, 'PPP private conversion factor'!$A$4:$O$4, 0))), "NA"), "NA")</f>
        <v>NA</v>
      </c>
      <c r="BC97" s="435">
        <f>IFERROR(AY97*H97,"NA")</f>
        <v>2751.9199999999996</v>
      </c>
      <c r="BD97" s="435">
        <f>IFERROR(AZ97*H97,"NA")</f>
        <v>709.15645210296111</v>
      </c>
      <c r="BE97" s="435">
        <f>IFERROR(BA97*H97,"NA")</f>
        <v>599.5876238093997</v>
      </c>
      <c r="BF97" s="448" t="str">
        <f>IFERROR(BB97*H97,"NA")</f>
        <v>NA</v>
      </c>
      <c r="BG97" s="435" t="str">
        <f t="shared" si="18"/>
        <v>Peru / Rural Areas and Small Towns area / Cajamarca</v>
      </c>
      <c r="BH97" s="438">
        <v>2024</v>
      </c>
      <c r="BI97" s="456" t="s">
        <v>733</v>
      </c>
      <c r="BJ97" s="429" t="s">
        <v>210</v>
      </c>
      <c r="BK97" s="427">
        <v>1025</v>
      </c>
      <c r="BL97" s="427">
        <f>IFERROR(IF(ISNUMBER(MATCH(BH97, 'LCU per US$, period average'!$A$4:$O$4, 0)), BK97/(INDEX('LCU per US$, period average'!$A$4:$O$269, MATCH(A97, 'LCU per US$, period average'!$A$4:$A$269), MATCH(BH97, 'LCU per US$, period average'!$A$4:$O$4))), "NA"),"NA")</f>
        <v>273.78407613403135</v>
      </c>
      <c r="BM97" s="581">
        <f>IF(ISNUMBER(MATCH(BH97, 'LCU per US$, period average'!$A$4:$O$4, 0)), BL97*HLOOKUP(BH97, 'LCU per US$, period average'!$A$4:$O$269, 76), "NA")</f>
        <v>253.20634408810551</v>
      </c>
      <c r="BN97" s="579" t="str">
        <f>IF(ISNUMBER(MATCH(BH97, 'PPP private conversion factor'!$A$4:$O$4, 0)), BK97/(INDEX('PPP private conversion factor'!$A$4:$O$269, MATCH(A97, 'PPP private conversion factor'!$A$4:$A$269), MATCH(BH97, 'PPP private conversion factor'!$A$4:$O$4))), "NA")</f>
        <v>NA</v>
      </c>
      <c r="BO97" s="427">
        <f>IFERROR(BK97*H97,"NA")</f>
        <v>1681</v>
      </c>
      <c r="BP97" s="427">
        <f>IFERROR(BL97*H97,"NA")</f>
        <v>449.00588485981137</v>
      </c>
      <c r="BQ97" s="427">
        <f>IFERROR(BM97*H97,"NA")</f>
        <v>415.25840430449301</v>
      </c>
      <c r="BR97" s="427" t="str">
        <f>IFERROR(BN97*H97,"NA")</f>
        <v>NA</v>
      </c>
      <c r="BS97" s="438" t="s">
        <v>376</v>
      </c>
      <c r="BT97" s="441" t="s">
        <v>377</v>
      </c>
      <c r="BU97" s="344"/>
      <c r="BV97" s="407"/>
      <c r="BW97" s="407"/>
      <c r="BX97" s="407"/>
      <c r="BY97" s="407"/>
      <c r="BZ97" s="407"/>
      <c r="CA97" s="345" t="str">
        <f t="shared" si="36"/>
        <v>Peru / Rural Areas and Small Towns area / Cajamarca</v>
      </c>
    </row>
    <row r="98" spans="1:79" ht="49" thickBot="1" x14ac:dyDescent="0.25">
      <c r="A98" s="343" t="s">
        <v>375</v>
      </c>
      <c r="B98" s="332" t="s">
        <v>643</v>
      </c>
      <c r="C98" s="334" t="s">
        <v>664</v>
      </c>
      <c r="D98" s="422" t="s">
        <v>666</v>
      </c>
      <c r="E98" s="434">
        <v>2022</v>
      </c>
      <c r="F98" s="431">
        <v>4</v>
      </c>
      <c r="G98" s="424">
        <v>2</v>
      </c>
      <c r="H98" s="425">
        <v>1.64</v>
      </c>
      <c r="I98" s="446" t="str">
        <f t="shared" si="37"/>
        <v>Peru / Rural Areas and Small Towns area / Junín</v>
      </c>
      <c r="J98" s="422" t="s">
        <v>209</v>
      </c>
      <c r="K98" s="438">
        <v>2022</v>
      </c>
      <c r="L98" s="461"/>
      <c r="M98" s="427">
        <f>IFERROR(Q98/F98,"NA")</f>
        <v>525.25</v>
      </c>
      <c r="N98" s="435">
        <f>IFERROR(IF(ISBLANK(M98),"",R98/F98),"NA")</f>
        <v>135.35438038427</v>
      </c>
      <c r="O98" s="435">
        <f>IFERROR(IF(ISBLANK(M98),"",S98/F98),"NA")</f>
        <v>114.44133528804878</v>
      </c>
      <c r="P98" s="447" t="str">
        <f>IFERROR(T98/F98,"NA")</f>
        <v>NA</v>
      </c>
      <c r="Q98" s="427">
        <v>2101</v>
      </c>
      <c r="R98" s="581">
        <f>IFERROR(Q98 / INDEX('LCU per US$, period average'!$A$4:$O$269, MATCH(A98, 'LCU per US$, period average'!$A$4:$A$269, 0), MATCH(K98, 'LCU per US$, period average'!$A$4:$O$4, 0)), "NA")</f>
        <v>541.41752153708001</v>
      </c>
      <c r="S98" s="581">
        <f>IFERROR(R98 * HLOOKUP(K98, 'LCU per US$, period average'!$A$4:$O$269, 76, FALSE), "NA")</f>
        <v>457.76534115219511</v>
      </c>
      <c r="T98" s="582" t="str">
        <f>IFERROR(Q98 / INDEX('PPP private conversion factor'!$A$4:$O$269, MATCH(A98, 'PPP private conversion factor'!$A$4:$A$269, 0), MATCH(K98, 'PPP private conversion factor'!$A$4:$O$4, 0)), "NA")</f>
        <v>NA</v>
      </c>
      <c r="U98" s="449" t="str">
        <f t="shared" si="38"/>
        <v>Peru / Rural Areas and Small Towns area / Junín</v>
      </c>
      <c r="V98" s="492" t="s">
        <v>207</v>
      </c>
      <c r="W98" s="426">
        <v>2021</v>
      </c>
      <c r="X98" s="450">
        <v>0.33700000000000002</v>
      </c>
      <c r="Y98" s="430">
        <v>6.85</v>
      </c>
      <c r="Z98" s="430">
        <v>14.3</v>
      </c>
      <c r="AA98" s="586">
        <f>IF(ISNUMBER(MATCH(W98, 'LCU per US$, period average'!$A$4:$O$4, 0)), AC98/(INDEX('LCU per US$, period average'!$A$4:$O$269, MATCH(A98, 'LCU per US$, period average'!$A$4:$A$269), MATCH(W98, 'LCU per US$, period average'!$A$4:$O$4))), "NA")</f>
        <v>124.46733017636181</v>
      </c>
      <c r="AB98" s="587">
        <f>IF(ISNUMBER(MATCH(W98, 'LCU per US$, period average'!$A$4:$O$4, 0)), AA98*HLOOKUP(W98, 'LCU per US$, period average'!$A$4:$O$269, 76), "NA")</f>
        <v>108.97194378542206</v>
      </c>
      <c r="AC98" s="451">
        <f>IFERROR(Z98*30.42,"NA")</f>
        <v>435.00600000000003</v>
      </c>
      <c r="AD98" s="586" t="str">
        <f>IFERROR(IF(ISNUMBER(MATCH(W98, 'PPP private conversion factor'!$A$4:$O$4, 0)), AC98/(INDEX('PPP private conversion factor'!$A$4:$O$269, MATCH(A98, 'PPP private conversion factor'!$A$4:$A$269), MATCH(W98, 'PPP private conversion factor'!$A$4:$O$4))), "NA"), "NA")</f>
        <v>NA</v>
      </c>
      <c r="AE98" s="452">
        <f>IFERROR(AA98*F98,"NA")</f>
        <v>497.86932070544725</v>
      </c>
      <c r="AF98" s="452">
        <f>IFERROR(AB98*F98,"NA")</f>
        <v>435.88777514168822</v>
      </c>
      <c r="AG98" s="452">
        <f>IFERROR(AC98*F98,"NA")</f>
        <v>1740.0240000000001</v>
      </c>
      <c r="AH98" s="452" t="str">
        <f>IFERROR(AD98*F98,"NA")</f>
        <v>NA</v>
      </c>
      <c r="AI98" s="453" t="str">
        <f t="shared" si="10"/>
        <v>Peru / Rural Areas and Small Towns area / Junín</v>
      </c>
      <c r="AJ98" s="458" t="s">
        <v>693</v>
      </c>
      <c r="AK98" s="460">
        <v>2017</v>
      </c>
      <c r="AL98" s="459"/>
      <c r="AM98" s="427">
        <f>IFERROR(5.18*(INDEX('LCU per US$, period average'!$A$4:$N$269,MATCH(A98,'LCU per US$, period average'!$A$4:$A$269),MATCH(AK98,'LCU per US$, period average'!$A$4:$N$4))),"NA")</f>
        <v>17.482819021730446</v>
      </c>
      <c r="AN98" s="427">
        <f t="shared" si="40"/>
        <v>531.82735464104019</v>
      </c>
      <c r="AO98" s="579">
        <f>IFERROR(IF(ISNUMBER(MATCH(AK98, 'LCU per US$, period average'!$A$4:$O$4, 0)), AN98/(INDEX('LCU per US$, period average'!$A$4:$O$269, MATCH(A98, 'LCU per US$, period average'!$A$4:$A$269, 0), MATCH(AK98, 'LCU per US$, period average'!$A$4:$O$4, 0))), "NA"), "NA")</f>
        <v>157.57559999999998</v>
      </c>
      <c r="AP98" s="581">
        <f>IFERROR(IF(ISNUMBER(MATCH(AK98, 'LCU per US$, period average'!$A$4:$O$4, 0)), AO98*HLOOKUP(AK98, 'LCU per US$, period average'!$A$4:$O$269, 76), "NA"), "NA")</f>
        <v>142.35717487109994</v>
      </c>
      <c r="AQ98" s="579" t="str">
        <f>IFERROR(IF(ISNUMBER(MATCH(AK98, 'PPP private conversion factor'!$A$4:$N$4, 0)), AN98/(INDEX('PPP private conversion factor'!$A$4:$N$269, MATCH(A98, 'PPP private conversion factor'!$A$4:$A$269, 0), MATCH(AK98, 'PPP private conversion factor'!$A$4:$O$4, 0))), "NA"), "NA")</f>
        <v>NA</v>
      </c>
      <c r="AR98" s="427">
        <f>AN98*F98</f>
        <v>2127.3094185641608</v>
      </c>
      <c r="AS98" s="427">
        <f>IFERROR(AO98*F98,"NA")</f>
        <v>630.30239999999992</v>
      </c>
      <c r="AT98" s="427">
        <f>IFERROR(AP98*F98,"NA")</f>
        <v>569.42869948439977</v>
      </c>
      <c r="AU98" s="454" t="str">
        <f>IFERROR(AQ98*F98,"NA")</f>
        <v>NA</v>
      </c>
      <c r="AV98" s="455" t="str">
        <f t="shared" si="0"/>
        <v>Peru / Rural Areas and Small Towns area / Junín</v>
      </c>
      <c r="AW98" s="433">
        <v>2022</v>
      </c>
      <c r="AX98" s="422" t="s">
        <v>209</v>
      </c>
      <c r="AY98" s="435">
        <v>1643</v>
      </c>
      <c r="AZ98" s="579">
        <f>IF(ISERROR(MATCH(AW98, 'LCU per US$, period average'!$A$4:$O$4, 0)), "NA", AY98/(INDEX('LCU per US$, period average'!$A$4:$O$269, MATCH(A98, 'LCU per US$, period average'!$A$4:$A$269, 0), MATCH(AW98, 'LCU per US$, period average'!$A$4:$O$4, 0))))</f>
        <v>423.39314035479418</v>
      </c>
      <c r="BA98" s="581">
        <f>IFERROR(IF(ISNUMBER(MATCH(AW98, 'LCU per US$, period average'!$A$4:$O$4, 0)), AZ98*HLOOKUP(AW98, 'LCU per US$, period average'!$A$4:$O$269, 76), "NA"), "NA")</f>
        <v>357.97641861640017</v>
      </c>
      <c r="BB98" s="580" t="str">
        <f>IFERROR(IF(ISNUMBER(MATCH(AW98, 'PPP private conversion factor'!$A$4:$O$4, 0)), AY98/(INDEX('PPP private conversion factor'!$A$4:$O$269, MATCH(A98, 'PPP private conversion factor'!$A$4:$A$269, 0), MATCH(AW98, 'PPP private conversion factor'!$A$4:$O$4, 0))), "NA"), "NA")</f>
        <v>NA</v>
      </c>
      <c r="BC98" s="435">
        <f>IFERROR(AY98*H98,"NA")</f>
        <v>2694.52</v>
      </c>
      <c r="BD98" s="435">
        <f>IFERROR(AZ98*H98,"NA")</f>
        <v>694.36475018186241</v>
      </c>
      <c r="BE98" s="435">
        <f>IFERROR(BA98*H98,"NA")</f>
        <v>587.08132653089626</v>
      </c>
      <c r="BF98" s="448" t="str">
        <f>IFERROR(BB98*H98,"NA")</f>
        <v>NA</v>
      </c>
      <c r="BG98" s="435" t="str">
        <f t="shared" si="18"/>
        <v>Peru / Rural Areas and Small Towns area / Junín</v>
      </c>
      <c r="BH98" s="438">
        <v>2024</v>
      </c>
      <c r="BI98" s="456" t="s">
        <v>733</v>
      </c>
      <c r="BJ98" s="429" t="s">
        <v>210</v>
      </c>
      <c r="BK98" s="427">
        <v>1025</v>
      </c>
      <c r="BL98" s="427">
        <f>IFERROR(IF(ISNUMBER(MATCH(BH98, 'LCU per US$, period average'!$A$4:$O$4, 0)), BK98/(INDEX('LCU per US$, period average'!$A$4:$O$269, MATCH(A98, 'LCU per US$, period average'!$A$4:$A$269), MATCH(BH98, 'LCU per US$, period average'!$A$4:$O$4))), "NA"),"NA")</f>
        <v>273.78407613403135</v>
      </c>
      <c r="BM98" s="581">
        <f>IF(ISNUMBER(MATCH(BH98, 'LCU per US$, period average'!$A$4:$O$4, 0)), BL98*HLOOKUP(BH98, 'LCU per US$, period average'!$A$4:$O$269, 76), "NA")</f>
        <v>253.20634408810551</v>
      </c>
      <c r="BN98" s="579" t="str">
        <f>IF(ISNUMBER(MATCH(BH98, 'PPP private conversion factor'!$A$4:$O$4, 0)), BK98/(INDEX('PPP private conversion factor'!$A$4:$O$269, MATCH(A98, 'PPP private conversion factor'!$A$4:$A$269), MATCH(BH98, 'PPP private conversion factor'!$A$4:$O$4))), "NA")</f>
        <v>NA</v>
      </c>
      <c r="BO98" s="427">
        <f>IFERROR(BK98*H98,"NA")</f>
        <v>1681</v>
      </c>
      <c r="BP98" s="427">
        <f>IFERROR(BL98*H98,"NA")</f>
        <v>449.00588485981137</v>
      </c>
      <c r="BQ98" s="427">
        <f>IFERROR(BM98*H98,"NA")</f>
        <v>415.25840430449301</v>
      </c>
      <c r="BR98" s="427" t="str">
        <f>IFERROR(BN98*H98,"NA")</f>
        <v>NA</v>
      </c>
      <c r="BS98" s="438" t="s">
        <v>376</v>
      </c>
      <c r="BT98" s="441" t="s">
        <v>377</v>
      </c>
      <c r="BU98" s="344"/>
      <c r="BV98" s="407"/>
      <c r="BW98" s="407"/>
      <c r="BX98" s="407"/>
      <c r="BY98" s="407"/>
      <c r="BZ98" s="407"/>
      <c r="CA98" s="345" t="str">
        <f t="shared" si="36"/>
        <v>Peru / Rural Areas and Small Towns area / Junín</v>
      </c>
    </row>
    <row r="99" spans="1:79" ht="49" thickBot="1" x14ac:dyDescent="0.25">
      <c r="A99" s="343" t="s">
        <v>375</v>
      </c>
      <c r="B99" s="332" t="s">
        <v>643</v>
      </c>
      <c r="C99" s="334" t="s">
        <v>665</v>
      </c>
      <c r="D99" s="422" t="s">
        <v>666</v>
      </c>
      <c r="E99" s="434">
        <v>2022</v>
      </c>
      <c r="F99" s="431">
        <v>4</v>
      </c>
      <c r="G99" s="424">
        <v>2</v>
      </c>
      <c r="H99" s="425">
        <v>1.64</v>
      </c>
      <c r="I99" s="446" t="str">
        <f t="shared" si="37"/>
        <v>Peru / Rural Areas and Small Towns area / Cusco</v>
      </c>
      <c r="J99" s="422" t="s">
        <v>209</v>
      </c>
      <c r="K99" s="438">
        <v>2022</v>
      </c>
      <c r="L99" s="461"/>
      <c r="M99" s="427">
        <f>IFERROR(Q99/F99,"NA")</f>
        <v>589.75</v>
      </c>
      <c r="N99" s="435">
        <f>IFERROR(IF(ISBLANK(M99),"",R99/F99),"NA")</f>
        <v>151.97571790884959</v>
      </c>
      <c r="O99" s="435">
        <f>IFERROR(IF(ISBLANK(M99),"",S99/F99),"NA")</f>
        <v>128.49457874560073</v>
      </c>
      <c r="P99" s="447" t="str">
        <f>IFERROR(T99/F99,"NA")</f>
        <v>NA</v>
      </c>
      <c r="Q99" s="427">
        <v>2359</v>
      </c>
      <c r="R99" s="581">
        <f>IFERROR(Q99 / INDEX('LCU per US$, period average'!$A$4:$O$269, MATCH(A99, 'LCU per US$, period average'!$A$4:$A$269, 0), MATCH(K99, 'LCU per US$, period average'!$A$4:$O$4, 0)), "NA")</f>
        <v>607.90287163539836</v>
      </c>
      <c r="S99" s="581">
        <f>IFERROR(R99 * HLOOKUP(K99, 'LCU per US$, period average'!$A$4:$O$269, 76, FALSE), "NA")</f>
        <v>513.97831498240294</v>
      </c>
      <c r="T99" s="582" t="str">
        <f>IFERROR(Q99 / INDEX('PPP private conversion factor'!$A$4:$O$269, MATCH(A99, 'PPP private conversion factor'!$A$4:$A$269, 0), MATCH(K99, 'PPP private conversion factor'!$A$4:$O$4, 0)), "NA")</f>
        <v>NA</v>
      </c>
      <c r="U99" s="449" t="str">
        <f t="shared" si="38"/>
        <v>Peru / Rural Areas and Small Towns area / Cusco</v>
      </c>
      <c r="V99" s="492" t="s">
        <v>207</v>
      </c>
      <c r="W99" s="426">
        <v>2021</v>
      </c>
      <c r="X99" s="450">
        <v>0.33700000000000002</v>
      </c>
      <c r="Y99" s="430">
        <v>6.85</v>
      </c>
      <c r="Z99" s="430">
        <v>14.3</v>
      </c>
      <c r="AA99" s="586">
        <f>IF(ISNUMBER(MATCH(W99, 'LCU per US$, period average'!$A$4:$O$4, 0)), AC99/(INDEX('LCU per US$, period average'!$A$4:$O$269, MATCH(A99, 'LCU per US$, period average'!$A$4:$A$269), MATCH(W99, 'LCU per US$, period average'!$A$4:$O$4))), "NA")</f>
        <v>124.46733017636181</v>
      </c>
      <c r="AB99" s="587">
        <f>IF(ISNUMBER(MATCH(W99, 'LCU per US$, period average'!$A$4:$O$4, 0)), AA99*HLOOKUP(W99, 'LCU per US$, period average'!$A$4:$O$269, 76), "NA")</f>
        <v>108.97194378542206</v>
      </c>
      <c r="AC99" s="451">
        <f>IFERROR(Z99*30.42,"NA")</f>
        <v>435.00600000000003</v>
      </c>
      <c r="AD99" s="586" t="str">
        <f>IFERROR(IF(ISNUMBER(MATCH(W99, 'PPP private conversion factor'!$A$4:$O$4, 0)), AC99/(INDEX('PPP private conversion factor'!$A$4:$O$269, MATCH(A99, 'PPP private conversion factor'!$A$4:$A$269), MATCH(W99, 'PPP private conversion factor'!$A$4:$O$4))), "NA"), "NA")</f>
        <v>NA</v>
      </c>
      <c r="AE99" s="452">
        <f>IFERROR(AA99*F99,"NA")</f>
        <v>497.86932070544725</v>
      </c>
      <c r="AF99" s="452">
        <f>IFERROR(AB99*F99,"NA")</f>
        <v>435.88777514168822</v>
      </c>
      <c r="AG99" s="452">
        <f>IFERROR(AC99*F99,"NA")</f>
        <v>1740.0240000000001</v>
      </c>
      <c r="AH99" s="452" t="str">
        <f>IFERROR(AD99*F99,"NA")</f>
        <v>NA</v>
      </c>
      <c r="AI99" s="453" t="str">
        <f t="shared" si="10"/>
        <v>Peru / Rural Areas and Small Towns area / Cusco</v>
      </c>
      <c r="AJ99" s="458" t="s">
        <v>693</v>
      </c>
      <c r="AK99" s="460">
        <v>2017</v>
      </c>
      <c r="AL99" s="459"/>
      <c r="AM99" s="427">
        <f>IFERROR(5.18*(INDEX('LCU per US$, period average'!$A$4:$N$269,MATCH(A99,'LCU per US$, period average'!$A$4:$A$269),MATCH(AK99,'LCU per US$, period average'!$A$4:$N$4))),"NA")</f>
        <v>17.482819021730446</v>
      </c>
      <c r="AN99" s="427">
        <f t="shared" si="40"/>
        <v>531.82735464104019</v>
      </c>
      <c r="AO99" s="579">
        <f>IFERROR(IF(ISNUMBER(MATCH(AK99, 'LCU per US$, period average'!$A$4:$O$4, 0)), AN99/(INDEX('LCU per US$, period average'!$A$4:$O$269, MATCH(A99, 'LCU per US$, period average'!$A$4:$A$269, 0), MATCH(AK99, 'LCU per US$, period average'!$A$4:$O$4, 0))), "NA"), "NA")</f>
        <v>157.57559999999998</v>
      </c>
      <c r="AP99" s="581">
        <f>IFERROR(IF(ISNUMBER(MATCH(AK99, 'LCU per US$, period average'!$A$4:$O$4, 0)), AO99*HLOOKUP(AK99, 'LCU per US$, period average'!$A$4:$O$269, 76), "NA"), "NA")</f>
        <v>142.35717487109994</v>
      </c>
      <c r="AQ99" s="579" t="str">
        <f>IFERROR(IF(ISNUMBER(MATCH(AK99, 'PPP private conversion factor'!$A$4:$N$4, 0)), AN99/(INDEX('PPP private conversion factor'!$A$4:$N$269, MATCH(A99, 'PPP private conversion factor'!$A$4:$A$269, 0), MATCH(AK99, 'PPP private conversion factor'!$A$4:$O$4, 0))), "NA"), "NA")</f>
        <v>NA</v>
      </c>
      <c r="AR99" s="427">
        <f>AN99*F99</f>
        <v>2127.3094185641608</v>
      </c>
      <c r="AS99" s="427">
        <f>IFERROR(AO99*F99,"NA")</f>
        <v>630.30239999999992</v>
      </c>
      <c r="AT99" s="427">
        <f>IFERROR(AP99*F99,"NA")</f>
        <v>569.42869948439977</v>
      </c>
      <c r="AU99" s="454" t="str">
        <f>IFERROR(AQ99*F99,"NA")</f>
        <v>NA</v>
      </c>
      <c r="AV99" s="455" t="str">
        <f t="shared" si="0"/>
        <v>Peru / Rural Areas and Small Towns area / Cusco</v>
      </c>
      <c r="AW99" s="433">
        <v>2022</v>
      </c>
      <c r="AX99" s="422" t="s">
        <v>209</v>
      </c>
      <c r="AY99" s="435">
        <v>1844</v>
      </c>
      <c r="AZ99" s="579">
        <f>IF(ISERROR(MATCH(AW99, 'LCU per US$, period average'!$A$4:$O$4, 0)), "NA", AY99/(INDEX('LCU per US$, period average'!$A$4:$O$269, MATCH(A99, 'LCU per US$, period average'!$A$4:$A$269, 0), MATCH(AW99, 'LCU per US$, period average'!$A$4:$O$4, 0))))</f>
        <v>475.18986659418164</v>
      </c>
      <c r="BA99" s="581">
        <f>IFERROR(IF(ISNUMBER(MATCH(AW99, 'LCU per US$, period average'!$A$4:$O$4, 0)), AZ99*HLOOKUP(AW99, 'LCU per US$, period average'!$A$4:$O$269, 76), "NA"), "NA")</f>
        <v>401.77024706551543</v>
      </c>
      <c r="BB99" s="580" t="str">
        <f>IFERROR(IF(ISNUMBER(MATCH(AW99, 'PPP private conversion factor'!$A$4:$O$4, 0)), AY99/(INDEX('PPP private conversion factor'!$A$4:$O$269, MATCH(A99, 'PPP private conversion factor'!$A$4:$A$269, 0), MATCH(AW99, 'PPP private conversion factor'!$A$4:$O$4, 0))), "NA"), "NA")</f>
        <v>NA</v>
      </c>
      <c r="BC99" s="435">
        <f>IFERROR(AY99*H99,"NA")</f>
        <v>3024.16</v>
      </c>
      <c r="BD99" s="435">
        <f>IFERROR(AZ99*H99,"NA")</f>
        <v>779.31138121445781</v>
      </c>
      <c r="BE99" s="435">
        <f>IFERROR(BA99*H99,"NA")</f>
        <v>658.90320518744522</v>
      </c>
      <c r="BF99" s="448" t="str">
        <f>IFERROR(BB99*H99,"NA")</f>
        <v>NA</v>
      </c>
      <c r="BG99" s="435" t="str">
        <f t="shared" si="18"/>
        <v>Peru / Rural Areas and Small Towns area / Cusco</v>
      </c>
      <c r="BH99" s="438">
        <v>2024</v>
      </c>
      <c r="BI99" s="456" t="s">
        <v>733</v>
      </c>
      <c r="BJ99" s="429" t="s">
        <v>210</v>
      </c>
      <c r="BK99" s="427">
        <v>1025</v>
      </c>
      <c r="BL99" s="427">
        <f>IFERROR(IF(ISNUMBER(MATCH(BH99, 'LCU per US$, period average'!$A$4:$O$4, 0)), BK99/(INDEX('LCU per US$, period average'!$A$4:$O$269, MATCH(A99, 'LCU per US$, period average'!$A$4:$A$269), MATCH(BH99, 'LCU per US$, period average'!$A$4:$O$4))), "NA"),"NA")</f>
        <v>273.78407613403135</v>
      </c>
      <c r="BM99" s="581">
        <f>IF(ISNUMBER(MATCH(BH99, 'LCU per US$, period average'!$A$4:$O$4, 0)), BL99*HLOOKUP(BH99, 'LCU per US$, period average'!$A$4:$O$269, 76), "NA")</f>
        <v>253.20634408810551</v>
      </c>
      <c r="BN99" s="579" t="str">
        <f>IF(ISNUMBER(MATCH(BH99, 'PPP private conversion factor'!$A$4:$O$4, 0)), BK99/(INDEX('PPP private conversion factor'!$A$4:$O$269, MATCH(A99, 'PPP private conversion factor'!$A$4:$A$269), MATCH(BH99, 'PPP private conversion factor'!$A$4:$O$4))), "NA")</f>
        <v>NA</v>
      </c>
      <c r="BO99" s="427">
        <f>IFERROR(BK99*H99,"NA")</f>
        <v>1681</v>
      </c>
      <c r="BP99" s="427">
        <f>IFERROR(BL99*H99,"NA")</f>
        <v>449.00588485981137</v>
      </c>
      <c r="BQ99" s="427">
        <f>IFERROR(BM99*H99,"NA")</f>
        <v>415.25840430449301</v>
      </c>
      <c r="BR99" s="427" t="str">
        <f>IFERROR(BN99*H99,"NA")</f>
        <v>NA</v>
      </c>
      <c r="BS99" s="438" t="s">
        <v>376</v>
      </c>
      <c r="BT99" s="441" t="s">
        <v>377</v>
      </c>
      <c r="BU99" s="344"/>
      <c r="BV99" s="407"/>
      <c r="BW99" s="407"/>
      <c r="BX99" s="407"/>
      <c r="BY99" s="407"/>
      <c r="BZ99" s="407"/>
      <c r="CA99" s="345" t="str">
        <f t="shared" si="36"/>
        <v>Peru / Rural Areas and Small Towns area / Cusco</v>
      </c>
    </row>
    <row r="100" spans="1:79" ht="49" thickBot="1" x14ac:dyDescent="0.25">
      <c r="A100" s="343" t="s">
        <v>375</v>
      </c>
      <c r="B100" s="332" t="s">
        <v>643</v>
      </c>
      <c r="C100" s="334" t="s">
        <v>709</v>
      </c>
      <c r="D100" s="422" t="s">
        <v>666</v>
      </c>
      <c r="E100" s="423">
        <v>2023</v>
      </c>
      <c r="F100" s="431">
        <v>4</v>
      </c>
      <c r="G100" s="424">
        <v>2</v>
      </c>
      <c r="H100" s="425">
        <v>1.64</v>
      </c>
      <c r="I100" s="446" t="str">
        <f t="shared" si="37"/>
        <v>Peru / Rural Areas and Small Towns area / Rural coffee and cocoa growing regions</v>
      </c>
      <c r="J100" s="471" t="s">
        <v>209</v>
      </c>
      <c r="K100" s="433">
        <v>2024</v>
      </c>
      <c r="L100" s="461"/>
      <c r="M100" s="427">
        <f>IFERROR(Q100/F100,"NA")</f>
        <v>644.5</v>
      </c>
      <c r="N100" s="435">
        <f>IFERROR(IF(ISBLANK(M100),"",R100/F100),"NA")</f>
        <v>172.1500849447641</v>
      </c>
      <c r="O100" s="435">
        <f>IFERROR(IF(ISBLANK(M100),"",S100/F100),"NA")</f>
        <v>159.21120855100878</v>
      </c>
      <c r="P100" s="447" t="str">
        <f>IFERROR(T100/F100,"NA")</f>
        <v>NA</v>
      </c>
      <c r="Q100" s="427">
        <v>2578</v>
      </c>
      <c r="R100" s="581">
        <f>IFERROR(Q100 / INDEX('LCU per US$, period average'!$A$4:$O$269, MATCH(A100, 'LCU per US$, period average'!$A$4:$A$269, 0), MATCH(K100, 'LCU per US$, period average'!$A$4:$O$4, 0)), "NA")</f>
        <v>688.60033977905641</v>
      </c>
      <c r="S100" s="581">
        <f>IFERROR(R100 * HLOOKUP(K100, 'LCU per US$, period average'!$A$4:$O$269, 76, FALSE), "NA")</f>
        <v>636.84483420403512</v>
      </c>
      <c r="T100" s="582" t="str">
        <f>IFERROR(Q100 / INDEX('PPP private conversion factor'!$A$4:$O$269, MATCH(A100, 'PPP private conversion factor'!$A$4:$A$269, 0), MATCH(K100, 'PPP private conversion factor'!$A$4:$O$4, 0)), "NA")</f>
        <v>NA</v>
      </c>
      <c r="U100" s="449" t="str">
        <f t="shared" si="38"/>
        <v>Peru / Rural Areas and Small Towns area / Rural coffee and cocoa growing regions</v>
      </c>
      <c r="V100" s="492" t="s">
        <v>207</v>
      </c>
      <c r="W100" s="426">
        <v>2021</v>
      </c>
      <c r="X100" s="450">
        <v>0.33700000000000002</v>
      </c>
      <c r="Y100" s="430">
        <v>6.85</v>
      </c>
      <c r="Z100" s="430">
        <v>14.3</v>
      </c>
      <c r="AA100" s="586">
        <f>IF(ISNUMBER(MATCH(W100, 'LCU per US$, period average'!$A$4:$O$4, 0)), AC100/(INDEX('LCU per US$, period average'!$A$4:$O$269, MATCH(A100, 'LCU per US$, period average'!$A$4:$A$269), MATCH(W100, 'LCU per US$, period average'!$A$4:$O$4))), "NA")</f>
        <v>124.46733017636181</v>
      </c>
      <c r="AB100" s="587">
        <f>IF(ISNUMBER(MATCH(W100, 'LCU per US$, period average'!$A$4:$O$4, 0)), AA100*HLOOKUP(W100, 'LCU per US$, period average'!$A$4:$O$269, 76), "NA")</f>
        <v>108.97194378542206</v>
      </c>
      <c r="AC100" s="451">
        <f>IFERROR(Z100*30.42,"NA")</f>
        <v>435.00600000000003</v>
      </c>
      <c r="AD100" s="586" t="str">
        <f>IFERROR(IF(ISNUMBER(MATCH(W100, 'PPP private conversion factor'!$A$4:$O$4, 0)), AC100/(INDEX('PPP private conversion factor'!$A$4:$O$269, MATCH(A100, 'PPP private conversion factor'!$A$4:$A$269), MATCH(W100, 'PPP private conversion factor'!$A$4:$O$4))), "NA"), "NA")</f>
        <v>NA</v>
      </c>
      <c r="AE100" s="452">
        <f>IFERROR(AA100*F100,"NA")</f>
        <v>497.86932070544725</v>
      </c>
      <c r="AF100" s="452">
        <f>IFERROR(AB100*F100,"NA")</f>
        <v>435.88777514168822</v>
      </c>
      <c r="AG100" s="452">
        <f>IFERROR(AC100*F100,"NA")</f>
        <v>1740.0240000000001</v>
      </c>
      <c r="AH100" s="452" t="str">
        <f>IFERROR(AD100*F100,"NA")</f>
        <v>NA</v>
      </c>
      <c r="AI100" s="453" t="str">
        <f t="shared" si="10"/>
        <v>Peru / Rural Areas and Small Towns area / Rural coffee and cocoa growing regions</v>
      </c>
      <c r="AJ100" s="458" t="s">
        <v>693</v>
      </c>
      <c r="AK100" s="460">
        <v>2017</v>
      </c>
      <c r="AL100" s="459"/>
      <c r="AM100" s="427">
        <f>IFERROR(5.18*(INDEX('LCU per US$, period average'!$A$4:$N$269,MATCH(A100,'LCU per US$, period average'!$A$4:$A$269),MATCH(AK100,'LCU per US$, period average'!$A$4:$N$4))),"NA")</f>
        <v>17.482819021730446</v>
      </c>
      <c r="AN100" s="427">
        <f t="shared" si="40"/>
        <v>531.82735464104019</v>
      </c>
      <c r="AO100" s="579">
        <f>IFERROR(IF(ISNUMBER(MATCH(AK100, 'LCU per US$, period average'!$A$4:$O$4, 0)), AN100/(INDEX('LCU per US$, period average'!$A$4:$O$269, MATCH(A100, 'LCU per US$, period average'!$A$4:$A$269, 0), MATCH(AK100, 'LCU per US$, period average'!$A$4:$O$4, 0))), "NA"), "NA")</f>
        <v>157.57559999999998</v>
      </c>
      <c r="AP100" s="581">
        <f>IFERROR(IF(ISNUMBER(MATCH(AK100, 'LCU per US$, period average'!$A$4:$O$4, 0)), AO100*HLOOKUP(AK100, 'LCU per US$, period average'!$A$4:$O$269, 76), "NA"), "NA")</f>
        <v>142.35717487109994</v>
      </c>
      <c r="AQ100" s="579" t="str">
        <f>IFERROR(IF(ISNUMBER(MATCH(AK100, 'PPP private conversion factor'!$A$4:$N$4, 0)), AN100/(INDEX('PPP private conversion factor'!$A$4:$N$269, MATCH(A100, 'PPP private conversion factor'!$A$4:$A$269, 0), MATCH(AK100, 'PPP private conversion factor'!$A$4:$O$4, 0))), "NA"), "NA")</f>
        <v>NA</v>
      </c>
      <c r="AR100" s="427">
        <f>AN100*F100</f>
        <v>2127.3094185641608</v>
      </c>
      <c r="AS100" s="427">
        <f>IFERROR(AO100*F100,"NA")</f>
        <v>630.30239999999992</v>
      </c>
      <c r="AT100" s="427">
        <f>IFERROR(AP100*F100,"NA")</f>
        <v>569.42869948439977</v>
      </c>
      <c r="AU100" s="454" t="str">
        <f>IFERROR(AQ100*F100,"NA")</f>
        <v>NA</v>
      </c>
      <c r="AV100" s="455" t="str">
        <f t="shared" si="0"/>
        <v>Peru / Rural Areas and Small Towns area / Rural coffee and cocoa growing regions</v>
      </c>
      <c r="AW100" s="433">
        <v>2024</v>
      </c>
      <c r="AX100" s="422" t="s">
        <v>209</v>
      </c>
      <c r="AY100" s="435">
        <v>2014</v>
      </c>
      <c r="AZ100" s="579">
        <f>IF(ISERROR(MATCH(AW100, 'LCU per US$, period average'!$A$4:$O$4, 0)), "NA", AY100/(INDEX('LCU per US$, period average'!$A$4:$O$269, MATCH(A100, 'LCU per US$, period average'!$A$4:$A$269, 0), MATCH(AW100, 'LCU per US$, period average'!$A$4:$O$4, 0))))</f>
        <v>537.95232130140403</v>
      </c>
      <c r="BA100" s="581">
        <f>IFERROR(IF(ISNUMBER(MATCH(AW100, 'LCU per US$, period average'!$A$4:$O$4, 0)), AZ100*HLOOKUP(AW100, 'LCU per US$, period average'!$A$4:$O$269, 76), "NA"), "NA")</f>
        <v>497.51958731067754</v>
      </c>
      <c r="BB100" s="580" t="str">
        <f>IFERROR(IF(ISNUMBER(MATCH(AW100, 'PPP private conversion factor'!$A$4:$O$4, 0)), AY100/(INDEX('PPP private conversion factor'!$A$4:$O$269, MATCH(A100, 'PPP private conversion factor'!$A$4:$A$269, 0), MATCH(AW100, 'PPP private conversion factor'!$A$4:$O$4, 0))), "NA"), "NA")</f>
        <v>NA</v>
      </c>
      <c r="BC100" s="435">
        <f>IFERROR(AY100*H100,"NA")</f>
        <v>3302.9599999999996</v>
      </c>
      <c r="BD100" s="435">
        <f>IFERROR(AZ100*H100,"NA")</f>
        <v>882.24180693430253</v>
      </c>
      <c r="BE100" s="435">
        <f>IFERROR(BA100*H100,"NA")</f>
        <v>815.93212318951112</v>
      </c>
      <c r="BF100" s="448" t="str">
        <f>IFERROR(BB100*H100,"NA")</f>
        <v>NA</v>
      </c>
      <c r="BG100" s="435" t="str">
        <f t="shared" si="18"/>
        <v>Peru / Rural Areas and Small Towns area / Rural coffee and cocoa growing regions</v>
      </c>
      <c r="BH100" s="438">
        <v>2024</v>
      </c>
      <c r="BI100" s="456" t="s">
        <v>733</v>
      </c>
      <c r="BJ100" s="429" t="s">
        <v>210</v>
      </c>
      <c r="BK100" s="427">
        <v>1025</v>
      </c>
      <c r="BL100" s="427">
        <f>IFERROR(IF(ISNUMBER(MATCH(BH100, 'LCU per US$, period average'!$A$4:$O$4, 0)), BK100/(INDEX('LCU per US$, period average'!$A$4:$O$269, MATCH(A100, 'LCU per US$, period average'!$A$4:$A$269), MATCH(BH100, 'LCU per US$, period average'!$A$4:$O$4))), "NA"),"NA")</f>
        <v>273.78407613403135</v>
      </c>
      <c r="BM100" s="581">
        <f>IF(ISNUMBER(MATCH(BH100, 'LCU per US$, period average'!$A$4:$O$4, 0)), BL100*HLOOKUP(BH100, 'LCU per US$, period average'!$A$4:$O$269, 76), "NA")</f>
        <v>253.20634408810551</v>
      </c>
      <c r="BN100" s="579" t="str">
        <f>IF(ISNUMBER(MATCH(BH100, 'PPP private conversion factor'!$A$4:$O$4, 0)), BK100/(INDEX('PPP private conversion factor'!$A$4:$O$269, MATCH(A100, 'PPP private conversion factor'!$A$4:$A$269), MATCH(BH100, 'PPP private conversion factor'!$A$4:$O$4))), "NA")</f>
        <v>NA</v>
      </c>
      <c r="BO100" s="427">
        <f>IFERROR(BK100*H100,"NA")</f>
        <v>1681</v>
      </c>
      <c r="BP100" s="427">
        <f>IFERROR(BL100*H100,"NA")</f>
        <v>449.00588485981137</v>
      </c>
      <c r="BQ100" s="427">
        <f>IFERROR(BM100*H100,"NA")</f>
        <v>415.25840430449301</v>
      </c>
      <c r="BR100" s="427" t="str">
        <f>IFERROR(BN100*H100,"NA")</f>
        <v>NA</v>
      </c>
      <c r="BS100" s="438" t="s">
        <v>376</v>
      </c>
      <c r="BT100" s="441" t="s">
        <v>377</v>
      </c>
      <c r="BU100" s="344"/>
      <c r="BV100" s="407"/>
      <c r="BW100" s="407"/>
      <c r="BX100" s="407"/>
      <c r="BY100" s="407"/>
      <c r="BZ100" s="407"/>
      <c r="CA100" s="345" t="str">
        <f t="shared" si="36"/>
        <v>Peru / Rural Areas and Small Towns area / Rural coffee and cocoa growing regions</v>
      </c>
    </row>
    <row r="101" spans="1:79" ht="49" thickBot="1" x14ac:dyDescent="0.25">
      <c r="A101" s="343" t="s">
        <v>375</v>
      </c>
      <c r="B101" s="332" t="s">
        <v>213</v>
      </c>
      <c r="C101" s="334" t="s">
        <v>204</v>
      </c>
      <c r="D101" s="476" t="s">
        <v>214</v>
      </c>
      <c r="E101" s="423">
        <v>2023</v>
      </c>
      <c r="F101" s="431">
        <v>5</v>
      </c>
      <c r="G101" s="424">
        <v>2</v>
      </c>
      <c r="H101" s="425">
        <v>1.72</v>
      </c>
      <c r="I101" s="446" t="str">
        <f t="shared" si="37"/>
        <v>Peru / Rural area / All</v>
      </c>
      <c r="J101" s="470" t="s">
        <v>209</v>
      </c>
      <c r="K101" s="433">
        <v>2024</v>
      </c>
      <c r="L101" s="457"/>
      <c r="M101" s="427">
        <f t="shared" si="2"/>
        <v>504.4</v>
      </c>
      <c r="N101" s="435">
        <f t="shared" si="3"/>
        <v>134.72847609951748</v>
      </c>
      <c r="O101" s="435">
        <f t="shared" si="24"/>
        <v>124.60222434930772</v>
      </c>
      <c r="P101" s="447" t="str">
        <f t="shared" si="4"/>
        <v>NA</v>
      </c>
      <c r="Q101" s="427">
        <v>2522</v>
      </c>
      <c r="R101" s="581">
        <f>IFERROR(Q101 / INDEX('LCU per US$, period average'!$A$4:$O$269, MATCH(A101, 'LCU per US$, period average'!$A$4:$A$269, 0), MATCH(K101, 'LCU per US$, period average'!$A$4:$O$4, 0)), "NA")</f>
        <v>673.6423804975874</v>
      </c>
      <c r="S101" s="581">
        <f>IFERROR(R101 * HLOOKUP(K101, 'LCU per US$, period average'!$A$4:$O$269, 76, FALSE), "NA")</f>
        <v>623.01112174653861</v>
      </c>
      <c r="T101" s="582" t="str">
        <f>IFERROR(Q101 / INDEX('PPP private conversion factor'!$A$4:$O$269, MATCH(A101, 'PPP private conversion factor'!$A$4:$A$269, 0), MATCH(K101, 'PPP private conversion factor'!$A$4:$O$4, 0)), "NA")</f>
        <v>NA</v>
      </c>
      <c r="U101" s="449" t="str">
        <f t="shared" si="38"/>
        <v>Peru / Rural area / All</v>
      </c>
      <c r="V101" s="492" t="s">
        <v>207</v>
      </c>
      <c r="W101" s="426">
        <v>2021</v>
      </c>
      <c r="X101" s="450">
        <v>0.33700000000000002</v>
      </c>
      <c r="Y101" s="430">
        <v>6.85</v>
      </c>
      <c r="Z101" s="430">
        <v>14.3</v>
      </c>
      <c r="AA101" s="586">
        <f>IF(ISNUMBER(MATCH(W101, 'LCU per US$, period average'!$A$4:$O$4, 0)), AC101/(INDEX('LCU per US$, period average'!$A$4:$O$269, MATCH(A101, 'LCU per US$, period average'!$A$4:$A$269), MATCH(W101, 'LCU per US$, period average'!$A$4:$O$4))), "NA")</f>
        <v>124.46733017636181</v>
      </c>
      <c r="AB101" s="587">
        <f>IF(ISNUMBER(MATCH(W101, 'LCU per US$, period average'!$A$4:$O$4, 0)), AA101*HLOOKUP(W101, 'LCU per US$, period average'!$A$4:$O$269, 76), "NA")</f>
        <v>108.97194378542206</v>
      </c>
      <c r="AC101" s="451">
        <f t="shared" si="5"/>
        <v>435.00600000000003</v>
      </c>
      <c r="AD101" s="586" t="str">
        <f>IFERROR(IF(ISNUMBER(MATCH(W101, 'PPP private conversion factor'!$A$4:$O$4, 0)), AC101/(INDEX('PPP private conversion factor'!$A$4:$O$269, MATCH(A101, 'PPP private conversion factor'!$A$4:$A$269), MATCH(W101, 'PPP private conversion factor'!$A$4:$O$4))), "NA"), "NA")</f>
        <v>NA</v>
      </c>
      <c r="AE101" s="452">
        <f t="shared" si="6"/>
        <v>622.33665088180908</v>
      </c>
      <c r="AF101" s="452">
        <f t="shared" si="7"/>
        <v>544.85971892711029</v>
      </c>
      <c r="AG101" s="452">
        <f t="shared" si="8"/>
        <v>2175.0300000000002</v>
      </c>
      <c r="AH101" s="452" t="str">
        <f t="shared" si="9"/>
        <v>NA</v>
      </c>
      <c r="AI101" s="453" t="str">
        <f t="shared" si="10"/>
        <v>Peru / Rural area / All</v>
      </c>
      <c r="AJ101" s="458" t="s">
        <v>693</v>
      </c>
      <c r="AK101" s="460">
        <v>2017</v>
      </c>
      <c r="AL101" s="459"/>
      <c r="AM101" s="427">
        <f>IFERROR(5.18*(INDEX('LCU per US$, period average'!$A$4:$N$269,MATCH(A101,'LCU per US$, period average'!$A$4:$A$269),MATCH(AK101,'LCU per US$, period average'!$A$4:$N$4))),"NA")</f>
        <v>17.482819021730446</v>
      </c>
      <c r="AN101" s="427">
        <f t="shared" si="40"/>
        <v>531.82735464104019</v>
      </c>
      <c r="AO101" s="579">
        <f>IFERROR(IF(ISNUMBER(MATCH(AK101, 'LCU per US$, period average'!$A$4:$O$4, 0)), AN101/(INDEX('LCU per US$, period average'!$A$4:$O$269, MATCH(A101, 'LCU per US$, period average'!$A$4:$A$269, 0), MATCH(AK101, 'LCU per US$, period average'!$A$4:$O$4, 0))), "NA"), "NA")</f>
        <v>157.57559999999998</v>
      </c>
      <c r="AP101" s="581">
        <f>IFERROR(IF(ISNUMBER(MATCH(AK101, 'LCU per US$, period average'!$A$4:$O$4, 0)), AO101*HLOOKUP(AK101, 'LCU per US$, period average'!$A$4:$O$269, 76), "NA"), "NA")</f>
        <v>142.35717487109994</v>
      </c>
      <c r="AQ101" s="579" t="str">
        <f>IFERROR(IF(ISNUMBER(MATCH(AK101, 'PPP private conversion factor'!$A$4:$N$4, 0)), AN101/(INDEX('PPP private conversion factor'!$A$4:$N$269, MATCH(A101, 'PPP private conversion factor'!$A$4:$A$269, 0), MATCH(AK101, 'PPP private conversion factor'!$A$4:$O$4, 0))), "NA"), "NA")</f>
        <v>NA</v>
      </c>
      <c r="AR101" s="427">
        <f t="shared" si="26"/>
        <v>2659.1367732052008</v>
      </c>
      <c r="AS101" s="427">
        <f t="shared" si="11"/>
        <v>787.87799999999993</v>
      </c>
      <c r="AT101" s="427">
        <f t="shared" si="12"/>
        <v>711.78587435549969</v>
      </c>
      <c r="AU101" s="454" t="str">
        <f t="shared" si="13"/>
        <v>NA</v>
      </c>
      <c r="AV101" s="455" t="str">
        <f t="shared" si="0"/>
        <v>Peru / Rural area / All</v>
      </c>
      <c r="AW101" s="433">
        <v>2024</v>
      </c>
      <c r="AX101" s="474" t="s">
        <v>209</v>
      </c>
      <c r="AY101" s="435">
        <v>1997</v>
      </c>
      <c r="AZ101" s="579">
        <f>IF(ISERROR(MATCH(AW101, 'LCU per US$, period average'!$A$4:$O$4, 0)), "NA", AY101/(INDEX('LCU per US$, period average'!$A$4:$O$269, MATCH(A101, 'LCU per US$, period average'!$A$4:$A$269, 0), MATCH(AW101, 'LCU per US$, period average'!$A$4:$O$4, 0))))</f>
        <v>533.41151223381519</v>
      </c>
      <c r="BA101" s="581">
        <f>IFERROR(IF(ISNUMBER(MATCH(AW101, 'LCU per US$, period average'!$A$4:$O$4, 0)), AZ101*HLOOKUP(AW101, 'LCU per US$, period average'!$A$4:$O$269, 76), "NA"), "NA")</f>
        <v>493.32006745750897</v>
      </c>
      <c r="BB101" s="580" t="str">
        <f>IFERROR(IF(ISNUMBER(MATCH(AW101, 'PPP private conversion factor'!$A$4:$O$4, 0)), AY101/(INDEX('PPP private conversion factor'!$A$4:$O$269, MATCH(A101, 'PPP private conversion factor'!$A$4:$A$269, 0), MATCH(AW101, 'PPP private conversion factor'!$A$4:$O$4, 0))), "NA"), "NA")</f>
        <v>NA</v>
      </c>
      <c r="BC101" s="435">
        <f t="shared" si="14"/>
        <v>3434.84</v>
      </c>
      <c r="BD101" s="435">
        <f t="shared" si="15"/>
        <v>917.46780104216214</v>
      </c>
      <c r="BE101" s="435">
        <f t="shared" si="16"/>
        <v>848.51051602691541</v>
      </c>
      <c r="BF101" s="448" t="str">
        <f t="shared" si="17"/>
        <v>NA</v>
      </c>
      <c r="BG101" s="435" t="str">
        <f t="shared" si="18"/>
        <v>Peru / Rural area / All</v>
      </c>
      <c r="BH101" s="438">
        <v>2024</v>
      </c>
      <c r="BI101" s="456" t="s">
        <v>733</v>
      </c>
      <c r="BJ101" s="429" t="s">
        <v>210</v>
      </c>
      <c r="BK101" s="427">
        <v>1025</v>
      </c>
      <c r="BL101" s="427">
        <f>IFERROR(IF(ISNUMBER(MATCH(BH101, 'LCU per US$, period average'!$A$4:$O$4, 0)), BK101/(INDEX('LCU per US$, period average'!$A$4:$O$269, MATCH(A101, 'LCU per US$, period average'!$A$4:$A$269), MATCH(BH101, 'LCU per US$, period average'!$A$4:$O$4))), "NA"),"NA")</f>
        <v>273.78407613403135</v>
      </c>
      <c r="BM101" s="581">
        <f>IF(ISNUMBER(MATCH(BH101, 'LCU per US$, period average'!$A$4:$O$4, 0)), BL101*HLOOKUP(BH101, 'LCU per US$, period average'!$A$4:$O$269, 76), "NA")</f>
        <v>253.20634408810551</v>
      </c>
      <c r="BN101" s="579" t="str">
        <f>IF(ISNUMBER(MATCH(BH101, 'PPP private conversion factor'!$A$4:$O$4, 0)), BK101/(INDEX('PPP private conversion factor'!$A$4:$O$269, MATCH(A101, 'PPP private conversion factor'!$A$4:$A$269), MATCH(BH101, 'PPP private conversion factor'!$A$4:$O$4))), "NA")</f>
        <v>NA</v>
      </c>
      <c r="BO101" s="427">
        <f t="shared" si="19"/>
        <v>1763</v>
      </c>
      <c r="BP101" s="427">
        <f t="shared" si="20"/>
        <v>470.9086109505339</v>
      </c>
      <c r="BQ101" s="427">
        <f t="shared" si="21"/>
        <v>435.5149118315415</v>
      </c>
      <c r="BR101" s="427" t="str">
        <f t="shared" si="1"/>
        <v>NA</v>
      </c>
      <c r="BS101" s="438" t="s">
        <v>376</v>
      </c>
      <c r="BT101" s="441" t="s">
        <v>377</v>
      </c>
      <c r="BU101" s="344"/>
      <c r="BV101" s="407"/>
      <c r="BW101" s="407"/>
      <c r="BX101" s="407"/>
      <c r="BY101" s="407"/>
      <c r="BZ101" s="407"/>
      <c r="CA101" s="345" t="str">
        <f t="shared" si="36"/>
        <v>Peru / Rural area / All</v>
      </c>
    </row>
    <row r="102" spans="1:79" ht="49" thickBot="1" x14ac:dyDescent="0.25">
      <c r="A102" s="343" t="s">
        <v>569</v>
      </c>
      <c r="B102" s="332" t="s">
        <v>213</v>
      </c>
      <c r="C102" s="334" t="s">
        <v>670</v>
      </c>
      <c r="D102" s="439" t="s">
        <v>205</v>
      </c>
      <c r="E102" s="423">
        <v>2023</v>
      </c>
      <c r="F102" s="431">
        <v>4.5</v>
      </c>
      <c r="G102" s="424">
        <v>2</v>
      </c>
      <c r="H102" s="425">
        <v>1.61</v>
      </c>
      <c r="I102" s="446" t="str">
        <f>CA102</f>
        <v>Philippines / Rural area / Ilocos Sur Province</v>
      </c>
      <c r="J102" s="443" t="s">
        <v>209</v>
      </c>
      <c r="K102" s="433">
        <v>2024</v>
      </c>
      <c r="L102" s="461"/>
      <c r="M102" s="427">
        <f>IFERROR(Q102/F102,"NA")</f>
        <v>5804.4444444444443</v>
      </c>
      <c r="N102" s="435">
        <f>IFERROR(IF(ISBLANK(M102),"",R102/F102),"NA")</f>
        <v>104.33950289263073</v>
      </c>
      <c r="O102" s="435">
        <f>IFERROR(IF(ISBLANK(M102),"",S102/F102),"NA")</f>
        <v>96.497299786272734</v>
      </c>
      <c r="P102" s="447" t="str">
        <f>IFERROR(T102/F102,"NA")</f>
        <v>NA</v>
      </c>
      <c r="Q102" s="427">
        <v>26120</v>
      </c>
      <c r="R102" s="447">
        <f>IFERROR(Q102 / INDEX('LCU per US$, period average'!$A$4:$O$269, MATCH(A102, 'LCU per US$, period average'!$A$4:$A$269, 0), MATCH(K102, 'LCU per US$, period average'!$A$4:$O$4, 0)), "NA")</f>
        <v>469.52776301683832</v>
      </c>
      <c r="S102" s="447">
        <f>IFERROR(R102 * HLOOKUP(K102, 'LCU per US$, period average'!$A$4:$O$269, 76, FALSE), "NA")</f>
        <v>434.2378490382273</v>
      </c>
      <c r="T102" s="448" t="str">
        <f>IFERROR(Q102 / INDEX('PPP private conversion factor'!$A$4:$O$269, MATCH(A102, 'PPP private conversion factor'!$A$4:$A$269, 0), MATCH(K102, 'PPP private conversion factor'!$A$4:$O$4, 0)), "NA")</f>
        <v>NA</v>
      </c>
      <c r="U102" s="449" t="str">
        <f>CA102</f>
        <v>Philippines / Rural area / Ilocos Sur Province</v>
      </c>
      <c r="V102" s="420" t="s">
        <v>272</v>
      </c>
      <c r="W102" s="426">
        <v>2021</v>
      </c>
      <c r="X102" s="450">
        <v>0.17799999999999999</v>
      </c>
      <c r="Y102" s="430">
        <v>3.65</v>
      </c>
      <c r="Z102" s="430">
        <v>81.2</v>
      </c>
      <c r="AA102" s="451">
        <f>IF(ISNUMBER(MATCH(W102, 'LCU per US$, period average'!$A$4:$O$4, 0)), AC102/(INDEX('LCU per US$, period average'!$A$4:$O$269, MATCH(A102, 'LCU per US$, period average'!$A$4:$A$269), MATCH(W102, 'LCU per US$, period average'!$A$4:$O$4))), "NA")</f>
        <v>49.776302219569892</v>
      </c>
      <c r="AB102" s="597">
        <f>IF(ISNUMBER(MATCH(W102, 'LCU per US$, period average'!$A$4:$O$4, 0)), AA102*HLOOKUP(W102, 'LCU per US$, period average'!$A$4:$O$269, 76), "NA")</f>
        <v>43.579471011641324</v>
      </c>
      <c r="AC102" s="451">
        <f>IFERROR(Z102*30.42,"NA")</f>
        <v>2470.1040000000003</v>
      </c>
      <c r="AD102" s="451" t="str">
        <f>IFERROR(IF(ISNUMBER(MATCH(W102, 'PPP private conversion factor'!$A$4:$O$4, 0)), AC102/(INDEX('PPP private conversion factor'!$A$4:$O$269, MATCH(A102, 'PPP private conversion factor'!$A$4:$A$269), MATCH(W102, 'PPP private conversion factor'!$A$4:$O$4))), "NA"), "NA")</f>
        <v>NA</v>
      </c>
      <c r="AE102" s="452">
        <f>IFERROR(AA102*F102,"NA")</f>
        <v>223.99335998806453</v>
      </c>
      <c r="AF102" s="452">
        <f>IFERROR(AB102*F102,"NA")</f>
        <v>196.10761955238596</v>
      </c>
      <c r="AG102" s="452">
        <f>IFERROR(AC102*F102,"NA")</f>
        <v>11115.468000000001</v>
      </c>
      <c r="AH102" s="452" t="str">
        <f>IFERROR(AD102*F102,"NA")</f>
        <v>NA</v>
      </c>
      <c r="AI102" s="453" t="str">
        <f>CA102</f>
        <v>Philippines / Rural area / Ilocos Sur Province</v>
      </c>
      <c r="AJ102" s="458" t="s">
        <v>693</v>
      </c>
      <c r="AK102" s="460">
        <v>2018</v>
      </c>
      <c r="AL102" s="459"/>
      <c r="AM102" s="427">
        <f>IFERROR(3.01*(INDEX('LCU per US$, period average'!$A$4:$N$269,MATCH(A102,'LCU per US$, period average'!$A$4:$A$269),MATCH(AK102,'LCU per US$, period average'!$A$4:$N$4))),"NA")</f>
        <v>151.71519657909028</v>
      </c>
      <c r="AN102" s="427">
        <f t="shared" ref="AN102:AN107" si="41">AM102*30.42</f>
        <v>4615.1762799359267</v>
      </c>
      <c r="AO102" s="427">
        <f>IFERROR(IF(ISNUMBER(MATCH(AK102, 'LCU per US$, period average'!$A$4:$O$4, 0)), AN102/(INDEX('LCU per US$, period average'!$A$4:$O$269, MATCH(A102, 'LCU per US$, period average'!$A$4:$A$269, 0), MATCH(AK102, 'LCU per US$, period average'!$A$4:$O$4, 0))), "NA"), "NA")</f>
        <v>91.564200000000014</v>
      </c>
      <c r="AP102" s="447">
        <f>IFERROR(IF(ISNUMBER(MATCH(AK102, 'LCU per US$, period average'!$A$4:$O$4, 0)), AO102*HLOOKUP(AK102, 'LCU per US$, period average'!$A$4:$O$269, 76), "NA"), "NA")</f>
        <v>81.05313420027845</v>
      </c>
      <c r="AQ102" s="427" t="str">
        <f>IFERROR(IF(ISNUMBER(MATCH(AK102, 'PPP private conversion factor'!$A$4:$N$4, 0)), AN102/(INDEX('PPP private conversion factor'!$A$4:$N$269, MATCH(A102, 'PPP private conversion factor'!$A$4:$A$269, 0), MATCH(AK102, 'PPP private conversion factor'!$A$4:$O$4, 0))), "NA"), "NA")</f>
        <v>NA</v>
      </c>
      <c r="AR102" s="427">
        <f>AN102*F102</f>
        <v>20768.293259711671</v>
      </c>
      <c r="AS102" s="427">
        <f>IFERROR(AO102*F102,"NA")</f>
        <v>412.03890000000007</v>
      </c>
      <c r="AT102" s="427">
        <f>IFERROR(AP102*F102,"NA")</f>
        <v>364.73910390125303</v>
      </c>
      <c r="AU102" s="751" t="str">
        <f>IFERROR(AQ102*F102,"NA")</f>
        <v>NA</v>
      </c>
      <c r="AV102" s="455" t="str">
        <f>CA102</f>
        <v>Philippines / Rural area / Ilocos Sur Province</v>
      </c>
      <c r="AW102" s="433">
        <v>2024</v>
      </c>
      <c r="AX102" s="412" t="s">
        <v>209</v>
      </c>
      <c r="AY102" s="435">
        <v>17744</v>
      </c>
      <c r="AZ102" s="427">
        <f>IF(ISERROR(MATCH(AW102, 'LCU per US$, period average'!$A$4:$O$4, 0)), "NA", AY102/(INDEX('LCU per US$, period average'!$A$4:$O$269, MATCH(A102, 'LCU per US$, period average'!$A$4:$A$269, 0), MATCH(AW102, 'LCU per US$, period average'!$A$4:$O$4, 0))))</f>
        <v>318.96250486105583</v>
      </c>
      <c r="BA102" s="447">
        <f>IFERROR(IF(ISNUMBER(MATCH(AW102, 'LCU per US$, period average'!$A$4:$O$4, 0)), AZ102*HLOOKUP(AW102, 'LCU per US$, period average'!$A$4:$O$269, 76), "NA"), "NA")</f>
        <v>294.98914216440676</v>
      </c>
      <c r="BB102" s="435" t="str">
        <f>IFERROR(IF(ISNUMBER(MATCH(AW102, 'PPP private conversion factor'!$A$4:$O$4, 0)), AY102/(INDEX('PPP private conversion factor'!$A$4:$O$269, MATCH(A102, 'PPP private conversion factor'!$A$4:$A$269, 0), MATCH(AW102, 'PPP private conversion factor'!$A$4:$O$4, 0))), "NA"), "NA")</f>
        <v>NA</v>
      </c>
      <c r="BC102" s="435">
        <f>IFERROR(AY102*H102,"NA")</f>
        <v>28567.84</v>
      </c>
      <c r="BD102" s="435">
        <f>IFERROR(AZ102*H102,"NA")</f>
        <v>513.52963282629992</v>
      </c>
      <c r="BE102" s="435">
        <f>IFERROR(BA102*H102,"NA")</f>
        <v>474.9325188846949</v>
      </c>
      <c r="BF102" s="448" t="str">
        <f>IFERROR(BB102*H102,"NA")</f>
        <v>NA</v>
      </c>
      <c r="BG102" s="435" t="str">
        <f>CA102</f>
        <v>Philippines / Rural area / Ilocos Sur Province</v>
      </c>
      <c r="BH102" s="438">
        <v>2024</v>
      </c>
      <c r="BI102" s="438" t="s">
        <v>734</v>
      </c>
      <c r="BJ102" s="408" t="s">
        <v>646</v>
      </c>
      <c r="BK102" s="427">
        <f>402*6*4.33</f>
        <v>10443.960000000001</v>
      </c>
      <c r="BL102" s="427">
        <f>IFERROR(IF(ISNUMBER(MATCH(BH102, 'LCU per US$, period average'!$A$4:$O$4, 0)), BK102/(INDEX('LCU per US$, period average'!$A$4:$O$269, MATCH(A102, 'LCU per US$, period average'!$A$4:$A$269), MATCH(BH102, 'LCU per US$, period average'!$A$4:$O$4))), "NA"),"NA")</f>
        <v>187.73848299530394</v>
      </c>
      <c r="BM102" s="447">
        <f>IF(ISNUMBER(MATCH(BH102, 'LCU per US$, period average'!$A$4:$O$4, 0)), BL102*HLOOKUP(BH102, 'LCU per US$, period average'!$A$4:$O$269, 76), "NA")</f>
        <v>173.62797572133553</v>
      </c>
      <c r="BN102" s="427" t="str">
        <f>IF(ISNUMBER(MATCH(BH102, 'PPP private conversion factor'!$A$4:$O$4, 0)), BK102/(INDEX('PPP private conversion factor'!$A$4:$O$269, MATCH(A102, 'PPP private conversion factor'!$A$4:$A$269), MATCH(BH102, 'PPP private conversion factor'!$A$4:$O$4))), "NA")</f>
        <v>NA</v>
      </c>
      <c r="BO102" s="427">
        <f>IFERROR(BK102*H102,"NA")</f>
        <v>16814.775600000001</v>
      </c>
      <c r="BP102" s="427">
        <f>IFERROR(BL102*H102,"NA")</f>
        <v>302.25895762243937</v>
      </c>
      <c r="BQ102" s="427">
        <f>IFERROR(BM102*H102,"NA")</f>
        <v>279.54104091135019</v>
      </c>
      <c r="BR102" s="427" t="str">
        <f>IFERROR(BN102*H102,"NA")</f>
        <v>NA</v>
      </c>
      <c r="BS102" s="438" t="s">
        <v>671</v>
      </c>
      <c r="BT102" s="441" t="s">
        <v>672</v>
      </c>
      <c r="BU102" s="344"/>
      <c r="BV102" s="346"/>
      <c r="BW102" s="346"/>
      <c r="BX102" s="346"/>
      <c r="BY102" s="346"/>
      <c r="BZ102" s="346"/>
      <c r="CA102" s="345" t="str">
        <f t="shared" si="36"/>
        <v>Philippines / Rural area / Ilocos Sur Province</v>
      </c>
    </row>
    <row r="103" spans="1:79" ht="33" thickBot="1" x14ac:dyDescent="0.25">
      <c r="A103" s="343" t="s">
        <v>378</v>
      </c>
      <c r="B103" s="332" t="s">
        <v>213</v>
      </c>
      <c r="C103" s="334" t="s">
        <v>204</v>
      </c>
      <c r="D103" s="476" t="s">
        <v>214</v>
      </c>
      <c r="E103" s="423">
        <v>2023</v>
      </c>
      <c r="F103" s="431">
        <v>5</v>
      </c>
      <c r="G103" s="424">
        <v>2</v>
      </c>
      <c r="H103" s="425">
        <v>1.69</v>
      </c>
      <c r="I103" s="446" t="str">
        <f t="shared" si="37"/>
        <v>Rwanda / Rural area / All</v>
      </c>
      <c r="J103" s="471" t="s">
        <v>209</v>
      </c>
      <c r="K103" s="433">
        <v>2024</v>
      </c>
      <c r="L103" s="457"/>
      <c r="M103" s="427">
        <f t="shared" si="2"/>
        <v>56155.4</v>
      </c>
      <c r="N103" s="435">
        <f t="shared" si="3"/>
        <v>48.405709167963742</v>
      </c>
      <c r="O103" s="435">
        <f t="shared" si="24"/>
        <v>44.767514694360607</v>
      </c>
      <c r="P103" s="447" t="str">
        <f t="shared" si="4"/>
        <v>NA</v>
      </c>
      <c r="Q103" s="427">
        <v>280777</v>
      </c>
      <c r="R103" s="447">
        <f>IFERROR(Q103 / INDEX('LCU per US$, period average'!$A$4:$O$269, MATCH(A103, 'LCU per US$, period average'!$A$4:$A$269, 0), MATCH(K103, 'LCU per US$, period average'!$A$4:$O$4, 0)), "NA")</f>
        <v>242.02854583981872</v>
      </c>
      <c r="S103" s="447">
        <f>IFERROR(R103 * HLOOKUP(K103, 'LCU per US$, period average'!$A$4:$O$269, 76, FALSE), "NA")</f>
        <v>223.83757347180304</v>
      </c>
      <c r="T103" s="448" t="str">
        <f>IFERROR(Q103 / INDEX('PPP private conversion factor'!$A$4:$O$269, MATCH(A103, 'PPP private conversion factor'!$A$4:$A$269, 0), MATCH(K103, 'PPP private conversion factor'!$A$4:$O$4, 0)), "NA")</f>
        <v>NA</v>
      </c>
      <c r="U103" s="449" t="str">
        <f t="shared" si="38"/>
        <v>Rwanda / Rural area / All</v>
      </c>
      <c r="V103" s="492" t="s">
        <v>207</v>
      </c>
      <c r="W103" s="426">
        <v>2016</v>
      </c>
      <c r="X103" s="450">
        <v>0.52</v>
      </c>
      <c r="Y103" s="430">
        <v>2.15</v>
      </c>
      <c r="Z103" s="430">
        <v>616.79999999999995</v>
      </c>
      <c r="AA103" s="451">
        <f>IF(ISNUMBER(MATCH(W103, 'LCU per US$, period average'!$A$4:$O$4, 0)), AC103/(INDEX('LCU per US$, period average'!$A$4:$O$269, MATCH(A103, 'LCU per US$, period average'!$A$4:$A$269), MATCH(W103, 'LCU per US$, period average'!$A$4:$O$4))), "NA")</f>
        <v>26.064884263386013</v>
      </c>
      <c r="AB103" s="597">
        <f>IF(ISNUMBER(MATCH(W103, 'LCU per US$, period average'!$A$4:$O$4, 0)), AA103*HLOOKUP(W103, 'LCU per US$, period average'!$A$4:$O$269, 76), "NA")</f>
        <v>23.49218696206712</v>
      </c>
      <c r="AC103" s="451">
        <f t="shared" si="5"/>
        <v>18763.056</v>
      </c>
      <c r="AD103" s="451" t="str">
        <f>IFERROR(IF(ISNUMBER(MATCH(W103, 'PPP private conversion factor'!$A$4:$O$4, 0)), AC103/(INDEX('PPP private conversion factor'!$A$4:$O$269, MATCH(A103, 'PPP private conversion factor'!$A$4:$A$269), MATCH(W103, 'PPP private conversion factor'!$A$4:$O$4))), "NA"), "NA")</f>
        <v>NA</v>
      </c>
      <c r="AE103" s="452">
        <f t="shared" si="6"/>
        <v>130.32442131693006</v>
      </c>
      <c r="AF103" s="452">
        <f t="shared" si="7"/>
        <v>117.4609348103356</v>
      </c>
      <c r="AG103" s="452">
        <f t="shared" si="8"/>
        <v>93815.28</v>
      </c>
      <c r="AH103" s="452" t="str">
        <f t="shared" si="9"/>
        <v>NA</v>
      </c>
      <c r="AI103" s="453" t="str">
        <f t="shared" si="10"/>
        <v>Rwanda / Rural area / All</v>
      </c>
      <c r="AJ103" s="458" t="s">
        <v>693</v>
      </c>
      <c r="AK103" s="460">
        <v>2016</v>
      </c>
      <c r="AL103" s="459"/>
      <c r="AM103" s="427">
        <f>IFERROR(1.73*(INDEX('LCU per US$, period average'!$A$4:$N$269,MATCH(A103,'LCU per US$, period average'!$A$4:$A$269),MATCH(AK103,'LCU per US$, period average'!$A$4:$N$4))),"NA")</f>
        <v>1245.3570310150001</v>
      </c>
      <c r="AN103" s="427">
        <f t="shared" si="41"/>
        <v>37883.760883476301</v>
      </c>
      <c r="AO103" s="427">
        <f>IFERROR(IF(ISNUMBER(MATCH(AK103, 'LCU per US$, period average'!$A$4:$O$4, 0)), AN103/(INDEX('LCU per US$, period average'!$A$4:$O$269, MATCH(A103, 'LCU per US$, period average'!$A$4:$A$269, 0), MATCH(AK103, 'LCU per US$, period average'!$A$4:$O$4, 0))), "NA"), "NA")</f>
        <v>52.626599999999996</v>
      </c>
      <c r="AP103" s="447">
        <f>IFERROR(IF(ISNUMBER(MATCH(AK103, 'LCU per US$, period average'!$A$4:$O$4, 0)), AO103*HLOOKUP(AK103, 'LCU per US$, period average'!$A$4:$O$269, 76), "NA"), "NA")</f>
        <v>47.432166353970814</v>
      </c>
      <c r="AQ103" s="427" t="str">
        <f>IFERROR(IF(ISNUMBER(MATCH(AK103, 'PPP private conversion factor'!$A$4:$N$4, 0)), AN103/(INDEX('PPP private conversion factor'!$A$4:$N$269, MATCH(A103, 'PPP private conversion factor'!$A$4:$A$269, 0), MATCH(AK103, 'PPP private conversion factor'!$A$4:$O$4, 0))), "NA"), "NA")</f>
        <v>NA</v>
      </c>
      <c r="AR103" s="427">
        <f t="shared" si="26"/>
        <v>189418.8044173815</v>
      </c>
      <c r="AS103" s="427">
        <f t="shared" si="11"/>
        <v>263.13299999999998</v>
      </c>
      <c r="AT103" s="427">
        <f t="shared" si="12"/>
        <v>237.16083176985407</v>
      </c>
      <c r="AU103" s="454" t="str">
        <f t="shared" si="13"/>
        <v>NA</v>
      </c>
      <c r="AV103" s="455" t="str">
        <f t="shared" si="0"/>
        <v>Rwanda / Rural area / All</v>
      </c>
      <c r="AW103" s="433">
        <v>2024</v>
      </c>
      <c r="AX103" s="475" t="s">
        <v>209</v>
      </c>
      <c r="AY103" s="435">
        <v>197848</v>
      </c>
      <c r="AZ103" s="427">
        <f>IF(ISERROR(MATCH(AW103, 'LCU per US$, period average'!$A$4:$O$4, 0)), "NA", AY103/(INDEX('LCU per US$, period average'!$A$4:$O$269, MATCH(A103, 'LCU per US$, period average'!$A$4:$A$269, 0), MATCH(AW103, 'LCU per US$, period average'!$A$4:$O$4, 0))))</f>
        <v>170.54411058354657</v>
      </c>
      <c r="BA103" s="447">
        <f>IFERROR(IF(ISNUMBER(MATCH(AW103, 'LCU per US$, period average'!$A$4:$O$4, 0)), AZ103*HLOOKUP(AW103, 'LCU per US$, period average'!$A$4:$O$269, 76), "NA"), "NA")</f>
        <v>157.7259399318651</v>
      </c>
      <c r="BB103" s="435" t="str">
        <f>IFERROR(IF(ISNUMBER(MATCH(AW103, 'PPP private conversion factor'!$A$4:$O$4, 0)), AY103/(INDEX('PPP private conversion factor'!$A$4:$O$269, MATCH(A103, 'PPP private conversion factor'!$A$4:$A$269, 0), MATCH(AW103, 'PPP private conversion factor'!$A$4:$O$4, 0))), "NA"), "NA")</f>
        <v>NA</v>
      </c>
      <c r="BC103" s="435">
        <f t="shared" si="14"/>
        <v>334363.12</v>
      </c>
      <c r="BD103" s="435">
        <f t="shared" si="15"/>
        <v>288.21954688619371</v>
      </c>
      <c r="BE103" s="435">
        <f t="shared" si="16"/>
        <v>266.55683848485199</v>
      </c>
      <c r="BF103" s="448" t="str">
        <f t="shared" si="17"/>
        <v>NA</v>
      </c>
      <c r="BG103" s="435" t="str">
        <f t="shared" si="18"/>
        <v>Rwanda / Rural area / All</v>
      </c>
      <c r="BH103" s="438">
        <v>2024</v>
      </c>
      <c r="BI103" s="448" t="s">
        <v>379</v>
      </c>
      <c r="BJ103" s="465" t="s">
        <v>646</v>
      </c>
      <c r="BK103" s="448">
        <f>100*6*4.33</f>
        <v>2598</v>
      </c>
      <c r="BL103" s="427">
        <f>IFERROR(IF(ISNUMBER(MATCH(BH103, 'LCU per US$, period average'!$A$4:$O$4, 0)), BK103/(INDEX('LCU per US$, period average'!$A$4:$O$269, MATCH(A103, 'LCU per US$, period average'!$A$4:$A$269), MATCH(BH103, 'LCU per US$, period average'!$A$4:$O$4))), "NA"),"NA")</f>
        <v>2.2394646359632344</v>
      </c>
      <c r="BM103" s="447">
        <f>IF(ISNUMBER(MATCH(BH103, 'LCU per US$, period average'!$A$4:$O$4, 0)), BL103*HLOOKUP(BH103, 'LCU per US$, period average'!$A$4:$O$269, 76), "NA")</f>
        <v>2.0711454851349802</v>
      </c>
      <c r="BN103" s="427" t="str">
        <f>IF(ISNUMBER(MATCH(BH103, 'PPP private conversion factor'!$A$4:$O$4, 0)), BK103/(INDEX('PPP private conversion factor'!$A$4:$O$269, MATCH(A103, 'PPP private conversion factor'!$A$4:$A$269), MATCH(BH103, 'PPP private conversion factor'!$A$4:$O$4))), "NA")</f>
        <v>NA</v>
      </c>
      <c r="BO103" s="427">
        <f t="shared" si="19"/>
        <v>4390.62</v>
      </c>
      <c r="BP103" s="427">
        <f t="shared" si="20"/>
        <v>3.7846952347778662</v>
      </c>
      <c r="BQ103" s="427">
        <f t="shared" si="21"/>
        <v>3.5002358698781166</v>
      </c>
      <c r="BR103" s="427" t="str">
        <f t="shared" si="1"/>
        <v>NA</v>
      </c>
      <c r="BS103" s="438" t="s">
        <v>380</v>
      </c>
      <c r="BT103" s="441" t="s">
        <v>381</v>
      </c>
      <c r="BU103" s="344"/>
      <c r="BV103" s="346"/>
      <c r="BW103" s="346"/>
      <c r="BX103" s="346"/>
      <c r="BY103" s="346"/>
      <c r="BZ103" s="346"/>
      <c r="CA103" s="345" t="str">
        <f t="shared" si="36"/>
        <v>Rwanda / Rural area / All</v>
      </c>
    </row>
    <row r="104" spans="1:79" s="540" customFormat="1" ht="49" thickBot="1" x14ac:dyDescent="0.25">
      <c r="A104" s="502" t="s">
        <v>378</v>
      </c>
      <c r="B104" s="503" t="s">
        <v>213</v>
      </c>
      <c r="C104" s="504" t="s">
        <v>720</v>
      </c>
      <c r="D104" s="541" t="s">
        <v>714</v>
      </c>
      <c r="E104" s="506">
        <v>2023</v>
      </c>
      <c r="F104" s="507">
        <v>5.4</v>
      </c>
      <c r="G104" s="508">
        <v>2</v>
      </c>
      <c r="H104" s="509">
        <v>1.4</v>
      </c>
      <c r="I104" s="510" t="str">
        <f t="shared" si="37"/>
        <v>Rwanda / Rural area / coffee-producing households in
the Western province</v>
      </c>
      <c r="J104" s="535" t="s">
        <v>716</v>
      </c>
      <c r="K104" s="512">
        <v>2023</v>
      </c>
      <c r="L104" s="513"/>
      <c r="M104" s="514">
        <f t="shared" si="2"/>
        <v>39587.592592592591</v>
      </c>
      <c r="N104" s="515">
        <f t="shared" si="3"/>
        <v>38.42305512098023</v>
      </c>
      <c r="O104" s="515">
        <f t="shared" si="24"/>
        <v>36.487445811741267</v>
      </c>
      <c r="P104" s="516" t="str">
        <f t="shared" si="4"/>
        <v>NA</v>
      </c>
      <c r="Q104" s="514">
        <v>213773</v>
      </c>
      <c r="R104" s="581">
        <f>IFERROR(Q104 / INDEX('LCU per US$, period average'!$A$4:$O$269, MATCH(A104, 'LCU per US$, period average'!$A$4:$A$269, 0), MATCH(K104, 'LCU per US$, period average'!$A$4:$O$4, 0)), "NA")</f>
        <v>207.48449765329326</v>
      </c>
      <c r="S104" s="581">
        <f>IFERROR(R104 * HLOOKUP(K104, 'LCU per US$, period average'!$A$4:$O$269, 76, FALSE), "NA")</f>
        <v>197.03220738340286</v>
      </c>
      <c r="T104" s="582" t="str">
        <f>IFERROR(Q104 / INDEX('PPP private conversion factor'!$A$4:$O$269, MATCH(A104, 'PPP private conversion factor'!$A$4:$A$269, 0), MATCH(K104, 'PPP private conversion factor'!$A$4:$O$4, 0)), "NA")</f>
        <v>NA</v>
      </c>
      <c r="U104" s="518" t="str">
        <f t="shared" si="38"/>
        <v>Rwanda / Rural area / coffee-producing households in
the Western province</v>
      </c>
      <c r="V104" s="542" t="s">
        <v>207</v>
      </c>
      <c r="W104" s="520">
        <v>2016</v>
      </c>
      <c r="X104" s="521">
        <v>0.52</v>
      </c>
      <c r="Y104" s="522">
        <v>2.15</v>
      </c>
      <c r="Z104" s="522">
        <v>616.79999999999995</v>
      </c>
      <c r="AA104" s="586">
        <f>IF(ISNUMBER(MATCH(W104, 'LCU per US$, period average'!$A$4:$O$4, 0)), AC104/(INDEX('LCU per US$, period average'!$A$4:$O$269, MATCH(A104, 'LCU per US$, period average'!$A$4:$A$269), MATCH(W104, 'LCU per US$, period average'!$A$4:$O$4))), "NA")</f>
        <v>26.064884263386013</v>
      </c>
      <c r="AB104" s="587">
        <f>IF(ISNUMBER(MATCH(W104, 'LCU per US$, period average'!$A$4:$O$4, 0)), AA104*HLOOKUP(W104, 'LCU per US$, period average'!$A$4:$O$269, 76), "NA")</f>
        <v>23.49218696206712</v>
      </c>
      <c r="AC104" s="523">
        <f>IFERROR(Z104*30.42,"NA")</f>
        <v>18763.056</v>
      </c>
      <c r="AD104" s="586" t="str">
        <f>IFERROR(IF(ISNUMBER(MATCH(W104, 'PPP private conversion factor'!$A$4:$O$4, 0)), AC104/(INDEX('PPP private conversion factor'!$A$4:$O$269, MATCH(A104, 'PPP private conversion factor'!$A$4:$A$269), MATCH(W104, 'PPP private conversion factor'!$A$4:$O$4))), "NA"), "NA")</f>
        <v>NA</v>
      </c>
      <c r="AE104" s="525">
        <f>IFERROR(AA104*F104,"NA")</f>
        <v>140.75037502228449</v>
      </c>
      <c r="AF104" s="525">
        <f>IFERROR(AB104*F104,"NA")</f>
        <v>126.85780959516245</v>
      </c>
      <c r="AG104" s="525">
        <f>IFERROR(AC104*F104,"NA")</f>
        <v>101320.50240000001</v>
      </c>
      <c r="AH104" s="525" t="str">
        <f>IFERROR(AD104*F104,"NA")</f>
        <v>NA</v>
      </c>
      <c r="AI104" s="526" t="str">
        <f t="shared" si="10"/>
        <v>Rwanda / Rural area / coffee-producing households in
the Western province</v>
      </c>
      <c r="AJ104" s="543" t="s">
        <v>693</v>
      </c>
      <c r="AK104" s="528">
        <v>2016</v>
      </c>
      <c r="AL104" s="529"/>
      <c r="AM104" s="514">
        <f>IFERROR(1.73*(INDEX('LCU per US$, period average'!$A$4:$N$269,MATCH(A104,'LCU per US$, period average'!$A$4:$A$269),MATCH(AK104,'LCU per US$, period average'!$A$4:$N$4))),"NA")</f>
        <v>1245.3570310150001</v>
      </c>
      <c r="AN104" s="514">
        <f t="shared" si="41"/>
        <v>37883.760883476301</v>
      </c>
      <c r="AO104" s="579">
        <f>IFERROR(IF(ISNUMBER(MATCH(AK104, 'LCU per US$, period average'!$A$4:$O$4, 0)), AN104/(INDEX('LCU per US$, period average'!$A$4:$O$269, MATCH(A104, 'LCU per US$, period average'!$A$4:$A$269, 0), MATCH(AK104, 'LCU per US$, period average'!$A$4:$O$4, 0))), "NA"), "NA")</f>
        <v>52.626599999999996</v>
      </c>
      <c r="AP104" s="581">
        <f>IFERROR(IF(ISNUMBER(MATCH(AK104, 'LCU per US$, period average'!$A$4:$O$4, 0)), AO104*HLOOKUP(AK104, 'LCU per US$, period average'!$A$4:$O$269, 76), "NA"), "NA")</f>
        <v>47.432166353970814</v>
      </c>
      <c r="AQ104" s="579" t="str">
        <f>IFERROR(IF(ISNUMBER(MATCH(AK104, 'PPP private conversion factor'!$A$4:$N$4, 0)), AN104/(INDEX('PPP private conversion factor'!$A$4:$N$269, MATCH(A104, 'PPP private conversion factor'!$A$4:$A$269, 0), MATCH(AK104, 'PPP private conversion factor'!$A$4:$O$4, 0))), "NA"), "NA")</f>
        <v>NA</v>
      </c>
      <c r="AR104" s="514">
        <f>AN104*F104</f>
        <v>204572.30877077204</v>
      </c>
      <c r="AS104" s="514">
        <f>IFERROR(AO104*F104,"NA")</f>
        <v>284.18364000000003</v>
      </c>
      <c r="AT104" s="514">
        <f>IFERROR(AP104*F104,"NA")</f>
        <v>256.1336983114424</v>
      </c>
      <c r="AU104" s="544" t="str">
        <f t="shared" si="13"/>
        <v>NA</v>
      </c>
      <c r="AV104" s="531" t="str">
        <f t="shared" si="0"/>
        <v>Rwanda / Rural area / coffee-producing households in
the Western province</v>
      </c>
      <c r="AW104" s="512">
        <v>2023</v>
      </c>
      <c r="AX104" s="532" t="s">
        <v>716</v>
      </c>
      <c r="AY104" s="515">
        <v>185893</v>
      </c>
      <c r="AZ104" s="579">
        <f>IF(ISERROR(MATCH(AW104, 'LCU per US$, period average'!$A$4:$O$4, 0)), "NA", AY104/(INDEX('LCU per US$, period average'!$A$4:$O$269, MATCH(A104, 'LCU per US$, period average'!$A$4:$A$269, 0), MATCH(AW104, 'LCU per US$, period average'!$A$4:$O$4, 0))))</f>
        <v>180.42463604975205</v>
      </c>
      <c r="BA104" s="581">
        <f>IFERROR(IF(ISNUMBER(MATCH(AW104, 'LCU per US$, period average'!$A$4:$O$4, 0)), AZ104*HLOOKUP(AW104, 'LCU per US$, period average'!$A$4:$O$269, 76), "NA"), "NA")</f>
        <v>171.33552004754065</v>
      </c>
      <c r="BB104" s="580" t="str">
        <f>IFERROR(IF(ISNUMBER(MATCH(AW104, 'PPP private conversion factor'!$A$4:$O$4, 0)), AY104/(INDEX('PPP private conversion factor'!$A$4:$O$269, MATCH(A104, 'PPP private conversion factor'!$A$4:$A$269, 0), MATCH(AW104, 'PPP private conversion factor'!$A$4:$O$4, 0))), "NA"), "NA")</f>
        <v>NA</v>
      </c>
      <c r="BC104" s="515">
        <f t="shared" si="14"/>
        <v>260250.19999999998</v>
      </c>
      <c r="BD104" s="515">
        <f>IFERROR(AZ104*H104,"NA")</f>
        <v>252.59449046965287</v>
      </c>
      <c r="BE104" s="515">
        <f>IFERROR(BA104*H104,"NA")</f>
        <v>239.86972806655689</v>
      </c>
      <c r="BF104" s="517" t="str">
        <f>IFERROR(BB104*H104,"NA")</f>
        <v>NA</v>
      </c>
      <c r="BG104" s="515" t="str">
        <f t="shared" si="18"/>
        <v>Rwanda / Rural area / coffee-producing households in
the Western province</v>
      </c>
      <c r="BH104" s="533">
        <v>2024</v>
      </c>
      <c r="BI104" s="517" t="s">
        <v>379</v>
      </c>
      <c r="BJ104" s="545" t="s">
        <v>646</v>
      </c>
      <c r="BK104" s="517">
        <f>100*6*4.33</f>
        <v>2598</v>
      </c>
      <c r="BL104" s="427">
        <f>IFERROR(IF(ISNUMBER(MATCH(BH104, 'LCU per US$, period average'!$A$4:$O$4, 0)), BK104/(INDEX('LCU per US$, period average'!$A$4:$O$269, MATCH(A104, 'LCU per US$, period average'!$A$4:$A$269), MATCH(BH104, 'LCU per US$, period average'!$A$4:$O$4))), "NA"),"NA")</f>
        <v>2.2394646359632344</v>
      </c>
      <c r="BM104" s="581">
        <f>IF(ISNUMBER(MATCH(BH104, 'LCU per US$, period average'!$A$4:$O$4, 0)), BL104*HLOOKUP(BH104, 'LCU per US$, period average'!$A$4:$O$269, 76), "NA")</f>
        <v>2.0711454851349802</v>
      </c>
      <c r="BN104" s="579" t="str">
        <f>IF(ISNUMBER(MATCH(BH104, 'PPP private conversion factor'!$A$4:$O$4, 0)), BK104/(INDEX('PPP private conversion factor'!$A$4:$O$269, MATCH(A104, 'PPP private conversion factor'!$A$4:$A$269), MATCH(BH104, 'PPP private conversion factor'!$A$4:$O$4))), "NA")</f>
        <v>NA</v>
      </c>
      <c r="BO104" s="514">
        <f>IFERROR(BK104*H104,"NA")</f>
        <v>3637.2</v>
      </c>
      <c r="BP104" s="514">
        <f>IFERROR(BL104*H104,"NA")</f>
        <v>3.1352504903485281</v>
      </c>
      <c r="BQ104" s="514">
        <f>IFERROR(BM104*H104,"NA")</f>
        <v>2.8996036791889721</v>
      </c>
      <c r="BR104" s="514" t="str">
        <f>IFERROR(BN104*H104,"NA")</f>
        <v>NA</v>
      </c>
      <c r="BS104" s="533" t="s">
        <v>380</v>
      </c>
      <c r="BT104" s="536" t="s">
        <v>381</v>
      </c>
      <c r="BU104" s="537"/>
      <c r="BV104" s="538"/>
      <c r="BW104" s="538"/>
      <c r="BX104" s="538"/>
      <c r="BY104" s="538"/>
      <c r="BZ104" s="538"/>
      <c r="CA104" s="539" t="str">
        <f t="shared" si="36"/>
        <v>Rwanda / Rural area / coffee-producing households in
the Western province</v>
      </c>
    </row>
    <row r="105" spans="1:79" ht="33" thickBot="1" x14ac:dyDescent="0.25">
      <c r="A105" s="343" t="s">
        <v>382</v>
      </c>
      <c r="B105" s="332" t="s">
        <v>213</v>
      </c>
      <c r="C105" s="334" t="s">
        <v>383</v>
      </c>
      <c r="D105" s="428" t="s">
        <v>218</v>
      </c>
      <c r="E105" s="423">
        <v>2023</v>
      </c>
      <c r="F105" s="431">
        <v>4.5</v>
      </c>
      <c r="G105" s="424">
        <v>2</v>
      </c>
      <c r="H105" s="425">
        <v>1.64</v>
      </c>
      <c r="I105" s="446" t="str">
        <f t="shared" si="37"/>
        <v>South Africa / Rural area / Western Cape Province</v>
      </c>
      <c r="J105" s="429" t="s">
        <v>250</v>
      </c>
      <c r="K105" s="433">
        <v>2024</v>
      </c>
      <c r="L105" s="457"/>
      <c r="M105" s="427">
        <f t="shared" si="2"/>
        <v>2017.1111111111111</v>
      </c>
      <c r="N105" s="435">
        <f t="shared" si="3"/>
        <v>109.32706860658479</v>
      </c>
      <c r="O105" s="435">
        <f t="shared" si="24"/>
        <v>101.10999785900958</v>
      </c>
      <c r="P105" s="447" t="str">
        <f t="shared" si="4"/>
        <v>NA</v>
      </c>
      <c r="Q105" s="427">
        <v>9077</v>
      </c>
      <c r="R105" s="447">
        <f>IFERROR(Q105 / INDEX('LCU per US$, period average'!$A$4:$O$269, MATCH(A105, 'LCU per US$, period average'!$A$4:$A$269, 0), MATCH(K105, 'LCU per US$, period average'!$A$4:$O$4, 0)), "NA")</f>
        <v>491.97180872963156</v>
      </c>
      <c r="S105" s="447">
        <f>IFERROR(R105 * HLOOKUP(K105, 'LCU per US$, period average'!$A$4:$O$269, 76, FALSE), "NA")</f>
        <v>454.99499036554312</v>
      </c>
      <c r="T105" s="448" t="str">
        <f>IFERROR(Q105 / INDEX('PPP private conversion factor'!$A$4:$O$269, MATCH(A105, 'PPP private conversion factor'!$A$4:$A$269, 0), MATCH(K105, 'PPP private conversion factor'!$A$4:$O$4, 0)), "NA")</f>
        <v>NA</v>
      </c>
      <c r="U105" s="449" t="str">
        <f t="shared" si="38"/>
        <v>South Africa / Rural area / Western Cape Province</v>
      </c>
      <c r="V105" s="492" t="s">
        <v>207</v>
      </c>
      <c r="W105" s="426">
        <v>2014</v>
      </c>
      <c r="X105" s="450">
        <v>0.61599999999999999</v>
      </c>
      <c r="Y105" s="430">
        <v>6.85</v>
      </c>
      <c r="Z105" s="430">
        <v>40.1</v>
      </c>
      <c r="AA105" s="451">
        <f>IF(ISNUMBER(MATCH(W105, 'LCU per US$, period average'!$A$4:$O$4, 0)), AC105/(INDEX('LCU per US$, period average'!$A$4:$O$269, MATCH(A105, 'LCU per US$, period average'!$A$4:$A$269), MATCH(W105, 'LCU per US$, period average'!$A$4:$O$4))), "NA")</f>
        <v>126.3423009939344</v>
      </c>
      <c r="AB105" s="597">
        <f>IF(ISNUMBER(MATCH(W105, 'LCU per US$, period average'!$A$4:$O$4, 0)), AA105*HLOOKUP(W105, 'LCU per US$, period average'!$A$4:$O$269, 76), "NA")</f>
        <v>95.128819324330451</v>
      </c>
      <c r="AC105" s="451">
        <f t="shared" si="5"/>
        <v>1219.8420000000001</v>
      </c>
      <c r="AD105" s="451" t="str">
        <f>IFERROR(IF(ISNUMBER(MATCH(W105, 'PPP private conversion factor'!$A$4:$O$4, 0)), AC105/(INDEX('PPP private conversion factor'!$A$4:$O$269, MATCH(A105, 'PPP private conversion factor'!$A$4:$A$269), MATCH(W105, 'PPP private conversion factor'!$A$4:$O$4))), "NA"), "NA")</f>
        <v>NA</v>
      </c>
      <c r="AE105" s="452">
        <f t="shared" si="6"/>
        <v>568.54035447270485</v>
      </c>
      <c r="AF105" s="452">
        <f t="shared" si="7"/>
        <v>428.07968695948705</v>
      </c>
      <c r="AG105" s="452">
        <f t="shared" si="8"/>
        <v>5489.2890000000007</v>
      </c>
      <c r="AH105" s="452" t="str">
        <f t="shared" si="9"/>
        <v>NA</v>
      </c>
      <c r="AI105" s="453" t="str">
        <f t="shared" si="10"/>
        <v>South Africa / Rural area / Western Cape Province</v>
      </c>
      <c r="AJ105" s="458" t="s">
        <v>693</v>
      </c>
      <c r="AK105" s="460">
        <v>2014</v>
      </c>
      <c r="AL105" s="459"/>
      <c r="AM105" s="427">
        <f>IFERROR(5.61*(INDEX('LCU per US$, period average'!$A$4:$N$269,MATCH(A105,'LCU per US$, period average'!$A$4:$A$269),MATCH(AK105,'LCU per US$, period average'!$A$4:$N$4))),"NA")</f>
        <v>54.164864547848808</v>
      </c>
      <c r="AN105" s="427">
        <f t="shared" si="41"/>
        <v>1647.6951795455609</v>
      </c>
      <c r="AO105" s="427">
        <f>IFERROR(IF(ISNUMBER(MATCH(AK105, 'LCU per US$, period average'!$A$4:$O$4, 0)), AN105/(INDEX('LCU per US$, period average'!$A$4:$O$269, MATCH(A105, 'LCU per US$, period average'!$A$4:$A$269, 0), MATCH(AK105, 'LCU per US$, period average'!$A$4:$O$4, 0))), "NA"), "NA")</f>
        <v>170.65620000000001</v>
      </c>
      <c r="AP105" s="447">
        <f>IFERROR(IF(ISNUMBER(MATCH(AK105, 'LCU per US$, period average'!$A$4:$O$4, 0)), AO105*HLOOKUP(AK105, 'LCU per US$, period average'!$A$4:$O$269, 76), "NA"), "NA")</f>
        <v>128.49475344885639</v>
      </c>
      <c r="AQ105" s="427" t="str">
        <f>IFERROR(IF(ISNUMBER(MATCH(AK105, 'PPP private conversion factor'!$A$4:$N$4, 0)), AN105/(INDEX('PPP private conversion factor'!$A$4:$N$269, MATCH(A105, 'PPP private conversion factor'!$A$4:$A$269, 0), MATCH(AK105, 'PPP private conversion factor'!$A$4:$O$4, 0))), "NA"), "NA")</f>
        <v>NA</v>
      </c>
      <c r="AR105" s="427">
        <f t="shared" si="26"/>
        <v>7414.628307955024</v>
      </c>
      <c r="AS105" s="427">
        <f t="shared" si="11"/>
        <v>767.9529</v>
      </c>
      <c r="AT105" s="427">
        <f t="shared" si="12"/>
        <v>578.22639051985379</v>
      </c>
      <c r="AU105" s="454" t="str">
        <f t="shared" si="13"/>
        <v>NA</v>
      </c>
      <c r="AV105" s="455" t="str">
        <f t="shared" si="0"/>
        <v>South Africa / Rural area / Western Cape Province</v>
      </c>
      <c r="AW105" s="433">
        <v>2024</v>
      </c>
      <c r="AX105" s="432" t="s">
        <v>209</v>
      </c>
      <c r="AY105" s="435">
        <v>5591</v>
      </c>
      <c r="AZ105" s="427">
        <f>IF(ISERROR(MATCH(AW105, 'LCU per US$, period average'!$A$4:$O$4, 0)), "NA", AY105/(INDEX('LCU per US$, period average'!$A$4:$O$269, MATCH(A105, 'LCU per US$, period average'!$A$4:$A$269, 0), MATCH(AW105, 'LCU per US$, period average'!$A$4:$O$4, 0))))</f>
        <v>303.03121985318609</v>
      </c>
      <c r="BA105" s="447">
        <f>IFERROR(IF(ISNUMBER(MATCH(AW105, 'LCU per US$, period average'!$A$4:$O$4, 0)), AZ105*HLOOKUP(AW105, 'LCU per US$, period average'!$A$4:$O$269, 76), "NA"), "NA")</f>
        <v>280.25525957185761</v>
      </c>
      <c r="BB105" s="435" t="str">
        <f>IFERROR(IF(ISNUMBER(MATCH(AW105, 'PPP private conversion factor'!$A$4:$O$4, 0)), AY105/(INDEX('PPP private conversion factor'!$A$4:$O$269, MATCH(A105, 'PPP private conversion factor'!$A$4:$A$269, 0), MATCH(AW105, 'PPP private conversion factor'!$A$4:$O$4, 0))), "NA"), "NA")</f>
        <v>NA</v>
      </c>
      <c r="BC105" s="435">
        <f t="shared" si="14"/>
        <v>9169.24</v>
      </c>
      <c r="BD105" s="435">
        <f t="shared" si="15"/>
        <v>496.97120055922517</v>
      </c>
      <c r="BE105" s="435">
        <f t="shared" si="16"/>
        <v>459.61862569784643</v>
      </c>
      <c r="BF105" s="448" t="str">
        <f t="shared" si="17"/>
        <v>NA</v>
      </c>
      <c r="BG105" s="435" t="str">
        <f t="shared" si="18"/>
        <v>South Africa / Rural area / Western Cape Province</v>
      </c>
      <c r="BH105" s="438">
        <v>2024</v>
      </c>
      <c r="BI105" s="456" t="s">
        <v>384</v>
      </c>
      <c r="BJ105" s="442" t="s">
        <v>210</v>
      </c>
      <c r="BK105" s="427">
        <f>25.42*40*4.33</f>
        <v>4402.7440000000006</v>
      </c>
      <c r="BL105" s="427">
        <f>IFERROR(IF(ISNUMBER(MATCH(BH105, 'LCU per US$, period average'!$A$4:$O$4, 0)), BK105/(INDEX('LCU per US$, period average'!$A$4:$O$269, MATCH(A105, 'LCU per US$, period average'!$A$4:$A$269), MATCH(BH105, 'LCU per US$, period average'!$A$4:$O$4))), "NA"),"NA")</f>
        <v>238.62795296392346</v>
      </c>
      <c r="BM105" s="447">
        <f>IF(ISNUMBER(MATCH(BH105, 'LCU per US$, period average'!$A$4:$O$4, 0)), BL105*HLOOKUP(BH105, 'LCU per US$, period average'!$A$4:$O$269, 76), "NA")</f>
        <v>220.69257065792146</v>
      </c>
      <c r="BN105" s="427" t="str">
        <f>IF(ISNUMBER(MATCH(BH105, 'PPP private conversion factor'!$A$4:$O$4, 0)), BK105/(INDEX('PPP private conversion factor'!$A$4:$O$269, MATCH(A105, 'PPP private conversion factor'!$A$4:$A$269), MATCH(BH105, 'PPP private conversion factor'!$A$4:$O$4))), "NA")</f>
        <v>NA</v>
      </c>
      <c r="BO105" s="427">
        <f t="shared" si="19"/>
        <v>7220.5001600000005</v>
      </c>
      <c r="BP105" s="427">
        <f t="shared" si="20"/>
        <v>391.34984286083443</v>
      </c>
      <c r="BQ105" s="427">
        <f t="shared" si="21"/>
        <v>361.93581587899121</v>
      </c>
      <c r="BR105" s="427" t="str">
        <f t="shared" si="1"/>
        <v>NA</v>
      </c>
      <c r="BS105" s="438" t="s">
        <v>385</v>
      </c>
      <c r="BT105" s="441" t="s">
        <v>386</v>
      </c>
      <c r="BU105" s="344"/>
      <c r="BV105" s="346"/>
      <c r="BW105" s="346"/>
      <c r="BX105" s="346"/>
      <c r="BY105" s="346"/>
      <c r="BZ105" s="346"/>
      <c r="CA105" s="345" t="str">
        <f t="shared" si="36"/>
        <v>South Africa / Rural area / Western Cape Province</v>
      </c>
    </row>
    <row r="106" spans="1:79" ht="33" thickBot="1" x14ac:dyDescent="0.25">
      <c r="A106" s="343" t="s">
        <v>387</v>
      </c>
      <c r="B106" s="332" t="s">
        <v>213</v>
      </c>
      <c r="C106" s="334" t="s">
        <v>388</v>
      </c>
      <c r="D106" s="428" t="s">
        <v>218</v>
      </c>
      <c r="E106" s="423">
        <v>2023</v>
      </c>
      <c r="F106" s="431">
        <v>4.5</v>
      </c>
      <c r="G106" s="424">
        <v>2</v>
      </c>
      <c r="H106" s="425">
        <v>1.76</v>
      </c>
      <c r="I106" s="446" t="str">
        <f t="shared" si="37"/>
        <v>Sri Lanka / Rural area / Estate Sector</v>
      </c>
      <c r="J106" s="429" t="s">
        <v>250</v>
      </c>
      <c r="K106" s="433">
        <v>2024</v>
      </c>
      <c r="L106" s="457"/>
      <c r="M106" s="427">
        <f t="shared" si="2"/>
        <v>17348.222222222223</v>
      </c>
      <c r="N106" s="435">
        <f t="shared" si="3"/>
        <v>52.970614190970565</v>
      </c>
      <c r="O106" s="435">
        <f t="shared" si="24"/>
        <v>48.9893194402989</v>
      </c>
      <c r="P106" s="447" t="str">
        <f t="shared" si="4"/>
        <v>NA</v>
      </c>
      <c r="Q106" s="427">
        <v>78067</v>
      </c>
      <c r="R106" s="447">
        <f>IFERROR(Q106 / INDEX('LCU per US$, period average'!$A$4:$O$269, MATCH(A106, 'LCU per US$, period average'!$A$4:$A$269, 0), MATCH(K106, 'LCU per US$, period average'!$A$4:$O$4, 0)), "NA")</f>
        <v>238.36776385936753</v>
      </c>
      <c r="S106" s="447">
        <f>IFERROR(R106 * HLOOKUP(K106, 'LCU per US$, period average'!$A$4:$O$269, 76, FALSE), "NA")</f>
        <v>220.45193748134506</v>
      </c>
      <c r="T106" s="448" t="str">
        <f>IFERROR(Q106 / INDEX('PPP private conversion factor'!$A$4:$O$269, MATCH(A106, 'PPP private conversion factor'!$A$4:$A$269, 0), MATCH(K106, 'PPP private conversion factor'!$A$4:$O$4, 0)), "NA")</f>
        <v>NA</v>
      </c>
      <c r="U106" s="449" t="str">
        <f t="shared" si="38"/>
        <v>Sri Lanka / Rural area / Estate Sector</v>
      </c>
      <c r="V106" s="492" t="s">
        <v>207</v>
      </c>
      <c r="W106" s="426">
        <v>2019</v>
      </c>
      <c r="X106" s="450">
        <v>0.113</v>
      </c>
      <c r="Y106" s="430">
        <v>3.65</v>
      </c>
      <c r="Z106" s="430">
        <v>214.2</v>
      </c>
      <c r="AA106" s="451">
        <f>IF(ISNUMBER(MATCH(W106, 'LCU per US$, period average'!$A$4:$O$4, 0)), AC106/(INDEX('LCU per US$, period average'!$A$4:$O$269, MATCH(A106, 'LCU per US$, period average'!$A$4:$A$269), MATCH(W106, 'LCU per US$, period average'!$A$4:$O$4))), "NA")</f>
        <v>40.106913277516966</v>
      </c>
      <c r="AB106" s="597">
        <f>IF(ISNUMBER(MATCH(W106, 'LCU per US$, period average'!$A$4:$O$4, 0)), AA106*HLOOKUP(W106, 'LCU per US$, period average'!$A$4:$O$269, 76), "NA")</f>
        <v>33.961437925476751</v>
      </c>
      <c r="AC106" s="451">
        <f t="shared" si="5"/>
        <v>6515.9639999999999</v>
      </c>
      <c r="AD106" s="451" t="str">
        <f>IFERROR(IF(ISNUMBER(MATCH(W106, 'PPP private conversion factor'!$A$4:$O$4, 0)), AC106/(INDEX('PPP private conversion factor'!$A$4:$O$269, MATCH(A106, 'PPP private conversion factor'!$A$4:$A$269), MATCH(W106, 'PPP private conversion factor'!$A$4:$O$4))), "NA"), "NA")</f>
        <v>NA</v>
      </c>
      <c r="AE106" s="452">
        <f t="shared" si="6"/>
        <v>180.48110974882636</v>
      </c>
      <c r="AF106" s="452">
        <f t="shared" si="7"/>
        <v>152.82647066464537</v>
      </c>
      <c r="AG106" s="452">
        <f t="shared" si="8"/>
        <v>29321.838</v>
      </c>
      <c r="AH106" s="452" t="str">
        <f t="shared" si="9"/>
        <v>NA</v>
      </c>
      <c r="AI106" s="453" t="str">
        <f t="shared" si="10"/>
        <v>Sri Lanka / Rural area / Estate Sector</v>
      </c>
      <c r="AJ106" s="458" t="s">
        <v>693</v>
      </c>
      <c r="AK106" s="460">
        <v>2016</v>
      </c>
      <c r="AL106" s="459"/>
      <c r="AM106" s="427">
        <f>IFERROR(2.66*(INDEX('LCU per US$, period average'!$A$4:$N$269,MATCH(A106,'LCU per US$, period average'!$A$4:$A$269),MATCH(AK106,'LCU per US$, period average'!$A$4:$N$4))),"NA")</f>
        <v>361.37938804025674</v>
      </c>
      <c r="AN106" s="427">
        <f t="shared" si="41"/>
        <v>10993.160984184611</v>
      </c>
      <c r="AO106" s="427">
        <f>IFERROR(IF(ISNUMBER(MATCH(AK106, 'LCU per US$, period average'!$A$4:$O$4, 0)), AN106/(INDEX('LCU per US$, period average'!$A$4:$O$269, MATCH(A106, 'LCU per US$, period average'!$A$4:$A$269, 0), MATCH(AK106, 'LCU per US$, period average'!$A$4:$O$4, 0))), "NA"), "NA")</f>
        <v>80.917200000000008</v>
      </c>
      <c r="AP106" s="447">
        <f>IFERROR(IF(ISNUMBER(MATCH(AK106, 'LCU per US$, period average'!$A$4:$O$4, 0)), AO106*HLOOKUP(AK106, 'LCU per US$, period average'!$A$4:$O$269, 76), "NA"), "NA")</f>
        <v>72.930382948879995</v>
      </c>
      <c r="AQ106" s="427" t="str">
        <f>IFERROR(IF(ISNUMBER(MATCH(AK106, 'PPP private conversion factor'!$A$4:$N$4, 0)), AN106/(INDEX('PPP private conversion factor'!$A$4:$N$269, MATCH(A106, 'PPP private conversion factor'!$A$4:$A$269, 0), MATCH(AK106, 'PPP private conversion factor'!$A$4:$O$4, 0))), "NA"), "NA")</f>
        <v>NA</v>
      </c>
      <c r="AR106" s="427">
        <f t="shared" si="26"/>
        <v>49469.224428830748</v>
      </c>
      <c r="AS106" s="427">
        <f t="shared" si="11"/>
        <v>364.12740000000002</v>
      </c>
      <c r="AT106" s="427">
        <f t="shared" si="12"/>
        <v>328.18672326996</v>
      </c>
      <c r="AU106" s="454" t="str">
        <f t="shared" si="13"/>
        <v>NA</v>
      </c>
      <c r="AV106" s="455" t="str">
        <f t="shared" si="0"/>
        <v>Sri Lanka / Rural area / Estate Sector</v>
      </c>
      <c r="AW106" s="433">
        <v>2024</v>
      </c>
      <c r="AX106" s="432" t="s">
        <v>209</v>
      </c>
      <c r="AY106" s="435">
        <v>48545</v>
      </c>
      <c r="AZ106" s="427">
        <f>IF(ISERROR(MATCH(AW106, 'LCU per US$, period average'!$A$4:$O$4, 0)), "NA", AY106/(INDEX('LCU per US$, period average'!$A$4:$O$269, MATCH(A106, 'LCU per US$, period average'!$A$4:$A$269, 0), MATCH(AW106, 'LCU per US$, period average'!$A$4:$O$4, 0))))</f>
        <v>148.2260506558853</v>
      </c>
      <c r="BA106" s="447">
        <f>IFERROR(IF(ISNUMBER(MATCH(AW106, 'LCU per US$, period average'!$A$4:$O$4, 0)), AZ106*HLOOKUP(AW106, 'LCU per US$, period average'!$A$4:$O$269, 76), "NA"), "NA")</f>
        <v>137.08531524244427</v>
      </c>
      <c r="BB106" s="435" t="str">
        <f>IFERROR(IF(ISNUMBER(MATCH(AW106, 'PPP private conversion factor'!$A$4:$O$4, 0)), AY106/(INDEX('PPP private conversion factor'!$A$4:$O$269, MATCH(A106, 'PPP private conversion factor'!$A$4:$A$269, 0), MATCH(AW106, 'PPP private conversion factor'!$A$4:$O$4, 0))), "NA"), "NA")</f>
        <v>NA</v>
      </c>
      <c r="BC106" s="435">
        <f t="shared" si="14"/>
        <v>85439.2</v>
      </c>
      <c r="BD106" s="435">
        <f t="shared" si="15"/>
        <v>260.87784915435816</v>
      </c>
      <c r="BE106" s="435">
        <f t="shared" si="16"/>
        <v>241.27015482670191</v>
      </c>
      <c r="BF106" s="448" t="str">
        <f t="shared" si="17"/>
        <v>NA</v>
      </c>
      <c r="BG106" s="435" t="str">
        <f t="shared" si="18"/>
        <v>Sri Lanka / Rural area / Estate Sector</v>
      </c>
      <c r="BH106" s="438">
        <v>2024</v>
      </c>
      <c r="BI106" s="456" t="s">
        <v>699</v>
      </c>
      <c r="BJ106" s="442" t="s">
        <v>210</v>
      </c>
      <c r="BK106" s="427">
        <v>12500</v>
      </c>
      <c r="BL106" s="427">
        <f>IFERROR(IF(ISNUMBER(MATCH(BH106, 'LCU per US$, period average'!$A$4:$O$4, 0)), BK106/(INDEX('LCU per US$, period average'!$A$4:$O$269, MATCH(A106, 'LCU per US$, period average'!$A$4:$A$269), MATCH(BH106, 'LCU per US$, period average'!$A$4:$O$4))), "NA"),"NA")</f>
        <v>38.167177530097149</v>
      </c>
      <c r="BM106" s="447">
        <f>IF(ISNUMBER(MATCH(BH106, 'LCU per US$, period average'!$A$4:$O$4, 0)), BL106*HLOOKUP(BH106, 'LCU per US$, period average'!$A$4:$O$269, 76), "NA")</f>
        <v>35.298515615007794</v>
      </c>
      <c r="BN106" s="427" t="str">
        <f>IF(ISNUMBER(MATCH(BH106, 'PPP private conversion factor'!$A$4:$O$4, 0)), BK106/(INDEX('PPP private conversion factor'!$A$4:$O$269, MATCH(A106, 'PPP private conversion factor'!$A$4:$A$269), MATCH(BH106, 'PPP private conversion factor'!$A$4:$O$4))), "NA")</f>
        <v>NA</v>
      </c>
      <c r="BO106" s="427">
        <f t="shared" si="19"/>
        <v>22000</v>
      </c>
      <c r="BP106" s="427">
        <f t="shared" si="20"/>
        <v>67.174232452970983</v>
      </c>
      <c r="BQ106" s="427">
        <f t="shared" si="21"/>
        <v>62.125387482413721</v>
      </c>
      <c r="BR106" s="427" t="str">
        <f t="shared" si="1"/>
        <v>NA</v>
      </c>
      <c r="BS106" s="438" t="s">
        <v>389</v>
      </c>
      <c r="BT106" s="441" t="s">
        <v>390</v>
      </c>
      <c r="BU106" s="344"/>
      <c r="BV106" s="346"/>
      <c r="BW106" s="346"/>
      <c r="BX106" s="346"/>
      <c r="BY106" s="346"/>
      <c r="BZ106" s="346"/>
      <c r="CA106" s="345" t="str">
        <f t="shared" si="36"/>
        <v>Sri Lanka / Rural area / Estate Sector</v>
      </c>
    </row>
    <row r="107" spans="1:79" ht="33" thickBot="1" x14ac:dyDescent="0.25">
      <c r="A107" s="343" t="s">
        <v>387</v>
      </c>
      <c r="B107" s="332" t="s">
        <v>216</v>
      </c>
      <c r="C107" s="334" t="s">
        <v>204</v>
      </c>
      <c r="D107" s="476" t="s">
        <v>205</v>
      </c>
      <c r="E107" s="423">
        <v>2023</v>
      </c>
      <c r="F107" s="431">
        <v>4</v>
      </c>
      <c r="G107" s="424">
        <v>2</v>
      </c>
      <c r="H107" s="425">
        <v>1.6</v>
      </c>
      <c r="I107" s="446" t="str">
        <f t="shared" si="37"/>
        <v>Sri Lanka / Urban area / All</v>
      </c>
      <c r="J107" s="471" t="s">
        <v>206</v>
      </c>
      <c r="K107" s="433">
        <v>2024</v>
      </c>
      <c r="L107" s="457">
        <v>104868</v>
      </c>
      <c r="M107" s="427">
        <f t="shared" si="2"/>
        <v>41947.200000000004</v>
      </c>
      <c r="N107" s="435">
        <f t="shared" si="3"/>
        <v>128.0804983432393</v>
      </c>
      <c r="O107" s="435">
        <f t="shared" si="24"/>
        <v>118.4539115364684</v>
      </c>
      <c r="P107" s="447" t="str">
        <f t="shared" si="4"/>
        <v>NA</v>
      </c>
      <c r="Q107" s="447">
        <f>L107*H107</f>
        <v>167788.80000000002</v>
      </c>
      <c r="R107" s="447">
        <f>IFERROR(Q107 / INDEX('LCU per US$, period average'!$A$4:$O$269, MATCH(A107, 'LCU per US$, period average'!$A$4:$A$269, 0), MATCH(K107, 'LCU per US$, period average'!$A$4:$O$4, 0)), "NA")</f>
        <v>512.32199337295719</v>
      </c>
      <c r="S107" s="447">
        <f>IFERROR(R107 * HLOOKUP(K107, 'LCU per US$, period average'!$A$4:$O$269, 76, FALSE), "NA")</f>
        <v>473.81564614587359</v>
      </c>
      <c r="T107" s="448" t="str">
        <f>IFERROR(Q107 / INDEX('PPP private conversion factor'!$A$4:$O$269, MATCH(A107, 'PPP private conversion factor'!$A$4:$A$269, 0), MATCH(K107, 'PPP private conversion factor'!$A$4:$O$4, 0)), "NA")</f>
        <v>NA</v>
      </c>
      <c r="U107" s="449" t="str">
        <f t="shared" si="38"/>
        <v>Sri Lanka / Urban area / All</v>
      </c>
      <c r="V107" s="492" t="s">
        <v>207</v>
      </c>
      <c r="W107" s="426">
        <v>2019</v>
      </c>
      <c r="X107" s="450">
        <v>0.113</v>
      </c>
      <c r="Y107" s="430">
        <v>3.65</v>
      </c>
      <c r="Z107" s="430">
        <v>214.2</v>
      </c>
      <c r="AA107" s="451">
        <f>IF(ISNUMBER(MATCH(W107, 'LCU per US$, period average'!$A$4:$O$4, 0)), AC107/(INDEX('LCU per US$, period average'!$A$4:$O$269, MATCH(A107, 'LCU per US$, period average'!$A$4:$A$269), MATCH(W107, 'LCU per US$, period average'!$A$4:$O$4))), "NA")</f>
        <v>40.106913277516966</v>
      </c>
      <c r="AB107" s="597">
        <f>IF(ISNUMBER(MATCH(W107, 'LCU per US$, period average'!$A$4:$O$4, 0)), AA107*HLOOKUP(W107, 'LCU per US$, period average'!$A$4:$O$269, 76), "NA")</f>
        <v>33.961437925476751</v>
      </c>
      <c r="AC107" s="451">
        <f t="shared" si="5"/>
        <v>6515.9639999999999</v>
      </c>
      <c r="AD107" s="451" t="str">
        <f>IFERROR(IF(ISNUMBER(MATCH(W107, 'PPP private conversion factor'!$A$4:$O$4, 0)), AC107/(INDEX('PPP private conversion factor'!$A$4:$O$269, MATCH(A107, 'PPP private conversion factor'!$A$4:$A$269), MATCH(W107, 'PPP private conversion factor'!$A$4:$O$4))), "NA"), "NA")</f>
        <v>NA</v>
      </c>
      <c r="AE107" s="452">
        <f t="shared" si="6"/>
        <v>160.42765311006787</v>
      </c>
      <c r="AF107" s="452">
        <f t="shared" si="7"/>
        <v>135.84575170190701</v>
      </c>
      <c r="AG107" s="452">
        <f t="shared" si="8"/>
        <v>26063.856</v>
      </c>
      <c r="AH107" s="452" t="str">
        <f t="shared" si="9"/>
        <v>NA</v>
      </c>
      <c r="AI107" s="453" t="str">
        <f t="shared" si="10"/>
        <v>Sri Lanka / Urban area / All</v>
      </c>
      <c r="AJ107" s="458" t="s">
        <v>693</v>
      </c>
      <c r="AK107" s="460">
        <v>2016</v>
      </c>
      <c r="AL107" s="459"/>
      <c r="AM107" s="427">
        <f>IFERROR(2.66*(INDEX('LCU per US$, period average'!$A$4:$N$269,MATCH(A107,'LCU per US$, period average'!$A$4:$A$269),MATCH(AK107,'LCU per US$, period average'!$A$4:$N$4))),"NA")</f>
        <v>361.37938804025674</v>
      </c>
      <c r="AN107" s="427">
        <f t="shared" si="41"/>
        <v>10993.160984184611</v>
      </c>
      <c r="AO107" s="427">
        <f>IFERROR(IF(ISNUMBER(MATCH(AK107, 'LCU per US$, period average'!$A$4:$O$4, 0)), AN107/(INDEX('LCU per US$, period average'!$A$4:$O$269, MATCH(A107, 'LCU per US$, period average'!$A$4:$A$269, 0), MATCH(AK107, 'LCU per US$, period average'!$A$4:$O$4, 0))), "NA"), "NA")</f>
        <v>80.917200000000008</v>
      </c>
      <c r="AP107" s="447">
        <f>IFERROR(IF(ISNUMBER(MATCH(AK107, 'LCU per US$, period average'!$A$4:$O$4, 0)), AO107*HLOOKUP(AK107, 'LCU per US$, period average'!$A$4:$O$269, 76), "NA"), "NA")</f>
        <v>72.930382948879995</v>
      </c>
      <c r="AQ107" s="427" t="str">
        <f>IFERROR(IF(ISNUMBER(MATCH(AK107, 'PPP private conversion factor'!$A$4:$N$4, 0)), AN107/(INDEX('PPP private conversion factor'!$A$4:$N$269, MATCH(A107, 'PPP private conversion factor'!$A$4:$A$269, 0), MATCH(AK107, 'PPP private conversion factor'!$A$4:$O$4, 0))), "NA"), "NA")</f>
        <v>NA</v>
      </c>
      <c r="AR107" s="427">
        <f t="shared" si="26"/>
        <v>43972.643936738445</v>
      </c>
      <c r="AS107" s="427">
        <f t="shared" si="11"/>
        <v>323.66880000000003</v>
      </c>
      <c r="AT107" s="427">
        <f t="shared" si="12"/>
        <v>291.72153179551998</v>
      </c>
      <c r="AU107" s="454" t="str">
        <f t="shared" si="13"/>
        <v>NA</v>
      </c>
      <c r="AV107" s="455" t="str">
        <f t="shared" si="0"/>
        <v>Sri Lanka / Urban area / All</v>
      </c>
      <c r="AW107" s="433">
        <v>2024</v>
      </c>
      <c r="AX107" s="462" t="s">
        <v>209</v>
      </c>
      <c r="AY107" s="435">
        <v>115943</v>
      </c>
      <c r="AZ107" s="427">
        <f>IF(ISERROR(MATCH(AW107, 'LCU per US$, period average'!$A$4:$O$4, 0)), "NA", AY107/(INDEX('LCU per US$, period average'!$A$4:$O$269, MATCH(A107, 'LCU per US$, period average'!$A$4:$A$269, 0), MATCH(AW107, 'LCU per US$, period average'!$A$4:$O$4, 0))))</f>
        <v>354.01736514976432</v>
      </c>
      <c r="BA107" s="447">
        <f>IFERROR(IF(ISNUMBER(MATCH(AW107, 'LCU per US$, period average'!$A$4:$O$4, 0)), AZ107*HLOOKUP(AW107, 'LCU per US$, period average'!$A$4:$O$269, 76), "NA"), "NA")</f>
        <v>327.40926367606789</v>
      </c>
      <c r="BB107" s="435" t="str">
        <f>IFERROR(IF(ISNUMBER(MATCH(AW107, 'PPP private conversion factor'!$A$4:$O$4, 0)), AY107/(INDEX('PPP private conversion factor'!$A$4:$O$269, MATCH(A107, 'PPP private conversion factor'!$A$4:$A$269, 0), MATCH(AW107, 'PPP private conversion factor'!$A$4:$O$4, 0))), "NA"), "NA")</f>
        <v>NA</v>
      </c>
      <c r="BC107" s="435">
        <f t="shared" si="14"/>
        <v>185508.80000000002</v>
      </c>
      <c r="BD107" s="435">
        <f t="shared" si="15"/>
        <v>566.42778423962295</v>
      </c>
      <c r="BE107" s="435">
        <f t="shared" si="16"/>
        <v>523.85482188170863</v>
      </c>
      <c r="BF107" s="448" t="str">
        <f t="shared" si="17"/>
        <v>NA</v>
      </c>
      <c r="BG107" s="435" t="str">
        <f t="shared" si="18"/>
        <v>Sri Lanka / Urban area / All</v>
      </c>
      <c r="BH107" s="438">
        <v>2024</v>
      </c>
      <c r="BI107" s="456" t="s">
        <v>699</v>
      </c>
      <c r="BJ107" s="442" t="s">
        <v>210</v>
      </c>
      <c r="BK107" s="427">
        <v>12500</v>
      </c>
      <c r="BL107" s="427">
        <f>IFERROR(IF(ISNUMBER(MATCH(BH107, 'LCU per US$, period average'!$A$4:$O$4, 0)), BK107/(INDEX('LCU per US$, period average'!$A$4:$O$269, MATCH(A107, 'LCU per US$, period average'!$A$4:$A$269), MATCH(BH107, 'LCU per US$, period average'!$A$4:$O$4))), "NA"),"NA")</f>
        <v>38.167177530097149</v>
      </c>
      <c r="BM107" s="447">
        <f>IF(ISNUMBER(MATCH(BH107, 'LCU per US$, period average'!$A$4:$O$4, 0)), BL107*HLOOKUP(BH107, 'LCU per US$, period average'!$A$4:$O$269, 76), "NA")</f>
        <v>35.298515615007794</v>
      </c>
      <c r="BN107" s="427" t="str">
        <f>IF(ISNUMBER(MATCH(BH107, 'PPP private conversion factor'!$A$4:$O$4, 0)), BK107/(INDEX('PPP private conversion factor'!$A$4:$O$269, MATCH(A107, 'PPP private conversion factor'!$A$4:$A$269), MATCH(BH107, 'PPP private conversion factor'!$A$4:$O$4))), "NA")</f>
        <v>NA</v>
      </c>
      <c r="BO107" s="427">
        <f t="shared" si="19"/>
        <v>20000</v>
      </c>
      <c r="BP107" s="427">
        <f t="shared" si="20"/>
        <v>61.067484048155443</v>
      </c>
      <c r="BQ107" s="427">
        <f t="shared" si="21"/>
        <v>56.477624984012472</v>
      </c>
      <c r="BR107" s="427" t="str">
        <f t="shared" si="1"/>
        <v>NA</v>
      </c>
      <c r="BS107" s="438" t="s">
        <v>389</v>
      </c>
      <c r="BT107" s="441" t="s">
        <v>390</v>
      </c>
      <c r="BU107" s="344"/>
      <c r="BV107" s="346"/>
      <c r="BW107" s="346"/>
      <c r="BX107" s="346"/>
      <c r="BY107" s="346"/>
      <c r="BZ107" s="346"/>
      <c r="CA107" s="345" t="str">
        <f t="shared" si="36"/>
        <v>Sri Lanka / Urban area / All</v>
      </c>
    </row>
    <row r="108" spans="1:79" ht="33" thickBot="1" x14ac:dyDescent="0.25">
      <c r="A108" s="343" t="s">
        <v>391</v>
      </c>
      <c r="B108" s="332" t="s">
        <v>213</v>
      </c>
      <c r="C108" s="334" t="s">
        <v>204</v>
      </c>
      <c r="D108" s="476" t="s">
        <v>214</v>
      </c>
      <c r="E108" s="423">
        <v>2023</v>
      </c>
      <c r="F108" s="431">
        <v>5.5</v>
      </c>
      <c r="G108" s="424">
        <v>2</v>
      </c>
      <c r="H108" s="425">
        <v>1.73</v>
      </c>
      <c r="I108" s="446" t="str">
        <f t="shared" si="37"/>
        <v>Tanzania / Rural area / All</v>
      </c>
      <c r="J108" s="471" t="s">
        <v>209</v>
      </c>
      <c r="K108" s="433">
        <v>2024</v>
      </c>
      <c r="L108" s="457"/>
      <c r="M108" s="427">
        <f t="shared" si="2"/>
        <v>96207.272727272721</v>
      </c>
      <c r="N108" s="435" t="str">
        <f t="shared" si="3"/>
        <v>NA</v>
      </c>
      <c r="O108" s="435" t="str">
        <f t="shared" si="24"/>
        <v>NA</v>
      </c>
      <c r="P108" s="447" t="str">
        <f t="shared" si="4"/>
        <v>NA</v>
      </c>
      <c r="Q108" s="427">
        <v>529140</v>
      </c>
      <c r="R108" s="447" t="str">
        <f>IFERROR(Q108 / INDEX('LCU per US$, period average'!$A$4:$O$269, MATCH(A108, 'LCU per US$, period average'!$A$4:$A$269, 0), MATCH(K108, 'LCU per US$, period average'!$A$4:$O$4, 0)), "NA")</f>
        <v>NA</v>
      </c>
      <c r="S108" s="447" t="str">
        <f>IFERROR(R108 * HLOOKUP(K108, 'LCU per US$, period average'!$A$4:$O$269, 76, FALSE), "NA")</f>
        <v>NA</v>
      </c>
      <c r="T108" s="448" t="str">
        <f>IFERROR(Q108 / INDEX('PPP private conversion factor'!$A$4:$O$269, MATCH(A108, 'PPP private conversion factor'!$A$4:$A$269, 0), MATCH(K108, 'PPP private conversion factor'!$A$4:$O$4, 0)), "NA")</f>
        <v>NA</v>
      </c>
      <c r="U108" s="449" t="str">
        <f t="shared" si="38"/>
        <v>Tanzania / Rural area / All</v>
      </c>
      <c r="V108" s="492" t="s">
        <v>207</v>
      </c>
      <c r="W108" s="426">
        <v>2018</v>
      </c>
      <c r="X108" s="450">
        <v>0.74299999999999999</v>
      </c>
      <c r="Y108" s="430">
        <v>3.65</v>
      </c>
      <c r="Z108" s="430">
        <v>2842.9</v>
      </c>
      <c r="AA108" s="451">
        <f>IF(ISNUMBER(MATCH(W108, 'LCU per US$, period average'!$A$4:$O$4, 0)), AC108/(INDEX('LCU per US$, period average'!$A$4:$O$269, MATCH(A108, 'LCU per US$, period average'!$A$4:$A$269), MATCH(W108, 'LCU per US$, period average'!$A$4:$O$4))), "NA")</f>
        <v>38.800618852416058</v>
      </c>
      <c r="AB108" s="597">
        <f>IF(ISNUMBER(MATCH(W108, 'LCU per US$, period average'!$A$4:$O$4, 0)), AA108*HLOOKUP(W108, 'LCU per US$, period average'!$A$4:$O$269, 76), "NA")</f>
        <v>34.346521532419139</v>
      </c>
      <c r="AC108" s="451">
        <f t="shared" si="5"/>
        <v>86481.018000000011</v>
      </c>
      <c r="AD108" s="451" t="str">
        <f>IFERROR(IF(ISNUMBER(MATCH(W108, 'PPP private conversion factor'!$A$4:$O$4, 0)), AC108/(INDEX('PPP private conversion factor'!$A$4:$O$269, MATCH(A108, 'PPP private conversion factor'!$A$4:$A$269), MATCH(W108, 'PPP private conversion factor'!$A$4:$O$4))), "NA"), "NA")</f>
        <v>NA</v>
      </c>
      <c r="AE108" s="452">
        <f t="shared" si="6"/>
        <v>213.40340368828831</v>
      </c>
      <c r="AF108" s="452">
        <f t="shared" si="7"/>
        <v>188.90586842830527</v>
      </c>
      <c r="AG108" s="452">
        <f t="shared" si="8"/>
        <v>475645.59900000005</v>
      </c>
      <c r="AH108" s="452" t="str">
        <f t="shared" si="9"/>
        <v>NA</v>
      </c>
      <c r="AI108" s="453" t="str">
        <f t="shared" si="10"/>
        <v>Tanzania / Rural area / All</v>
      </c>
      <c r="AJ108" s="458" t="s">
        <v>693</v>
      </c>
      <c r="AK108" s="460">
        <v>2017</v>
      </c>
      <c r="AL108" s="459"/>
      <c r="AM108" s="427">
        <f>IFERROR(1.62*(INDEX('LCU per US$, period average'!$A$4:$N$269,MATCH(A108,'LCU per US$, period average'!$A$4:$A$269),MATCH(AK108,'LCU per US$, period average'!$A$4:$N$4))),"NA")</f>
        <v>3526.8804000000059</v>
      </c>
      <c r="AN108" s="427">
        <f t="shared" ref="AN108:AN121" si="42">AM108*30.42</f>
        <v>107287.70176800019</v>
      </c>
      <c r="AO108" s="427">
        <f>IFERROR(IF(ISNUMBER(MATCH(AK108, 'LCU per US$, period average'!$A$4:$O$4, 0)), AN108/(INDEX('LCU per US$, period average'!$A$4:$O$269, MATCH(A108, 'LCU per US$, period average'!$A$4:$A$269, 0), MATCH(AK108, 'LCU per US$, period average'!$A$4:$O$4, 0))), "NA"), "NA")</f>
        <v>49.280400000000007</v>
      </c>
      <c r="AP108" s="447">
        <f>IFERROR(IF(ISNUMBER(MATCH(AK108, 'LCU per US$, period average'!$A$4:$O$4, 0)), AO108*HLOOKUP(AK108, 'LCU per US$, period average'!$A$4:$O$269, 76), "NA"), "NA")</f>
        <v>44.52096974733243</v>
      </c>
      <c r="AQ108" s="427" t="str">
        <f>IFERROR(IF(ISNUMBER(MATCH(AK108, 'PPP private conversion factor'!$A$4:$N$4, 0)), AN108/(INDEX('PPP private conversion factor'!$A$4:$N$269, MATCH(A108, 'PPP private conversion factor'!$A$4:$A$269, 0), MATCH(AK108, 'PPP private conversion factor'!$A$4:$O$4, 0))), "NA"), "NA")</f>
        <v>NA</v>
      </c>
      <c r="AR108" s="427">
        <f t="shared" si="26"/>
        <v>590082.35972400103</v>
      </c>
      <c r="AS108" s="427">
        <f t="shared" si="11"/>
        <v>271.04220000000004</v>
      </c>
      <c r="AT108" s="427">
        <f t="shared" si="12"/>
        <v>244.86533361032838</v>
      </c>
      <c r="AU108" s="454" t="str">
        <f t="shared" si="13"/>
        <v>NA</v>
      </c>
      <c r="AV108" s="455" t="str">
        <f t="shared" si="0"/>
        <v>Tanzania / Rural area / All</v>
      </c>
      <c r="AW108" s="433">
        <v>2024</v>
      </c>
      <c r="AX108" s="475" t="s">
        <v>209</v>
      </c>
      <c r="AY108" s="435">
        <v>357799</v>
      </c>
      <c r="AZ108" s="427" t="e">
        <f>IF(ISERROR(MATCH(AW108, 'LCU per US$, period average'!$A$4:$O$4, 0)), "NA", AY108/(INDEX('LCU per US$, period average'!$A$4:$O$269, MATCH(A108, 'LCU per US$, period average'!$A$4:$A$269, 0), MATCH(AW108, 'LCU per US$, period average'!$A$4:$O$4, 0))))</f>
        <v>#DIV/0!</v>
      </c>
      <c r="BA108" s="447" t="str">
        <f>IFERROR(IF(ISNUMBER(MATCH(AW108, 'LCU per US$, period average'!$A$4:$O$4, 0)), AZ108*HLOOKUP(AW108, 'LCU per US$, period average'!$A$4:$O$269, 76), "NA"), "NA")</f>
        <v>NA</v>
      </c>
      <c r="BB108" s="435" t="str">
        <f>IFERROR(IF(ISNUMBER(MATCH(AW108, 'PPP private conversion factor'!$A$4:$O$4, 0)), AY108/(INDEX('PPP private conversion factor'!$A$4:$O$269, MATCH(A108, 'PPP private conversion factor'!$A$4:$A$269, 0), MATCH(AW108, 'PPP private conversion factor'!$A$4:$O$4, 0))), "NA"), "NA")</f>
        <v>NA</v>
      </c>
      <c r="BC108" s="435">
        <f t="shared" si="14"/>
        <v>618992.27</v>
      </c>
      <c r="BD108" s="435" t="str">
        <f t="shared" si="15"/>
        <v>NA</v>
      </c>
      <c r="BE108" s="435" t="str">
        <f t="shared" si="16"/>
        <v>NA</v>
      </c>
      <c r="BF108" s="448" t="str">
        <f t="shared" si="17"/>
        <v>NA</v>
      </c>
      <c r="BG108" s="435" t="str">
        <f t="shared" si="18"/>
        <v>Tanzania / Rural area / All</v>
      </c>
      <c r="BH108" s="438">
        <v>2024</v>
      </c>
      <c r="BI108" s="456" t="s">
        <v>292</v>
      </c>
      <c r="BJ108" s="429" t="s">
        <v>210</v>
      </c>
      <c r="BK108" s="427">
        <v>140000</v>
      </c>
      <c r="BL108" s="427" t="str">
        <f>IFERROR(IF(ISNUMBER(MATCH(BH108, 'LCU per US$, period average'!$A$4:$O$4, 0)), BK108/(INDEX('LCU per US$, period average'!$A$4:$O$269, MATCH(A108, 'LCU per US$, period average'!$A$4:$A$269), MATCH(BH108, 'LCU per US$, period average'!$A$4:$O$4))), "NA"),"NA")</f>
        <v>NA</v>
      </c>
      <c r="BM108" s="447" t="e">
        <f>IF(ISNUMBER(MATCH(BH108, 'LCU per US$, period average'!$A$4:$O$4, 0)), BL108*HLOOKUP(BH108, 'LCU per US$, period average'!$A$4:$O$269, 76), "NA")</f>
        <v>#VALUE!</v>
      </c>
      <c r="BN108" s="427" t="str">
        <f>IF(ISNUMBER(MATCH(BH108, 'PPP private conversion factor'!$A$4:$O$4, 0)), BK108/(INDEX('PPP private conversion factor'!$A$4:$O$269, MATCH(A108, 'PPP private conversion factor'!$A$4:$A$269), MATCH(BH108, 'PPP private conversion factor'!$A$4:$O$4))), "NA")</f>
        <v>NA</v>
      </c>
      <c r="BO108" s="427">
        <f t="shared" si="19"/>
        <v>242200</v>
      </c>
      <c r="BP108" s="427" t="str">
        <f t="shared" si="20"/>
        <v>NA</v>
      </c>
      <c r="BQ108" s="427" t="str">
        <f t="shared" si="21"/>
        <v>NA</v>
      </c>
      <c r="BR108" s="427" t="str">
        <f t="shared" si="1"/>
        <v>NA</v>
      </c>
      <c r="BS108" s="438" t="s">
        <v>392</v>
      </c>
      <c r="BT108" s="441" t="s">
        <v>393</v>
      </c>
      <c r="BU108" s="344"/>
      <c r="BV108" s="346"/>
      <c r="BW108" s="346"/>
      <c r="BX108" s="346"/>
      <c r="BY108" s="346"/>
      <c r="BZ108" s="346"/>
      <c r="CA108" s="345" t="str">
        <f t="shared" si="36"/>
        <v>Tanzania / Rural area / All</v>
      </c>
    </row>
    <row r="109" spans="1:79" ht="33" thickBot="1" x14ac:dyDescent="0.25">
      <c r="A109" s="343" t="s">
        <v>391</v>
      </c>
      <c r="B109" s="332" t="s">
        <v>216</v>
      </c>
      <c r="C109" s="334" t="s">
        <v>204</v>
      </c>
      <c r="D109" s="476" t="s">
        <v>205</v>
      </c>
      <c r="E109" s="423">
        <v>2023</v>
      </c>
      <c r="F109" s="431">
        <v>5</v>
      </c>
      <c r="G109" s="424">
        <v>2</v>
      </c>
      <c r="H109" s="425">
        <v>1.69</v>
      </c>
      <c r="I109" s="446" t="str">
        <f t="shared" si="37"/>
        <v>Tanzania / Urban area / All</v>
      </c>
      <c r="J109" s="422" t="s">
        <v>250</v>
      </c>
      <c r="K109" s="433">
        <v>2024</v>
      </c>
      <c r="L109" s="457">
        <v>417380</v>
      </c>
      <c r="M109" s="427">
        <f t="shared" si="2"/>
        <v>141074.44</v>
      </c>
      <c r="N109" s="435" t="str">
        <f t="shared" si="3"/>
        <v>NA</v>
      </c>
      <c r="O109" s="435" t="str">
        <f t="shared" si="24"/>
        <v>NA</v>
      </c>
      <c r="P109" s="447" t="str">
        <f t="shared" si="4"/>
        <v>NA</v>
      </c>
      <c r="Q109" s="447">
        <f>L109*H109</f>
        <v>705372.2</v>
      </c>
      <c r="R109" s="447" t="str">
        <f>IFERROR(Q109 / INDEX('LCU per US$, period average'!$A$4:$O$269, MATCH(A109, 'LCU per US$, period average'!$A$4:$A$269, 0), MATCH(K109, 'LCU per US$, period average'!$A$4:$O$4, 0)), "NA")</f>
        <v>NA</v>
      </c>
      <c r="S109" s="447" t="str">
        <f>IFERROR(R109 * HLOOKUP(K109, 'LCU per US$, period average'!$A$4:$O$269, 76, FALSE), "NA")</f>
        <v>NA</v>
      </c>
      <c r="T109" s="448" t="str">
        <f>IFERROR(Q109 / INDEX('PPP private conversion factor'!$A$4:$O$269, MATCH(A109, 'PPP private conversion factor'!$A$4:$A$269, 0), MATCH(K109, 'PPP private conversion factor'!$A$4:$O$4, 0)), "NA")</f>
        <v>NA</v>
      </c>
      <c r="U109" s="449" t="str">
        <f t="shared" si="38"/>
        <v>Tanzania / Urban area / All</v>
      </c>
      <c r="V109" s="492" t="s">
        <v>207</v>
      </c>
      <c r="W109" s="426">
        <v>2018</v>
      </c>
      <c r="X109" s="450">
        <v>0.74299999999999999</v>
      </c>
      <c r="Y109" s="430">
        <v>3.65</v>
      </c>
      <c r="Z109" s="430">
        <v>2842.9</v>
      </c>
      <c r="AA109" s="451">
        <f>IF(ISNUMBER(MATCH(W109, 'LCU per US$, period average'!$A$4:$O$4, 0)), AC109/(INDEX('LCU per US$, period average'!$A$4:$O$269, MATCH(A109, 'LCU per US$, period average'!$A$4:$A$269), MATCH(W109, 'LCU per US$, period average'!$A$4:$O$4))), "NA")</f>
        <v>38.800618852416058</v>
      </c>
      <c r="AB109" s="597">
        <f>IF(ISNUMBER(MATCH(W109, 'LCU per US$, period average'!$A$4:$O$4, 0)), AA109*HLOOKUP(W109, 'LCU per US$, period average'!$A$4:$O$269, 76), "NA")</f>
        <v>34.346521532419139</v>
      </c>
      <c r="AC109" s="451">
        <f t="shared" si="5"/>
        <v>86481.018000000011</v>
      </c>
      <c r="AD109" s="451" t="str">
        <f>IFERROR(IF(ISNUMBER(MATCH(W109, 'PPP private conversion factor'!$A$4:$O$4, 0)), AC109/(INDEX('PPP private conversion factor'!$A$4:$O$269, MATCH(A109, 'PPP private conversion factor'!$A$4:$A$269), MATCH(W109, 'PPP private conversion factor'!$A$4:$O$4))), "NA"), "NA")</f>
        <v>NA</v>
      </c>
      <c r="AE109" s="452">
        <f t="shared" si="6"/>
        <v>194.00309426208028</v>
      </c>
      <c r="AF109" s="452">
        <f t="shared" si="7"/>
        <v>171.73260766209569</v>
      </c>
      <c r="AG109" s="452">
        <f t="shared" si="8"/>
        <v>432405.09000000008</v>
      </c>
      <c r="AH109" s="452" t="str">
        <f t="shared" si="9"/>
        <v>NA</v>
      </c>
      <c r="AI109" s="453" t="str">
        <f t="shared" si="10"/>
        <v>Tanzania / Urban area / All</v>
      </c>
      <c r="AJ109" s="458" t="s">
        <v>693</v>
      </c>
      <c r="AK109" s="460">
        <v>2017</v>
      </c>
      <c r="AL109" s="459"/>
      <c r="AM109" s="427">
        <f>IFERROR(1.62*(INDEX('LCU per US$, period average'!$A$4:$N$269,MATCH(A109,'LCU per US$, period average'!$A$4:$A$269),MATCH(AK109,'LCU per US$, period average'!$A$4:$N$4))),"NA")</f>
        <v>3526.8804000000059</v>
      </c>
      <c r="AN109" s="427">
        <f t="shared" si="42"/>
        <v>107287.70176800019</v>
      </c>
      <c r="AO109" s="427">
        <f>IFERROR(IF(ISNUMBER(MATCH(AK109, 'LCU per US$, period average'!$A$4:$O$4, 0)), AN109/(INDEX('LCU per US$, period average'!$A$4:$O$269, MATCH(A109, 'LCU per US$, period average'!$A$4:$A$269, 0), MATCH(AK109, 'LCU per US$, period average'!$A$4:$O$4, 0))), "NA"), "NA")</f>
        <v>49.280400000000007</v>
      </c>
      <c r="AP109" s="447">
        <f>IFERROR(IF(ISNUMBER(MATCH(AK109, 'LCU per US$, period average'!$A$4:$O$4, 0)), AO109*HLOOKUP(AK109, 'LCU per US$, period average'!$A$4:$O$269, 76), "NA"), "NA")</f>
        <v>44.52096974733243</v>
      </c>
      <c r="AQ109" s="427" t="str">
        <f>IFERROR(IF(ISNUMBER(MATCH(AK109, 'PPP private conversion factor'!$A$4:$N$4, 0)), AN109/(INDEX('PPP private conversion factor'!$A$4:$N$269, MATCH(A109, 'PPP private conversion factor'!$A$4:$A$269, 0), MATCH(AK109, 'PPP private conversion factor'!$A$4:$O$4, 0))), "NA"), "NA")</f>
        <v>NA</v>
      </c>
      <c r="AR109" s="427">
        <f t="shared" si="26"/>
        <v>536438.50884000096</v>
      </c>
      <c r="AS109" s="427">
        <f t="shared" si="11"/>
        <v>246.40200000000004</v>
      </c>
      <c r="AT109" s="427">
        <f t="shared" si="12"/>
        <v>222.60484873666215</v>
      </c>
      <c r="AU109" s="454" t="str">
        <f t="shared" si="13"/>
        <v>NA</v>
      </c>
      <c r="AV109" s="455" t="str">
        <f t="shared" si="0"/>
        <v>Tanzania / Urban area / All</v>
      </c>
      <c r="AW109" s="433">
        <v>2024</v>
      </c>
      <c r="AX109" s="475" t="s">
        <v>209</v>
      </c>
      <c r="AY109" s="435">
        <v>482658</v>
      </c>
      <c r="AZ109" s="427" t="e">
        <f>IF(ISERROR(MATCH(AW109, 'LCU per US$, period average'!$A$4:$O$4, 0)), "NA", AY109/(INDEX('LCU per US$, period average'!$A$4:$O$269, MATCH(A109, 'LCU per US$, period average'!$A$4:$A$269, 0), MATCH(AW109, 'LCU per US$, period average'!$A$4:$O$4, 0))))</f>
        <v>#DIV/0!</v>
      </c>
      <c r="BA109" s="447" t="str">
        <f>IFERROR(IF(ISNUMBER(MATCH(AW109, 'LCU per US$, period average'!$A$4:$O$4, 0)), AZ109*HLOOKUP(AW109, 'LCU per US$, period average'!$A$4:$O$269, 76), "NA"), "NA")</f>
        <v>NA</v>
      </c>
      <c r="BB109" s="435" t="str">
        <f>IFERROR(IF(ISNUMBER(MATCH(AW109, 'PPP private conversion factor'!$A$4:$O$4, 0)), AY109/(INDEX('PPP private conversion factor'!$A$4:$O$269, MATCH(A109, 'PPP private conversion factor'!$A$4:$A$269, 0), MATCH(AW109, 'PPP private conversion factor'!$A$4:$O$4, 0))), "NA"), "NA")</f>
        <v>NA</v>
      </c>
      <c r="BC109" s="435">
        <f t="shared" si="14"/>
        <v>815692.02</v>
      </c>
      <c r="BD109" s="435" t="str">
        <f t="shared" si="15"/>
        <v>NA</v>
      </c>
      <c r="BE109" s="435" t="str">
        <f t="shared" si="16"/>
        <v>NA</v>
      </c>
      <c r="BF109" s="448" t="str">
        <f t="shared" si="17"/>
        <v>NA</v>
      </c>
      <c r="BG109" s="435" t="str">
        <f t="shared" si="18"/>
        <v>Tanzania / Urban area / All</v>
      </c>
      <c r="BH109" s="438">
        <v>2024</v>
      </c>
      <c r="BI109" s="456" t="s">
        <v>292</v>
      </c>
      <c r="BJ109" s="429" t="s">
        <v>210</v>
      </c>
      <c r="BK109" s="427">
        <v>140000</v>
      </c>
      <c r="BL109" s="427" t="str">
        <f>IFERROR(IF(ISNUMBER(MATCH(BH109, 'LCU per US$, period average'!$A$4:$O$4, 0)), BK109/(INDEX('LCU per US$, period average'!$A$4:$O$269, MATCH(A109, 'LCU per US$, period average'!$A$4:$A$269), MATCH(BH109, 'LCU per US$, period average'!$A$4:$O$4))), "NA"),"NA")</f>
        <v>NA</v>
      </c>
      <c r="BM109" s="447" t="e">
        <f>IF(ISNUMBER(MATCH(BH109, 'LCU per US$, period average'!$A$4:$O$4, 0)), BL109*HLOOKUP(BH109, 'LCU per US$, period average'!$A$4:$O$269, 76), "NA")</f>
        <v>#VALUE!</v>
      </c>
      <c r="BN109" s="427" t="str">
        <f>IF(ISNUMBER(MATCH(BH109, 'PPP private conversion factor'!$A$4:$O$4, 0)), BK109/(INDEX('PPP private conversion factor'!$A$4:$O$269, MATCH(A109, 'PPP private conversion factor'!$A$4:$A$269), MATCH(BH109, 'PPP private conversion factor'!$A$4:$O$4))), "NA")</f>
        <v>NA</v>
      </c>
      <c r="BO109" s="427">
        <f t="shared" si="19"/>
        <v>236600</v>
      </c>
      <c r="BP109" s="427" t="str">
        <f t="shared" si="20"/>
        <v>NA</v>
      </c>
      <c r="BQ109" s="427" t="str">
        <f t="shared" si="21"/>
        <v>NA</v>
      </c>
      <c r="BR109" s="427" t="str">
        <f t="shared" si="1"/>
        <v>NA</v>
      </c>
      <c r="BS109" s="438" t="s">
        <v>392</v>
      </c>
      <c r="BT109" s="441" t="s">
        <v>393</v>
      </c>
      <c r="BU109" s="344"/>
      <c r="BV109" s="346"/>
      <c r="BW109" s="346"/>
      <c r="BX109" s="346"/>
      <c r="BY109" s="346"/>
      <c r="BZ109" s="346"/>
      <c r="CA109" s="345" t="str">
        <f t="shared" si="36"/>
        <v>Tanzania / Urban area / All</v>
      </c>
    </row>
    <row r="110" spans="1:79" ht="33" thickBot="1" x14ac:dyDescent="0.25">
      <c r="A110" s="343" t="s">
        <v>610</v>
      </c>
      <c r="B110" s="332" t="s">
        <v>216</v>
      </c>
      <c r="C110" s="334" t="s">
        <v>204</v>
      </c>
      <c r="D110" s="476" t="s">
        <v>205</v>
      </c>
      <c r="E110" s="423">
        <v>2023</v>
      </c>
      <c r="F110" s="431">
        <v>4</v>
      </c>
      <c r="G110" s="424">
        <v>2</v>
      </c>
      <c r="H110" s="425">
        <v>1.8</v>
      </c>
      <c r="I110" s="446" t="str">
        <f t="shared" si="37"/>
        <v>Thailand / Urban area / All</v>
      </c>
      <c r="J110" s="478" t="s">
        <v>250</v>
      </c>
      <c r="K110" s="433">
        <v>2024</v>
      </c>
      <c r="L110" s="461">
        <v>13523</v>
      </c>
      <c r="M110" s="427">
        <f>IFERROR(Q110/F110,"NA")</f>
        <v>6085.35</v>
      </c>
      <c r="N110" s="435">
        <f>IFERROR(IF(ISBLANK(M110),"",R110/F110),"NA")</f>
        <v>174.85538261093325</v>
      </c>
      <c r="O110" s="435">
        <f>IFERROR(IF(ISBLANK(M110),"",S110/F110),"NA")</f>
        <v>161.71317485012048</v>
      </c>
      <c r="P110" s="447" t="str">
        <f>IFERROR(T110/F110,"NA")</f>
        <v>NA</v>
      </c>
      <c r="Q110" s="447">
        <f>L110*H110</f>
        <v>24341.4</v>
      </c>
      <c r="R110" s="447">
        <f>IFERROR(Q110 / INDEX('LCU per US$, period average'!$A$4:$O$269, MATCH(A110, 'LCU per US$, period average'!$A$4:$A$269, 0), MATCH(K110, 'LCU per US$, period average'!$A$4:$O$4, 0)), "NA")</f>
        <v>699.42153044373299</v>
      </c>
      <c r="S110" s="447">
        <f>IFERROR(R110 * HLOOKUP(K110, 'LCU per US$, period average'!$A$4:$O$269, 76, FALSE), "NA")</f>
        <v>646.85269940048192</v>
      </c>
      <c r="T110" s="448" t="str">
        <f>IFERROR(Q110 / INDEX('PPP private conversion factor'!$A$4:$O$269, MATCH(A110, 'PPP private conversion factor'!$A$4:$A$269, 0), MATCH(K110, 'PPP private conversion factor'!$A$4:$O$4, 0)), "NA")</f>
        <v>NA</v>
      </c>
      <c r="U110" s="449" t="str">
        <f t="shared" si="38"/>
        <v>Thailand / Urban area / All</v>
      </c>
      <c r="V110" s="420" t="s">
        <v>272</v>
      </c>
      <c r="W110" s="426">
        <v>2021</v>
      </c>
      <c r="X110" s="450">
        <v>0.122</v>
      </c>
      <c r="Y110" s="430">
        <v>6.85</v>
      </c>
      <c r="Z110" s="430">
        <v>93</v>
      </c>
      <c r="AA110" s="451">
        <f>IF(ISNUMBER(MATCH(W110, 'LCU per US$, period average'!$A$4:$O$4, 0)), AC110/(INDEX('LCU per US$, period average'!$A$4:$O$269, MATCH(A110, 'LCU per US$, period average'!$A$4:$A$269), MATCH(W110, 'LCU per US$, period average'!$A$4:$O$4))), "NA")</f>
        <v>90.403577130000571</v>
      </c>
      <c r="AB110" s="597">
        <f>IF(ISNUMBER(MATCH(W110, 'LCU per US$, period average'!$A$4:$O$4, 0)), AA110*HLOOKUP(W110, 'LCU per US$, period average'!$A$4:$O$269, 76), "NA")</f>
        <v>79.148910087913379</v>
      </c>
      <c r="AC110" s="451">
        <f>IFERROR(Z110*30.42,"NA")</f>
        <v>2829.06</v>
      </c>
      <c r="AD110" s="451" t="str">
        <f>IFERROR(IF(ISNUMBER(MATCH(W110, 'PPP private conversion factor'!$A$4:$O$4, 0)), AC110/(INDEX('PPP private conversion factor'!$A$4:$O$269, MATCH(A110, 'PPP private conversion factor'!$A$4:$A$269), MATCH(W110, 'PPP private conversion factor'!$A$4:$O$4))), "NA"), "NA")</f>
        <v>NA</v>
      </c>
      <c r="AE110" s="452">
        <f>IFERROR(AA110*F110,"NA")</f>
        <v>361.61430852000228</v>
      </c>
      <c r="AF110" s="452">
        <f>IFERROR(AB110*F110,"NA")</f>
        <v>316.59564035165351</v>
      </c>
      <c r="AG110" s="452">
        <f>IFERROR(AC110*F110,"NA")</f>
        <v>11316.24</v>
      </c>
      <c r="AH110" s="452" t="str">
        <f>IFERROR(AD110*F110,"NA")</f>
        <v>NA</v>
      </c>
      <c r="AI110" s="453" t="str">
        <f t="shared" si="10"/>
        <v>Thailand / Urban area / All</v>
      </c>
      <c r="AJ110" s="458" t="s">
        <v>693</v>
      </c>
      <c r="AK110" s="460">
        <v>2017</v>
      </c>
      <c r="AL110" s="459"/>
      <c r="AM110" s="427">
        <f>IFERROR(5.72*(INDEX('LCU per US$, period average'!$A$4:$N$269,MATCH(A110,'LCU per US$, period average'!$A$4:$A$269),MATCH(AK110,'LCU per US$, period average'!$A$4:$N$4))),"NA")</f>
        <v>201.89531266666648</v>
      </c>
      <c r="AN110" s="427">
        <f t="shared" si="42"/>
        <v>6141.6554113199945</v>
      </c>
      <c r="AO110" s="427">
        <f>IFERROR(IF(ISNUMBER(MATCH(AK110, 'LCU per US$, period average'!$A$4:$O$4, 0)), AN110/(INDEX('LCU per US$, period average'!$A$4:$O$269, MATCH(A110, 'LCU per US$, period average'!$A$4:$A$269, 0), MATCH(AK110, 'LCU per US$, period average'!$A$4:$O$4, 0))), "NA"), "NA")</f>
        <v>174.00239999999999</v>
      </c>
      <c r="AP110" s="447">
        <f>IFERROR(IF(ISNUMBER(MATCH(AK110, 'LCU per US$, period average'!$A$4:$O$4, 0)), AO110*HLOOKUP(AK110, 'LCU per US$, period average'!$A$4:$O$269, 76), "NA"), "NA")</f>
        <v>157.19749812021078</v>
      </c>
      <c r="AQ110" s="427" t="str">
        <f>IFERROR(IF(ISNUMBER(MATCH(AK110, 'PPP private conversion factor'!$A$4:$N$4, 0)), AN110/(INDEX('PPP private conversion factor'!$A$4:$N$269, MATCH(A110, 'PPP private conversion factor'!$A$4:$A$269, 0), MATCH(AK110, 'PPP private conversion factor'!$A$4:$O$4, 0))), "NA"), "NA")</f>
        <v>NA</v>
      </c>
      <c r="AR110" s="427">
        <f t="shared" si="26"/>
        <v>24566.621645279978</v>
      </c>
      <c r="AS110" s="427">
        <f t="shared" si="11"/>
        <v>696.00959999999998</v>
      </c>
      <c r="AT110" s="427">
        <f t="shared" si="12"/>
        <v>628.78999248084313</v>
      </c>
      <c r="AU110" s="751" t="str">
        <f t="shared" si="13"/>
        <v>NA</v>
      </c>
      <c r="AV110" s="455" t="str">
        <f t="shared" si="0"/>
        <v>Thailand / Urban area / All</v>
      </c>
      <c r="AW110" s="433">
        <v>2024</v>
      </c>
      <c r="AX110" s="475" t="s">
        <v>209</v>
      </c>
      <c r="AY110" s="435">
        <v>14324</v>
      </c>
      <c r="AZ110" s="427">
        <f>IF(ISERROR(MATCH(AW110, 'LCU per US$, period average'!$A$4:$O$4, 0)), "NA", AY110/(INDEX('LCU per US$, period average'!$A$4:$O$269, MATCH(A110, 'LCU per US$, period average'!$A$4:$A$269, 0), MATCH(AW110, 'LCU per US$, period average'!$A$4:$O$4, 0))))</f>
        <v>411.58331082337213</v>
      </c>
      <c r="BA110" s="447">
        <f>IFERROR(IF(ISNUMBER(MATCH(AW110, 'LCU per US$, period average'!$A$4:$O$4, 0)), AZ110*HLOOKUP(AW110, 'LCU per US$, period average'!$A$4:$O$269, 76), "NA"), "NA")</f>
        <v>380.64852745579554</v>
      </c>
      <c r="BB110" s="435" t="str">
        <f>IFERROR(IF(ISNUMBER(MATCH(AW110, 'PPP private conversion factor'!$A$4:$O$4, 0)), AY110/(INDEX('PPP private conversion factor'!$A$4:$O$269, MATCH(A110, 'PPP private conversion factor'!$A$4:$A$269, 0), MATCH(AW110, 'PPP private conversion factor'!$A$4:$O$4, 0))), "NA"), "NA")</f>
        <v>NA</v>
      </c>
      <c r="BC110" s="435">
        <f>IFERROR(AY110*H110,"NA")</f>
        <v>25783.200000000001</v>
      </c>
      <c r="BD110" s="435">
        <f>IFERROR(AZ110*H110,"NA")</f>
        <v>740.84995948206983</v>
      </c>
      <c r="BE110" s="435">
        <f>IFERROR(BA110*H110,"NA")</f>
        <v>685.16734942043195</v>
      </c>
      <c r="BF110" s="448" t="str">
        <f t="shared" si="17"/>
        <v>NA</v>
      </c>
      <c r="BG110" s="435" t="str">
        <f t="shared" si="18"/>
        <v>Thailand / Urban area / All</v>
      </c>
      <c r="BH110" s="438">
        <v>2024</v>
      </c>
      <c r="BI110" s="463" t="s">
        <v>667</v>
      </c>
      <c r="BJ110" s="408" t="s">
        <v>646</v>
      </c>
      <c r="BK110" s="427">
        <f>363*6*4.33</f>
        <v>9430.74</v>
      </c>
      <c r="BL110" s="427">
        <f>IFERROR(IF(ISNUMBER(MATCH(BH110, 'LCU per US$, period average'!$A$4:$O$4, 0)), BK110/(INDEX('LCU per US$, period average'!$A$4:$O$269, MATCH(A110, 'LCU per US$, period average'!$A$4:$A$269), MATCH(BH110, 'LCU per US$, period average'!$A$4:$O$4))), "NA"),"NA")</f>
        <v>270.98123378346889</v>
      </c>
      <c r="BM110" s="447">
        <f>IF(ISNUMBER(MATCH(BH110, 'LCU per US$, period average'!$A$4:$O$4, 0)), BL110*HLOOKUP(BH110, 'LCU per US$, period average'!$A$4:$O$269, 76), "NA")</f>
        <v>250.61416460614836</v>
      </c>
      <c r="BN110" s="427" t="str">
        <f>IF(ISNUMBER(MATCH(BH110, 'PPP private conversion factor'!$A$4:$O$4, 0)), BK110/(INDEX('PPP private conversion factor'!$A$4:$O$269, MATCH(A110, 'PPP private conversion factor'!$A$4:$A$269), MATCH(BH110, 'PPP private conversion factor'!$A$4:$O$4))), "NA")</f>
        <v>NA</v>
      </c>
      <c r="BO110" s="427">
        <f>IFERROR(BK110*H110,"NA")</f>
        <v>16975.331999999999</v>
      </c>
      <c r="BP110" s="427">
        <f>IFERROR(BL110*H110,"NA")</f>
        <v>487.76622081024402</v>
      </c>
      <c r="BQ110" s="427">
        <f>IFERROR(BM110*H110,"NA")</f>
        <v>451.10549629106708</v>
      </c>
      <c r="BR110" s="427" t="str">
        <f>IFERROR(BN110*H110,"NA")</f>
        <v>NA</v>
      </c>
      <c r="BS110" s="438" t="s">
        <v>669</v>
      </c>
      <c r="BT110" s="441" t="s">
        <v>668</v>
      </c>
      <c r="BU110" s="344"/>
      <c r="BV110" s="346"/>
      <c r="BW110" s="346"/>
      <c r="BX110" s="346"/>
      <c r="BY110" s="346"/>
      <c r="BZ110" s="346"/>
      <c r="CA110" s="345" t="str">
        <f t="shared" si="36"/>
        <v>Thailand / Urban area / All</v>
      </c>
    </row>
    <row r="111" spans="1:79" ht="49" thickBot="1" x14ac:dyDescent="0.25">
      <c r="A111" s="343" t="s">
        <v>611</v>
      </c>
      <c r="B111" s="332" t="s">
        <v>213</v>
      </c>
      <c r="C111" s="334" t="s">
        <v>204</v>
      </c>
      <c r="D111" s="476" t="s">
        <v>214</v>
      </c>
      <c r="E111" s="434">
        <v>2023</v>
      </c>
      <c r="F111" s="431">
        <v>5.5</v>
      </c>
      <c r="G111" s="424">
        <v>2</v>
      </c>
      <c r="H111" s="425">
        <v>1.71</v>
      </c>
      <c r="I111" s="446" t="str">
        <f t="shared" si="37"/>
        <v>Togo / Rural area / All</v>
      </c>
      <c r="J111" s="478" t="s">
        <v>209</v>
      </c>
      <c r="K111" s="433">
        <v>2024</v>
      </c>
      <c r="L111" s="457"/>
      <c r="M111" s="427">
        <f>IFERROR(Q111/F111,"NA")</f>
        <v>28279.090909090908</v>
      </c>
      <c r="N111" s="435">
        <f>IFERROR(IF(ISBLANK(M111),"",R111/F111),"NA")</f>
        <v>46.621333987320732</v>
      </c>
      <c r="O111" s="435">
        <f>IFERROR(IF(ISBLANK(M111),"",S111/F111),"NA")</f>
        <v>43.11725394014865</v>
      </c>
      <c r="P111" s="447" t="str">
        <f>IFERROR(T111/F111,"NA")</f>
        <v>NA</v>
      </c>
      <c r="Q111" s="427">
        <v>155535</v>
      </c>
      <c r="R111" s="447">
        <f>IFERROR(Q111 / INDEX('LCU per US$, period average'!$A$4:$O$269, MATCH(A111, 'LCU per US$, period average'!$A$4:$A$269, 0), MATCH(K111, 'LCU per US$, period average'!$A$4:$O$4, 0)), "NA")</f>
        <v>256.41733693026401</v>
      </c>
      <c r="S111" s="447">
        <f>IFERROR(R111 * HLOOKUP(K111, 'LCU per US$, period average'!$A$4:$O$269, 76, FALSE), "NA")</f>
        <v>237.14489667081756</v>
      </c>
      <c r="T111" s="448" t="str">
        <f>IFERROR(Q111 / INDEX('PPP private conversion factor'!$A$4:$O$269, MATCH(A111, 'PPP private conversion factor'!$A$4:$A$269, 0), MATCH(K111, 'PPP private conversion factor'!$A$4:$O$4, 0)), "NA")</f>
        <v>NA</v>
      </c>
      <c r="U111" s="472" t="str">
        <f t="shared" si="38"/>
        <v>Togo / Rural area / All</v>
      </c>
      <c r="V111" s="490" t="s">
        <v>272</v>
      </c>
      <c r="W111" s="426">
        <v>2018</v>
      </c>
      <c r="X111" s="450">
        <v>0.28399999999999997</v>
      </c>
      <c r="Y111" s="430">
        <v>2.15</v>
      </c>
      <c r="Z111" s="430">
        <v>528.6</v>
      </c>
      <c r="AA111" s="451">
        <f>IF(ISNUMBER(MATCH(W111, 'LCU per US$, period average'!$A$4:$O$4, 0)), AC111/(INDEX('LCU per US$, period average'!$A$4:$O$269, MATCH(A111, 'LCU per US$, period average'!$A$4:$A$269), MATCH(W111, 'LCU per US$, period average'!$A$4:$O$4))), "NA")</f>
        <v>27.692801317496727</v>
      </c>
      <c r="AB111" s="597">
        <f>IF(ISNUMBER(MATCH(W111, 'LCU per US$, period average'!$A$4:$O$4, 0)), AA111*HLOOKUP(W111, 'LCU per US$, period average'!$A$4:$O$269, 76), "NA")</f>
        <v>24.513820265657426</v>
      </c>
      <c r="AC111" s="451">
        <f>IFERROR(Z111*30.42,"NA")</f>
        <v>16080.012000000002</v>
      </c>
      <c r="AD111" s="451" t="str">
        <f>IFERROR(IF(ISNUMBER(MATCH(W111, 'PPP private conversion factor'!$A$4:$O$4, 0)), AC111/(INDEX('PPP private conversion factor'!$A$4:$O$269, MATCH(A111, 'PPP private conversion factor'!$A$4:$A$269), MATCH(W111, 'PPP private conversion factor'!$A$4:$O$4))), "NA"), "NA")</f>
        <v>NA</v>
      </c>
      <c r="AE111" s="452">
        <f>IFERROR(AA111*F111,"NA")</f>
        <v>152.31040724623199</v>
      </c>
      <c r="AF111" s="452">
        <f>IFERROR(AB111*F111,"NA")</f>
        <v>134.82601146111585</v>
      </c>
      <c r="AG111" s="452">
        <f>IFERROR(AC111*F111,"NA")</f>
        <v>88440.066000000021</v>
      </c>
      <c r="AH111" s="452" t="str">
        <f>IFERROR(AD111*F111,"NA")</f>
        <v>NA</v>
      </c>
      <c r="AI111" s="453" t="str">
        <f t="shared" si="10"/>
        <v>Togo / Rural area / All</v>
      </c>
      <c r="AJ111" s="481" t="s">
        <v>693</v>
      </c>
      <c r="AK111" s="460">
        <v>2015</v>
      </c>
      <c r="AL111" s="459"/>
      <c r="AM111" s="427">
        <f>IFERROR(2.17*(INDEX('LCU per US$, period average'!$A$4:$N$269,MATCH(A111,'LCU per US$, period average'!$A$4:$A$269),MATCH(AK111,'LCU per US$, period average'!$A$4:$N$4))),"NA")</f>
        <v>1071.4534058294271</v>
      </c>
      <c r="AN111" s="427">
        <f>AM111*30.42</f>
        <v>32593.612605331175</v>
      </c>
      <c r="AO111" s="427">
        <f>IFERROR(IF(ISNUMBER(MATCH(AK111, 'LCU per US$, period average'!$A$4:$O$4, 0)), AN111/(INDEX('LCU per US$, period average'!$A$4:$O$269, MATCH(A111, 'LCU per US$, period average'!$A$4:$A$269, 0), MATCH(AK111, 'LCU per US$, period average'!$A$4:$O$4, 0))), "NA"), "NA")</f>
        <v>66.011400000000009</v>
      </c>
      <c r="AP111" s="447">
        <f>IFERROR(IF(ISNUMBER(MATCH(AK111, 'LCU per US$, period average'!$A$4:$O$4, 0)), AO111*HLOOKUP(AK111, 'LCU per US$, period average'!$A$4:$O$269, 76), "NA"), "NA")</f>
        <v>49.68864209899683</v>
      </c>
      <c r="AQ111" s="427" t="str">
        <f>IFERROR(IF(ISNUMBER(MATCH(AK111, 'PPP private conversion factor'!$A$4:$N$4, 0)), AN111/(INDEX('PPP private conversion factor'!$A$4:$N$269, MATCH(A111, 'PPP private conversion factor'!$A$4:$A$269, 0), MATCH(AK111, 'PPP private conversion factor'!$A$4:$O$4, 0))), "NA"), "NA")</f>
        <v>NA</v>
      </c>
      <c r="AR111" s="427">
        <f>AN111*F111</f>
        <v>179264.86932932146</v>
      </c>
      <c r="AS111" s="427">
        <f>IFERROR(AO111*F111,"NA")</f>
        <v>363.06270000000006</v>
      </c>
      <c r="AT111" s="427">
        <f>IFERROR(AP111*F111,"NA")</f>
        <v>273.28753154448259</v>
      </c>
      <c r="AU111" s="751" t="str">
        <f t="shared" si="13"/>
        <v>NA</v>
      </c>
      <c r="AV111" s="455" t="str">
        <f t="shared" si="0"/>
        <v>Togo / Rural area / All</v>
      </c>
      <c r="AW111" s="433">
        <v>2024</v>
      </c>
      <c r="AX111" s="475" t="s">
        <v>209</v>
      </c>
      <c r="AY111" s="435">
        <v>96883</v>
      </c>
      <c r="AZ111" s="427">
        <f>IF(ISERROR(MATCH(AW111, 'LCU per US$, period average'!$A$4:$O$4, 0)), "NA", AY111/(INDEX('LCU per US$, period average'!$A$4:$O$269, MATCH(A111, 'LCU per US$, period average'!$A$4:$A$269, 0), MATCH(AW111, 'LCU per US$, period average'!$A$4:$O$4, 0))))</f>
        <v>159.72276885469361</v>
      </c>
      <c r="BA111" s="447">
        <f>IFERROR(IF(ISNUMBER(MATCH(AW111, 'LCU per US$, period average'!$A$4:$O$4, 0)), AZ111*HLOOKUP(AW111, 'LCU per US$, period average'!$A$4:$O$269, 76), "NA"), "NA")</f>
        <v>147.71793502529221</v>
      </c>
      <c r="BB111" s="435" t="str">
        <f>IFERROR(IF(ISNUMBER(MATCH(AW111, 'PPP private conversion factor'!$A$4:$O$4, 0)), AY111/(INDEX('PPP private conversion factor'!$A$4:$O$269, MATCH(A111, 'PPP private conversion factor'!$A$4:$A$269, 0), MATCH(AW111, 'PPP private conversion factor'!$A$4:$O$4, 0))), "NA"), "NA")</f>
        <v>NA</v>
      </c>
      <c r="BC111" s="435">
        <f>IFERROR(AY111*H111,"NA")</f>
        <v>165669.93</v>
      </c>
      <c r="BD111" s="435">
        <f>IFERROR(AZ111*H111,"NA")</f>
        <v>273.12593474152607</v>
      </c>
      <c r="BE111" s="435">
        <f>IFERROR(BA111*H111,"NA")</f>
        <v>252.59766889324968</v>
      </c>
      <c r="BF111" s="448" t="str">
        <f>IFERROR(BB111*H111,"NA")</f>
        <v>NA</v>
      </c>
      <c r="BG111" s="435" t="str">
        <f t="shared" si="18"/>
        <v>Togo / Rural area / All</v>
      </c>
      <c r="BH111" s="438">
        <v>2024</v>
      </c>
      <c r="BI111" s="456" t="s">
        <v>735</v>
      </c>
      <c r="BJ111" s="471" t="s">
        <v>210</v>
      </c>
      <c r="BK111" s="427">
        <v>52500</v>
      </c>
      <c r="BL111" s="427">
        <f>IFERROR(IF(ISNUMBER(MATCH(BH111, 'LCU per US$, period average'!$A$4:$O$4, 0)), BK111/(INDEX('LCU per US$, period average'!$A$4:$O$269, MATCH(A111, 'LCU per US$, period average'!$A$4:$A$269), MATCH(BH111, 'LCU per US$, period average'!$A$4:$O$4))), "NA"),"NA")</f>
        <v>86.552288480656188</v>
      </c>
      <c r="BM111" s="447">
        <f>IF(ISNUMBER(MATCH(BH111, 'LCU per US$, period average'!$A$4:$O$4, 0)), BL111*HLOOKUP(BH111, 'LCU per US$, period average'!$A$4:$O$269, 76), "NA")</f>
        <v>80.046980263078552</v>
      </c>
      <c r="BN111" s="427" t="str">
        <f>IF(ISNUMBER(MATCH(BH111, 'PPP private conversion factor'!$A$4:$O$4, 0)), BK111/(INDEX('PPP private conversion factor'!$A$4:$O$269, MATCH(A111, 'PPP private conversion factor'!$A$4:$A$269), MATCH(BH111, 'PPP private conversion factor'!$A$4:$O$4))), "NA")</f>
        <v>NA</v>
      </c>
      <c r="BO111" s="427">
        <f>IFERROR(BK111*H111,"NA")</f>
        <v>89775</v>
      </c>
      <c r="BP111" s="427">
        <f>IFERROR(BL111*H111,"NA")</f>
        <v>148.00441330192209</v>
      </c>
      <c r="BQ111" s="427">
        <f>IFERROR(BM111*H111,"NA")</f>
        <v>136.88033624986431</v>
      </c>
      <c r="BR111" s="427" t="str">
        <f>IFERROR(BN111*H111,"NA")</f>
        <v>NA</v>
      </c>
      <c r="BS111" s="438" t="s">
        <v>239</v>
      </c>
      <c r="BT111" s="441" t="s">
        <v>240</v>
      </c>
      <c r="BU111" s="344"/>
      <c r="BV111" s="346"/>
      <c r="BW111" s="346"/>
      <c r="BX111" s="346"/>
      <c r="BY111" s="346"/>
      <c r="BZ111" s="346"/>
      <c r="CA111" s="345" t="str">
        <f t="shared" si="36"/>
        <v>Togo / Rural area / All</v>
      </c>
    </row>
    <row r="112" spans="1:79" ht="49" thickBot="1" x14ac:dyDescent="0.25">
      <c r="A112" s="343" t="s">
        <v>611</v>
      </c>
      <c r="B112" s="332" t="s">
        <v>216</v>
      </c>
      <c r="C112" s="334" t="s">
        <v>204</v>
      </c>
      <c r="D112" s="476" t="s">
        <v>205</v>
      </c>
      <c r="E112" s="434">
        <v>2023</v>
      </c>
      <c r="F112" s="431">
        <v>5</v>
      </c>
      <c r="G112" s="424">
        <v>2</v>
      </c>
      <c r="H112" s="425">
        <v>1.69</v>
      </c>
      <c r="I112" s="446" t="str">
        <f t="shared" si="37"/>
        <v>Togo / Urban area / All</v>
      </c>
      <c r="J112" s="478" t="s">
        <v>206</v>
      </c>
      <c r="K112" s="433">
        <v>2024</v>
      </c>
      <c r="L112" s="457">
        <v>117608</v>
      </c>
      <c r="M112" s="427">
        <f>IFERROR(Q112/F112,"NA")</f>
        <v>39751.504000000001</v>
      </c>
      <c r="N112" s="435">
        <f>IFERROR(IF(ISBLANK(M112),"",R112/F112),"NA")</f>
        <v>65.534926509484919</v>
      </c>
      <c r="O112" s="435">
        <f>IFERROR(IF(ISBLANK(M112),"",S112/F112),"NA")</f>
        <v>60.609292497441672</v>
      </c>
      <c r="P112" s="447" t="str">
        <f>IFERROR(T112/F112,"NA")</f>
        <v>NA</v>
      </c>
      <c r="Q112" s="427">
        <f>L112*H112</f>
        <v>198757.52</v>
      </c>
      <c r="R112" s="447">
        <f>IFERROR(Q112 / INDEX('LCU per US$, period average'!$A$4:$O$269, MATCH(A112, 'LCU per US$, period average'!$A$4:$A$269, 0), MATCH(K112, 'LCU per US$, period average'!$A$4:$O$4, 0)), "NA")</f>
        <v>327.67463254742461</v>
      </c>
      <c r="S112" s="447">
        <f>IFERROR(R112 * HLOOKUP(K112, 'LCU per US$, period average'!$A$4:$O$269, 76, FALSE), "NA")</f>
        <v>303.04646248720837</v>
      </c>
      <c r="T112" s="448" t="str">
        <f>IFERROR(Q112 / INDEX('PPP private conversion factor'!$A$4:$O$269, MATCH(A112, 'PPP private conversion factor'!$A$4:$A$269, 0), MATCH(K112, 'PPP private conversion factor'!$A$4:$O$4, 0)), "NA")</f>
        <v>NA</v>
      </c>
      <c r="U112" s="472" t="str">
        <f t="shared" si="38"/>
        <v>Togo / Urban area / All</v>
      </c>
      <c r="V112" s="490" t="s">
        <v>272</v>
      </c>
      <c r="W112" s="426">
        <v>2018</v>
      </c>
      <c r="X112" s="450">
        <v>0.28399999999999997</v>
      </c>
      <c r="Y112" s="430">
        <v>2.15</v>
      </c>
      <c r="Z112" s="430">
        <v>528.6</v>
      </c>
      <c r="AA112" s="451">
        <f>IF(ISNUMBER(MATCH(W112, 'LCU per US$, period average'!$A$4:$O$4, 0)), AC112/(INDEX('LCU per US$, period average'!$A$4:$O$269, MATCH(A112, 'LCU per US$, period average'!$A$4:$A$269), MATCH(W112, 'LCU per US$, period average'!$A$4:$O$4))), "NA")</f>
        <v>27.692801317496727</v>
      </c>
      <c r="AB112" s="597">
        <f>IF(ISNUMBER(MATCH(W112, 'LCU per US$, period average'!$A$4:$O$4, 0)), AA112*HLOOKUP(W112, 'LCU per US$, period average'!$A$4:$O$269, 76), "NA")</f>
        <v>24.513820265657426</v>
      </c>
      <c r="AC112" s="451">
        <f>IFERROR(Z112*30.42,"NA")</f>
        <v>16080.012000000002</v>
      </c>
      <c r="AD112" s="451" t="str">
        <f>IFERROR(IF(ISNUMBER(MATCH(W112, 'PPP private conversion factor'!$A$4:$O$4, 0)), AC112/(INDEX('PPP private conversion factor'!$A$4:$O$269, MATCH(A112, 'PPP private conversion factor'!$A$4:$A$269), MATCH(W112, 'PPP private conversion factor'!$A$4:$O$4))), "NA"), "NA")</f>
        <v>NA</v>
      </c>
      <c r="AE112" s="452">
        <f>IFERROR(AA112*F112,"NA")</f>
        <v>138.46400658748362</v>
      </c>
      <c r="AF112" s="452">
        <f>IFERROR(AB112*F112,"NA")</f>
        <v>122.56910132828713</v>
      </c>
      <c r="AG112" s="452">
        <f>IFERROR(AC112*F112,"NA")</f>
        <v>80400.060000000012</v>
      </c>
      <c r="AH112" s="452" t="str">
        <f>IFERROR(AD112*F112,"NA")</f>
        <v>NA</v>
      </c>
      <c r="AI112" s="453" t="str">
        <f t="shared" si="10"/>
        <v>Togo / Urban area / All</v>
      </c>
      <c r="AJ112" s="481" t="s">
        <v>693</v>
      </c>
      <c r="AK112" s="460">
        <v>2015</v>
      </c>
      <c r="AL112" s="459"/>
      <c r="AM112" s="427">
        <f>IFERROR(2.17*(INDEX('LCU per US$, period average'!$A$4:$N$269,MATCH(A112,'LCU per US$, period average'!$A$4:$A$269),MATCH(AK112,'LCU per US$, period average'!$A$4:$N$4))),"NA")</f>
        <v>1071.4534058294271</v>
      </c>
      <c r="AN112" s="427">
        <f>AM112*30.42</f>
        <v>32593.612605331175</v>
      </c>
      <c r="AO112" s="427">
        <f>IFERROR(IF(ISNUMBER(MATCH(AK112, 'LCU per US$, period average'!$A$4:$O$4, 0)), AN112/(INDEX('LCU per US$, period average'!$A$4:$O$269, MATCH(A112, 'LCU per US$, period average'!$A$4:$A$269, 0), MATCH(AK112, 'LCU per US$, period average'!$A$4:$O$4, 0))), "NA"), "NA")</f>
        <v>66.011400000000009</v>
      </c>
      <c r="AP112" s="447">
        <f>IFERROR(IF(ISNUMBER(MATCH(AK112, 'LCU per US$, period average'!$A$4:$O$4, 0)), AO112*HLOOKUP(AK112, 'LCU per US$, period average'!$A$4:$O$269, 76), "NA"), "NA")</f>
        <v>49.68864209899683</v>
      </c>
      <c r="AQ112" s="427" t="str">
        <f>IFERROR(IF(ISNUMBER(MATCH(AK112, 'PPP private conversion factor'!$A$4:$N$4, 0)), AN112/(INDEX('PPP private conversion factor'!$A$4:$N$269, MATCH(A112, 'PPP private conversion factor'!$A$4:$A$269, 0), MATCH(AK112, 'PPP private conversion factor'!$A$4:$O$4, 0))), "NA"), "NA")</f>
        <v>NA</v>
      </c>
      <c r="AR112" s="427">
        <f>AN112*F112</f>
        <v>162968.06302665587</v>
      </c>
      <c r="AS112" s="427">
        <f>IFERROR(AO112*F112,"NA")</f>
        <v>330.05700000000002</v>
      </c>
      <c r="AT112" s="427">
        <f>IFERROR(AP112*F112,"NA")</f>
        <v>248.44321049498416</v>
      </c>
      <c r="AU112" s="751" t="str">
        <f t="shared" si="13"/>
        <v>NA</v>
      </c>
      <c r="AV112" s="455" t="str">
        <f t="shared" si="0"/>
        <v>Togo / Urban area / All</v>
      </c>
      <c r="AW112" s="433">
        <v>2024</v>
      </c>
      <c r="AX112" s="475" t="s">
        <v>209</v>
      </c>
      <c r="AY112" s="435">
        <v>128374</v>
      </c>
      <c r="AZ112" s="427">
        <f>IF(ISERROR(MATCH(AW112, 'LCU per US$, period average'!$A$4:$O$4, 0)), "NA", AY112/(INDEX('LCU per US$, period average'!$A$4:$O$269, MATCH(A112, 'LCU per US$, period average'!$A$4:$A$269, 0), MATCH(AW112, 'LCU per US$, period average'!$A$4:$O$4, 0))))</f>
        <v>211.63930440791921</v>
      </c>
      <c r="BA112" s="447">
        <f>IFERROR(IF(ISNUMBER(MATCH(AW112, 'LCU per US$, period average'!$A$4:$O$4, 0)), AZ112*HLOOKUP(AW112, 'LCU per US$, period average'!$A$4:$O$269, 76), "NA"), "NA")</f>
        <v>195.73240084366566</v>
      </c>
      <c r="BB112" s="435" t="str">
        <f>IFERROR(IF(ISNUMBER(MATCH(AW112, 'PPP private conversion factor'!$A$4:$O$4, 0)), AY112/(INDEX('PPP private conversion factor'!$A$4:$O$269, MATCH(A112, 'PPP private conversion factor'!$A$4:$A$269, 0), MATCH(AW112, 'PPP private conversion factor'!$A$4:$O$4, 0))), "NA"), "NA")</f>
        <v>NA</v>
      </c>
      <c r="BC112" s="435">
        <f>IFERROR(AY112*H112,"NA")</f>
        <v>216952.06</v>
      </c>
      <c r="BD112" s="435">
        <f>IFERROR(AZ112*H112,"NA")</f>
        <v>357.67042444938346</v>
      </c>
      <c r="BE112" s="435">
        <f>IFERROR(BA112*H112,"NA")</f>
        <v>330.78775742579495</v>
      </c>
      <c r="BF112" s="448" t="str">
        <f>IFERROR(BB112*H112,"NA")</f>
        <v>NA</v>
      </c>
      <c r="BG112" s="435" t="str">
        <f t="shared" si="18"/>
        <v>Togo / Urban area / All</v>
      </c>
      <c r="BH112" s="438">
        <v>2024</v>
      </c>
      <c r="BI112" s="456" t="s">
        <v>735</v>
      </c>
      <c r="BJ112" s="471" t="s">
        <v>210</v>
      </c>
      <c r="BK112" s="427">
        <v>52500</v>
      </c>
      <c r="BL112" s="427">
        <f>IFERROR(IF(ISNUMBER(MATCH(BH112, 'LCU per US$, period average'!$A$4:$O$4, 0)), BK112/(INDEX('LCU per US$, period average'!$A$4:$O$269, MATCH(A112, 'LCU per US$, period average'!$A$4:$A$269), MATCH(BH112, 'LCU per US$, period average'!$A$4:$O$4))), "NA"),"NA")</f>
        <v>86.552288480656188</v>
      </c>
      <c r="BM112" s="447">
        <f>IF(ISNUMBER(MATCH(BH112, 'LCU per US$, period average'!$A$4:$O$4, 0)), BL112*HLOOKUP(BH112, 'LCU per US$, period average'!$A$4:$O$269, 76), "NA")</f>
        <v>80.046980263078552</v>
      </c>
      <c r="BN112" s="427" t="str">
        <f>IF(ISNUMBER(MATCH(BH112, 'PPP private conversion factor'!$A$4:$O$4, 0)), BK112/(INDEX('PPP private conversion factor'!$A$4:$O$269, MATCH(A112, 'PPP private conversion factor'!$A$4:$A$269), MATCH(BH112, 'PPP private conversion factor'!$A$4:$O$4))), "NA")</f>
        <v>NA</v>
      </c>
      <c r="BO112" s="427">
        <f>IFERROR(BK112*H112,"NA")</f>
        <v>88725</v>
      </c>
      <c r="BP112" s="427">
        <f>IFERROR(BL112*H112,"NA")</f>
        <v>146.27336753230895</v>
      </c>
      <c r="BQ112" s="427">
        <f>IFERROR(BM112*H112,"NA")</f>
        <v>135.27939664460274</v>
      </c>
      <c r="BR112" s="427" t="str">
        <f>IFERROR(BN112*H112,"NA")</f>
        <v>NA</v>
      </c>
      <c r="BS112" s="438" t="s">
        <v>239</v>
      </c>
      <c r="BT112" s="441" t="s">
        <v>240</v>
      </c>
      <c r="BU112" s="344"/>
      <c r="BV112" s="346"/>
      <c r="BW112" s="346"/>
      <c r="BX112" s="346"/>
      <c r="BY112" s="346"/>
      <c r="BZ112" s="346"/>
      <c r="CA112" s="345" t="str">
        <f t="shared" si="36"/>
        <v>Togo / Urban area / All</v>
      </c>
    </row>
    <row r="113" spans="1:79" s="540" customFormat="1" ht="49" thickBot="1" x14ac:dyDescent="0.25">
      <c r="A113" s="502" t="s">
        <v>611</v>
      </c>
      <c r="B113" s="503" t="s">
        <v>213</v>
      </c>
      <c r="C113" s="504" t="s">
        <v>719</v>
      </c>
      <c r="D113" s="505" t="s">
        <v>714</v>
      </c>
      <c r="E113" s="506">
        <v>2023</v>
      </c>
      <c r="F113" s="507">
        <v>5.7</v>
      </c>
      <c r="G113" s="508">
        <v>2</v>
      </c>
      <c r="H113" s="509">
        <v>1.6</v>
      </c>
      <c r="I113" s="510" t="str">
        <f t="shared" si="37"/>
        <v>Togo / Rural area / coffee-producing households in
the Wawa prefecture</v>
      </c>
      <c r="J113" s="511" t="s">
        <v>716</v>
      </c>
      <c r="K113" s="512">
        <v>2023</v>
      </c>
      <c r="L113" s="513"/>
      <c r="M113" s="514">
        <f>IFERROR(Q113/F113,"NA")</f>
        <v>43442.280701754382</v>
      </c>
      <c r="N113" s="515">
        <f>IFERROR(IF(ISBLANK(M113),"",R113/F113),"NA")</f>
        <v>69.645859837200661</v>
      </c>
      <c r="O113" s="515">
        <f>IFERROR(IF(ISBLANK(M113),"",S113/F113),"NA")</f>
        <v>66.137362810444742</v>
      </c>
      <c r="P113" s="516" t="str">
        <f>IFERROR(T113/F113,"NA")</f>
        <v>NA</v>
      </c>
      <c r="Q113" s="514">
        <v>247621</v>
      </c>
      <c r="R113" s="516">
        <f>IFERROR(Q113 / INDEX('LCU per US$, period average'!$A$4:$O$269, MATCH(A113, 'LCU per US$, period average'!$A$4:$A$269, 0), MATCH(K113, 'LCU per US$, period average'!$A$4:$O$4, 0)), "NA")</f>
        <v>396.98140107204375</v>
      </c>
      <c r="S113" s="516">
        <f>IFERROR(R113 * HLOOKUP(K113, 'LCU per US$, period average'!$A$4:$O$269, 76, FALSE), "NA")</f>
        <v>376.98296801953506</v>
      </c>
      <c r="T113" s="517" t="str">
        <f>IFERROR(Q113 / INDEX('PPP private conversion factor'!$A$4:$O$269, MATCH(A113, 'PPP private conversion factor'!$A$4:$A$269, 0), MATCH(K113, 'PPP private conversion factor'!$A$4:$O$4, 0)), "NA")</f>
        <v>NA</v>
      </c>
      <c r="U113" s="518" t="str">
        <f t="shared" si="38"/>
        <v>Togo / Rural area / coffee-producing households in
the Wawa prefecture</v>
      </c>
      <c r="V113" s="519" t="s">
        <v>272</v>
      </c>
      <c r="W113" s="520">
        <v>2018</v>
      </c>
      <c r="X113" s="521">
        <v>0.28399999999999997</v>
      </c>
      <c r="Y113" s="522">
        <v>2.15</v>
      </c>
      <c r="Z113" s="522">
        <v>528.6</v>
      </c>
      <c r="AA113" s="523">
        <f>IF(ISNUMBER(MATCH(W113, 'LCU per US$, period average'!$A$4:$O$4, 0)), AC113/(INDEX('LCU per US$, period average'!$A$4:$O$269, MATCH(A113, 'LCU per US$, period average'!$A$4:$A$269), MATCH(W113, 'LCU per US$, period average'!$A$4:$O$4))), "NA")</f>
        <v>27.692801317496727</v>
      </c>
      <c r="AB113" s="524">
        <f>IF(ISNUMBER(MATCH(W113, 'LCU per US$, period average'!$A$4:$O$4, 0)), AA113*HLOOKUP(W113, 'LCU per US$, period average'!$A$4:$O$269, 76), "NA")</f>
        <v>24.513820265657426</v>
      </c>
      <c r="AC113" s="523">
        <f>IFERROR(Z113*30.42,"NA")</f>
        <v>16080.012000000002</v>
      </c>
      <c r="AD113" s="523" t="str">
        <f>IFERROR(IF(ISNUMBER(MATCH(W113, 'PPP private conversion factor'!$A$4:$O$4, 0)), AC113/(INDEX('PPP private conversion factor'!$A$4:$O$269, MATCH(A113, 'PPP private conversion factor'!$A$4:$A$269), MATCH(W113, 'PPP private conversion factor'!$A$4:$O$4))), "NA"), "NA")</f>
        <v>NA</v>
      </c>
      <c r="AE113" s="525">
        <f>IFERROR(AA113*F113,"NA")</f>
        <v>157.84896750973135</v>
      </c>
      <c r="AF113" s="525">
        <f>IFERROR(AB113*F113,"NA")</f>
        <v>139.72877551424733</v>
      </c>
      <c r="AG113" s="525">
        <f>IFERROR(AC113*F113,"NA")</f>
        <v>91656.068400000018</v>
      </c>
      <c r="AH113" s="525" t="str">
        <f>IFERROR(AD113*F113,"NA")</f>
        <v>NA</v>
      </c>
      <c r="AI113" s="526" t="str">
        <f t="shared" si="10"/>
        <v>Togo / Rural area / coffee-producing households in
the Wawa prefecture</v>
      </c>
      <c r="AJ113" s="527" t="s">
        <v>693</v>
      </c>
      <c r="AK113" s="528">
        <v>2015</v>
      </c>
      <c r="AL113" s="529"/>
      <c r="AM113" s="514">
        <f>IFERROR(2.17*(INDEX('LCU per US$, period average'!$A$4:$N$269,MATCH(A113,'LCU per US$, period average'!$A$4:$A$269),MATCH(AK113,'LCU per US$, period average'!$A$4:$N$4))),"NA")</f>
        <v>1071.4534058294271</v>
      </c>
      <c r="AN113" s="514">
        <f>AM113*30.42</f>
        <v>32593.612605331175</v>
      </c>
      <c r="AO113" s="514">
        <f>IFERROR(IF(ISNUMBER(MATCH(AK113, 'LCU per US$, period average'!$A$4:$O$4, 0)), AN113/(INDEX('LCU per US$, period average'!$A$4:$O$269, MATCH(A113, 'LCU per US$, period average'!$A$4:$A$269, 0), MATCH(AK113, 'LCU per US$, period average'!$A$4:$O$4, 0))), "NA"), "NA")</f>
        <v>66.011400000000009</v>
      </c>
      <c r="AP113" s="516">
        <f>IFERROR(IF(ISNUMBER(MATCH(AK113, 'LCU per US$, period average'!$A$4:$O$4, 0)), AO113*HLOOKUP(AK113, 'LCU per US$, period average'!$A$4:$O$269, 76), "NA"), "NA")</f>
        <v>49.68864209899683</v>
      </c>
      <c r="AQ113" s="514" t="str">
        <f>IFERROR(IF(ISNUMBER(MATCH(AK113, 'PPP private conversion factor'!$A$4:$N$4, 0)), AN113/(INDEX('PPP private conversion factor'!$A$4:$N$269, MATCH(A113, 'PPP private conversion factor'!$A$4:$A$269, 0), MATCH(AK113, 'PPP private conversion factor'!$A$4:$O$4, 0))), "NA"), "NA")</f>
        <v>NA</v>
      </c>
      <c r="AR113" s="514">
        <f>AN113*F113</f>
        <v>185783.59185038769</v>
      </c>
      <c r="AS113" s="514">
        <f>IFERROR(AO113*F113,"NA")</f>
        <v>376.26498000000004</v>
      </c>
      <c r="AT113" s="514">
        <f>IFERROR(AP113*F113,"NA")</f>
        <v>283.22525996428192</v>
      </c>
      <c r="AU113" s="530" t="str">
        <f t="shared" si="13"/>
        <v>NA</v>
      </c>
      <c r="AV113" s="531" t="str">
        <f t="shared" si="0"/>
        <v>Togo / Rural area / coffee-producing households in
the Wawa prefecture</v>
      </c>
      <c r="AW113" s="512">
        <v>2023</v>
      </c>
      <c r="AX113" s="532" t="s">
        <v>716</v>
      </c>
      <c r="AY113" s="515">
        <v>164026</v>
      </c>
      <c r="AZ113" s="514">
        <f>IF(ISERROR(MATCH(AW113, 'LCU per US$, period average'!$A$4:$O$4, 0)), "NA", AY113/(INDEX('LCU per US$, period average'!$A$4:$O$269, MATCH(A113, 'LCU per US$, period average'!$A$4:$A$269, 0), MATCH(AW113, 'LCU per US$, period average'!$A$4:$O$4, 0))))</f>
        <v>262.96344531458578</v>
      </c>
      <c r="BA113" s="516">
        <f>IFERROR(IF(ISNUMBER(MATCH(AW113, 'LCU per US$, period average'!$A$4:$O$4, 0)), AZ113*HLOOKUP(AW113, 'LCU per US$, period average'!$A$4:$O$269, 76), "NA"), "NA")</f>
        <v>249.71633388271698</v>
      </c>
      <c r="BB113" s="515" t="str">
        <f>IFERROR(IF(ISNUMBER(MATCH(AW113, 'PPP private conversion factor'!$A$4:$O$4, 0)), AY113/(INDEX('PPP private conversion factor'!$A$4:$O$269, MATCH(A113, 'PPP private conversion factor'!$A$4:$A$269, 0), MATCH(AW113, 'PPP private conversion factor'!$A$4:$O$4, 0))), "NA"), "NA")</f>
        <v>NA</v>
      </c>
      <c r="BC113" s="515">
        <f>IFERROR(AY113*H113,"NA")</f>
        <v>262441.60000000003</v>
      </c>
      <c r="BD113" s="515">
        <f>IFERROR(AZ113*H113,"NA")</f>
        <v>420.74151250333728</v>
      </c>
      <c r="BE113" s="515">
        <f>IFERROR(BA113*H113,"NA")</f>
        <v>399.54613421234717</v>
      </c>
      <c r="BF113" s="517" t="str">
        <f>IFERROR(BB113*H113,"NA")</f>
        <v>NA</v>
      </c>
      <c r="BG113" s="515" t="str">
        <f t="shared" si="18"/>
        <v>Togo / Rural area / coffee-producing households in
the Wawa prefecture</v>
      </c>
      <c r="BH113" s="533">
        <v>2024</v>
      </c>
      <c r="BI113" s="534" t="s">
        <v>735</v>
      </c>
      <c r="BJ113" s="535" t="s">
        <v>210</v>
      </c>
      <c r="BK113" s="514">
        <v>52500</v>
      </c>
      <c r="BL113" s="514">
        <f>IFERROR(IF(ISNUMBER(MATCH(BH113, 'LCU per US$, period average'!$A$4:$O$4, 0)), BK113/(INDEX('LCU per US$, period average'!$A$4:$O$269, MATCH(A113, 'LCU per US$, period average'!$A$4:$A$269), MATCH(BH113, 'LCU per US$, period average'!$A$4:$O$4))), "NA"),"NA")</f>
        <v>86.552288480656188</v>
      </c>
      <c r="BM113" s="516">
        <f>IF(ISNUMBER(MATCH(BH113, 'LCU per US$, period average'!$A$4:$O$4, 0)), BL113*HLOOKUP(BH113, 'LCU per US$, period average'!$A$4:$O$269, 76), "NA")</f>
        <v>80.046980263078552</v>
      </c>
      <c r="BN113" s="514" t="str">
        <f>IF(ISNUMBER(MATCH(BH113, 'PPP private conversion factor'!$A$4:$O$4, 0)), BK113/(INDEX('PPP private conversion factor'!$A$4:$O$269, MATCH(A113, 'PPP private conversion factor'!$A$4:$A$269), MATCH(BH113, 'PPP private conversion factor'!$A$4:$O$4))), "NA")</f>
        <v>NA</v>
      </c>
      <c r="BO113" s="514">
        <f>IFERROR(BK113*H113,"NA")</f>
        <v>84000</v>
      </c>
      <c r="BP113" s="514">
        <f>IFERROR(BL113*H113,"NA")</f>
        <v>138.4836615690499</v>
      </c>
      <c r="BQ113" s="514">
        <f>IFERROR(BM113*H113,"NA")</f>
        <v>128.07516842092568</v>
      </c>
      <c r="BR113" s="514" t="str">
        <f>IFERROR(BN113*H113,"NA")</f>
        <v>NA</v>
      </c>
      <c r="BS113" s="533" t="s">
        <v>239</v>
      </c>
      <c r="BT113" s="536" t="s">
        <v>240</v>
      </c>
      <c r="BU113" s="537"/>
      <c r="BV113" s="538"/>
      <c r="BW113" s="538"/>
      <c r="BX113" s="538"/>
      <c r="BY113" s="538"/>
      <c r="BZ113" s="538"/>
      <c r="CA113" s="539" t="str">
        <f t="shared" si="36"/>
        <v>Togo / Rural area / coffee-producing households in
the Wawa prefecture</v>
      </c>
    </row>
    <row r="114" spans="1:79" ht="33" thickBot="1" x14ac:dyDescent="0.25">
      <c r="A114" s="343" t="s">
        <v>394</v>
      </c>
      <c r="B114" s="332" t="s">
        <v>213</v>
      </c>
      <c r="C114" s="334" t="s">
        <v>204</v>
      </c>
      <c r="D114" s="476" t="s">
        <v>205</v>
      </c>
      <c r="E114" s="423">
        <v>2023</v>
      </c>
      <c r="F114" s="431">
        <v>4.5</v>
      </c>
      <c r="G114" s="424">
        <v>2</v>
      </c>
      <c r="H114" s="425">
        <v>1.46</v>
      </c>
      <c r="I114" s="446" t="str">
        <f t="shared" si="37"/>
        <v>Tunisia / Rural area / All</v>
      </c>
      <c r="J114" s="478" t="s">
        <v>250</v>
      </c>
      <c r="K114" s="433">
        <v>2024</v>
      </c>
      <c r="L114" s="457">
        <v>828</v>
      </c>
      <c r="M114" s="427">
        <f t="shared" si="2"/>
        <v>268.64</v>
      </c>
      <c r="N114" s="435">
        <f t="shared" si="3"/>
        <v>86.486022428502352</v>
      </c>
      <c r="O114" s="435">
        <f t="shared" si="24"/>
        <v>79.985694796662997</v>
      </c>
      <c r="P114" s="447" t="str">
        <f t="shared" si="4"/>
        <v>NA</v>
      </c>
      <c r="Q114" s="427">
        <f>L114*H114</f>
        <v>1208.8799999999999</v>
      </c>
      <c r="R114" s="447">
        <f>IFERROR(Q114 / INDEX('LCU per US$, period average'!$A$4:$O$269, MATCH(A114, 'LCU per US$, period average'!$A$4:$A$269, 0), MATCH(K114, 'LCU per US$, period average'!$A$4:$O$4, 0)), "NA")</f>
        <v>389.18710092826058</v>
      </c>
      <c r="S114" s="447">
        <f>IFERROR(R114 * HLOOKUP(K114, 'LCU per US$, period average'!$A$4:$O$269, 76, FALSE), "NA")</f>
        <v>359.93562658498348</v>
      </c>
      <c r="T114" s="448" t="str">
        <f>IFERROR(Q114 / INDEX('PPP private conversion factor'!$A$4:$O$269, MATCH(A114, 'PPP private conversion factor'!$A$4:$A$269, 0), MATCH(K114, 'PPP private conversion factor'!$A$4:$O$4, 0)), "NA")</f>
        <v>NA</v>
      </c>
      <c r="U114" s="449" t="str">
        <f t="shared" si="38"/>
        <v>Tunisia / Rural area / All</v>
      </c>
      <c r="V114" s="492" t="s">
        <v>207</v>
      </c>
      <c r="W114" s="426">
        <v>2015</v>
      </c>
      <c r="X114" s="450">
        <v>2.1999999999999999E-2</v>
      </c>
      <c r="Y114" s="430">
        <v>3.65</v>
      </c>
      <c r="Z114" s="430">
        <v>2.5</v>
      </c>
      <c r="AA114" s="451">
        <f>IF(ISNUMBER(MATCH(W114, 'LCU per US$, period average'!$A$4:$O$4, 0)), AC114/(INDEX('LCU per US$, period average'!$A$4:$O$269, MATCH(A114, 'LCU per US$, period average'!$A$4:$A$269), MATCH(W114, 'LCU per US$, period average'!$A$4:$O$4))), "NA")</f>
        <v>44.796560001178086</v>
      </c>
      <c r="AB114" s="597">
        <f>IF(ISNUMBER(MATCH(W114, 'LCU per US$, period average'!$A$4:$O$4, 0)), AA114*HLOOKUP(W114, 'LCU per US$, period average'!$A$4:$O$269, 76), "NA")</f>
        <v>33.719633838469946</v>
      </c>
      <c r="AC114" s="451">
        <f t="shared" si="5"/>
        <v>76.050000000000011</v>
      </c>
      <c r="AD114" s="451" t="str">
        <f>IFERROR(IF(ISNUMBER(MATCH(W114, 'PPP private conversion factor'!$A$4:$O$4, 0)), AC114/(INDEX('PPP private conversion factor'!$A$4:$O$269, MATCH(A114, 'PPP private conversion factor'!$A$4:$A$269), MATCH(W114, 'PPP private conversion factor'!$A$4:$O$4))), "NA"), "NA")</f>
        <v>NA</v>
      </c>
      <c r="AE114" s="452">
        <f t="shared" si="6"/>
        <v>201.58452000530139</v>
      </c>
      <c r="AF114" s="452">
        <f t="shared" si="7"/>
        <v>151.73835227311474</v>
      </c>
      <c r="AG114" s="452">
        <f t="shared" si="8"/>
        <v>342.22500000000002</v>
      </c>
      <c r="AH114" s="452" t="str">
        <f t="shared" si="9"/>
        <v>NA</v>
      </c>
      <c r="AI114" s="453" t="str">
        <f t="shared" si="10"/>
        <v>Tunisia / Rural area / All</v>
      </c>
      <c r="AJ114" s="458" t="s">
        <v>693</v>
      </c>
      <c r="AK114" s="460">
        <v>2015</v>
      </c>
      <c r="AL114" s="459"/>
      <c r="AM114" s="427">
        <f>IFERROR(6.46*(INDEX('LCU per US$, period average'!$A$4:$N$269,MATCH(A114,'LCU per US$, period average'!$A$4:$A$269),MATCH(AK114,'LCU per US$, period average'!$A$4:$N$4))),"NA")</f>
        <v>10.9669805</v>
      </c>
      <c r="AN114" s="427">
        <f t="shared" si="42"/>
        <v>333.61554681000001</v>
      </c>
      <c r="AO114" s="427">
        <f>IFERROR(IF(ISNUMBER(MATCH(AK114, 'LCU per US$, period average'!$A$4:$O$4, 0)), AN114/(INDEX('LCU per US$, period average'!$A$4:$O$269, MATCH(A114, 'LCU per US$, period average'!$A$4:$A$269, 0), MATCH(AK114, 'LCU per US$, period average'!$A$4:$O$4, 0))), "NA"), "NA")</f>
        <v>196.51320000000001</v>
      </c>
      <c r="AP114" s="447">
        <f>IFERROR(IF(ISNUMBER(MATCH(AK114, 'LCU per US$, period average'!$A$4:$O$4, 0)), AO114*HLOOKUP(AK114, 'LCU per US$, period average'!$A$4:$O$269, 76), "NA"), "NA")</f>
        <v>147.92102670945599</v>
      </c>
      <c r="AQ114" s="427" t="str">
        <f>IFERROR(IF(ISNUMBER(MATCH(AK114, 'PPP private conversion factor'!$A$4:$N$4, 0)), AN114/(INDEX('PPP private conversion factor'!$A$4:$N$269, MATCH(A114, 'PPP private conversion factor'!$A$4:$A$269, 0), MATCH(AK114, 'PPP private conversion factor'!$A$4:$O$4, 0))), "NA"), "NA")</f>
        <v>NA</v>
      </c>
      <c r="AR114" s="427">
        <f t="shared" si="26"/>
        <v>1501.2699606450001</v>
      </c>
      <c r="AS114" s="427">
        <f t="shared" si="11"/>
        <v>884.3094000000001</v>
      </c>
      <c r="AT114" s="427">
        <f t="shared" si="12"/>
        <v>665.64462019255188</v>
      </c>
      <c r="AU114" s="454" t="str">
        <f t="shared" si="13"/>
        <v>NA</v>
      </c>
      <c r="AV114" s="455" t="str">
        <f t="shared" si="0"/>
        <v>Tunisia / Rural area / All</v>
      </c>
      <c r="AW114" s="433">
        <v>2024</v>
      </c>
      <c r="AX114" s="479" t="s">
        <v>209</v>
      </c>
      <c r="AY114" s="435">
        <v>1083</v>
      </c>
      <c r="AZ114" s="427">
        <f>IF(ISERROR(MATCH(AW114, 'LCU per US$, period average'!$A$4:$O$4, 0)), "NA", AY114/(INDEX('LCU per US$, period average'!$A$4:$O$269, MATCH(A114, 'LCU per US$, period average'!$A$4:$A$269, 0), MATCH(AW114, 'LCU per US$, period average'!$A$4:$O$4, 0))))</f>
        <v>348.66126522508949</v>
      </c>
      <c r="BA114" s="447">
        <f>IFERROR(IF(ISNUMBER(MATCH(AW114, 'LCU per US$, period average'!$A$4:$O$4, 0)), AZ114*HLOOKUP(AW114, 'LCU per US$, period average'!$A$4:$O$269, 76), "NA"), "NA")</f>
        <v>322.45573058660671</v>
      </c>
      <c r="BB114" s="435" t="str">
        <f>IFERROR(IF(ISNUMBER(MATCH(AW114, 'PPP private conversion factor'!$A$4:$O$4, 0)), AY114/(INDEX('PPP private conversion factor'!$A$4:$O$269, MATCH(A114, 'PPP private conversion factor'!$A$4:$A$269, 0), MATCH(AW114, 'PPP private conversion factor'!$A$4:$O$4, 0))), "NA"), "NA")</f>
        <v>NA</v>
      </c>
      <c r="BC114" s="435">
        <f t="shared" si="14"/>
        <v>1581.18</v>
      </c>
      <c r="BD114" s="435">
        <f t="shared" si="15"/>
        <v>509.04544722863062</v>
      </c>
      <c r="BE114" s="435">
        <f t="shared" si="16"/>
        <v>470.78536665644577</v>
      </c>
      <c r="BF114" s="448" t="str">
        <f t="shared" si="17"/>
        <v>NA</v>
      </c>
      <c r="BG114" s="435" t="str">
        <f t="shared" si="18"/>
        <v>Tunisia / Rural area / All</v>
      </c>
      <c r="BH114" s="438">
        <v>2024</v>
      </c>
      <c r="BI114" s="456" t="s">
        <v>395</v>
      </c>
      <c r="BJ114" s="443" t="s">
        <v>210</v>
      </c>
      <c r="BK114" s="435">
        <v>459.26400000000001</v>
      </c>
      <c r="BL114" s="427">
        <f>IFERROR(IF(ISNUMBER(MATCH(BH114, 'LCU per US$, period average'!$A$4:$O$4, 0)), BK114/(INDEX('LCU per US$, period average'!$A$4:$O$269, MATCH(A114, 'LCU per US$, period average'!$A$4:$A$269), MATCH(BH114, 'LCU per US$, period average'!$A$4:$O$4))), "NA"),"NA")</f>
        <v>147.85555615174101</v>
      </c>
      <c r="BM114" s="447">
        <f>IF(ISNUMBER(MATCH(BH114, 'LCU per US$, period average'!$A$4:$O$4, 0)), BL114*HLOOKUP(BH114, 'LCU per US$, period average'!$A$4:$O$269, 76), "NA")</f>
        <v>136.74266726881567</v>
      </c>
      <c r="BN114" s="427" t="str">
        <f>IF(ISNUMBER(MATCH(BH114, 'PPP private conversion factor'!$A$4:$O$4, 0)), BK114/(INDEX('PPP private conversion factor'!$A$4:$O$269, MATCH(A114, 'PPP private conversion factor'!$A$4:$A$269), MATCH(BH114, 'PPP private conversion factor'!$A$4:$O$4))), "NA")</f>
        <v>NA</v>
      </c>
      <c r="BO114" s="427">
        <f t="shared" si="19"/>
        <v>670.52544</v>
      </c>
      <c r="BP114" s="427">
        <f t="shared" si="20"/>
        <v>215.86911198154186</v>
      </c>
      <c r="BQ114" s="427">
        <f t="shared" si="21"/>
        <v>199.64429421247087</v>
      </c>
      <c r="BR114" s="427" t="str">
        <f t="shared" si="1"/>
        <v>NA</v>
      </c>
      <c r="BS114" s="438" t="s">
        <v>396</v>
      </c>
      <c r="BT114" s="441" t="s">
        <v>397</v>
      </c>
      <c r="BU114" s="344"/>
      <c r="BV114" s="346"/>
      <c r="BW114" s="346"/>
      <c r="BX114" s="346"/>
      <c r="BY114" s="346"/>
      <c r="BZ114" s="346"/>
      <c r="CA114" s="345" t="str">
        <f t="shared" si="36"/>
        <v>Tunisia / Rural area / All</v>
      </c>
    </row>
    <row r="115" spans="1:79" ht="33" thickBot="1" x14ac:dyDescent="0.25">
      <c r="A115" s="343" t="s">
        <v>398</v>
      </c>
      <c r="B115" s="332" t="s">
        <v>213</v>
      </c>
      <c r="C115" s="334" t="s">
        <v>399</v>
      </c>
      <c r="D115" s="428" t="s">
        <v>218</v>
      </c>
      <c r="E115" s="423">
        <v>2023</v>
      </c>
      <c r="F115" s="431">
        <v>5</v>
      </c>
      <c r="G115" s="424">
        <v>2</v>
      </c>
      <c r="H115" s="425">
        <v>1.78</v>
      </c>
      <c r="I115" s="446" t="str">
        <f t="shared" si="37"/>
        <v>Uganda / Rural area / Lake Victoria Basin</v>
      </c>
      <c r="J115" s="429" t="s">
        <v>250</v>
      </c>
      <c r="K115" s="433">
        <v>2024</v>
      </c>
      <c r="L115" s="457"/>
      <c r="M115" s="427">
        <f t="shared" si="2"/>
        <v>240387.6</v>
      </c>
      <c r="N115" s="435">
        <f t="shared" si="3"/>
        <v>64.513832095819765</v>
      </c>
      <c r="O115" s="435">
        <f t="shared" si="24"/>
        <v>59.664943990750693</v>
      </c>
      <c r="P115" s="447" t="str">
        <f t="shared" si="4"/>
        <v>NA</v>
      </c>
      <c r="Q115" s="427">
        <v>1201938</v>
      </c>
      <c r="R115" s="447">
        <f>IFERROR(Q115 / INDEX('LCU per US$, period average'!$A$4:$O$269, MATCH(A115, 'LCU per US$, period average'!$A$4:$A$269, 0), MATCH(K115, 'LCU per US$, period average'!$A$4:$O$4, 0)), "NA")</f>
        <v>322.5691604790988</v>
      </c>
      <c r="S115" s="447">
        <f>IFERROR(R115 * HLOOKUP(K115, 'LCU per US$, period average'!$A$4:$O$269, 76, FALSE), "NA")</f>
        <v>298.32471995375346</v>
      </c>
      <c r="T115" s="448" t="str">
        <f>IFERROR(Q115 / INDEX('PPP private conversion factor'!$A$4:$O$269, MATCH(A115, 'PPP private conversion factor'!$A$4:$A$269, 0), MATCH(K115, 'PPP private conversion factor'!$A$4:$O$4, 0)), "NA")</f>
        <v>NA</v>
      </c>
      <c r="U115" s="449" t="str">
        <f t="shared" si="38"/>
        <v>Uganda / Rural area / Lake Victoria Basin</v>
      </c>
      <c r="V115" s="492" t="s">
        <v>207</v>
      </c>
      <c r="W115" s="426">
        <v>2019</v>
      </c>
      <c r="X115" s="450">
        <v>0.42199999999999999</v>
      </c>
      <c r="Y115" s="430">
        <v>2.15</v>
      </c>
      <c r="Z115" s="430">
        <v>2838.8</v>
      </c>
      <c r="AA115" s="451">
        <f>IF(ISNUMBER(MATCH(W115, 'LCU per US$, period average'!$A$4:$O$4, 0)), AC115/(INDEX('LCU per US$, period average'!$A$4:$O$269, MATCH(A115, 'LCU per US$, period average'!$A$4:$A$269), MATCH(W115, 'LCU per US$, period average'!$A$4:$O$4))), "NA")</f>
        <v>23.170028813369317</v>
      </c>
      <c r="AB115" s="597">
        <f>IF(ISNUMBER(MATCH(W115, 'LCU per US$, period average'!$A$4:$O$4, 0)), AA115*HLOOKUP(W115, 'LCU per US$, period average'!$A$4:$O$269, 76), "NA")</f>
        <v>19.619747095268519</v>
      </c>
      <c r="AC115" s="451">
        <f t="shared" si="5"/>
        <v>86356.296000000017</v>
      </c>
      <c r="AD115" s="451" t="str">
        <f>IFERROR(IF(ISNUMBER(MATCH(W115, 'PPP private conversion factor'!$A$4:$O$4, 0)), AC115/(INDEX('PPP private conversion factor'!$A$4:$O$269, MATCH(A115, 'PPP private conversion factor'!$A$4:$A$269), MATCH(W115, 'PPP private conversion factor'!$A$4:$O$4))), "NA"), "NA")</f>
        <v>NA</v>
      </c>
      <c r="AE115" s="452">
        <f t="shared" si="6"/>
        <v>115.85014406684658</v>
      </c>
      <c r="AF115" s="452">
        <f t="shared" si="7"/>
        <v>98.098735476342597</v>
      </c>
      <c r="AG115" s="452">
        <f t="shared" si="8"/>
        <v>431781.4800000001</v>
      </c>
      <c r="AH115" s="452" t="str">
        <f t="shared" si="9"/>
        <v>NA</v>
      </c>
      <c r="AI115" s="453" t="str">
        <f t="shared" si="10"/>
        <v>Uganda / Rural area / Lake Victoria Basin</v>
      </c>
      <c r="AJ115" s="458" t="s">
        <v>693</v>
      </c>
      <c r="AK115" s="460">
        <v>2016</v>
      </c>
      <c r="AL115" s="459"/>
      <c r="AM115" s="427">
        <f>IFERROR(1.49*(INDEX('LCU per US$, period average'!$A$4:$N$269,MATCH(A115,'LCU per US$, period average'!$A$4:$A$269),MATCH(AK115,'LCU per US$, period average'!$A$4:$N$4))),"NA")</f>
        <v>4828.5616763040071</v>
      </c>
      <c r="AN115" s="427">
        <f t="shared" si="42"/>
        <v>146884.8461931679</v>
      </c>
      <c r="AO115" s="427">
        <f>IFERROR(IF(ISNUMBER(MATCH(AK115, 'LCU per US$, period average'!$A$4:$O$4, 0)), AN115/(INDEX('LCU per US$, period average'!$A$4:$O$269, MATCH(A115, 'LCU per US$, period average'!$A$4:$A$269, 0), MATCH(AK115, 'LCU per US$, period average'!$A$4:$O$4, 0))), "NA"), "NA")</f>
        <v>45.325800000000001</v>
      </c>
      <c r="AP115" s="447">
        <f>IFERROR(IF(ISNUMBER(MATCH(AK115, 'LCU per US$, period average'!$A$4:$O$4, 0)), AO115*HLOOKUP(AK115, 'LCU per US$, period average'!$A$4:$O$269, 76), "NA"), "NA")</f>
        <v>40.851981426252323</v>
      </c>
      <c r="AQ115" s="427" t="str">
        <f>IFERROR(IF(ISNUMBER(MATCH(AK115, 'PPP private conversion factor'!$A$4:$N$4, 0)), AN115/(INDEX('PPP private conversion factor'!$A$4:$N$269, MATCH(A115, 'PPP private conversion factor'!$A$4:$A$269, 0), MATCH(AK115, 'PPP private conversion factor'!$A$4:$O$4, 0))), "NA"), "NA")</f>
        <v>NA</v>
      </c>
      <c r="AR115" s="427">
        <f t="shared" si="26"/>
        <v>734424.23096583947</v>
      </c>
      <c r="AS115" s="427">
        <f t="shared" si="11"/>
        <v>226.62900000000002</v>
      </c>
      <c r="AT115" s="427">
        <f t="shared" si="12"/>
        <v>204.25990713126163</v>
      </c>
      <c r="AU115" s="454" t="str">
        <f t="shared" si="13"/>
        <v>NA</v>
      </c>
      <c r="AV115" s="455" t="str">
        <f t="shared" si="0"/>
        <v>Uganda / Rural area / Lake Victoria Basin</v>
      </c>
      <c r="AW115" s="433">
        <v>2024</v>
      </c>
      <c r="AX115" s="432" t="s">
        <v>209</v>
      </c>
      <c r="AY115" s="435">
        <v>888072</v>
      </c>
      <c r="AZ115" s="427">
        <f>IF(ISERROR(MATCH(AW115, 'LCU per US$, period average'!$A$4:$O$4, 0)), "NA", AY115/(INDEX('LCU per US$, period average'!$A$4:$O$269, MATCH(A115, 'LCU per US$, period average'!$A$4:$A$269, 0), MATCH(AW115, 'LCU per US$, period average'!$A$4:$O$4, 0))))</f>
        <v>238.33562087644637</v>
      </c>
      <c r="BA115" s="447">
        <f>IFERROR(IF(ISNUMBER(MATCH(AW115, 'LCU per US$, period average'!$A$4:$O$4, 0)), AZ115*HLOOKUP(AW115, 'LCU per US$, period average'!$A$4:$O$269, 76), "NA"), "NA")</f>
        <v>220.42221037921232</v>
      </c>
      <c r="BB115" s="435" t="str">
        <f>IFERROR(IF(ISNUMBER(MATCH(AW115, 'PPP private conversion factor'!$A$4:$O$4, 0)), AY115/(INDEX('PPP private conversion factor'!$A$4:$O$269, MATCH(A115, 'PPP private conversion factor'!$A$4:$A$269, 0), MATCH(AW115, 'PPP private conversion factor'!$A$4:$O$4, 0))), "NA"), "NA")</f>
        <v>NA</v>
      </c>
      <c r="BC115" s="435">
        <f t="shared" si="14"/>
        <v>1580768.16</v>
      </c>
      <c r="BD115" s="435">
        <f t="shared" si="15"/>
        <v>424.23740516007456</v>
      </c>
      <c r="BE115" s="435">
        <f t="shared" si="16"/>
        <v>392.35153447499795</v>
      </c>
      <c r="BF115" s="448" t="str">
        <f t="shared" si="17"/>
        <v>NA</v>
      </c>
      <c r="BG115" s="435" t="str">
        <f t="shared" si="18"/>
        <v>Uganda / Rural area / Lake Victoria Basin</v>
      </c>
      <c r="BH115" s="438">
        <v>2024</v>
      </c>
      <c r="BI115" s="753" t="s">
        <v>694</v>
      </c>
      <c r="BJ115" s="754" t="s">
        <v>210</v>
      </c>
      <c r="BK115" s="755">
        <v>130000</v>
      </c>
      <c r="BL115" s="427">
        <f>IFERROR(IF(ISNUMBER(MATCH(BH115, 'LCU per US$, period average'!$A$4:$O$4, 0)), BK115/(INDEX('LCU per US$, period average'!$A$4:$O$269, MATCH(A115, 'LCU per US$, period average'!$A$4:$A$269), MATCH(BH115, 'LCU per US$, period average'!$A$4:$O$4))), "NA"),"NA")</f>
        <v>34.888647219975439</v>
      </c>
      <c r="BM115" s="447">
        <f>IF(ISNUMBER(MATCH(BH115, 'LCU per US$, period average'!$A$4:$O$4, 0)), BL115*HLOOKUP(BH115, 'LCU per US$, period average'!$A$4:$O$269, 76), "NA")</f>
        <v>32.266401090562027</v>
      </c>
      <c r="BN115" s="427" t="str">
        <f>IF(ISNUMBER(MATCH(BH115, 'PPP private conversion factor'!$A$4:$O$4, 0)), BK115/(INDEX('PPP private conversion factor'!$A$4:$O$269, MATCH(A115, 'PPP private conversion factor'!$A$4:$A$269), MATCH(BH115, 'PPP private conversion factor'!$A$4:$O$4))), "NA")</f>
        <v>NA</v>
      </c>
      <c r="BO115" s="755">
        <f t="shared" si="19"/>
        <v>231400</v>
      </c>
      <c r="BP115" s="755">
        <f t="shared" si="20"/>
        <v>62.101792051556281</v>
      </c>
      <c r="BQ115" s="755">
        <f t="shared" si="21"/>
        <v>57.434193941200412</v>
      </c>
      <c r="BR115" s="755" t="str">
        <f t="shared" si="1"/>
        <v>NA</v>
      </c>
      <c r="BS115" s="756" t="s">
        <v>400</v>
      </c>
      <c r="BT115" s="757" t="s">
        <v>401</v>
      </c>
      <c r="BU115" s="344"/>
      <c r="BV115" s="346"/>
      <c r="BW115" s="346"/>
      <c r="BX115" s="346"/>
      <c r="BY115" s="346"/>
      <c r="BZ115" s="346"/>
      <c r="CA115" s="345" t="str">
        <f>CONCATENATE(A115," / ",B115," area / ",C115)</f>
        <v>Uganda / Rural area / Lake Victoria Basin</v>
      </c>
    </row>
    <row r="116" spans="1:79" ht="33" thickBot="1" x14ac:dyDescent="0.25">
      <c r="A116" s="758" t="s">
        <v>402</v>
      </c>
      <c r="B116" s="759" t="s">
        <v>216</v>
      </c>
      <c r="C116" s="760" t="s">
        <v>710</v>
      </c>
      <c r="D116" s="761" t="s">
        <v>218</v>
      </c>
      <c r="E116" s="423">
        <v>2023</v>
      </c>
      <c r="F116" s="762">
        <v>4</v>
      </c>
      <c r="G116" s="763">
        <v>2</v>
      </c>
      <c r="H116" s="764">
        <v>1.86</v>
      </c>
      <c r="I116" s="446" t="str">
        <f t="shared" si="37"/>
        <v>Vietnam / Urban area / Minimum Wage Region 1</v>
      </c>
      <c r="J116" s="471" t="s">
        <v>206</v>
      </c>
      <c r="K116" s="433">
        <v>2024</v>
      </c>
      <c r="L116" s="457"/>
      <c r="M116" s="427">
        <f t="shared" ref="M116:M121" si="43">IFERROR(Q116/F116,"NA")</f>
        <v>3493033.25</v>
      </c>
      <c r="N116" s="435">
        <f t="shared" ref="N116:N121" si="44">IFERROR(IF(ISBLANK(M116),"",R116/F116),"NA")</f>
        <v>146.84434279987323</v>
      </c>
      <c r="O116" s="435">
        <f t="shared" ref="O116:O121" si="45">IFERROR(IF(ISBLANK(M116),"",S116/F116),"NA")</f>
        <v>135.80745715895458</v>
      </c>
      <c r="P116" s="447" t="str">
        <f t="shared" ref="P116:P121" si="46">IFERROR(T116/F116,"NA")</f>
        <v>NA</v>
      </c>
      <c r="Q116" s="427">
        <v>13972133</v>
      </c>
      <c r="R116" s="447">
        <f>IFERROR(Q116 / INDEX('LCU per US$, period average'!$A$4:$O$269, MATCH(A116, 'LCU per US$, period average'!$A$4:$A$269, 0), MATCH(K116, 'LCU per US$, period average'!$A$4:$O$4, 0)), "NA")</f>
        <v>587.37737119949293</v>
      </c>
      <c r="S116" s="447">
        <f>IFERROR(R116 * HLOOKUP(K116, 'LCU per US$, period average'!$A$4:$O$269, 76, FALSE), "NA")</f>
        <v>543.22982863581831</v>
      </c>
      <c r="T116" s="448" t="str">
        <f>IFERROR(Q116 / INDEX('PPP private conversion factor'!$A$4:$O$269, MATCH(A116, 'PPP private conversion factor'!$A$4:$A$269, 0), MATCH(K116, 'PPP private conversion factor'!$A$4:$O$4, 0)), "NA")</f>
        <v>NA</v>
      </c>
      <c r="U116" s="472" t="str">
        <f t="shared" si="38"/>
        <v>Vietnam / Urban area / Minimum Wage Region 1</v>
      </c>
      <c r="V116" s="492" t="s">
        <v>207</v>
      </c>
      <c r="W116" s="426">
        <v>2020</v>
      </c>
      <c r="X116" s="450">
        <v>3.7999999999999999E-2</v>
      </c>
      <c r="Y116" s="430">
        <v>3.65</v>
      </c>
      <c r="Z116" s="430">
        <v>31703.4</v>
      </c>
      <c r="AA116" s="451">
        <f>IF(ISNUMBER(MATCH(W116, 'LCU per US$, period average'!$A$4:$O$4, 0)), AC116/(INDEX('LCU per US$, period average'!$A$4:$O$269, MATCH(A116, 'LCU per US$, period average'!$A$4:$A$269), MATCH(W116, 'LCU per US$, period average'!$A$4:$O$4))), "NA")</f>
        <v>41.83979682064065</v>
      </c>
      <c r="AB116" s="597">
        <f>IF(ISNUMBER(MATCH(W116, 'LCU per US$, period average'!$A$4:$O$4, 0)), AA116*HLOOKUP(W116, 'LCU per US$, period average'!$A$4:$O$269, 76), "NA")</f>
        <v>37.374497100402756</v>
      </c>
      <c r="AC116" s="451">
        <f t="shared" ref="AC116:AC121" si="47">Z116*30.42</f>
        <v>964417.42800000007</v>
      </c>
      <c r="AD116" s="451" t="str">
        <f>IFERROR(IF(ISNUMBER(MATCH(W116, 'PPP private conversion factor'!$A$4:$O$4, 0)), AC116/(INDEX('PPP private conversion factor'!$A$4:$O$269, MATCH(A116, 'PPP private conversion factor'!$A$4:$A$269), MATCH(W116, 'PPP private conversion factor'!$A$4:$O$4))), "NA"), "NA")</f>
        <v>NA</v>
      </c>
      <c r="AE116" s="452">
        <f t="shared" ref="AE116:AE121" si="48">AA116*F116</f>
        <v>167.3591872825626</v>
      </c>
      <c r="AF116" s="452">
        <f t="shared" ref="AF116:AF121" si="49">AB116*F116</f>
        <v>149.49798840161102</v>
      </c>
      <c r="AG116" s="452">
        <f t="shared" ref="AG116:AG121" si="50">AC116*F116</f>
        <v>3857669.7120000003</v>
      </c>
      <c r="AH116" s="452" t="str">
        <f t="shared" ref="AH116:AH121" si="51">IFERROR(AD116*F116,"NA")</f>
        <v>NA</v>
      </c>
      <c r="AI116" s="453" t="str">
        <f t="shared" si="10"/>
        <v>Vietnam / Urban area / Minimum Wage Region 1</v>
      </c>
      <c r="AJ116" s="458" t="s">
        <v>693</v>
      </c>
      <c r="AK116" s="765">
        <v>2018</v>
      </c>
      <c r="AL116" s="459" t="s">
        <v>403</v>
      </c>
      <c r="AM116" s="427">
        <f>IFERROR(4.02*(INDEX('LCU per US$, period average'!$A$4:$N$269,MATCH(A116,'LCU per US$, period average'!$A$4:$A$269),MATCH(AK116,'LCU per US$, period average'!$A$4:$N$4))),"NA")</f>
        <v>89927.748400000113</v>
      </c>
      <c r="AN116" s="427">
        <f>AM116*30.42</f>
        <v>2735602.1063280036</v>
      </c>
      <c r="AO116" s="427">
        <f>IFERROR(IF(ISNUMBER(MATCH(AK116, 'LCU per US$, period average'!$A$4:$O$4, 0)), AN116/(INDEX('LCU per US$, period average'!$A$4:$O$269, MATCH(A116, 'LCU per US$, period average'!$A$4:$A$269, 0), MATCH(AK116, 'LCU per US$, period average'!$A$4:$O$4, 0))), "NA"), "NA")</f>
        <v>122.28839999999998</v>
      </c>
      <c r="AP116" s="447">
        <f>IFERROR(IF(ISNUMBER(MATCH(AK116, 'LCU per US$, period average'!$A$4:$O$4, 0)), AO116*HLOOKUP(AK116, 'LCU per US$, period average'!$A$4:$O$269, 76), "NA"), "NA")</f>
        <v>108.25036527744827</v>
      </c>
      <c r="AQ116" s="427" t="str">
        <f>IFERROR(IF(ISNUMBER(MATCH(AK116, 'PPP private conversion factor'!$A$4:$N$4, 0)), AN116/(INDEX('PPP private conversion factor'!$A$4:$N$269, MATCH(A116, 'PPP private conversion factor'!$A$4:$A$269, 0), MATCH(AK116, 'PPP private conversion factor'!$A$4:$O$4, 0))), "NA"), "NA")</f>
        <v>NA</v>
      </c>
      <c r="AR116" s="427">
        <f>AN116*F116</f>
        <v>10942408.425312014</v>
      </c>
      <c r="AS116" s="427">
        <f>IFERROR(AO116*F116,"NA")</f>
        <v>489.15359999999993</v>
      </c>
      <c r="AT116" s="427">
        <f>IFERROR(AP116*F116,"NA")</f>
        <v>433.00146110979307</v>
      </c>
      <c r="AU116" s="454" t="str">
        <f>IFERROR(AQ116*F116,"NA")</f>
        <v>NA</v>
      </c>
      <c r="AV116" s="455" t="str">
        <f t="shared" si="0"/>
        <v>Vietnam / Urban area / Minimum Wage Region 1</v>
      </c>
      <c r="AW116" s="433">
        <v>2024</v>
      </c>
      <c r="AX116" s="475" t="s">
        <v>209</v>
      </c>
      <c r="AY116" s="435">
        <v>8970296</v>
      </c>
      <c r="AZ116" s="427">
        <f>IF(ISERROR(MATCH(AW116, 'LCU per US$, period average'!$A$4:$O$4, 0)), "NA", AY116/(INDEX('LCU per US$, period average'!$A$4:$O$269, MATCH(A116, 'LCU per US$, period average'!$A$4:$A$269, 0), MATCH(AW116, 'LCU per US$, period average'!$A$4:$O$4, 0))))</f>
        <v>377.10411741437952</v>
      </c>
      <c r="BA116" s="447">
        <f>IFERROR(IF(ISNUMBER(MATCH(AW116, 'LCU per US$, period average'!$A$4:$O$4, 0)), AZ116*HLOOKUP(AW116, 'LCU per US$, period average'!$A$4:$O$269, 76), "NA"), "NA")</f>
        <v>348.76080544699698</v>
      </c>
      <c r="BB116" s="435" t="str">
        <f>IFERROR(IF(ISNUMBER(MATCH(AW116, 'PPP private conversion factor'!$A$4:$O$4, 0)), AY116/(INDEX('PPP private conversion factor'!$A$4:$O$269, MATCH(A116, 'PPP private conversion factor'!$A$4:$A$269, 0), MATCH(AW116, 'PPP private conversion factor'!$A$4:$O$4, 0))), "NA"), "NA")</f>
        <v>NA</v>
      </c>
      <c r="BC116" s="766">
        <f t="shared" ref="BC116:BC121" si="52">IFERROR(AY116*H116,"NA")</f>
        <v>16684750.560000001</v>
      </c>
      <c r="BD116" s="766">
        <f t="shared" ref="BD116:BD121" si="53">IFERROR(AZ116*H116,"NA")</f>
        <v>701.41365839074592</v>
      </c>
      <c r="BE116" s="766">
        <f t="shared" ref="BE116:BE121" si="54">IFERROR(BA116*H116,"NA")</f>
        <v>648.6950981314144</v>
      </c>
      <c r="BF116" s="766" t="str">
        <f t="shared" ref="BF116:BF121" si="55">IFERROR(BB116*H116,"NA")</f>
        <v>NA</v>
      </c>
      <c r="BG116" s="767" t="str">
        <f t="shared" si="18"/>
        <v>Vietnam / Urban area / Minimum Wage Region 1</v>
      </c>
      <c r="BH116" s="438">
        <v>2024</v>
      </c>
      <c r="BI116" s="768" t="s">
        <v>736</v>
      </c>
      <c r="BJ116" s="769" t="s">
        <v>210</v>
      </c>
      <c r="BK116" s="766">
        <v>4680000</v>
      </c>
      <c r="BL116" s="427">
        <f>IFERROR(IF(ISNUMBER(MATCH(BH116, 'LCU per US$, period average'!$A$4:$O$4, 0)), BK116/(INDEX('LCU per US$, period average'!$A$4:$O$269, MATCH(A116, 'LCU per US$, period average'!$A$4:$A$269), MATCH(BH116, 'LCU per US$, period average'!$A$4:$O$4))), "NA"),"NA")</f>
        <v>196.74348198758392</v>
      </c>
      <c r="BM116" s="447">
        <f>IF(ISNUMBER(MATCH(BH116, 'LCU per US$, period average'!$A$4:$O$4, 0)), BL116*HLOOKUP(BH116, 'LCU per US$, period average'!$A$4:$O$269, 76), "NA")</f>
        <v>181.95615501338483</v>
      </c>
      <c r="BN116" s="427" t="str">
        <f>IF(ISNUMBER(MATCH(BH116, 'PPP private conversion factor'!$A$4:$O$4, 0)), BK116/(INDEX('PPP private conversion factor'!$A$4:$O$269, MATCH(A116, 'PPP private conversion factor'!$A$4:$A$269), MATCH(BH116, 'PPP private conversion factor'!$A$4:$O$4))), "NA")</f>
        <v>NA</v>
      </c>
      <c r="BO116" s="452">
        <f t="shared" si="19"/>
        <v>8704800</v>
      </c>
      <c r="BP116" s="755">
        <f>IFERROR(BL116*H116,"NA")</f>
        <v>365.94287649690614</v>
      </c>
      <c r="BQ116" s="755">
        <f>IFERROR(BM116*H116,"NA")</f>
        <v>338.43844832489577</v>
      </c>
      <c r="BR116" s="755" t="str">
        <f>IFERROR(BN116*H116,"NA")</f>
        <v>NA</v>
      </c>
      <c r="BS116" s="770" t="s">
        <v>404</v>
      </c>
      <c r="BT116" s="770" t="s">
        <v>405</v>
      </c>
      <c r="BU116" s="344"/>
      <c r="BV116" s="346"/>
      <c r="BW116" s="346"/>
      <c r="BX116" s="346"/>
      <c r="BY116" s="346"/>
      <c r="BZ116" s="346"/>
      <c r="CA116" s="345" t="str">
        <f t="shared" si="36"/>
        <v>Vietnam / Urban area / Minimum Wage Region 1</v>
      </c>
    </row>
    <row r="117" spans="1:79" ht="33" thickBot="1" x14ac:dyDescent="0.25">
      <c r="A117" s="758" t="s">
        <v>402</v>
      </c>
      <c r="B117" s="759" t="s">
        <v>216</v>
      </c>
      <c r="C117" s="760" t="s">
        <v>711</v>
      </c>
      <c r="D117" s="761" t="s">
        <v>218</v>
      </c>
      <c r="E117" s="423">
        <v>2023</v>
      </c>
      <c r="F117" s="762">
        <v>4</v>
      </c>
      <c r="G117" s="763">
        <v>2</v>
      </c>
      <c r="H117" s="764">
        <v>1.86</v>
      </c>
      <c r="I117" s="446" t="str">
        <f t="shared" si="37"/>
        <v>Vietnam / Urban area / Minimum Wage Region 2</v>
      </c>
      <c r="J117" s="771" t="s">
        <v>206</v>
      </c>
      <c r="K117" s="433">
        <v>2024</v>
      </c>
      <c r="L117" s="457"/>
      <c r="M117" s="427">
        <f t="shared" si="43"/>
        <v>3200008.25</v>
      </c>
      <c r="N117" s="435">
        <f t="shared" si="44"/>
        <v>134.52580459273398</v>
      </c>
      <c r="O117" s="435">
        <f t="shared" si="45"/>
        <v>124.41478572245948</v>
      </c>
      <c r="P117" s="447" t="str">
        <f t="shared" si="46"/>
        <v>NA</v>
      </c>
      <c r="Q117" s="427">
        <v>12800033</v>
      </c>
      <c r="R117" s="447">
        <f>IFERROR(Q117 / INDEX('LCU per US$, period average'!$A$4:$O$269, MATCH(A117, 'LCU per US$, period average'!$A$4:$A$269, 0), MATCH(K117, 'LCU per US$, period average'!$A$4:$O$4, 0)), "NA")</f>
        <v>538.10321837093591</v>
      </c>
      <c r="S117" s="447">
        <f>IFERROR(R117 * HLOOKUP(K117, 'LCU per US$, period average'!$A$4:$O$269, 76, FALSE), "NA")</f>
        <v>497.65914288983794</v>
      </c>
      <c r="T117" s="448" t="str">
        <f>IFERROR(Q117 / INDEX('PPP private conversion factor'!$A$4:$O$269, MATCH(A117, 'PPP private conversion factor'!$A$4:$A$269, 0), MATCH(K117, 'PPP private conversion factor'!$A$4:$O$4, 0)), "NA")</f>
        <v>NA</v>
      </c>
      <c r="U117" s="472" t="str">
        <f t="shared" si="38"/>
        <v>Vietnam / Urban area / Minimum Wage Region 2</v>
      </c>
      <c r="V117" s="492" t="s">
        <v>207</v>
      </c>
      <c r="W117" s="426">
        <v>2020</v>
      </c>
      <c r="X117" s="450">
        <v>3.7999999999999999E-2</v>
      </c>
      <c r="Y117" s="430">
        <v>3.65</v>
      </c>
      <c r="Z117" s="430">
        <v>31703.4</v>
      </c>
      <c r="AA117" s="451">
        <f>IF(ISNUMBER(MATCH(W117, 'LCU per US$, period average'!$A$4:$O$4, 0)), AC117/(INDEX('LCU per US$, period average'!$A$4:$O$269, MATCH(A117, 'LCU per US$, period average'!$A$4:$A$269), MATCH(W117, 'LCU per US$, period average'!$A$4:$O$4))), "NA")</f>
        <v>41.83979682064065</v>
      </c>
      <c r="AB117" s="597">
        <f>IF(ISNUMBER(MATCH(W117, 'LCU per US$, period average'!$A$4:$O$4, 0)), AA117*HLOOKUP(W117, 'LCU per US$, period average'!$A$4:$O$269, 76), "NA")</f>
        <v>37.374497100402756</v>
      </c>
      <c r="AC117" s="451">
        <f t="shared" si="47"/>
        <v>964417.42800000007</v>
      </c>
      <c r="AD117" s="451" t="str">
        <f>IFERROR(IF(ISNUMBER(MATCH(W117, 'PPP private conversion factor'!$A$4:$O$4, 0)), AC117/(INDEX('PPP private conversion factor'!$A$4:$O$269, MATCH(A117, 'PPP private conversion factor'!$A$4:$A$269), MATCH(W117, 'PPP private conversion factor'!$A$4:$O$4))), "NA"), "NA")</f>
        <v>NA</v>
      </c>
      <c r="AE117" s="452">
        <f t="shared" si="48"/>
        <v>167.3591872825626</v>
      </c>
      <c r="AF117" s="452">
        <f t="shared" si="49"/>
        <v>149.49798840161102</v>
      </c>
      <c r="AG117" s="452">
        <f t="shared" si="50"/>
        <v>3857669.7120000003</v>
      </c>
      <c r="AH117" s="452" t="str">
        <f t="shared" si="51"/>
        <v>NA</v>
      </c>
      <c r="AI117" s="453" t="str">
        <f t="shared" si="10"/>
        <v>Vietnam / Urban area / Minimum Wage Region 2</v>
      </c>
      <c r="AJ117" s="458" t="s">
        <v>693</v>
      </c>
      <c r="AK117" s="765">
        <v>2018</v>
      </c>
      <c r="AL117" s="459" t="s">
        <v>403</v>
      </c>
      <c r="AM117" s="427">
        <f>IFERROR(4.02*(INDEX('LCU per US$, period average'!$A$4:$N$269,MATCH(A117,'LCU per US$, period average'!$A$4:$A$269),MATCH(AK117,'LCU per US$, period average'!$A$4:$N$4))),"NA")</f>
        <v>89927.748400000113</v>
      </c>
      <c r="AN117" s="427">
        <f>AM117*30.42</f>
        <v>2735602.1063280036</v>
      </c>
      <c r="AO117" s="427">
        <f>IFERROR(IF(ISNUMBER(MATCH(AK117, 'LCU per US$, period average'!$A$4:$O$4, 0)), AN117/(INDEX('LCU per US$, period average'!$A$4:$O$269, MATCH(A117, 'LCU per US$, period average'!$A$4:$A$269, 0), MATCH(AK117, 'LCU per US$, period average'!$A$4:$O$4, 0))), "NA"), "NA")</f>
        <v>122.28839999999998</v>
      </c>
      <c r="AP117" s="447">
        <f>IFERROR(IF(ISNUMBER(MATCH(AK117, 'LCU per US$, period average'!$A$4:$O$4, 0)), AO117*HLOOKUP(AK117, 'LCU per US$, period average'!$A$4:$O$269, 76), "NA"), "NA")</f>
        <v>108.25036527744827</v>
      </c>
      <c r="AQ117" s="427" t="str">
        <f>IFERROR(IF(ISNUMBER(MATCH(AK117, 'PPP private conversion factor'!$A$4:$N$4, 0)), AN117/(INDEX('PPP private conversion factor'!$A$4:$N$269, MATCH(A117, 'PPP private conversion factor'!$A$4:$A$269, 0), MATCH(AK117, 'PPP private conversion factor'!$A$4:$O$4, 0))), "NA"), "NA")</f>
        <v>NA</v>
      </c>
      <c r="AR117" s="427">
        <f>AN117*F117</f>
        <v>10942408.425312014</v>
      </c>
      <c r="AS117" s="427">
        <f>IFERROR(AO117*F117,"NA")</f>
        <v>489.15359999999993</v>
      </c>
      <c r="AT117" s="427">
        <f>IFERROR(AP117*F117,"NA")</f>
        <v>433.00146110979307</v>
      </c>
      <c r="AU117" s="454" t="str">
        <f>IFERROR(AQ117*F117,"NA")</f>
        <v>NA</v>
      </c>
      <c r="AV117" s="455" t="str">
        <f t="shared" si="0"/>
        <v>Vietnam / Urban area / Minimum Wage Region 2</v>
      </c>
      <c r="AW117" s="433">
        <v>2024</v>
      </c>
      <c r="AX117" s="475" t="s">
        <v>209</v>
      </c>
      <c r="AY117" s="435">
        <v>8217792</v>
      </c>
      <c r="AZ117" s="427">
        <f>IF(ISERROR(MATCH(AW117, 'LCU per US$, period average'!$A$4:$O$4, 0)), "NA", AY117/(INDEX('LCU per US$, period average'!$A$4:$O$269, MATCH(A117, 'LCU per US$, period average'!$A$4:$A$269, 0), MATCH(AW117, 'LCU per US$, period average'!$A$4:$O$4, 0))))</f>
        <v>345.46944707899814</v>
      </c>
      <c r="BA117" s="447">
        <f>IFERROR(IF(ISNUMBER(MATCH(AW117, 'LCU per US$, period average'!$A$4:$O$4, 0)), AZ117*HLOOKUP(AW117, 'LCU per US$, period average'!$A$4:$O$269, 76), "NA"), "NA")</f>
        <v>319.50381090165683</v>
      </c>
      <c r="BB117" s="435" t="str">
        <f>IFERROR(IF(ISNUMBER(MATCH(AW117, 'PPP private conversion factor'!$A$4:$O$4, 0)), AY117/(INDEX('PPP private conversion factor'!$A$4:$O$269, MATCH(A117, 'PPP private conversion factor'!$A$4:$A$269, 0), MATCH(AW117, 'PPP private conversion factor'!$A$4:$O$4, 0))), "NA"), "NA")</f>
        <v>NA</v>
      </c>
      <c r="BC117" s="766">
        <f t="shared" si="52"/>
        <v>15285093.120000001</v>
      </c>
      <c r="BD117" s="766">
        <f t="shared" si="53"/>
        <v>642.57317156693659</v>
      </c>
      <c r="BE117" s="766">
        <f t="shared" si="54"/>
        <v>594.2770882770817</v>
      </c>
      <c r="BF117" s="766" t="str">
        <f t="shared" si="55"/>
        <v>NA</v>
      </c>
      <c r="BG117" s="767" t="str">
        <f t="shared" si="18"/>
        <v>Vietnam / Urban area / Minimum Wage Region 2</v>
      </c>
      <c r="BH117" s="438">
        <v>2024</v>
      </c>
      <c r="BI117" s="768" t="s">
        <v>737</v>
      </c>
      <c r="BJ117" s="769" t="s">
        <v>210</v>
      </c>
      <c r="BK117" s="766">
        <v>4160000</v>
      </c>
      <c r="BL117" s="427">
        <f>IFERROR(IF(ISNUMBER(MATCH(BH117, 'LCU per US$, period average'!$A$4:$O$4, 0)), BK117/(INDEX('LCU per US$, period average'!$A$4:$O$269, MATCH(A117, 'LCU per US$, period average'!$A$4:$A$269), MATCH(BH117, 'LCU per US$, period average'!$A$4:$O$4))), "NA"),"NA")</f>
        <v>174.8830951000746</v>
      </c>
      <c r="BM117" s="447">
        <f>IF(ISNUMBER(MATCH(BH117, 'LCU per US$, period average'!$A$4:$O$4, 0)), BL117*HLOOKUP(BH117, 'LCU per US$, period average'!$A$4:$O$269, 76), "NA")</f>
        <v>161.73880445634208</v>
      </c>
      <c r="BN117" s="427" t="str">
        <f>IF(ISNUMBER(MATCH(BH117, 'PPP private conversion factor'!$A$4:$O$4, 0)), BK117/(INDEX('PPP private conversion factor'!$A$4:$O$269, MATCH(A117, 'PPP private conversion factor'!$A$4:$A$269), MATCH(BH117, 'PPP private conversion factor'!$A$4:$O$4))), "NA")</f>
        <v>NA</v>
      </c>
      <c r="BO117" s="452">
        <f>IFERROR(BK117*H117,"NA")</f>
        <v>7737600</v>
      </c>
      <c r="BP117" s="755">
        <f>IFERROR(BL117*H117,"NA")</f>
        <v>325.28255688613876</v>
      </c>
      <c r="BQ117" s="755">
        <f>IFERROR(BM117*H117,"NA")</f>
        <v>300.8341762887963</v>
      </c>
      <c r="BR117" s="755" t="str">
        <f>IFERROR(BN117*H117,"NA")</f>
        <v>NA</v>
      </c>
      <c r="BS117" s="770" t="s">
        <v>404</v>
      </c>
      <c r="BT117" s="770" t="s">
        <v>405</v>
      </c>
      <c r="BU117" s="344"/>
      <c r="BV117" s="346"/>
      <c r="BW117" s="346"/>
      <c r="BX117" s="346"/>
      <c r="BY117" s="346"/>
      <c r="BZ117" s="346"/>
      <c r="CA117" s="345" t="str">
        <f t="shared" si="36"/>
        <v>Vietnam / Urban area / Minimum Wage Region 2</v>
      </c>
    </row>
    <row r="118" spans="1:79" ht="33" thickBot="1" x14ac:dyDescent="0.25">
      <c r="A118" s="758" t="s">
        <v>402</v>
      </c>
      <c r="B118" s="759" t="s">
        <v>216</v>
      </c>
      <c r="C118" s="760" t="s">
        <v>712</v>
      </c>
      <c r="D118" s="761" t="s">
        <v>218</v>
      </c>
      <c r="E118" s="423">
        <v>2023</v>
      </c>
      <c r="F118" s="762">
        <v>4</v>
      </c>
      <c r="G118" s="763">
        <v>2</v>
      </c>
      <c r="H118" s="764">
        <v>1.86</v>
      </c>
      <c r="I118" s="446" t="str">
        <f t="shared" si="37"/>
        <v>Vietnam / Urban area / Minimum Wage Region 3</v>
      </c>
      <c r="J118" s="771" t="s">
        <v>206</v>
      </c>
      <c r="K118" s="433">
        <v>2024</v>
      </c>
      <c r="L118" s="457"/>
      <c r="M118" s="427">
        <f t="shared" si="43"/>
        <v>3107687.25</v>
      </c>
      <c r="N118" s="435">
        <f t="shared" si="44"/>
        <v>130.64470309688446</v>
      </c>
      <c r="O118" s="435">
        <f t="shared" si="45"/>
        <v>120.82538952865805</v>
      </c>
      <c r="P118" s="447" t="str">
        <f t="shared" si="46"/>
        <v>NA</v>
      </c>
      <c r="Q118" s="427">
        <v>12430749</v>
      </c>
      <c r="R118" s="447">
        <f>IFERROR(Q118 / INDEX('LCU per US$, period average'!$A$4:$O$269, MATCH(A118, 'LCU per US$, period average'!$A$4:$A$269, 0), MATCH(K118, 'LCU per US$, period average'!$A$4:$O$4, 0)), "NA")</f>
        <v>522.57881238753782</v>
      </c>
      <c r="S118" s="447">
        <f>IFERROR(R118 * HLOOKUP(K118, 'LCU per US$, period average'!$A$4:$O$269, 76, FALSE), "NA")</f>
        <v>483.3015581146322</v>
      </c>
      <c r="T118" s="448" t="str">
        <f>IFERROR(Q118 / INDEX('PPP private conversion factor'!$A$4:$O$269, MATCH(A118, 'PPP private conversion factor'!$A$4:$A$269, 0), MATCH(K118, 'PPP private conversion factor'!$A$4:$O$4, 0)), "NA")</f>
        <v>NA</v>
      </c>
      <c r="U118" s="472" t="str">
        <f t="shared" si="38"/>
        <v>Vietnam / Urban area / Minimum Wage Region 3</v>
      </c>
      <c r="V118" s="492" t="s">
        <v>207</v>
      </c>
      <c r="W118" s="426">
        <v>2020</v>
      </c>
      <c r="X118" s="450">
        <v>3.7999999999999999E-2</v>
      </c>
      <c r="Y118" s="430">
        <v>3.65</v>
      </c>
      <c r="Z118" s="430">
        <v>31703.4</v>
      </c>
      <c r="AA118" s="451">
        <f>IF(ISNUMBER(MATCH(W118, 'LCU per US$, period average'!$A$4:$O$4, 0)), AC118/(INDEX('LCU per US$, period average'!$A$4:$O$269, MATCH(A118, 'LCU per US$, period average'!$A$4:$A$269), MATCH(W118, 'LCU per US$, period average'!$A$4:$O$4))), "NA")</f>
        <v>41.83979682064065</v>
      </c>
      <c r="AB118" s="597">
        <f>IF(ISNUMBER(MATCH(W118, 'LCU per US$, period average'!$A$4:$O$4, 0)), AA118*HLOOKUP(W118, 'LCU per US$, period average'!$A$4:$O$269, 76), "NA")</f>
        <v>37.374497100402756</v>
      </c>
      <c r="AC118" s="451">
        <f t="shared" si="47"/>
        <v>964417.42800000007</v>
      </c>
      <c r="AD118" s="451" t="str">
        <f>IFERROR(IF(ISNUMBER(MATCH(W118, 'PPP private conversion factor'!$A$4:$O$4, 0)), AC118/(INDEX('PPP private conversion factor'!$A$4:$O$269, MATCH(A118, 'PPP private conversion factor'!$A$4:$A$269), MATCH(W118, 'PPP private conversion factor'!$A$4:$O$4))), "NA"), "NA")</f>
        <v>NA</v>
      </c>
      <c r="AE118" s="452">
        <f t="shared" si="48"/>
        <v>167.3591872825626</v>
      </c>
      <c r="AF118" s="452">
        <f t="shared" si="49"/>
        <v>149.49798840161102</v>
      </c>
      <c r="AG118" s="452">
        <f t="shared" si="50"/>
        <v>3857669.7120000003</v>
      </c>
      <c r="AH118" s="452" t="str">
        <f t="shared" si="51"/>
        <v>NA</v>
      </c>
      <c r="AI118" s="453" t="str">
        <f t="shared" si="10"/>
        <v>Vietnam / Urban area / Minimum Wage Region 3</v>
      </c>
      <c r="AJ118" s="458" t="s">
        <v>693</v>
      </c>
      <c r="AK118" s="765">
        <v>2018</v>
      </c>
      <c r="AL118" s="459" t="s">
        <v>403</v>
      </c>
      <c r="AM118" s="427">
        <f>IFERROR(4.02*(INDEX('LCU per US$, period average'!$A$4:$N$269,MATCH(A118,'LCU per US$, period average'!$A$4:$A$269),MATCH(AK118,'LCU per US$, period average'!$A$4:$N$4))),"NA")</f>
        <v>89927.748400000113</v>
      </c>
      <c r="AN118" s="427">
        <f>AM118*30.42</f>
        <v>2735602.1063280036</v>
      </c>
      <c r="AO118" s="427">
        <f>IFERROR(IF(ISNUMBER(MATCH(AK118, 'LCU per US$, period average'!$A$4:$O$4, 0)), AN118/(INDEX('LCU per US$, period average'!$A$4:$O$269, MATCH(A118, 'LCU per US$, period average'!$A$4:$A$269, 0), MATCH(AK118, 'LCU per US$, period average'!$A$4:$O$4, 0))), "NA"), "NA")</f>
        <v>122.28839999999998</v>
      </c>
      <c r="AP118" s="447">
        <f>IFERROR(IF(ISNUMBER(MATCH(AK118, 'LCU per US$, period average'!$A$4:$O$4, 0)), AO118*HLOOKUP(AK118, 'LCU per US$, period average'!$A$4:$O$269, 76), "NA"), "NA")</f>
        <v>108.25036527744827</v>
      </c>
      <c r="AQ118" s="427" t="str">
        <f>IFERROR(IF(ISNUMBER(MATCH(AK118, 'PPP private conversion factor'!$A$4:$N$4, 0)), AN118/(INDEX('PPP private conversion factor'!$A$4:$N$269, MATCH(A118, 'PPP private conversion factor'!$A$4:$A$269, 0), MATCH(AK118, 'PPP private conversion factor'!$A$4:$O$4, 0))), "NA"), "NA")</f>
        <v>NA</v>
      </c>
      <c r="AR118" s="427">
        <f>AN118*F118</f>
        <v>10942408.425312014</v>
      </c>
      <c r="AS118" s="427">
        <f>IFERROR(AO118*F118,"NA")</f>
        <v>489.15359999999993</v>
      </c>
      <c r="AT118" s="427">
        <f>IFERROR(AP118*F118,"NA")</f>
        <v>433.00146110979307</v>
      </c>
      <c r="AU118" s="454" t="str">
        <f>IFERROR(AQ118*F118,"NA")</f>
        <v>NA</v>
      </c>
      <c r="AV118" s="455" t="str">
        <f t="shared" si="0"/>
        <v>Vietnam / Urban area / Minimum Wage Region 3</v>
      </c>
      <c r="AW118" s="433">
        <v>2024</v>
      </c>
      <c r="AX118" s="475" t="s">
        <v>209</v>
      </c>
      <c r="AY118" s="435">
        <v>7980707</v>
      </c>
      <c r="AZ118" s="427">
        <f>IF(ISERROR(MATCH(AW118, 'LCU per US$, period average'!$A$4:$O$4, 0)), "NA", AY118/(INDEX('LCU per US$, period average'!$A$4:$O$269, MATCH(A118, 'LCU per US$, period average'!$A$4:$A$269, 0), MATCH(AW118, 'LCU per US$, period average'!$A$4:$O$4, 0))))</f>
        <v>335.50258203048827</v>
      </c>
      <c r="BA118" s="447">
        <f>IFERROR(IF(ISNUMBER(MATCH(AW118, 'LCU per US$, period average'!$A$4:$O$4, 0)), AZ118*HLOOKUP(AW118, 'LCU per US$, period average'!$A$4:$O$269, 76), "NA"), "NA")</f>
        <v>310.28605983085589</v>
      </c>
      <c r="BB118" s="435" t="str">
        <f>IFERROR(IF(ISNUMBER(MATCH(AW118, 'PPP private conversion factor'!$A$4:$O$4, 0)), AY118/(INDEX('PPP private conversion factor'!$A$4:$O$269, MATCH(A118, 'PPP private conversion factor'!$A$4:$A$269, 0), MATCH(AW118, 'PPP private conversion factor'!$A$4:$O$4, 0))), "NA"), "NA")</f>
        <v>NA</v>
      </c>
      <c r="BC118" s="766">
        <f t="shared" si="52"/>
        <v>14844115.020000001</v>
      </c>
      <c r="BD118" s="766">
        <f t="shared" si="53"/>
        <v>624.03480257670822</v>
      </c>
      <c r="BE118" s="766">
        <f t="shared" si="54"/>
        <v>577.13207128539193</v>
      </c>
      <c r="BF118" s="766" t="str">
        <f t="shared" si="55"/>
        <v>NA</v>
      </c>
      <c r="BG118" s="767" t="str">
        <f t="shared" si="18"/>
        <v>Vietnam / Urban area / Minimum Wage Region 3</v>
      </c>
      <c r="BH118" s="438">
        <v>2024</v>
      </c>
      <c r="BI118" s="768" t="s">
        <v>738</v>
      </c>
      <c r="BJ118" s="769" t="s">
        <v>210</v>
      </c>
      <c r="BK118" s="766">
        <v>3640000</v>
      </c>
      <c r="BL118" s="427">
        <f>IFERROR(IF(ISNUMBER(MATCH(BH118, 'LCU per US$, period average'!$A$4:$O$4, 0)), BK118/(INDEX('LCU per US$, period average'!$A$4:$O$269, MATCH(A118, 'LCU per US$, period average'!$A$4:$A$269), MATCH(BH118, 'LCU per US$, period average'!$A$4:$O$4))), "NA"),"NA")</f>
        <v>153.02270821256528</v>
      </c>
      <c r="BM118" s="447">
        <f>IF(ISNUMBER(MATCH(BH118, 'LCU per US$, period average'!$A$4:$O$4, 0)), BL118*HLOOKUP(BH118, 'LCU per US$, period average'!$A$4:$O$269, 76), "NA")</f>
        <v>141.52145389929933</v>
      </c>
      <c r="BN118" s="427" t="str">
        <f>IF(ISNUMBER(MATCH(BH118, 'PPP private conversion factor'!$A$4:$O$4, 0)), BK118/(INDEX('PPP private conversion factor'!$A$4:$O$269, MATCH(A118, 'PPP private conversion factor'!$A$4:$A$269), MATCH(BH118, 'PPP private conversion factor'!$A$4:$O$4))), "NA")</f>
        <v>NA</v>
      </c>
      <c r="BO118" s="452">
        <f>IFERROR(BK118*H118,"NA")</f>
        <v>6770400</v>
      </c>
      <c r="BP118" s="755">
        <f>IFERROR(BL118*H118,"NA")</f>
        <v>284.62223727537145</v>
      </c>
      <c r="BQ118" s="755">
        <f>IFERROR(BM118*H118,"NA")</f>
        <v>263.22990425269677</v>
      </c>
      <c r="BR118" s="755" t="str">
        <f>IFERROR(BN118*H118,"NA")</f>
        <v>NA</v>
      </c>
      <c r="BS118" s="770" t="s">
        <v>404</v>
      </c>
      <c r="BT118" s="770" t="s">
        <v>405</v>
      </c>
      <c r="BU118" s="344"/>
      <c r="BV118" s="346"/>
      <c r="BW118" s="346"/>
      <c r="BX118" s="346"/>
      <c r="BY118" s="346"/>
      <c r="BZ118" s="346"/>
      <c r="CA118" s="345" t="str">
        <f t="shared" si="36"/>
        <v>Vietnam / Urban area / Minimum Wage Region 3</v>
      </c>
    </row>
    <row r="119" spans="1:79" ht="33" thickBot="1" x14ac:dyDescent="0.25">
      <c r="A119" s="758" t="s">
        <v>402</v>
      </c>
      <c r="B119" s="759" t="s">
        <v>213</v>
      </c>
      <c r="C119" s="760" t="s">
        <v>713</v>
      </c>
      <c r="D119" s="761" t="s">
        <v>218</v>
      </c>
      <c r="E119" s="423">
        <v>2023</v>
      </c>
      <c r="F119" s="762">
        <v>4</v>
      </c>
      <c r="G119" s="763">
        <v>2</v>
      </c>
      <c r="H119" s="764">
        <v>1.86</v>
      </c>
      <c r="I119" s="446" t="str">
        <f t="shared" si="37"/>
        <v>Vietnam / Rural area / Minimum Wage Region 4</v>
      </c>
      <c r="J119" s="771" t="s">
        <v>206</v>
      </c>
      <c r="K119" s="433">
        <v>2024</v>
      </c>
      <c r="L119" s="457"/>
      <c r="M119" s="427">
        <f t="shared" si="43"/>
        <v>2651879</v>
      </c>
      <c r="N119" s="435">
        <f t="shared" si="44"/>
        <v>111.48288638242566</v>
      </c>
      <c r="O119" s="435">
        <f t="shared" si="45"/>
        <v>103.10378341896154</v>
      </c>
      <c r="P119" s="447" t="str">
        <f t="shared" si="46"/>
        <v>NA</v>
      </c>
      <c r="Q119" s="427">
        <v>10607516</v>
      </c>
      <c r="R119" s="447">
        <f>IFERROR(Q119 / INDEX('LCU per US$, period average'!$A$4:$O$269, MATCH(A119, 'LCU per US$, period average'!$A$4:$A$269, 0), MATCH(K119, 'LCU per US$, period average'!$A$4:$O$4, 0)), "NA")</f>
        <v>445.93154552970265</v>
      </c>
      <c r="S119" s="447">
        <f>IFERROR(R119 * HLOOKUP(K119, 'LCU per US$, period average'!$A$4:$O$269, 76, FALSE), "NA")</f>
        <v>412.41513367584616</v>
      </c>
      <c r="T119" s="448" t="str">
        <f>IFERROR(Q119 / INDEX('PPP private conversion factor'!$A$4:$O$269, MATCH(A119, 'PPP private conversion factor'!$A$4:$A$269, 0), MATCH(K119, 'PPP private conversion factor'!$A$4:$O$4, 0)), "NA")</f>
        <v>NA</v>
      </c>
      <c r="U119" s="472" t="str">
        <f t="shared" si="38"/>
        <v>Vietnam / Rural area / Minimum Wage Region 4</v>
      </c>
      <c r="V119" s="492" t="s">
        <v>207</v>
      </c>
      <c r="W119" s="426">
        <v>2020</v>
      </c>
      <c r="X119" s="450">
        <v>3.7999999999999999E-2</v>
      </c>
      <c r="Y119" s="430">
        <v>3.65</v>
      </c>
      <c r="Z119" s="430">
        <v>31703.4</v>
      </c>
      <c r="AA119" s="451">
        <f>IF(ISNUMBER(MATCH(W119, 'LCU per US$, period average'!$A$4:$O$4, 0)), AC119/(INDEX('LCU per US$, period average'!$A$4:$O$269, MATCH(A119, 'LCU per US$, period average'!$A$4:$A$269), MATCH(W119, 'LCU per US$, period average'!$A$4:$O$4))), "NA")</f>
        <v>41.83979682064065</v>
      </c>
      <c r="AB119" s="597">
        <f>IF(ISNUMBER(MATCH(W119, 'LCU per US$, period average'!$A$4:$O$4, 0)), AA119*HLOOKUP(W119, 'LCU per US$, period average'!$A$4:$O$269, 76), "NA")</f>
        <v>37.374497100402756</v>
      </c>
      <c r="AC119" s="451">
        <f t="shared" si="47"/>
        <v>964417.42800000007</v>
      </c>
      <c r="AD119" s="451" t="str">
        <f>IFERROR(IF(ISNUMBER(MATCH(W119, 'PPP private conversion factor'!$A$4:$O$4, 0)), AC119/(INDEX('PPP private conversion factor'!$A$4:$O$269, MATCH(A119, 'PPP private conversion factor'!$A$4:$A$269), MATCH(W119, 'PPP private conversion factor'!$A$4:$O$4))), "NA"), "NA")</f>
        <v>NA</v>
      </c>
      <c r="AE119" s="452">
        <f t="shared" si="48"/>
        <v>167.3591872825626</v>
      </c>
      <c r="AF119" s="452">
        <f t="shared" si="49"/>
        <v>149.49798840161102</v>
      </c>
      <c r="AG119" s="452">
        <f t="shared" si="50"/>
        <v>3857669.7120000003</v>
      </c>
      <c r="AH119" s="452" t="str">
        <f t="shared" si="51"/>
        <v>NA</v>
      </c>
      <c r="AI119" s="453" t="str">
        <f t="shared" si="10"/>
        <v>Vietnam / Rural area / Minimum Wage Region 4</v>
      </c>
      <c r="AJ119" s="458" t="s">
        <v>693</v>
      </c>
      <c r="AK119" s="765">
        <v>2018</v>
      </c>
      <c r="AL119" s="459" t="s">
        <v>403</v>
      </c>
      <c r="AM119" s="427">
        <f>IFERROR(4.02*(INDEX('LCU per US$, period average'!$A$4:$N$269,MATCH(A119,'LCU per US$, period average'!$A$4:$A$269),MATCH(AK119,'LCU per US$, period average'!$A$4:$N$4))),"NA")</f>
        <v>89927.748400000113</v>
      </c>
      <c r="AN119" s="427">
        <f>AM119*30.42</f>
        <v>2735602.1063280036</v>
      </c>
      <c r="AO119" s="427">
        <f>IFERROR(IF(ISNUMBER(MATCH(AK119, 'LCU per US$, period average'!$A$4:$O$4, 0)), AN119/(INDEX('LCU per US$, period average'!$A$4:$O$269, MATCH(A119, 'LCU per US$, period average'!$A$4:$A$269, 0), MATCH(AK119, 'LCU per US$, period average'!$A$4:$O$4, 0))), "NA"), "NA")</f>
        <v>122.28839999999998</v>
      </c>
      <c r="AP119" s="447">
        <f>IFERROR(IF(ISNUMBER(MATCH(AK119, 'LCU per US$, period average'!$A$4:$O$4, 0)), AO119*HLOOKUP(AK119, 'LCU per US$, period average'!$A$4:$O$269, 76), "NA"), "NA")</f>
        <v>108.25036527744827</v>
      </c>
      <c r="AQ119" s="427" t="str">
        <f>IFERROR(IF(ISNUMBER(MATCH(AK119, 'PPP private conversion factor'!$A$4:$N$4, 0)), AN119/(INDEX('PPP private conversion factor'!$A$4:$N$269, MATCH(A119, 'PPP private conversion factor'!$A$4:$A$269, 0), MATCH(AK119, 'PPP private conversion factor'!$A$4:$O$4, 0))), "NA"), "NA")</f>
        <v>NA</v>
      </c>
      <c r="AR119" s="427">
        <f>AN119*F119</f>
        <v>10942408.425312014</v>
      </c>
      <c r="AS119" s="427">
        <f>IFERROR(AO119*F119,"NA")</f>
        <v>489.15359999999993</v>
      </c>
      <c r="AT119" s="427">
        <f>IFERROR(AP119*F119,"NA")</f>
        <v>433.00146110979307</v>
      </c>
      <c r="AU119" s="454" t="str">
        <f>IFERROR(AQ119*F119,"NA")</f>
        <v>NA</v>
      </c>
      <c r="AV119" s="455" t="str">
        <f t="shared" si="0"/>
        <v>Vietnam / Rural area / Minimum Wage Region 4</v>
      </c>
      <c r="AW119" s="433">
        <v>2024</v>
      </c>
      <c r="AX119" s="475" t="s">
        <v>209</v>
      </c>
      <c r="AY119" s="435">
        <v>6444029</v>
      </c>
      <c r="AZ119" s="427">
        <f>IF(ISERROR(MATCH(AW119, 'LCU per US$, period average'!$A$4:$O$4, 0)), "NA", AY119/(INDEX('LCU per US$, period average'!$A$4:$O$269, MATCH(A119, 'LCU per US$, period average'!$A$4:$A$269, 0), MATCH(AW119, 'LCU per US$, period average'!$A$4:$O$4, 0))))</f>
        <v>270.90185971986506</v>
      </c>
      <c r="BA119" s="447">
        <f>IFERROR(IF(ISNUMBER(MATCH(AW119, 'LCU per US$, period average'!$A$4:$O$4, 0)), AZ119*HLOOKUP(AW119, 'LCU per US$, period average'!$A$4:$O$269, 76), "NA"), "NA")</f>
        <v>250.54075633221098</v>
      </c>
      <c r="BB119" s="435" t="str">
        <f>IFERROR(IF(ISNUMBER(MATCH(AW119, 'PPP private conversion factor'!$A$4:$O$4, 0)), AY119/(INDEX('PPP private conversion factor'!$A$4:$O$269, MATCH(A119, 'PPP private conversion factor'!$A$4:$A$269, 0), MATCH(AW119, 'PPP private conversion factor'!$A$4:$O$4, 0))), "NA"), "NA")</f>
        <v>NA</v>
      </c>
      <c r="BC119" s="766">
        <f t="shared" si="52"/>
        <v>11985893.940000001</v>
      </c>
      <c r="BD119" s="766">
        <f t="shared" si="53"/>
        <v>503.87745907894902</v>
      </c>
      <c r="BE119" s="766">
        <f t="shared" si="54"/>
        <v>466.00580677791243</v>
      </c>
      <c r="BF119" s="766" t="str">
        <f t="shared" si="55"/>
        <v>NA</v>
      </c>
      <c r="BG119" s="767" t="str">
        <f t="shared" si="18"/>
        <v>Vietnam / Rural area / Minimum Wage Region 4</v>
      </c>
      <c r="BH119" s="438">
        <v>2024</v>
      </c>
      <c r="BI119" s="768" t="s">
        <v>739</v>
      </c>
      <c r="BJ119" s="769" t="s">
        <v>210</v>
      </c>
      <c r="BK119" s="766">
        <v>3250000</v>
      </c>
      <c r="BL119" s="427">
        <f>IFERROR(IF(ISNUMBER(MATCH(BH119, 'LCU per US$, period average'!$A$4:$O$4, 0)), BK119/(INDEX('LCU per US$, period average'!$A$4:$O$269, MATCH(A119, 'LCU per US$, period average'!$A$4:$A$269), MATCH(BH119, 'LCU per US$, period average'!$A$4:$O$4))), "NA"),"NA")</f>
        <v>136.62741804693329</v>
      </c>
      <c r="BM119" s="447">
        <f>IF(ISNUMBER(MATCH(BH119, 'LCU per US$, period average'!$A$4:$O$4, 0)), BL119*HLOOKUP(BH119, 'LCU per US$, period average'!$A$4:$O$269, 76), "NA")</f>
        <v>126.35844098151725</v>
      </c>
      <c r="BN119" s="427" t="str">
        <f>IF(ISNUMBER(MATCH(BH119, 'PPP private conversion factor'!$A$4:$O$4, 0)), BK119/(INDEX('PPP private conversion factor'!$A$4:$O$269, MATCH(A119, 'PPP private conversion factor'!$A$4:$A$269), MATCH(BH119, 'PPP private conversion factor'!$A$4:$O$4))), "NA")</f>
        <v>NA</v>
      </c>
      <c r="BO119" s="452">
        <f>IFERROR(BK119*H119,"NA")</f>
        <v>6045000</v>
      </c>
      <c r="BP119" s="755">
        <f>IFERROR(BL119*H119,"NA")</f>
        <v>254.12699756729592</v>
      </c>
      <c r="BQ119" s="755">
        <f>IFERROR(BM119*H119,"NA")</f>
        <v>235.02670022562208</v>
      </c>
      <c r="BR119" s="755" t="str">
        <f>IFERROR(BN119*H119,"NA")</f>
        <v>NA</v>
      </c>
      <c r="BS119" s="770" t="s">
        <v>404</v>
      </c>
      <c r="BT119" s="770" t="s">
        <v>405</v>
      </c>
      <c r="BU119" s="344"/>
      <c r="BV119" s="346"/>
      <c r="BW119" s="346"/>
      <c r="BX119" s="346"/>
      <c r="BY119" s="346"/>
      <c r="BZ119" s="346"/>
      <c r="CA119" s="345" t="str">
        <f t="shared" si="36"/>
        <v>Vietnam / Rural area / Minimum Wage Region 4</v>
      </c>
    </row>
    <row r="120" spans="1:79" ht="65" thickBot="1" x14ac:dyDescent="0.25">
      <c r="A120" s="758" t="s">
        <v>630</v>
      </c>
      <c r="B120" s="332" t="s">
        <v>213</v>
      </c>
      <c r="C120" s="760" t="s">
        <v>204</v>
      </c>
      <c r="D120" s="466" t="s">
        <v>205</v>
      </c>
      <c r="E120" s="423">
        <v>2023</v>
      </c>
      <c r="F120" s="762">
        <v>6</v>
      </c>
      <c r="G120" s="763">
        <v>2</v>
      </c>
      <c r="H120" s="764">
        <v>1.76</v>
      </c>
      <c r="I120" s="446" t="str">
        <f t="shared" si="37"/>
        <v>Zambia / Rural area / All</v>
      </c>
      <c r="J120" s="467" t="s">
        <v>250</v>
      </c>
      <c r="K120" s="433">
        <v>2024</v>
      </c>
      <c r="L120" s="772">
        <v>2952</v>
      </c>
      <c r="M120" s="427">
        <f t="shared" si="43"/>
        <v>865.92000000000007</v>
      </c>
      <c r="N120" s="435">
        <f t="shared" si="44"/>
        <v>42.841838243586174</v>
      </c>
      <c r="O120" s="435">
        <f t="shared" si="45"/>
        <v>39.621826765271301</v>
      </c>
      <c r="P120" s="447" t="str">
        <f t="shared" si="46"/>
        <v>NA</v>
      </c>
      <c r="Q120" s="447">
        <f>L120*H120</f>
        <v>5195.5200000000004</v>
      </c>
      <c r="R120" s="447">
        <f>IFERROR(Q120 / INDEX('LCU per US$, period average'!$A$4:$O$269, MATCH(A120, 'LCU per US$, period average'!$A$4:$A$269, 0), MATCH(K120, 'LCU per US$, period average'!$A$4:$O$4, 0)), "NA")</f>
        <v>257.05102946151703</v>
      </c>
      <c r="S120" s="447">
        <f>IFERROR(R120 * HLOOKUP(K120, 'LCU per US$, period average'!$A$4:$O$269, 76, FALSE), "NA")</f>
        <v>237.73096059162779</v>
      </c>
      <c r="T120" s="448" t="str">
        <f>IFERROR(Q120 / INDEX('PPP private conversion factor'!$A$4:$O$269, MATCH(A120, 'PPP private conversion factor'!$A$4:$A$269, 0), MATCH(K120, 'PPP private conversion factor'!$A$4:$O$4, 0)), "NA")</f>
        <v>NA</v>
      </c>
      <c r="U120" s="449" t="str">
        <f t="shared" si="38"/>
        <v>Zambia / Rural area / All</v>
      </c>
      <c r="V120" s="420" t="s">
        <v>207</v>
      </c>
      <c r="W120" s="426">
        <v>2015</v>
      </c>
      <c r="X120" s="450">
        <v>0.77500000000000002</v>
      </c>
      <c r="Y120" s="430">
        <v>3.65</v>
      </c>
      <c r="Z120" s="430">
        <v>12.3</v>
      </c>
      <c r="AA120" s="451">
        <f>IF(ISNUMBER(MATCH(W120, 'LCU per US$, period average'!$A$4:$O$4, 0)), AC120/(INDEX('LCU per US$, period average'!$A$4:$O$269, MATCH(A120, 'LCU per US$, period average'!$A$4:$A$269), MATCH(W120, 'LCU per US$, period average'!$A$4:$O$4))), "NA")</f>
        <v>60.798808395396044</v>
      </c>
      <c r="AB120" s="597">
        <f>IF(ISNUMBER(MATCH(W120, 'LCU per US$, period average'!$A$4:$O$4, 0)), AA120*HLOOKUP(W120, 'LCU per US$, period average'!$A$4:$O$269, 76), "NA")</f>
        <v>45.764977419117265</v>
      </c>
      <c r="AC120" s="451">
        <f t="shared" si="47"/>
        <v>374.16600000000005</v>
      </c>
      <c r="AD120" s="451" t="str">
        <f>IFERROR(IF(ISNUMBER(MATCH(W120, 'PPP private conversion factor'!$A$4:$O$4, 0)), AC120/(INDEX('PPP private conversion factor'!$A$4:$O$269, MATCH(A120, 'PPP private conversion factor'!$A$4:$A$269), MATCH(W120, 'PPP private conversion factor'!$A$4:$O$4))), "NA"), "NA")</f>
        <v>NA</v>
      </c>
      <c r="AE120" s="452">
        <f t="shared" si="48"/>
        <v>364.79285037237628</v>
      </c>
      <c r="AF120" s="452">
        <f t="shared" si="49"/>
        <v>274.58986451470361</v>
      </c>
      <c r="AG120" s="452">
        <f t="shared" si="50"/>
        <v>2244.9960000000001</v>
      </c>
      <c r="AH120" s="452" t="str">
        <f t="shared" si="51"/>
        <v>NA</v>
      </c>
      <c r="AI120" s="453" t="str">
        <f>CA120</f>
        <v>Zambia / Rural area / All</v>
      </c>
      <c r="AJ120" s="458" t="s">
        <v>693</v>
      </c>
      <c r="AK120" s="773">
        <v>2015</v>
      </c>
      <c r="AL120" s="774"/>
      <c r="AM120" s="775">
        <f>IFERROR(1.78*(INDEX('LCU per US$, period average'!$A$4:$N$269,MATCH(A120,'LCU per US$, period average'!$A$4:$A$269),MATCH(AK120,'LCU per US$, period average'!$A$4:$N$4))),"NA")</f>
        <v>10.954416666666674</v>
      </c>
      <c r="AN120" s="427">
        <f t="shared" si="42"/>
        <v>333.23335500000024</v>
      </c>
      <c r="AO120" s="427">
        <f>IFERROR(IF(ISNUMBER(MATCH(AK120, 'LCU per US$, period average'!$A$4:$O$4, 0)), AN120/(INDEX('LCU per US$, period average'!$A$4:$O$269, MATCH(A120, 'LCU per US$, period average'!$A$4:$A$269, 0), MATCH(AK120, 'LCU per US$, period average'!$A$4:$O$4, 0))), "NA"), "NA")</f>
        <v>54.147600000000004</v>
      </c>
      <c r="AP120" s="447">
        <f>IFERROR(IF(ISNUMBER(MATCH(AK120, 'LCU per US$, period average'!$A$4:$O$4, 0)), AO120*HLOOKUP(AK120, 'LCU per US$, period average'!$A$4:$O$269, 76), "NA"), "NA")</f>
        <v>40.758425316227815</v>
      </c>
      <c r="AQ120" s="427" t="str">
        <f>IFERROR(IF(ISNUMBER(MATCH(AK120, 'PPP private conversion factor'!$A$4:$N$4, 0)), AN120/(INDEX('PPP private conversion factor'!$A$4:$N$269, MATCH(A120, 'PPP private conversion factor'!$A$4:$A$269, 0), MATCH(AK120, 'PPP private conversion factor'!$A$4:$O$4, 0))), "NA"), "NA")</f>
        <v>NA</v>
      </c>
      <c r="AR120" s="427">
        <f>AN120*F120</f>
        <v>1999.4001300000014</v>
      </c>
      <c r="AS120" s="427">
        <f>IFERROR(AO120*F120,"NA")</f>
        <v>324.88560000000001</v>
      </c>
      <c r="AT120" s="427">
        <f>IFERROR(AP120*F120,"NA")</f>
        <v>244.55055189736689</v>
      </c>
      <c r="AU120" s="454" t="str">
        <f t="shared" si="13"/>
        <v>NA</v>
      </c>
      <c r="AV120" s="455" t="str">
        <f>CA120</f>
        <v>Zambia / Rural area / All</v>
      </c>
      <c r="AW120" s="433">
        <v>2024</v>
      </c>
      <c r="AX120" s="432" t="s">
        <v>209</v>
      </c>
      <c r="AY120" s="435">
        <v>3141</v>
      </c>
      <c r="AZ120" s="427">
        <f>IF(ISERROR(MATCH(AW120, 'LCU per US$, period average'!$A$4:$O$4, 0)), "NA", AY120/(INDEX('LCU per US$, period average'!$A$4:$O$269, MATCH(A120, 'LCU per US$, period average'!$A$4:$A$269, 0), MATCH(AW120, 'LCU per US$, period average'!$A$4:$O$4, 0))))</f>
        <v>155.40259368429435</v>
      </c>
      <c r="BA120" s="447">
        <f>IFERROR(IF(ISNUMBER(MATCH(AW120, 'LCU per US$, period average'!$A$4:$O$4, 0)), AZ120*HLOOKUP(AW120, 'LCU per US$, period average'!$A$4:$O$269, 76), "NA"), "NA")</f>
        <v>143.72246612818407</v>
      </c>
      <c r="BB120" s="435" t="str">
        <f>IFERROR(IF(ISNUMBER(MATCH(AW120, 'PPP private conversion factor'!$A$4:$O$4, 0)), AY120/(INDEX('PPP private conversion factor'!$A$4:$O$269, MATCH(A120, 'PPP private conversion factor'!$A$4:$A$269, 0), MATCH(AW120, 'PPP private conversion factor'!$A$4:$O$4, 0))), "NA"), "NA")</f>
        <v>NA</v>
      </c>
      <c r="BC120" s="766">
        <f t="shared" si="52"/>
        <v>5528.16</v>
      </c>
      <c r="BD120" s="766">
        <f t="shared" si="53"/>
        <v>273.50856488435807</v>
      </c>
      <c r="BE120" s="766">
        <f t="shared" si="54"/>
        <v>252.95154038560395</v>
      </c>
      <c r="BF120" s="766" t="str">
        <f t="shared" si="55"/>
        <v>NA</v>
      </c>
      <c r="BG120" s="767" t="str">
        <f>CA120</f>
        <v>Zambia / Rural area / All</v>
      </c>
      <c r="BH120" s="438">
        <v>2024</v>
      </c>
      <c r="BI120" s="768" t="s">
        <v>674</v>
      </c>
      <c r="BJ120" s="421" t="s">
        <v>210</v>
      </c>
      <c r="BK120" s="766">
        <v>1698.6</v>
      </c>
      <c r="BL120" s="427">
        <f>IFERROR(IF(ISNUMBER(MATCH(BH120, 'LCU per US$, period average'!$A$4:$O$4, 0)), BK120/(INDEX('LCU per US$, period average'!$A$4:$O$269, MATCH(A120, 'LCU per US$, period average'!$A$4:$A$269), MATCH(BH120, 'LCU per US$, period average'!$A$4:$O$4))), "NA"),"NA")</f>
        <v>84.039110357256405</v>
      </c>
      <c r="BM120" s="447">
        <f>IF(ISNUMBER(MATCH(BH120, 'LCU per US$, period average'!$A$4:$O$4, 0)), BL120*HLOOKUP(BH120, 'LCU per US$, period average'!$A$4:$O$269, 76), "NA")</f>
        <v>77.722693717075273</v>
      </c>
      <c r="BN120" s="427" t="str">
        <f>IF(ISNUMBER(MATCH(BH120, 'PPP private conversion factor'!$A$4:$O$4, 0)), BK120/(INDEX('PPP private conversion factor'!$A$4:$O$269, MATCH(A120, 'PPP private conversion factor'!$A$4:$A$269), MATCH(BH120, 'PPP private conversion factor'!$A$4:$O$4))), "NA")</f>
        <v>NA</v>
      </c>
      <c r="BO120" s="452">
        <f>IFERROR(BK120*H120,"NA")</f>
        <v>2989.5360000000001</v>
      </c>
      <c r="BP120" s="452">
        <f>IFERROR(BL120*H120,"NA")</f>
        <v>147.90883422877127</v>
      </c>
      <c r="BQ120" s="452">
        <f>IFERROR(BM120*H120,"NA")</f>
        <v>136.79194094205249</v>
      </c>
      <c r="BR120" s="755" t="str">
        <f>IFERROR(BN120*H120,"NA")</f>
        <v>NA</v>
      </c>
      <c r="BS120" s="770" t="s">
        <v>675</v>
      </c>
      <c r="BT120" s="770" t="s">
        <v>676</v>
      </c>
      <c r="CA120" s="345" t="str">
        <f t="shared" si="36"/>
        <v>Zambia / Rural area / All</v>
      </c>
    </row>
    <row r="121" spans="1:79" ht="33" thickBot="1" x14ac:dyDescent="0.25">
      <c r="A121" s="758" t="s">
        <v>631</v>
      </c>
      <c r="B121" s="332" t="s">
        <v>213</v>
      </c>
      <c r="C121" s="760" t="s">
        <v>204</v>
      </c>
      <c r="D121" s="444" t="s">
        <v>205</v>
      </c>
      <c r="E121" s="423">
        <v>2023</v>
      </c>
      <c r="F121" s="762">
        <v>5</v>
      </c>
      <c r="G121" s="763">
        <v>2</v>
      </c>
      <c r="H121" s="764">
        <v>1.75</v>
      </c>
      <c r="I121" s="446" t="str">
        <f t="shared" si="37"/>
        <v>Zimbabwe / Rural area / All</v>
      </c>
      <c r="J121" s="776" t="s">
        <v>250</v>
      </c>
      <c r="K121" s="433">
        <v>2024</v>
      </c>
      <c r="L121" s="772">
        <v>216</v>
      </c>
      <c r="M121" s="777">
        <f t="shared" si="43"/>
        <v>75.599999999999994</v>
      </c>
      <c r="N121" s="778">
        <f t="shared" si="44"/>
        <v>2.1543542252226273E-2</v>
      </c>
      <c r="O121" s="778">
        <f t="shared" si="45"/>
        <v>1.9924320104443775E-2</v>
      </c>
      <c r="P121" s="779" t="str">
        <f t="shared" si="46"/>
        <v>NA</v>
      </c>
      <c r="Q121" s="447">
        <f>L121*H121</f>
        <v>378</v>
      </c>
      <c r="R121" s="447">
        <f>IFERROR(Q121 / INDEX('LCU per US$, period average'!$A$4:$O$269, MATCH(A121, 'LCU per US$, period average'!$A$4:$A$269, 0), MATCH(K121, 'LCU per US$, period average'!$A$4:$O$4, 0)), "NA")</f>
        <v>0.10771771126113137</v>
      </c>
      <c r="S121" s="447">
        <f>IFERROR(R121 * HLOOKUP(K121, 'LCU per US$, period average'!$A$4:$O$269, 76, FALSE), "NA")</f>
        <v>9.962160052221887E-2</v>
      </c>
      <c r="T121" s="448" t="str">
        <f>IFERROR(Q121 / INDEX('PPP private conversion factor'!$A$4:$O$269, MATCH(A121, 'PPP private conversion factor'!$A$4:$A$269, 0), MATCH(K121, 'PPP private conversion factor'!$A$4:$O$4, 0)), "NA")</f>
        <v>NA</v>
      </c>
      <c r="U121" s="449" t="str">
        <f t="shared" si="38"/>
        <v>Zimbabwe / Rural area / All</v>
      </c>
      <c r="V121" s="420" t="s">
        <v>207</v>
      </c>
      <c r="W121" s="426">
        <v>2019</v>
      </c>
      <c r="X121" s="450">
        <v>0.64500000000000002</v>
      </c>
      <c r="Y121" s="430">
        <v>3.65</v>
      </c>
      <c r="Z121" s="430">
        <v>1.8</v>
      </c>
      <c r="AA121" s="451" t="e">
        <f>IF(ISNUMBER(MATCH(W121, 'LCU per US$, period average'!$A$4:$O$4, 0)), AC121/(INDEX('LCU per US$, period average'!$A$4:$O$269, MATCH(A121, 'LCU per US$, period average'!$A$4:$A$269), MATCH(W121, 'LCU per US$, period average'!$A$4:$O$4))), "NA")</f>
        <v>#DIV/0!</v>
      </c>
      <c r="AB121" s="597" t="e">
        <f>IF(ISNUMBER(MATCH(W121, 'LCU per US$, period average'!$A$4:$O$4, 0)), AA121*HLOOKUP(W121, 'LCU per US$, period average'!$A$4:$O$269, 76), "NA")</f>
        <v>#DIV/0!</v>
      </c>
      <c r="AC121" s="451">
        <f t="shared" si="47"/>
        <v>54.756000000000007</v>
      </c>
      <c r="AD121" s="451" t="str">
        <f>IFERROR(IF(ISNUMBER(MATCH(W121, 'PPP private conversion factor'!$A$4:$O$4, 0)), AC121/(INDEX('PPP private conversion factor'!$A$4:$O$269, MATCH(A121, 'PPP private conversion factor'!$A$4:$A$269), MATCH(W121, 'PPP private conversion factor'!$A$4:$O$4))), "NA"), "NA")</f>
        <v>NA</v>
      </c>
      <c r="AE121" s="452" t="e">
        <f t="shared" si="48"/>
        <v>#DIV/0!</v>
      </c>
      <c r="AF121" s="452" t="e">
        <f t="shared" si="49"/>
        <v>#DIV/0!</v>
      </c>
      <c r="AG121" s="452">
        <f t="shared" si="50"/>
        <v>273.78000000000003</v>
      </c>
      <c r="AH121" s="452" t="str">
        <f t="shared" si="51"/>
        <v>NA</v>
      </c>
      <c r="AI121" s="453" t="str">
        <f>CA121</f>
        <v>Zimbabwe / Rural area / All</v>
      </c>
      <c r="AJ121" s="468" t="s">
        <v>693</v>
      </c>
      <c r="AK121" s="773">
        <v>2017</v>
      </c>
      <c r="AL121" s="774"/>
      <c r="AM121" s="775">
        <v>2.0099999999999998</v>
      </c>
      <c r="AN121" s="777">
        <f t="shared" si="42"/>
        <v>61.144199999999998</v>
      </c>
      <c r="AO121" s="427" t="str">
        <f>IFERROR(IF(ISNUMBER(MATCH(AK121, 'LCU per US$, period average'!$A$4:$O$4, 0)), AN121/(INDEX('LCU per US$, period average'!$A$4:$O$269, MATCH(A121, 'LCU per US$, period average'!$A$4:$A$269, 0), MATCH(AK121, 'LCU per US$, period average'!$A$4:$O$4, 0))), "NA"), "NA")</f>
        <v>NA</v>
      </c>
      <c r="AP121" s="447" t="str">
        <f>IFERROR(IF(ISNUMBER(MATCH(AK121, 'LCU per US$, period average'!$A$4:$O$4, 0)), AO121*HLOOKUP(AK121, 'LCU per US$, period average'!$A$4:$O$269, 76), "NA"), "NA")</f>
        <v>NA</v>
      </c>
      <c r="AQ121" s="427" t="str">
        <f>IFERROR(IF(ISNUMBER(MATCH(AK121, 'PPP private conversion factor'!$A$4:$N$4, 0)), AN121/(INDEX('PPP private conversion factor'!$A$4:$N$269, MATCH(A121, 'PPP private conversion factor'!$A$4:$A$269, 0), MATCH(AK121, 'PPP private conversion factor'!$A$4:$O$4, 0))), "NA"), "NA")</f>
        <v>NA</v>
      </c>
      <c r="AR121" s="777">
        <f t="shared" si="26"/>
        <v>305.721</v>
      </c>
      <c r="AS121" s="777" t="str">
        <f t="shared" si="11"/>
        <v>NA</v>
      </c>
      <c r="AT121" s="777" t="str">
        <f t="shared" si="12"/>
        <v>NA</v>
      </c>
      <c r="AU121" s="777" t="str">
        <f t="shared" si="13"/>
        <v>NA</v>
      </c>
      <c r="AV121" s="455" t="str">
        <f>CA121</f>
        <v>Zimbabwe / Rural area / All</v>
      </c>
      <c r="AW121" s="433">
        <v>2024</v>
      </c>
      <c r="AX121" s="780" t="s">
        <v>209</v>
      </c>
      <c r="AY121" s="781">
        <v>259</v>
      </c>
      <c r="AZ121" s="427">
        <f>IF(ISERROR(MATCH(AW121, 'LCU per US$, period average'!$A$4:$O$4, 0)), "NA", AY121/(INDEX('LCU per US$, period average'!$A$4:$O$269, MATCH(A121, 'LCU per US$, period average'!$A$4:$A$269, 0), MATCH(AW121, 'LCU per US$, period average'!$A$4:$O$4, 0))))</f>
        <v>7.3806579938182612E-2</v>
      </c>
      <c r="BA121" s="447">
        <f>IFERROR(IF(ISNUMBER(MATCH(AW121, 'LCU per US$, period average'!$A$4:$O$4, 0)), AZ121*HLOOKUP(AW121, 'LCU per US$, period average'!$A$4:$O$269, 76), "NA"), "NA")</f>
        <v>6.8259244802261088E-2</v>
      </c>
      <c r="BB121" s="435" t="str">
        <f>IFERROR(IF(ISNUMBER(MATCH(AW121, 'PPP private conversion factor'!$A$4:$O$4, 0)), AY121/(INDEX('PPP private conversion factor'!$A$4:$O$269, MATCH(A121, 'PPP private conversion factor'!$A$4:$A$269, 0), MATCH(AW121, 'PPP private conversion factor'!$A$4:$O$4, 0))), "NA"), "NA")</f>
        <v>NA</v>
      </c>
      <c r="BC121" s="782">
        <f t="shared" si="52"/>
        <v>453.25</v>
      </c>
      <c r="BD121" s="782">
        <f t="shared" si="53"/>
        <v>0.12916151489181957</v>
      </c>
      <c r="BE121" s="782">
        <f t="shared" si="54"/>
        <v>0.1194536784039569</v>
      </c>
      <c r="BF121" s="782" t="str">
        <f t="shared" si="55"/>
        <v>NA</v>
      </c>
      <c r="BG121" s="767" t="str">
        <f>CA121</f>
        <v>Zimbabwe / Rural area / All</v>
      </c>
      <c r="BH121" s="783">
        <v>2023</v>
      </c>
      <c r="BI121" s="784"/>
      <c r="BJ121" s="469" t="s">
        <v>210</v>
      </c>
      <c r="BK121" s="785" t="s">
        <v>208</v>
      </c>
      <c r="BL121" s="427" t="str">
        <f>IFERROR(IF(ISNUMBER(MATCH(BH121, 'LCU per US$, period average'!$A$4:$O$4, 0)), BK121/(INDEX('LCU per US$, period average'!$A$4:$O$269, MATCH(A121, 'LCU per US$, period average'!$A$4:$A$269), MATCH(BH121, 'LCU per US$, period average'!$A$4:$O$4))), "NA"),"NA")</f>
        <v>NA</v>
      </c>
      <c r="BM121" s="447" t="e">
        <f>IF(ISNUMBER(MATCH(BH121, 'LCU per US$, period average'!$A$4:$O$4, 0)), BL121*HLOOKUP(BH121, 'LCU per US$, period average'!$A$4:$O$269, 76), "NA")</f>
        <v>#VALUE!</v>
      </c>
      <c r="BN121" s="427" t="str">
        <f>IF(ISNUMBER(MATCH(BH121, 'PPP private conversion factor'!$A$4:$O$4, 0)), BK121/(INDEX('PPP private conversion factor'!$A$4:$O$269, MATCH(A121, 'PPP private conversion factor'!$A$4:$A$269), MATCH(BH121, 'PPP private conversion factor'!$A$4:$O$4))), "NA")</f>
        <v>NA</v>
      </c>
      <c r="BO121" s="785" t="s">
        <v>208</v>
      </c>
      <c r="BP121" s="785" t="s">
        <v>208</v>
      </c>
      <c r="BQ121" s="785" t="s">
        <v>208</v>
      </c>
      <c r="BR121" s="786" t="s">
        <v>208</v>
      </c>
      <c r="BS121" s="783" t="s">
        <v>673</v>
      </c>
      <c r="BT121" s="783" t="s">
        <v>84</v>
      </c>
      <c r="BU121" s="787"/>
      <c r="CA121" s="345" t="str">
        <f t="shared" si="36"/>
        <v>Zimbabwe / Rural area / All</v>
      </c>
    </row>
    <row r="122" spans="1:79" x14ac:dyDescent="0.2">
      <c r="A122" s="353"/>
      <c r="B122" s="354"/>
      <c r="C122" s="354"/>
      <c r="D122" s="355"/>
      <c r="E122" s="354"/>
      <c r="F122" s="356"/>
      <c r="G122" s="356"/>
      <c r="H122" s="356"/>
      <c r="I122" s="357"/>
      <c r="J122" s="356"/>
      <c r="K122" s="356"/>
      <c r="L122" s="356"/>
      <c r="M122" s="356"/>
      <c r="N122" s="356"/>
      <c r="O122" s="356"/>
      <c r="P122" s="356"/>
      <c r="Q122" s="356"/>
      <c r="R122" s="358"/>
      <c r="S122" s="358"/>
      <c r="T122" s="356"/>
      <c r="U122" s="359"/>
      <c r="V122" s="493"/>
      <c r="W122" s="356"/>
      <c r="X122" s="356"/>
      <c r="Y122" s="356"/>
      <c r="Z122" s="356"/>
      <c r="AA122" s="360"/>
      <c r="AB122" s="360"/>
      <c r="AC122" s="356"/>
      <c r="AD122" s="356"/>
      <c r="AE122" s="356"/>
      <c r="AF122" s="356"/>
      <c r="AG122" s="356"/>
      <c r="AH122" s="356"/>
      <c r="AI122" s="361"/>
      <c r="AJ122" s="356"/>
      <c r="AK122" s="356"/>
      <c r="AL122" s="356"/>
      <c r="AM122" s="362"/>
      <c r="AN122" s="356"/>
      <c r="AO122" s="356"/>
      <c r="AP122" s="356"/>
      <c r="AQ122" s="356"/>
      <c r="AR122" s="363"/>
      <c r="AS122" s="356"/>
      <c r="AT122" s="356"/>
      <c r="AU122" s="356"/>
      <c r="AV122" s="364"/>
      <c r="AW122" s="356"/>
      <c r="AX122" s="356"/>
      <c r="AY122" s="356"/>
      <c r="AZ122" s="356"/>
      <c r="BA122" s="356"/>
      <c r="BB122" s="356"/>
      <c r="BC122" s="356"/>
      <c r="BD122" s="356"/>
      <c r="BE122" s="356"/>
      <c r="BF122" s="356"/>
      <c r="BG122" s="356"/>
      <c r="BH122" s="354"/>
      <c r="BI122" s="354"/>
      <c r="BJ122" s="356"/>
      <c r="BK122" s="356"/>
      <c r="BL122" s="356"/>
      <c r="BM122" s="356"/>
      <c r="BN122" s="356"/>
      <c r="BO122" s="356"/>
      <c r="BP122" s="356"/>
      <c r="BQ122" s="356"/>
      <c r="BR122" s="356"/>
      <c r="BS122" s="354"/>
      <c r="BT122" s="356"/>
      <c r="CA122" s="345" t="str">
        <f t="shared" ref="CA122:CA153" si="56">CONCATENATE(A122," / ",B122," area / ",C122)</f>
        <v xml:space="preserve"> /  area / </v>
      </c>
    </row>
    <row r="123" spans="1:79" x14ac:dyDescent="0.2">
      <c r="A123" s="353"/>
      <c r="B123" s="354"/>
      <c r="C123" s="354"/>
      <c r="D123" s="354"/>
      <c r="E123" s="354"/>
      <c r="F123" s="356"/>
      <c r="G123" s="356"/>
      <c r="H123" s="356"/>
      <c r="I123" s="357"/>
      <c r="J123" s="356"/>
      <c r="K123" s="356"/>
      <c r="L123" s="356"/>
      <c r="M123" s="356"/>
      <c r="N123" s="356"/>
      <c r="O123" s="356"/>
      <c r="P123" s="356"/>
      <c r="Q123" s="356"/>
      <c r="R123" s="358"/>
      <c r="S123" s="358"/>
      <c r="T123" s="356"/>
      <c r="U123" s="359"/>
      <c r="V123" s="493"/>
      <c r="W123" s="356"/>
      <c r="X123" s="356"/>
      <c r="Y123" s="356"/>
      <c r="Z123" s="356"/>
      <c r="AA123" s="360"/>
      <c r="AB123" s="360"/>
      <c r="AC123" s="356"/>
      <c r="AD123" s="356"/>
      <c r="AE123" s="356"/>
      <c r="AF123" s="356"/>
      <c r="AG123" s="356"/>
      <c r="AH123" s="356"/>
      <c r="AI123" s="361"/>
      <c r="AJ123" s="356"/>
      <c r="AK123" s="356"/>
      <c r="AL123" s="356"/>
      <c r="AN123" s="356"/>
      <c r="AO123" s="356"/>
      <c r="AP123" s="356"/>
      <c r="AQ123" s="356"/>
      <c r="AR123" s="363"/>
      <c r="AS123" s="356"/>
      <c r="AT123" s="356"/>
      <c r="AU123" s="356"/>
      <c r="AV123" s="364"/>
      <c r="AW123" s="356"/>
      <c r="AX123" s="356"/>
      <c r="AY123" s="356"/>
      <c r="AZ123" s="356"/>
      <c r="BA123" s="356"/>
      <c r="BB123" s="356"/>
      <c r="BC123" s="356"/>
      <c r="BD123" s="356"/>
      <c r="BE123" s="356"/>
      <c r="BF123" s="356"/>
      <c r="BG123" s="356"/>
      <c r="BH123" s="354"/>
      <c r="BI123" s="354"/>
      <c r="BJ123" s="356"/>
      <c r="BK123" s="356"/>
      <c r="BL123" s="356"/>
      <c r="BM123" s="356"/>
      <c r="BN123" s="356"/>
      <c r="BO123" s="356"/>
      <c r="BP123" s="356"/>
      <c r="BQ123" s="356"/>
      <c r="BR123" s="356"/>
      <c r="BS123" s="354"/>
      <c r="BT123" s="356"/>
      <c r="CA123" s="345" t="str">
        <f t="shared" si="56"/>
        <v xml:space="preserve"> /  area / </v>
      </c>
    </row>
    <row r="124" spans="1:79" x14ac:dyDescent="0.2">
      <c r="A124" s="353"/>
      <c r="B124" s="354"/>
      <c r="C124" s="354"/>
      <c r="D124" s="354"/>
      <c r="E124" s="354"/>
      <c r="F124" s="356"/>
      <c r="G124" s="356"/>
      <c r="H124" s="356"/>
      <c r="I124" s="357"/>
      <c r="J124" s="356"/>
      <c r="K124" s="356"/>
      <c r="L124" s="356"/>
      <c r="M124" s="356"/>
      <c r="N124" s="356"/>
      <c r="O124" s="356"/>
      <c r="P124" s="356"/>
      <c r="Q124" s="356"/>
      <c r="R124" s="358"/>
      <c r="S124" s="358"/>
      <c r="T124" s="356"/>
      <c r="U124" s="359"/>
      <c r="V124" s="493"/>
      <c r="W124" s="356"/>
      <c r="X124" s="356"/>
      <c r="Y124" s="356"/>
      <c r="Z124" s="356"/>
      <c r="AA124" s="360"/>
      <c r="AB124" s="360"/>
      <c r="AC124" s="356"/>
      <c r="AD124" s="356"/>
      <c r="AE124" s="356"/>
      <c r="AF124" s="356"/>
      <c r="AG124" s="356"/>
      <c r="AH124" s="356"/>
      <c r="AI124" s="361"/>
      <c r="AJ124" s="356"/>
      <c r="AK124" s="356"/>
      <c r="AL124" s="356"/>
      <c r="AM124" s="362"/>
      <c r="AN124" s="356"/>
      <c r="AO124" s="356"/>
      <c r="AP124" s="356"/>
      <c r="AQ124" s="356"/>
      <c r="AR124" s="363"/>
      <c r="AS124" s="356"/>
      <c r="AT124" s="356"/>
      <c r="AU124" s="356"/>
      <c r="AV124" s="364"/>
      <c r="AW124" s="356"/>
      <c r="AX124" s="356"/>
      <c r="AY124" s="356"/>
      <c r="AZ124" s="356"/>
      <c r="BA124" s="356"/>
      <c r="BB124" s="356"/>
      <c r="BC124" s="356"/>
      <c r="BD124" s="356"/>
      <c r="BE124" s="356"/>
      <c r="BF124" s="356"/>
      <c r="BG124" s="356"/>
      <c r="BH124" s="354"/>
      <c r="BI124" s="354"/>
      <c r="BJ124" s="356"/>
      <c r="BK124" s="356"/>
      <c r="BL124" s="356"/>
      <c r="BM124" s="356"/>
      <c r="BN124" s="356"/>
      <c r="BO124" s="356"/>
      <c r="BP124" s="356"/>
      <c r="BQ124" s="356"/>
      <c r="BR124" s="356"/>
      <c r="BS124" s="354"/>
      <c r="BT124" s="356"/>
      <c r="CA124" s="345" t="str">
        <f t="shared" si="56"/>
        <v xml:space="preserve"> /  area / </v>
      </c>
    </row>
    <row r="125" spans="1:79" ht="26" x14ac:dyDescent="0.35">
      <c r="A125" s="353"/>
      <c r="B125" s="354"/>
      <c r="C125" s="354"/>
      <c r="D125" s="354"/>
      <c r="E125" s="354"/>
      <c r="F125" s="356"/>
      <c r="G125" s="356"/>
      <c r="H125" s="356"/>
      <c r="I125" s="357"/>
      <c r="J125" s="356"/>
      <c r="K125" s="356"/>
      <c r="L125" s="356"/>
      <c r="M125" s="356"/>
      <c r="N125" s="356"/>
      <c r="O125" s="356"/>
      <c r="P125" s="356"/>
      <c r="Q125" s="356"/>
      <c r="R125" s="358"/>
      <c r="S125" s="358"/>
      <c r="T125" s="356"/>
      <c r="U125" s="359"/>
      <c r="V125" s="493"/>
      <c r="W125" s="356"/>
      <c r="X125" s="356"/>
      <c r="Y125" s="356"/>
      <c r="Z125" s="356"/>
      <c r="AA125" s="360"/>
      <c r="AB125" s="360"/>
      <c r="AC125" s="356"/>
      <c r="AD125" s="356"/>
      <c r="AE125" s="356"/>
      <c r="AF125" s="356"/>
      <c r="AG125" s="356"/>
      <c r="AH125" s="356"/>
      <c r="AI125" s="361"/>
      <c r="AJ125" s="356"/>
      <c r="AK125" s="356"/>
      <c r="AL125" s="356"/>
      <c r="AM125" s="362"/>
      <c r="AN125" s="356"/>
      <c r="AO125" s="356"/>
      <c r="AP125" s="356"/>
      <c r="AQ125" s="356"/>
      <c r="AR125" s="363"/>
      <c r="AS125" s="356"/>
      <c r="AT125" s="356"/>
      <c r="AU125" s="356"/>
      <c r="AV125" s="364"/>
      <c r="AW125" s="356"/>
      <c r="AX125" s="356"/>
      <c r="AY125" s="356"/>
      <c r="AZ125" s="356"/>
      <c r="BA125" s="356"/>
      <c r="BB125" s="356"/>
      <c r="BC125" s="356"/>
      <c r="BD125" s="356"/>
      <c r="BE125" s="356"/>
      <c r="BF125" s="356"/>
      <c r="BG125" s="356"/>
      <c r="BH125" s="354"/>
      <c r="BI125" s="354"/>
      <c r="BJ125" s="356"/>
      <c r="BK125" s="356"/>
      <c r="BL125" s="356"/>
      <c r="BM125" s="414"/>
      <c r="BN125" s="356"/>
      <c r="BO125" s="356"/>
      <c r="BP125" s="356"/>
      <c r="BQ125" s="356"/>
      <c r="BR125" s="356"/>
      <c r="BS125" s="354"/>
      <c r="BT125" s="356"/>
      <c r="CA125" s="345" t="str">
        <f t="shared" si="56"/>
        <v xml:space="preserve"> /  area / </v>
      </c>
    </row>
    <row r="126" spans="1:79" x14ac:dyDescent="0.2">
      <c r="A126" s="353"/>
      <c r="B126" s="354"/>
      <c r="C126" s="354"/>
      <c r="D126" s="354"/>
      <c r="E126" s="354"/>
      <c r="F126" s="356"/>
      <c r="G126" s="356"/>
      <c r="H126" s="356"/>
      <c r="I126" s="357"/>
      <c r="J126" s="356"/>
      <c r="K126" s="356"/>
      <c r="L126" s="356"/>
      <c r="M126" s="356"/>
      <c r="N126" s="484"/>
      <c r="O126" s="356"/>
      <c r="P126" s="356"/>
      <c r="Q126" s="356"/>
      <c r="R126" s="358"/>
      <c r="S126" s="358"/>
      <c r="T126" s="356"/>
      <c r="U126" s="359"/>
      <c r="V126" s="493"/>
      <c r="W126" s="356"/>
      <c r="X126" s="356"/>
      <c r="Y126" s="356"/>
      <c r="Z126" s="356"/>
      <c r="AA126" s="360"/>
      <c r="AB126" s="360"/>
      <c r="AC126" s="356"/>
      <c r="AD126" s="356"/>
      <c r="AE126" s="356"/>
      <c r="AF126" s="356"/>
      <c r="AG126" s="356"/>
      <c r="AH126" s="356"/>
      <c r="AI126" s="361"/>
      <c r="AJ126" s="356"/>
      <c r="AK126" s="356"/>
      <c r="AL126" s="356"/>
      <c r="AM126" s="362"/>
      <c r="AN126" s="356"/>
      <c r="AO126" s="356"/>
      <c r="AP126" s="356"/>
      <c r="AQ126" s="356"/>
      <c r="AR126" s="363"/>
      <c r="AS126" s="356"/>
      <c r="AT126" s="356"/>
      <c r="AU126" s="356"/>
      <c r="AV126" s="364"/>
      <c r="AW126" s="356"/>
      <c r="AX126" s="356"/>
      <c r="AY126" s="356"/>
      <c r="AZ126" s="356"/>
      <c r="BA126" s="356"/>
      <c r="BB126" s="356"/>
      <c r="BC126" s="356"/>
      <c r="BD126" s="356"/>
      <c r="BE126" s="356"/>
      <c r="BF126" s="356"/>
      <c r="BG126" s="356"/>
      <c r="BH126" s="354"/>
      <c r="BI126" s="354"/>
      <c r="BJ126" s="356"/>
      <c r="BK126" s="356"/>
      <c r="BL126" s="356"/>
      <c r="BM126" s="356"/>
      <c r="BN126" s="356"/>
      <c r="BO126" s="356"/>
      <c r="BP126" s="356"/>
      <c r="BQ126" s="356"/>
      <c r="BR126" s="356"/>
      <c r="BS126" s="354"/>
      <c r="BT126" s="356"/>
      <c r="CA126" s="345" t="str">
        <f t="shared" si="56"/>
        <v xml:space="preserve"> /  area / </v>
      </c>
    </row>
    <row r="127" spans="1:79" x14ac:dyDescent="0.2">
      <c r="A127" s="353"/>
      <c r="B127" s="354"/>
      <c r="C127" s="354"/>
      <c r="D127" s="354"/>
      <c r="E127" s="354"/>
      <c r="F127" s="356"/>
      <c r="G127" s="356"/>
      <c r="H127" s="356"/>
      <c r="I127" s="357"/>
      <c r="J127" s="356"/>
      <c r="K127" s="356"/>
      <c r="L127" s="356"/>
      <c r="M127" s="356"/>
      <c r="N127" s="356"/>
      <c r="O127" s="356"/>
      <c r="P127" s="356"/>
      <c r="Q127" s="356"/>
      <c r="R127" s="358"/>
      <c r="S127" s="358"/>
      <c r="T127" s="356"/>
      <c r="U127" s="359"/>
      <c r="V127" s="493"/>
      <c r="W127" s="356"/>
      <c r="X127" s="356"/>
      <c r="Y127" s="356"/>
      <c r="Z127" s="356"/>
      <c r="AA127" s="360"/>
      <c r="AB127" s="360"/>
      <c r="AC127" s="356"/>
      <c r="AD127" s="356"/>
      <c r="AE127" s="356"/>
      <c r="AF127" s="356"/>
      <c r="AG127" s="356"/>
      <c r="AH127" s="356"/>
      <c r="AI127" s="361"/>
      <c r="AJ127" s="356"/>
      <c r="AK127" s="356"/>
      <c r="AL127" s="356"/>
      <c r="AM127" s="362"/>
      <c r="AN127" s="356"/>
      <c r="AO127" s="356"/>
      <c r="AP127" s="356"/>
      <c r="AQ127" s="356"/>
      <c r="AR127" s="363"/>
      <c r="AS127" s="356"/>
      <c r="AT127" s="356"/>
      <c r="AU127" s="356"/>
      <c r="AV127" s="364"/>
      <c r="AW127" s="356"/>
      <c r="AX127" s="356"/>
      <c r="AY127" s="356"/>
      <c r="AZ127" s="356"/>
      <c r="BA127" s="356"/>
      <c r="BB127" s="356"/>
      <c r="BC127" s="356"/>
      <c r="BD127" s="356"/>
      <c r="BE127" s="356"/>
      <c r="BF127" s="356"/>
      <c r="BG127" s="356"/>
      <c r="BH127" s="354"/>
      <c r="BI127" s="354"/>
      <c r="BJ127" s="356"/>
      <c r="BK127" s="356"/>
      <c r="BL127" s="356"/>
      <c r="BM127" s="356"/>
      <c r="BN127" s="356"/>
      <c r="BO127" s="356"/>
      <c r="BP127" s="356"/>
      <c r="BQ127" s="356"/>
      <c r="BR127" s="356"/>
      <c r="BS127" s="354"/>
      <c r="BT127" s="356"/>
      <c r="CA127" s="345" t="str">
        <f t="shared" si="56"/>
        <v xml:space="preserve"> /  area / </v>
      </c>
    </row>
    <row r="128" spans="1:79" x14ac:dyDescent="0.2">
      <c r="A128" s="353"/>
      <c r="B128" s="354"/>
      <c r="C128" s="354"/>
      <c r="D128" s="354"/>
      <c r="E128" s="354"/>
      <c r="F128" s="356"/>
      <c r="G128" s="356"/>
      <c r="H128" s="356"/>
      <c r="I128" s="357"/>
      <c r="J128" s="356"/>
      <c r="K128" s="356"/>
      <c r="L128" s="356"/>
      <c r="M128" s="356"/>
      <c r="N128" s="485"/>
      <c r="O128" s="356"/>
      <c r="P128" s="356"/>
      <c r="Q128" s="356"/>
      <c r="R128" s="358"/>
      <c r="S128" s="358"/>
      <c r="T128" s="356"/>
      <c r="U128" s="359"/>
      <c r="V128" s="493"/>
      <c r="W128" s="356"/>
      <c r="X128" s="356"/>
      <c r="Y128" s="356"/>
      <c r="Z128" s="356"/>
      <c r="AA128" s="360"/>
      <c r="AB128" s="360"/>
      <c r="AC128" s="356"/>
      <c r="AD128" s="356"/>
      <c r="AE128" s="356"/>
      <c r="AF128" s="356"/>
      <c r="AG128" s="356"/>
      <c r="AH128" s="356"/>
      <c r="AI128" s="361"/>
      <c r="AJ128" s="356"/>
      <c r="AK128" s="356"/>
      <c r="AL128" s="356"/>
      <c r="AM128" s="362"/>
      <c r="AN128" s="356"/>
      <c r="AO128" s="356"/>
      <c r="AP128" s="356"/>
      <c r="AQ128" s="356"/>
      <c r="AR128" s="363"/>
      <c r="AS128" s="356"/>
      <c r="AT128" s="356"/>
      <c r="AU128" s="356"/>
      <c r="AV128" s="364"/>
      <c r="AW128" s="356"/>
      <c r="AX128" s="356"/>
      <c r="AY128" s="356"/>
      <c r="AZ128" s="356"/>
      <c r="BA128" s="356"/>
      <c r="BB128" s="356"/>
      <c r="BC128" s="356"/>
      <c r="BD128" s="356"/>
      <c r="BE128" s="356"/>
      <c r="BF128" s="356"/>
      <c r="BG128" s="356"/>
      <c r="BH128" s="354"/>
      <c r="BI128" s="354"/>
      <c r="BJ128" s="356"/>
      <c r="BK128" s="356"/>
      <c r="BL128" s="356"/>
      <c r="BM128" s="356"/>
      <c r="BN128" s="356"/>
      <c r="BO128" s="356"/>
      <c r="BP128" s="356"/>
      <c r="BQ128" s="356"/>
      <c r="BR128" s="356"/>
      <c r="BS128" s="354"/>
      <c r="BT128" s="356"/>
      <c r="CA128" s="345" t="str">
        <f t="shared" si="56"/>
        <v xml:space="preserve"> /  area / </v>
      </c>
    </row>
    <row r="129" spans="1:79" x14ac:dyDescent="0.2">
      <c r="A129" s="353"/>
      <c r="B129" s="354"/>
      <c r="C129" s="354"/>
      <c r="D129" s="354"/>
      <c r="E129" s="354"/>
      <c r="F129" s="356"/>
      <c r="G129" s="356"/>
      <c r="H129" s="356"/>
      <c r="I129" s="357"/>
      <c r="J129" s="356"/>
      <c r="K129" s="356"/>
      <c r="L129" s="356"/>
      <c r="M129" s="356"/>
      <c r="N129" s="356"/>
      <c r="O129" s="356"/>
      <c r="P129" s="356"/>
      <c r="Q129" s="356"/>
      <c r="R129" s="358"/>
      <c r="S129" s="358"/>
      <c r="T129" s="356"/>
      <c r="U129" s="359"/>
      <c r="V129" s="493"/>
      <c r="W129" s="356"/>
      <c r="X129" s="356"/>
      <c r="Y129" s="356"/>
      <c r="Z129" s="356"/>
      <c r="AA129" s="360"/>
      <c r="AB129" s="360"/>
      <c r="AC129" s="356"/>
      <c r="AD129" s="356"/>
      <c r="AE129" s="356"/>
      <c r="AF129" s="356"/>
      <c r="AG129" s="356"/>
      <c r="AH129" s="356"/>
      <c r="AI129" s="361"/>
      <c r="AJ129" s="356"/>
      <c r="AK129" s="356"/>
      <c r="AL129" s="356"/>
      <c r="AM129" s="362"/>
      <c r="AN129" s="356"/>
      <c r="AO129" s="356"/>
      <c r="AP129" s="356"/>
      <c r="AQ129" s="356"/>
      <c r="AR129" s="363"/>
      <c r="AS129" s="356"/>
      <c r="AT129" s="356"/>
      <c r="AU129" s="356"/>
      <c r="AV129" s="364"/>
      <c r="AW129" s="356"/>
      <c r="AX129" s="356"/>
      <c r="AY129" s="356"/>
      <c r="AZ129" s="356"/>
      <c r="BA129" s="356"/>
      <c r="BB129" s="356"/>
      <c r="BC129" s="356"/>
      <c r="BD129" s="356"/>
      <c r="BE129" s="356"/>
      <c r="BF129" s="356"/>
      <c r="BG129" s="356"/>
      <c r="BH129" s="354"/>
      <c r="BI129" s="354"/>
      <c r="BJ129" s="356"/>
      <c r="BK129" s="356"/>
      <c r="BL129" s="356"/>
      <c r="BM129" s="356"/>
      <c r="BN129" s="356"/>
      <c r="BO129" s="356"/>
      <c r="BP129" s="356"/>
      <c r="BQ129" s="356"/>
      <c r="BR129" s="356"/>
      <c r="BS129" s="354"/>
      <c r="BT129" s="356"/>
      <c r="CA129" s="345" t="str">
        <f t="shared" si="56"/>
        <v xml:space="preserve"> /  area / </v>
      </c>
    </row>
    <row r="130" spans="1:79" x14ac:dyDescent="0.2">
      <c r="A130" s="353"/>
      <c r="B130" s="354"/>
      <c r="C130" s="354"/>
      <c r="D130" s="354"/>
      <c r="E130" s="354"/>
      <c r="F130" s="356"/>
      <c r="G130" s="356"/>
      <c r="H130" s="356"/>
      <c r="I130" s="357"/>
      <c r="J130" s="356"/>
      <c r="K130" s="356"/>
      <c r="L130" s="356"/>
      <c r="M130" s="356"/>
      <c r="N130" s="485"/>
      <c r="O130" s="356"/>
      <c r="P130" s="356"/>
      <c r="Q130" s="356"/>
      <c r="R130" s="358"/>
      <c r="S130" s="358"/>
      <c r="T130" s="356"/>
      <c r="U130" s="359"/>
      <c r="V130" s="493"/>
      <c r="W130" s="356"/>
      <c r="X130" s="356"/>
      <c r="Y130" s="356"/>
      <c r="Z130" s="356"/>
      <c r="AA130" s="360"/>
      <c r="AB130" s="360"/>
      <c r="AC130" s="356"/>
      <c r="AD130" s="356"/>
      <c r="AE130" s="356"/>
      <c r="AF130" s="356"/>
      <c r="AG130" s="356"/>
      <c r="AH130" s="356"/>
      <c r="AI130" s="361"/>
      <c r="AJ130" s="356"/>
      <c r="AK130" s="356"/>
      <c r="AL130" s="356"/>
      <c r="AM130" s="362"/>
      <c r="AN130" s="356"/>
      <c r="AO130" s="356"/>
      <c r="AP130" s="356"/>
      <c r="AQ130" s="356"/>
      <c r="AR130" s="363"/>
      <c r="AS130" s="356"/>
      <c r="AT130" s="356"/>
      <c r="AU130" s="356"/>
      <c r="AV130" s="364"/>
      <c r="AW130" s="356"/>
      <c r="AX130" s="356"/>
      <c r="AY130" s="356"/>
      <c r="AZ130" s="356"/>
      <c r="BA130" s="356"/>
      <c r="BB130" s="356"/>
      <c r="BC130" s="356"/>
      <c r="BD130" s="356"/>
      <c r="BE130" s="356"/>
      <c r="BF130" s="356"/>
      <c r="BG130" s="356"/>
      <c r="BH130" s="354"/>
      <c r="BI130" s="354"/>
      <c r="BJ130" s="356"/>
      <c r="BK130" s="356"/>
      <c r="BL130" s="356"/>
      <c r="BM130" s="356"/>
      <c r="BN130" s="356"/>
      <c r="BO130" s="356"/>
      <c r="BP130" s="356"/>
      <c r="BQ130" s="356"/>
      <c r="BR130" s="356"/>
      <c r="BS130" s="354"/>
      <c r="BT130" s="356"/>
      <c r="CA130" s="345" t="str">
        <f t="shared" si="56"/>
        <v xml:space="preserve"> /  area / </v>
      </c>
    </row>
    <row r="131" spans="1:79" x14ac:dyDescent="0.2">
      <c r="A131" s="353"/>
      <c r="B131" s="354"/>
      <c r="C131" s="354"/>
      <c r="D131" s="354"/>
      <c r="E131" s="354"/>
      <c r="F131" s="356"/>
      <c r="G131" s="356"/>
      <c r="H131" s="356"/>
      <c r="I131" s="357"/>
      <c r="J131" s="356"/>
      <c r="K131" s="356"/>
      <c r="L131" s="356"/>
      <c r="M131" s="356"/>
      <c r="N131" s="356"/>
      <c r="O131" s="356"/>
      <c r="P131" s="356"/>
      <c r="Q131" s="356"/>
      <c r="R131" s="358"/>
      <c r="S131" s="358"/>
      <c r="T131" s="356"/>
      <c r="U131" s="359"/>
      <c r="V131" s="493"/>
      <c r="W131" s="356"/>
      <c r="X131" s="356"/>
      <c r="Y131" s="356"/>
      <c r="Z131" s="356"/>
      <c r="AA131" s="360"/>
      <c r="AB131" s="360"/>
      <c r="AC131" s="356"/>
      <c r="AD131" s="356"/>
      <c r="AE131" s="356"/>
      <c r="AF131" s="356"/>
      <c r="AG131" s="356"/>
      <c r="AH131" s="356"/>
      <c r="AI131" s="361"/>
      <c r="AJ131" s="356"/>
      <c r="AK131" s="356"/>
      <c r="AL131" s="356"/>
      <c r="AM131" s="362"/>
      <c r="AN131" s="356"/>
      <c r="AO131" s="356"/>
      <c r="AP131" s="356"/>
      <c r="AQ131" s="356"/>
      <c r="AR131" s="363"/>
      <c r="AS131" s="356"/>
      <c r="AT131" s="356"/>
      <c r="AU131" s="356"/>
      <c r="AV131" s="364"/>
      <c r="AW131" s="356"/>
      <c r="AX131" s="356"/>
      <c r="AY131" s="356"/>
      <c r="AZ131" s="356"/>
      <c r="BA131" s="356"/>
      <c r="BB131" s="356"/>
      <c r="BC131" s="356"/>
      <c r="BD131" s="356"/>
      <c r="BE131" s="356"/>
      <c r="BF131" s="356"/>
      <c r="BG131" s="356"/>
      <c r="BH131" s="354"/>
      <c r="BI131" s="354"/>
      <c r="BJ131" s="356"/>
      <c r="BK131" s="356"/>
      <c r="BL131" s="356"/>
      <c r="BM131" s="356"/>
      <c r="BN131" s="356"/>
      <c r="BO131" s="356"/>
      <c r="BP131" s="356"/>
      <c r="BQ131" s="356"/>
      <c r="BR131" s="356"/>
      <c r="BS131" s="354"/>
      <c r="BT131" s="356"/>
      <c r="CA131" s="345" t="str">
        <f t="shared" si="56"/>
        <v xml:space="preserve"> /  area / </v>
      </c>
    </row>
    <row r="132" spans="1:79" x14ac:dyDescent="0.2">
      <c r="A132" s="353"/>
      <c r="B132" s="354"/>
      <c r="C132" s="354"/>
      <c r="D132" s="354"/>
      <c r="E132" s="354"/>
      <c r="F132" s="356"/>
      <c r="G132" s="356"/>
      <c r="H132" s="356"/>
      <c r="I132" s="357"/>
      <c r="J132" s="356"/>
      <c r="K132" s="356"/>
      <c r="L132" s="356"/>
      <c r="M132" s="356"/>
      <c r="N132" s="356"/>
      <c r="O132" s="356"/>
      <c r="P132" s="356"/>
      <c r="Q132" s="356"/>
      <c r="R132" s="358"/>
      <c r="S132" s="358"/>
      <c r="T132" s="356"/>
      <c r="U132" s="359"/>
      <c r="V132" s="493"/>
      <c r="W132" s="356"/>
      <c r="X132" s="356"/>
      <c r="Y132" s="356"/>
      <c r="Z132" s="356"/>
      <c r="AA132" s="360"/>
      <c r="AB132" s="360"/>
      <c r="AC132" s="356"/>
      <c r="AD132" s="356"/>
      <c r="AE132" s="356"/>
      <c r="AF132" s="356"/>
      <c r="AG132" s="356"/>
      <c r="AH132" s="356"/>
      <c r="AI132" s="361"/>
      <c r="AJ132" s="356"/>
      <c r="AK132" s="356"/>
      <c r="AL132" s="356"/>
      <c r="AM132" s="362"/>
      <c r="AN132" s="356"/>
      <c r="AO132" s="356"/>
      <c r="AP132" s="356"/>
      <c r="AQ132" s="356"/>
      <c r="AR132" s="363"/>
      <c r="AS132" s="356"/>
      <c r="AT132" s="356"/>
      <c r="AU132" s="356"/>
      <c r="AV132" s="364"/>
      <c r="AW132" s="356"/>
      <c r="AX132" s="356"/>
      <c r="AY132" s="356"/>
      <c r="AZ132" s="356"/>
      <c r="BA132" s="356"/>
      <c r="BB132" s="356"/>
      <c r="BC132" s="356"/>
      <c r="BD132" s="356"/>
      <c r="BE132" s="356"/>
      <c r="BF132" s="356"/>
      <c r="BG132" s="356"/>
      <c r="BH132" s="354"/>
      <c r="BI132" s="354"/>
      <c r="BJ132" s="356"/>
      <c r="BK132" s="356"/>
      <c r="BL132" s="356"/>
      <c r="BM132" s="356"/>
      <c r="BN132" s="356"/>
      <c r="BO132" s="356"/>
      <c r="BP132" s="356"/>
      <c r="BQ132" s="356"/>
      <c r="BR132" s="356"/>
      <c r="BS132" s="354"/>
      <c r="BT132" s="356"/>
      <c r="CA132" s="345" t="str">
        <f t="shared" si="56"/>
        <v xml:space="preserve"> /  area / </v>
      </c>
    </row>
    <row r="133" spans="1:79" x14ac:dyDescent="0.2">
      <c r="A133" s="353"/>
      <c r="B133" s="354"/>
      <c r="C133" s="354"/>
      <c r="D133" s="354"/>
      <c r="E133" s="354"/>
      <c r="F133" s="356"/>
      <c r="G133" s="356"/>
      <c r="H133" s="356"/>
      <c r="I133" s="357"/>
      <c r="J133" s="356"/>
      <c r="K133" s="356"/>
      <c r="L133" s="356"/>
      <c r="M133" s="356"/>
      <c r="N133" s="356"/>
      <c r="O133" s="356"/>
      <c r="P133" s="356"/>
      <c r="Q133" s="356"/>
      <c r="R133" s="358"/>
      <c r="S133" s="358"/>
      <c r="T133" s="356"/>
      <c r="U133" s="359"/>
      <c r="V133" s="493"/>
      <c r="W133" s="356"/>
      <c r="X133" s="356"/>
      <c r="Y133" s="356"/>
      <c r="Z133" s="356"/>
      <c r="AA133" s="360"/>
      <c r="AB133" s="360"/>
      <c r="AC133" s="356"/>
      <c r="AD133" s="356"/>
      <c r="AE133" s="356"/>
      <c r="AF133" s="356"/>
      <c r="AG133" s="356"/>
      <c r="AH133" s="356"/>
      <c r="AI133" s="361"/>
      <c r="AJ133" s="356"/>
      <c r="AK133" s="356"/>
      <c r="AL133" s="356"/>
      <c r="AM133" s="362"/>
      <c r="AN133" s="356"/>
      <c r="AO133" s="356"/>
      <c r="AP133" s="356"/>
      <c r="AQ133" s="356"/>
      <c r="AR133" s="363"/>
      <c r="AS133" s="356"/>
      <c r="AT133" s="356"/>
      <c r="AU133" s="356"/>
      <c r="AV133" s="364"/>
      <c r="AW133" s="356"/>
      <c r="AX133" s="356"/>
      <c r="AY133" s="356"/>
      <c r="AZ133" s="356"/>
      <c r="BA133" s="356"/>
      <c r="BB133" s="356"/>
      <c r="BC133" s="356"/>
      <c r="BD133" s="356"/>
      <c r="BE133" s="356"/>
      <c r="BF133" s="356"/>
      <c r="BG133" s="356"/>
      <c r="BH133" s="354"/>
      <c r="BI133" s="354"/>
      <c r="BJ133" s="356"/>
      <c r="BK133" s="356"/>
      <c r="BL133" s="356"/>
      <c r="BM133" s="356"/>
      <c r="BN133" s="356"/>
      <c r="BO133" s="356"/>
      <c r="BP133" s="356"/>
      <c r="BQ133" s="356"/>
      <c r="BR133" s="356"/>
      <c r="BS133" s="354"/>
      <c r="BT133" s="356"/>
      <c r="CA133" s="345" t="str">
        <f t="shared" si="56"/>
        <v xml:space="preserve"> /  area / </v>
      </c>
    </row>
    <row r="134" spans="1:79" x14ac:dyDescent="0.2">
      <c r="A134" s="353"/>
      <c r="B134" s="354"/>
      <c r="C134" s="354"/>
      <c r="D134" s="354"/>
      <c r="E134" s="354"/>
      <c r="F134" s="356"/>
      <c r="G134" s="356"/>
      <c r="H134" s="356"/>
      <c r="I134" s="357"/>
      <c r="J134" s="356"/>
      <c r="K134" s="356"/>
      <c r="L134" s="356"/>
      <c r="M134" s="356"/>
      <c r="N134" s="356"/>
      <c r="O134" s="356"/>
      <c r="P134" s="356"/>
      <c r="Q134" s="356"/>
      <c r="R134" s="358"/>
      <c r="S134" s="358"/>
      <c r="T134" s="356"/>
      <c r="U134" s="359"/>
      <c r="V134" s="493"/>
      <c r="W134" s="356"/>
      <c r="X134" s="356"/>
      <c r="Y134" s="356"/>
      <c r="Z134" s="356"/>
      <c r="AA134" s="360"/>
      <c r="AB134" s="360"/>
      <c r="AC134" s="356"/>
      <c r="AD134" s="356"/>
      <c r="AE134" s="356"/>
      <c r="AF134" s="356"/>
      <c r="AG134" s="356"/>
      <c r="AH134" s="356"/>
      <c r="AI134" s="361"/>
      <c r="AJ134" s="356"/>
      <c r="AK134" s="356"/>
      <c r="AL134" s="356"/>
      <c r="AM134" s="362"/>
      <c r="AN134" s="356"/>
      <c r="AO134" s="356"/>
      <c r="AP134" s="356"/>
      <c r="AQ134" s="356"/>
      <c r="AR134" s="363"/>
      <c r="AS134" s="356"/>
      <c r="AT134" s="356"/>
      <c r="AU134" s="356"/>
      <c r="AV134" s="364"/>
      <c r="AW134" s="356"/>
      <c r="AX134" s="356"/>
      <c r="AY134" s="356"/>
      <c r="AZ134" s="356"/>
      <c r="BA134" s="356"/>
      <c r="BB134" s="356"/>
      <c r="BC134" s="356"/>
      <c r="BD134" s="356"/>
      <c r="BE134" s="356"/>
      <c r="BF134" s="356"/>
      <c r="BG134" s="356"/>
      <c r="BH134" s="354"/>
      <c r="BI134" s="354"/>
      <c r="BJ134" s="356"/>
      <c r="BK134" s="356"/>
      <c r="BL134" s="356"/>
      <c r="BM134" s="356"/>
      <c r="BN134" s="356"/>
      <c r="BO134" s="356"/>
      <c r="BP134" s="356"/>
      <c r="BQ134" s="356"/>
      <c r="BR134" s="356"/>
      <c r="BS134" s="354"/>
      <c r="BT134" s="356"/>
      <c r="CA134" s="345" t="str">
        <f t="shared" si="56"/>
        <v xml:space="preserve"> /  area / </v>
      </c>
    </row>
    <row r="135" spans="1:79" x14ac:dyDescent="0.2">
      <c r="A135" s="353"/>
      <c r="B135" s="354"/>
      <c r="C135" s="354"/>
      <c r="D135" s="354"/>
      <c r="E135" s="354"/>
      <c r="F135" s="356"/>
      <c r="G135" s="356"/>
      <c r="H135" s="356"/>
      <c r="I135" s="357"/>
      <c r="J135" s="356"/>
      <c r="K135" s="356"/>
      <c r="L135" s="356"/>
      <c r="M135" s="356"/>
      <c r="N135" s="356"/>
      <c r="O135" s="356"/>
      <c r="P135" s="356"/>
      <c r="Q135" s="356"/>
      <c r="R135" s="358"/>
      <c r="S135" s="358"/>
      <c r="T135" s="356"/>
      <c r="U135" s="359"/>
      <c r="V135" s="493"/>
      <c r="W135" s="356"/>
      <c r="X135" s="356"/>
      <c r="Y135" s="356"/>
      <c r="Z135" s="356"/>
      <c r="AA135" s="360"/>
      <c r="AB135" s="360"/>
      <c r="AC135" s="356"/>
      <c r="AD135" s="356"/>
      <c r="AE135" s="356"/>
      <c r="AF135" s="356"/>
      <c r="AG135" s="356"/>
      <c r="AH135" s="356"/>
      <c r="AI135" s="361"/>
      <c r="AJ135" s="356"/>
      <c r="AK135" s="356"/>
      <c r="AL135" s="356"/>
      <c r="AM135" s="362"/>
      <c r="AN135" s="356"/>
      <c r="AO135" s="356"/>
      <c r="AP135" s="356"/>
      <c r="AQ135" s="356"/>
      <c r="AR135" s="363"/>
      <c r="AS135" s="356"/>
      <c r="AT135" s="356"/>
      <c r="AU135" s="356"/>
      <c r="AV135" s="364"/>
      <c r="AW135" s="356"/>
      <c r="AX135" s="356"/>
      <c r="AY135" s="356"/>
      <c r="AZ135" s="356"/>
      <c r="BA135" s="356"/>
      <c r="BB135" s="356"/>
      <c r="BC135" s="356"/>
      <c r="BD135" s="356"/>
      <c r="BE135" s="356"/>
      <c r="BF135" s="356"/>
      <c r="BG135" s="356"/>
      <c r="BH135" s="354"/>
      <c r="BI135" s="354"/>
      <c r="BJ135" s="356"/>
      <c r="BK135" s="356"/>
      <c r="BL135" s="356"/>
      <c r="BM135" s="356"/>
      <c r="BN135" s="356"/>
      <c r="BO135" s="356"/>
      <c r="BP135" s="356"/>
      <c r="BQ135" s="356"/>
      <c r="BR135" s="356"/>
      <c r="BS135" s="354"/>
      <c r="BT135" s="356"/>
      <c r="CA135" s="345" t="str">
        <f t="shared" si="56"/>
        <v xml:space="preserve"> /  area / </v>
      </c>
    </row>
    <row r="136" spans="1:79" x14ac:dyDescent="0.2">
      <c r="A136" s="353"/>
      <c r="B136" s="354"/>
      <c r="C136" s="354"/>
      <c r="D136" s="354"/>
      <c r="E136" s="354"/>
      <c r="F136" s="356"/>
      <c r="G136" s="356"/>
      <c r="H136" s="356"/>
      <c r="I136" s="357"/>
      <c r="J136" s="356"/>
      <c r="K136" s="356"/>
      <c r="L136" s="356"/>
      <c r="M136" s="356"/>
      <c r="N136" s="356"/>
      <c r="O136" s="356"/>
      <c r="P136" s="356"/>
      <c r="Q136" s="356"/>
      <c r="R136" s="358"/>
      <c r="S136" s="358"/>
      <c r="T136" s="356"/>
      <c r="U136" s="359"/>
      <c r="V136" s="493"/>
      <c r="W136" s="356"/>
      <c r="X136" s="356"/>
      <c r="Y136" s="356"/>
      <c r="Z136" s="356"/>
      <c r="AA136" s="360"/>
      <c r="AB136" s="360"/>
      <c r="AC136" s="356"/>
      <c r="AD136" s="356"/>
      <c r="AE136" s="356"/>
      <c r="AF136" s="356"/>
      <c r="AG136" s="356"/>
      <c r="AH136" s="356"/>
      <c r="AI136" s="361"/>
      <c r="AJ136" s="356"/>
      <c r="AK136" s="356"/>
      <c r="AL136" s="356"/>
      <c r="AM136" s="362"/>
      <c r="AN136" s="356"/>
      <c r="AO136" s="356"/>
      <c r="AP136" s="356"/>
      <c r="AQ136" s="356"/>
      <c r="AR136" s="363"/>
      <c r="AS136" s="356"/>
      <c r="AT136" s="356"/>
      <c r="AU136" s="356"/>
      <c r="AV136" s="364"/>
      <c r="AW136" s="356"/>
      <c r="AX136" s="356"/>
      <c r="AY136" s="356"/>
      <c r="AZ136" s="356"/>
      <c r="BA136" s="356"/>
      <c r="BB136" s="356"/>
      <c r="BC136" s="356"/>
      <c r="BD136" s="356"/>
      <c r="BE136" s="356"/>
      <c r="BF136" s="356"/>
      <c r="BG136" s="356"/>
      <c r="BH136" s="354"/>
      <c r="BI136" s="354"/>
      <c r="BJ136" s="356"/>
      <c r="BK136" s="356"/>
      <c r="BL136" s="356"/>
      <c r="BM136" s="356"/>
      <c r="BN136" s="356"/>
      <c r="BO136" s="356"/>
      <c r="BP136" s="356"/>
      <c r="BQ136" s="356"/>
      <c r="BR136" s="356"/>
      <c r="BS136" s="354"/>
      <c r="BT136" s="356"/>
      <c r="CA136" s="345" t="str">
        <f t="shared" si="56"/>
        <v xml:space="preserve"> /  area / </v>
      </c>
    </row>
    <row r="137" spans="1:79" x14ac:dyDescent="0.2">
      <c r="A137" s="353"/>
      <c r="B137" s="354"/>
      <c r="C137" s="354"/>
      <c r="D137" s="354"/>
      <c r="E137" s="354"/>
      <c r="F137" s="356"/>
      <c r="G137" s="356"/>
      <c r="H137" s="356"/>
      <c r="I137" s="357"/>
      <c r="J137" s="356"/>
      <c r="K137" s="356"/>
      <c r="L137" s="356"/>
      <c r="M137" s="356"/>
      <c r="N137" s="356"/>
      <c r="O137" s="356"/>
      <c r="P137" s="356"/>
      <c r="Q137" s="356"/>
      <c r="R137" s="358"/>
      <c r="S137" s="358"/>
      <c r="T137" s="356"/>
      <c r="U137" s="359"/>
      <c r="V137" s="493"/>
      <c r="W137" s="356"/>
      <c r="X137" s="356"/>
      <c r="Y137" s="356"/>
      <c r="Z137" s="356"/>
      <c r="AA137" s="360"/>
      <c r="AB137" s="360"/>
      <c r="AC137" s="356"/>
      <c r="AD137" s="356"/>
      <c r="AE137" s="356"/>
      <c r="AF137" s="356"/>
      <c r="AG137" s="356"/>
      <c r="AH137" s="356"/>
      <c r="AI137" s="361"/>
      <c r="AJ137" s="356"/>
      <c r="AK137" s="356"/>
      <c r="AL137" s="356"/>
      <c r="AM137" s="362"/>
      <c r="AN137" s="356"/>
      <c r="AO137" s="356"/>
      <c r="AP137" s="356"/>
      <c r="AQ137" s="356"/>
      <c r="AR137" s="363"/>
      <c r="AS137" s="356"/>
      <c r="AT137" s="356"/>
      <c r="AU137" s="356"/>
      <c r="AV137" s="364"/>
      <c r="AW137" s="356"/>
      <c r="AX137" s="356"/>
      <c r="AY137" s="356"/>
      <c r="AZ137" s="356"/>
      <c r="BA137" s="356"/>
      <c r="BB137" s="356"/>
      <c r="BC137" s="356"/>
      <c r="BD137" s="356"/>
      <c r="BE137" s="356"/>
      <c r="BF137" s="356"/>
      <c r="BG137" s="356"/>
      <c r="BH137" s="354"/>
      <c r="BI137" s="354"/>
      <c r="BJ137" s="356"/>
      <c r="BK137" s="356"/>
      <c r="BL137" s="356"/>
      <c r="BM137" s="356"/>
      <c r="BN137" s="356"/>
      <c r="BO137" s="356"/>
      <c r="BP137" s="356"/>
      <c r="BQ137" s="356"/>
      <c r="BR137" s="356"/>
      <c r="BS137" s="354"/>
      <c r="BT137" s="356"/>
      <c r="CA137" s="345" t="str">
        <f t="shared" si="56"/>
        <v xml:space="preserve"> /  area / </v>
      </c>
    </row>
    <row r="138" spans="1:79" x14ac:dyDescent="0.2">
      <c r="A138" s="353"/>
      <c r="B138" s="354"/>
      <c r="C138" s="354"/>
      <c r="D138" s="354"/>
      <c r="E138" s="354"/>
      <c r="F138" s="356"/>
      <c r="G138" s="356"/>
      <c r="H138" s="356"/>
      <c r="I138" s="357"/>
      <c r="J138" s="356"/>
      <c r="K138" s="356"/>
      <c r="L138" s="356"/>
      <c r="M138" s="356"/>
      <c r="N138" s="356"/>
      <c r="O138" s="356"/>
      <c r="P138" s="356"/>
      <c r="Q138" s="356"/>
      <c r="R138" s="358"/>
      <c r="S138" s="358"/>
      <c r="T138" s="356"/>
      <c r="U138" s="359"/>
      <c r="V138" s="493"/>
      <c r="W138" s="356"/>
      <c r="X138" s="356"/>
      <c r="Y138" s="356"/>
      <c r="Z138" s="356"/>
      <c r="AA138" s="360"/>
      <c r="AB138" s="360"/>
      <c r="AC138" s="356"/>
      <c r="AD138" s="356"/>
      <c r="AE138" s="356"/>
      <c r="AF138" s="356"/>
      <c r="AG138" s="356"/>
      <c r="AH138" s="356"/>
      <c r="AI138" s="361"/>
      <c r="AJ138" s="356"/>
      <c r="AK138" s="356"/>
      <c r="AL138" s="356"/>
      <c r="AM138" s="362"/>
      <c r="AN138" s="356"/>
      <c r="AO138" s="356"/>
      <c r="AP138" s="356"/>
      <c r="AQ138" s="356"/>
      <c r="AR138" s="363"/>
      <c r="AS138" s="356"/>
      <c r="AT138" s="356"/>
      <c r="AU138" s="356"/>
      <c r="AV138" s="364"/>
      <c r="AW138" s="356"/>
      <c r="AX138" s="356"/>
      <c r="AY138" s="356"/>
      <c r="AZ138" s="356"/>
      <c r="BA138" s="356"/>
      <c r="BB138" s="356"/>
      <c r="BC138" s="356"/>
      <c r="BD138" s="356"/>
      <c r="BE138" s="356"/>
      <c r="BF138" s="356"/>
      <c r="BG138" s="356"/>
      <c r="BH138" s="354"/>
      <c r="BI138" s="354"/>
      <c r="BJ138" s="356"/>
      <c r="BK138" s="356"/>
      <c r="BL138" s="356"/>
      <c r="BM138" s="356"/>
      <c r="BN138" s="356"/>
      <c r="BO138" s="356"/>
      <c r="BP138" s="356"/>
      <c r="BQ138" s="356"/>
      <c r="BR138" s="356"/>
      <c r="BS138" s="354"/>
      <c r="BT138" s="356"/>
      <c r="CA138" s="345" t="str">
        <f t="shared" si="56"/>
        <v xml:space="preserve"> /  area / </v>
      </c>
    </row>
    <row r="139" spans="1:79" x14ac:dyDescent="0.2">
      <c r="A139" s="353"/>
      <c r="B139" s="354"/>
      <c r="C139" s="354"/>
      <c r="D139" s="354"/>
      <c r="E139" s="354"/>
      <c r="F139" s="356"/>
      <c r="G139" s="356"/>
      <c r="H139" s="356"/>
      <c r="I139" s="357"/>
      <c r="J139" s="356"/>
      <c r="K139" s="356"/>
      <c r="L139" s="356"/>
      <c r="M139" s="356"/>
      <c r="N139" s="356"/>
      <c r="O139" s="356"/>
      <c r="P139" s="356"/>
      <c r="Q139" s="356"/>
      <c r="R139" s="358"/>
      <c r="S139" s="358"/>
      <c r="T139" s="356"/>
      <c r="U139" s="359"/>
      <c r="V139" s="493"/>
      <c r="W139" s="356"/>
      <c r="X139" s="356"/>
      <c r="Y139" s="356"/>
      <c r="Z139" s="356"/>
      <c r="AA139" s="360"/>
      <c r="AB139" s="360"/>
      <c r="AC139" s="356"/>
      <c r="AD139" s="356"/>
      <c r="AE139" s="356"/>
      <c r="AF139" s="356"/>
      <c r="AG139" s="356"/>
      <c r="AH139" s="356"/>
      <c r="AI139" s="361"/>
      <c r="AJ139" s="356"/>
      <c r="AK139" s="356"/>
      <c r="AL139" s="356"/>
      <c r="AM139" s="362"/>
      <c r="AN139" s="356"/>
      <c r="AO139" s="356"/>
      <c r="AP139" s="356"/>
      <c r="AQ139" s="356"/>
      <c r="AR139" s="363"/>
      <c r="AS139" s="356"/>
      <c r="AT139" s="356"/>
      <c r="AU139" s="356"/>
      <c r="AV139" s="364"/>
      <c r="AW139" s="356"/>
      <c r="AX139" s="356"/>
      <c r="AY139" s="356"/>
      <c r="AZ139" s="356"/>
      <c r="BA139" s="356"/>
      <c r="BB139" s="356"/>
      <c r="BC139" s="356"/>
      <c r="BD139" s="356"/>
      <c r="BE139" s="356"/>
      <c r="BF139" s="356"/>
      <c r="BG139" s="356"/>
      <c r="BH139" s="354"/>
      <c r="BI139" s="354"/>
      <c r="BJ139" s="356"/>
      <c r="BK139" s="356"/>
      <c r="BL139" s="356"/>
      <c r="BM139" s="356"/>
      <c r="BN139" s="356"/>
      <c r="BO139" s="356"/>
      <c r="BP139" s="356"/>
      <c r="BQ139" s="356"/>
      <c r="BR139" s="356"/>
      <c r="BS139" s="354"/>
      <c r="BT139" s="356"/>
      <c r="CA139" s="345" t="str">
        <f t="shared" si="56"/>
        <v xml:space="preserve"> /  area / </v>
      </c>
    </row>
    <row r="140" spans="1:79" x14ac:dyDescent="0.2">
      <c r="A140" s="353"/>
      <c r="B140" s="354"/>
      <c r="C140" s="354"/>
      <c r="D140" s="354"/>
      <c r="E140" s="354"/>
      <c r="F140" s="356"/>
      <c r="G140" s="356"/>
      <c r="H140" s="356"/>
      <c r="I140" s="357"/>
      <c r="J140" s="356"/>
      <c r="K140" s="356"/>
      <c r="L140" s="356"/>
      <c r="M140" s="356"/>
      <c r="N140" s="356"/>
      <c r="O140" s="356"/>
      <c r="P140" s="356"/>
      <c r="Q140" s="356"/>
      <c r="R140" s="358"/>
      <c r="S140" s="358"/>
      <c r="T140" s="356"/>
      <c r="U140" s="359"/>
      <c r="V140" s="493"/>
      <c r="W140" s="356"/>
      <c r="X140" s="356"/>
      <c r="Y140" s="356"/>
      <c r="Z140" s="356"/>
      <c r="AA140" s="360"/>
      <c r="AB140" s="360"/>
      <c r="AC140" s="356"/>
      <c r="AD140" s="356"/>
      <c r="AE140" s="356"/>
      <c r="AF140" s="356"/>
      <c r="AG140" s="356"/>
      <c r="AH140" s="356"/>
      <c r="AI140" s="361"/>
      <c r="AJ140" s="356"/>
      <c r="AK140" s="356"/>
      <c r="AL140" s="356"/>
      <c r="AM140" s="362"/>
      <c r="AN140" s="356"/>
      <c r="AO140" s="356"/>
      <c r="AP140" s="356"/>
      <c r="AQ140" s="356"/>
      <c r="AR140" s="363"/>
      <c r="AS140" s="356"/>
      <c r="AT140" s="356"/>
      <c r="AU140" s="356"/>
      <c r="AV140" s="364"/>
      <c r="AW140" s="356"/>
      <c r="AX140" s="356"/>
      <c r="AY140" s="356"/>
      <c r="AZ140" s="356"/>
      <c r="BA140" s="356"/>
      <c r="BB140" s="356"/>
      <c r="BC140" s="356"/>
      <c r="BD140" s="356"/>
      <c r="BE140" s="356"/>
      <c r="BF140" s="356"/>
      <c r="BG140" s="356"/>
      <c r="BH140" s="354"/>
      <c r="BI140" s="354"/>
      <c r="BJ140" s="356"/>
      <c r="BK140" s="356"/>
      <c r="BL140" s="356"/>
      <c r="BM140" s="356"/>
      <c r="BN140" s="356"/>
      <c r="BO140" s="356"/>
      <c r="BP140" s="356"/>
      <c r="BQ140" s="356"/>
      <c r="BR140" s="356"/>
      <c r="BS140" s="354"/>
      <c r="BT140" s="356"/>
      <c r="CA140" s="345" t="str">
        <f t="shared" si="56"/>
        <v xml:space="preserve"> /  area / </v>
      </c>
    </row>
    <row r="141" spans="1:79" x14ac:dyDescent="0.2">
      <c r="A141" s="353"/>
      <c r="B141" s="354"/>
      <c r="C141" s="354"/>
      <c r="D141" s="354"/>
      <c r="E141" s="354"/>
      <c r="F141" s="356"/>
      <c r="G141" s="356"/>
      <c r="H141" s="356"/>
      <c r="I141" s="357"/>
      <c r="J141" s="356"/>
      <c r="K141" s="356"/>
      <c r="L141" s="356"/>
      <c r="M141" s="356"/>
      <c r="N141" s="356"/>
      <c r="O141" s="356"/>
      <c r="P141" s="356"/>
      <c r="Q141" s="356"/>
      <c r="R141" s="358"/>
      <c r="S141" s="358"/>
      <c r="T141" s="356"/>
      <c r="U141" s="359"/>
      <c r="V141" s="493"/>
      <c r="W141" s="356"/>
      <c r="X141" s="356"/>
      <c r="Y141" s="356"/>
      <c r="Z141" s="356"/>
      <c r="AA141" s="360"/>
      <c r="AB141" s="360"/>
      <c r="AC141" s="356"/>
      <c r="AD141" s="356"/>
      <c r="AE141" s="356"/>
      <c r="AF141" s="356"/>
      <c r="AG141" s="356"/>
      <c r="AH141" s="356"/>
      <c r="AI141" s="361"/>
      <c r="AJ141" s="356"/>
      <c r="AK141" s="356"/>
      <c r="AL141" s="356"/>
      <c r="AM141" s="362"/>
      <c r="AN141" s="356"/>
      <c r="AO141" s="356"/>
      <c r="AP141" s="356"/>
      <c r="AQ141" s="356"/>
      <c r="AR141" s="363"/>
      <c r="AS141" s="356"/>
      <c r="AT141" s="356"/>
      <c r="AU141" s="356"/>
      <c r="AV141" s="364"/>
      <c r="AW141" s="356"/>
      <c r="AX141" s="356"/>
      <c r="AY141" s="356"/>
      <c r="AZ141" s="356"/>
      <c r="BA141" s="356"/>
      <c r="BB141" s="356"/>
      <c r="BC141" s="356"/>
      <c r="BD141" s="356"/>
      <c r="BE141" s="356"/>
      <c r="BF141" s="356"/>
      <c r="BG141" s="356"/>
      <c r="BH141" s="354"/>
      <c r="BI141" s="354"/>
      <c r="BJ141" s="356"/>
      <c r="BK141" s="356"/>
      <c r="BL141" s="356"/>
      <c r="BM141" s="356"/>
      <c r="BN141" s="356"/>
      <c r="BO141" s="356"/>
      <c r="BP141" s="356"/>
      <c r="BQ141" s="356"/>
      <c r="BR141" s="356"/>
      <c r="BS141" s="354"/>
      <c r="BT141" s="356"/>
      <c r="CA141" s="345" t="str">
        <f t="shared" si="56"/>
        <v xml:space="preserve"> /  area / </v>
      </c>
    </row>
    <row r="142" spans="1:79" x14ac:dyDescent="0.2">
      <c r="A142" s="353"/>
      <c r="B142" s="354"/>
      <c r="C142" s="354"/>
      <c r="D142" s="354"/>
      <c r="E142" s="354"/>
      <c r="F142" s="356"/>
      <c r="G142" s="356"/>
      <c r="H142" s="356"/>
      <c r="I142" s="357"/>
      <c r="J142" s="356"/>
      <c r="K142" s="356"/>
      <c r="L142" s="356"/>
      <c r="M142" s="356"/>
      <c r="N142" s="356"/>
      <c r="O142" s="356"/>
      <c r="P142" s="356"/>
      <c r="Q142" s="356"/>
      <c r="R142" s="358"/>
      <c r="S142" s="358"/>
      <c r="T142" s="356"/>
      <c r="U142" s="359"/>
      <c r="V142" s="493"/>
      <c r="W142" s="356"/>
      <c r="X142" s="356"/>
      <c r="Y142" s="356"/>
      <c r="Z142" s="356"/>
      <c r="AA142" s="360"/>
      <c r="AB142" s="360"/>
      <c r="AC142" s="356"/>
      <c r="AD142" s="356"/>
      <c r="AE142" s="356"/>
      <c r="AF142" s="356"/>
      <c r="AG142" s="356"/>
      <c r="AH142" s="356"/>
      <c r="AI142" s="361"/>
      <c r="AJ142" s="356"/>
      <c r="AK142" s="356"/>
      <c r="AL142" s="356"/>
      <c r="AM142" s="362"/>
      <c r="AN142" s="356"/>
      <c r="AO142" s="356"/>
      <c r="AP142" s="356"/>
      <c r="AQ142" s="356"/>
      <c r="AR142" s="363"/>
      <c r="AS142" s="356"/>
      <c r="AT142" s="356"/>
      <c r="AU142" s="356"/>
      <c r="AV142" s="364"/>
      <c r="AW142" s="356"/>
      <c r="AX142" s="356"/>
      <c r="AY142" s="356"/>
      <c r="AZ142" s="356"/>
      <c r="BA142" s="356"/>
      <c r="BB142" s="356"/>
      <c r="BC142" s="356"/>
      <c r="BD142" s="356"/>
      <c r="BE142" s="356"/>
      <c r="BF142" s="356"/>
      <c r="BG142" s="356"/>
      <c r="BH142" s="354"/>
      <c r="BI142" s="354"/>
      <c r="BJ142" s="356"/>
      <c r="BK142" s="356"/>
      <c r="BL142" s="356"/>
      <c r="BM142" s="356"/>
      <c r="BN142" s="356"/>
      <c r="BO142" s="356"/>
      <c r="BP142" s="356"/>
      <c r="BQ142" s="356"/>
      <c r="BR142" s="356"/>
      <c r="BS142" s="354"/>
      <c r="BT142" s="356"/>
      <c r="CA142" s="345" t="str">
        <f t="shared" si="56"/>
        <v xml:space="preserve"> /  area / </v>
      </c>
    </row>
    <row r="143" spans="1:79" x14ac:dyDescent="0.2">
      <c r="A143" s="353"/>
      <c r="B143" s="354"/>
      <c r="C143" s="354"/>
      <c r="D143" s="354"/>
      <c r="E143" s="354"/>
      <c r="F143" s="356"/>
      <c r="G143" s="356"/>
      <c r="H143" s="356"/>
      <c r="I143" s="357"/>
      <c r="J143" s="356"/>
      <c r="K143" s="356"/>
      <c r="L143" s="356"/>
      <c r="M143" s="356"/>
      <c r="N143" s="356"/>
      <c r="O143" s="356"/>
      <c r="P143" s="356"/>
      <c r="Q143" s="356"/>
      <c r="R143" s="358"/>
      <c r="S143" s="358"/>
      <c r="T143" s="356"/>
      <c r="U143" s="359"/>
      <c r="V143" s="493"/>
      <c r="W143" s="356"/>
      <c r="X143" s="356"/>
      <c r="Y143" s="356"/>
      <c r="Z143" s="356"/>
      <c r="AA143" s="360"/>
      <c r="AB143" s="360"/>
      <c r="AC143" s="356"/>
      <c r="AD143" s="356"/>
      <c r="AE143" s="356"/>
      <c r="AF143" s="356"/>
      <c r="AG143" s="356"/>
      <c r="AH143" s="356"/>
      <c r="AI143" s="361"/>
      <c r="AJ143" s="356"/>
      <c r="AK143" s="356"/>
      <c r="AL143" s="356"/>
      <c r="AM143" s="362"/>
      <c r="AN143" s="356"/>
      <c r="AO143" s="356"/>
      <c r="AP143" s="356"/>
      <c r="AQ143" s="356"/>
      <c r="AR143" s="363"/>
      <c r="AS143" s="356"/>
      <c r="AT143" s="356"/>
      <c r="AU143" s="356"/>
      <c r="AV143" s="364"/>
      <c r="AW143" s="356"/>
      <c r="AX143" s="356"/>
      <c r="AY143" s="356"/>
      <c r="AZ143" s="356"/>
      <c r="BA143" s="356"/>
      <c r="BB143" s="356"/>
      <c r="BC143" s="356"/>
      <c r="BD143" s="356"/>
      <c r="BE143" s="356"/>
      <c r="BF143" s="356"/>
      <c r="BG143" s="356"/>
      <c r="BH143" s="354"/>
      <c r="BI143" s="354"/>
      <c r="BJ143" s="356"/>
      <c r="BK143" s="356"/>
      <c r="BL143" s="356"/>
      <c r="BM143" s="356"/>
      <c r="BN143" s="356"/>
      <c r="BO143" s="356"/>
      <c r="BP143" s="356"/>
      <c r="BQ143" s="356"/>
      <c r="BR143" s="356"/>
      <c r="BS143" s="354"/>
      <c r="BT143" s="356"/>
      <c r="CA143" s="345" t="str">
        <f t="shared" si="56"/>
        <v xml:space="preserve"> /  area / </v>
      </c>
    </row>
    <row r="144" spans="1:79" x14ac:dyDescent="0.2">
      <c r="A144" s="353"/>
      <c r="B144" s="354"/>
      <c r="C144" s="354"/>
      <c r="D144" s="354"/>
      <c r="E144" s="354"/>
      <c r="F144" s="356"/>
      <c r="G144" s="356"/>
      <c r="H144" s="356"/>
      <c r="I144" s="357"/>
      <c r="J144" s="356"/>
      <c r="K144" s="356"/>
      <c r="L144" s="356"/>
      <c r="M144" s="356"/>
      <c r="N144" s="356"/>
      <c r="O144" s="356"/>
      <c r="P144" s="356"/>
      <c r="Q144" s="356"/>
      <c r="R144" s="358"/>
      <c r="S144" s="358"/>
      <c r="T144" s="356"/>
      <c r="U144" s="359"/>
      <c r="V144" s="493"/>
      <c r="W144" s="356"/>
      <c r="X144" s="356"/>
      <c r="Y144" s="356"/>
      <c r="Z144" s="356"/>
      <c r="AA144" s="360"/>
      <c r="AB144" s="360"/>
      <c r="AC144" s="356"/>
      <c r="AD144" s="356"/>
      <c r="AE144" s="356"/>
      <c r="AF144" s="356"/>
      <c r="AG144" s="356"/>
      <c r="AH144" s="356"/>
      <c r="AI144" s="361"/>
      <c r="AJ144" s="356"/>
      <c r="AK144" s="356"/>
      <c r="AL144" s="356"/>
      <c r="AM144" s="362"/>
      <c r="AN144" s="356"/>
      <c r="AO144" s="356"/>
      <c r="AP144" s="356"/>
      <c r="AQ144" s="356"/>
      <c r="AR144" s="363"/>
      <c r="AS144" s="356"/>
      <c r="AT144" s="356"/>
      <c r="AU144" s="356"/>
      <c r="AV144" s="364"/>
      <c r="AW144" s="356"/>
      <c r="AX144" s="356"/>
      <c r="AY144" s="356"/>
      <c r="AZ144" s="356"/>
      <c r="BA144" s="356"/>
      <c r="BB144" s="356"/>
      <c r="BC144" s="356"/>
      <c r="BD144" s="356"/>
      <c r="BE144" s="356"/>
      <c r="BF144" s="356"/>
      <c r="BG144" s="356"/>
      <c r="BH144" s="354"/>
      <c r="BI144" s="354"/>
      <c r="BJ144" s="356"/>
      <c r="BK144" s="356"/>
      <c r="BL144" s="356"/>
      <c r="BM144" s="356"/>
      <c r="BN144" s="356"/>
      <c r="BO144" s="356"/>
      <c r="BP144" s="356"/>
      <c r="BQ144" s="356"/>
      <c r="BR144" s="356"/>
      <c r="BS144" s="354"/>
      <c r="BT144" s="356"/>
      <c r="CA144" s="345" t="str">
        <f t="shared" si="56"/>
        <v xml:space="preserve"> /  area / </v>
      </c>
    </row>
    <row r="145" spans="1:79" x14ac:dyDescent="0.2">
      <c r="A145" s="353"/>
      <c r="B145" s="354"/>
      <c r="C145" s="354"/>
      <c r="D145" s="354"/>
      <c r="E145" s="354"/>
      <c r="F145" s="356"/>
      <c r="G145" s="356"/>
      <c r="H145" s="356"/>
      <c r="I145" s="357"/>
      <c r="J145" s="356"/>
      <c r="K145" s="356"/>
      <c r="L145" s="356"/>
      <c r="M145" s="356"/>
      <c r="N145" s="356"/>
      <c r="O145" s="356"/>
      <c r="P145" s="356"/>
      <c r="Q145" s="356"/>
      <c r="R145" s="358"/>
      <c r="S145" s="358"/>
      <c r="T145" s="356"/>
      <c r="U145" s="359"/>
      <c r="V145" s="493"/>
      <c r="W145" s="356"/>
      <c r="X145" s="356"/>
      <c r="Y145" s="356"/>
      <c r="Z145" s="356"/>
      <c r="AA145" s="360"/>
      <c r="AB145" s="360"/>
      <c r="AC145" s="356"/>
      <c r="AD145" s="356"/>
      <c r="AE145" s="356"/>
      <c r="AF145" s="356"/>
      <c r="AG145" s="356"/>
      <c r="AH145" s="356"/>
      <c r="AI145" s="361"/>
      <c r="AJ145" s="356"/>
      <c r="AK145" s="356"/>
      <c r="AL145" s="356"/>
      <c r="AM145" s="362"/>
      <c r="AN145" s="356"/>
      <c r="AO145" s="356"/>
      <c r="AP145" s="356"/>
      <c r="AQ145" s="356"/>
      <c r="AR145" s="363"/>
      <c r="AS145" s="356"/>
      <c r="AT145" s="356"/>
      <c r="AU145" s="356"/>
      <c r="AV145" s="364"/>
      <c r="AW145" s="356"/>
      <c r="AX145" s="356"/>
      <c r="AY145" s="356"/>
      <c r="AZ145" s="356"/>
      <c r="BA145" s="356"/>
      <c r="BB145" s="356"/>
      <c r="BC145" s="356"/>
      <c r="BD145" s="356"/>
      <c r="BE145" s="356"/>
      <c r="BF145" s="356"/>
      <c r="BG145" s="356"/>
      <c r="BH145" s="354"/>
      <c r="BI145" s="354"/>
      <c r="BJ145" s="356"/>
      <c r="BK145" s="356"/>
      <c r="BL145" s="356"/>
      <c r="BM145" s="356"/>
      <c r="BN145" s="356"/>
      <c r="BO145" s="356"/>
      <c r="BP145" s="356"/>
      <c r="BQ145" s="356"/>
      <c r="BR145" s="356"/>
      <c r="BS145" s="354"/>
      <c r="BT145" s="356"/>
      <c r="CA145" s="345" t="str">
        <f t="shared" si="56"/>
        <v xml:space="preserve"> /  area / </v>
      </c>
    </row>
    <row r="146" spans="1:79" x14ac:dyDescent="0.2">
      <c r="A146" s="353"/>
      <c r="B146" s="354"/>
      <c r="C146" s="354"/>
      <c r="D146" s="354"/>
      <c r="E146" s="354"/>
      <c r="F146" s="356"/>
      <c r="G146" s="356"/>
      <c r="H146" s="356"/>
      <c r="I146" s="357"/>
      <c r="J146" s="356"/>
      <c r="K146" s="356"/>
      <c r="L146" s="356"/>
      <c r="M146" s="356"/>
      <c r="N146" s="356"/>
      <c r="O146" s="356"/>
      <c r="P146" s="356"/>
      <c r="Q146" s="356"/>
      <c r="R146" s="358"/>
      <c r="S146" s="358"/>
      <c r="T146" s="356"/>
      <c r="U146" s="359"/>
      <c r="V146" s="493"/>
      <c r="W146" s="356"/>
      <c r="X146" s="356"/>
      <c r="Y146" s="356"/>
      <c r="Z146" s="356"/>
      <c r="AA146" s="360"/>
      <c r="AB146" s="360"/>
      <c r="AC146" s="356"/>
      <c r="AD146" s="356"/>
      <c r="AE146" s="356"/>
      <c r="AF146" s="356"/>
      <c r="AG146" s="356"/>
      <c r="AH146" s="356"/>
      <c r="AI146" s="361"/>
      <c r="AJ146" s="356"/>
      <c r="AK146" s="356"/>
      <c r="AL146" s="356"/>
      <c r="AM146" s="362"/>
      <c r="AN146" s="356"/>
      <c r="AO146" s="356"/>
      <c r="AP146" s="356"/>
      <c r="AQ146" s="356"/>
      <c r="AR146" s="363"/>
      <c r="AS146" s="356"/>
      <c r="AT146" s="356"/>
      <c r="AU146" s="356"/>
      <c r="AV146" s="364"/>
      <c r="AW146" s="356"/>
      <c r="AX146" s="356"/>
      <c r="AY146" s="356"/>
      <c r="AZ146" s="356"/>
      <c r="BA146" s="356"/>
      <c r="BB146" s="356"/>
      <c r="BC146" s="356"/>
      <c r="BD146" s="356"/>
      <c r="BE146" s="356"/>
      <c r="BF146" s="356"/>
      <c r="BG146" s="356"/>
      <c r="BH146" s="354"/>
      <c r="BI146" s="354"/>
      <c r="BJ146" s="356"/>
      <c r="BK146" s="356"/>
      <c r="BL146" s="356"/>
      <c r="BM146" s="356"/>
      <c r="BN146" s="356"/>
      <c r="BO146" s="356"/>
      <c r="BP146" s="356"/>
      <c r="BQ146" s="356"/>
      <c r="BR146" s="356"/>
      <c r="BS146" s="354"/>
      <c r="BT146" s="356"/>
      <c r="CA146" s="345" t="str">
        <f t="shared" si="56"/>
        <v xml:space="preserve"> /  area / </v>
      </c>
    </row>
    <row r="147" spans="1:79" x14ac:dyDescent="0.2">
      <c r="A147" s="353"/>
      <c r="B147" s="354"/>
      <c r="C147" s="354"/>
      <c r="D147" s="354"/>
      <c r="E147" s="354"/>
      <c r="F147" s="356"/>
      <c r="G147" s="356"/>
      <c r="H147" s="356"/>
      <c r="I147" s="357"/>
      <c r="J147" s="356"/>
      <c r="K147" s="356"/>
      <c r="L147" s="356"/>
      <c r="M147" s="356"/>
      <c r="N147" s="356"/>
      <c r="O147" s="356"/>
      <c r="P147" s="356"/>
      <c r="Q147" s="356"/>
      <c r="R147" s="358"/>
      <c r="S147" s="358"/>
      <c r="T147" s="356"/>
      <c r="U147" s="359"/>
      <c r="V147" s="493"/>
      <c r="W147" s="356"/>
      <c r="X147" s="356"/>
      <c r="Y147" s="356"/>
      <c r="Z147" s="356"/>
      <c r="AA147" s="360"/>
      <c r="AB147" s="360"/>
      <c r="AC147" s="356"/>
      <c r="AD147" s="356"/>
      <c r="AE147" s="356"/>
      <c r="AF147" s="356"/>
      <c r="AG147" s="356"/>
      <c r="AH147" s="356"/>
      <c r="AI147" s="361"/>
      <c r="AJ147" s="356"/>
      <c r="AK147" s="356"/>
      <c r="AL147" s="356"/>
      <c r="AM147" s="362"/>
      <c r="AN147" s="356"/>
      <c r="AO147" s="356"/>
      <c r="AP147" s="356"/>
      <c r="AQ147" s="356"/>
      <c r="AR147" s="363"/>
      <c r="AS147" s="356"/>
      <c r="AT147" s="356"/>
      <c r="AU147" s="356"/>
      <c r="AV147" s="364"/>
      <c r="AW147" s="356"/>
      <c r="AX147" s="356"/>
      <c r="AY147" s="356"/>
      <c r="AZ147" s="356"/>
      <c r="BA147" s="356"/>
      <c r="BB147" s="356"/>
      <c r="BC147" s="356"/>
      <c r="BD147" s="356"/>
      <c r="BE147" s="356"/>
      <c r="BF147" s="356"/>
      <c r="BG147" s="356"/>
      <c r="BH147" s="354"/>
      <c r="BI147" s="354"/>
      <c r="BJ147" s="356"/>
      <c r="BK147" s="356"/>
      <c r="BL147" s="356"/>
      <c r="BM147" s="356"/>
      <c r="BN147" s="356"/>
      <c r="BO147" s="356"/>
      <c r="BP147" s="356"/>
      <c r="BQ147" s="356"/>
      <c r="BR147" s="356"/>
      <c r="BS147" s="354"/>
      <c r="BT147" s="356"/>
      <c r="CA147" s="345" t="str">
        <f t="shared" si="56"/>
        <v xml:space="preserve"> /  area / </v>
      </c>
    </row>
    <row r="148" spans="1:79" x14ac:dyDescent="0.2">
      <c r="A148" s="353"/>
      <c r="B148" s="354"/>
      <c r="C148" s="354"/>
      <c r="D148" s="354"/>
      <c r="E148" s="354"/>
      <c r="F148" s="356"/>
      <c r="G148" s="356"/>
      <c r="H148" s="356"/>
      <c r="I148" s="357"/>
      <c r="J148" s="356"/>
      <c r="K148" s="356"/>
      <c r="L148" s="356"/>
      <c r="M148" s="356"/>
      <c r="N148" s="356"/>
      <c r="O148" s="356"/>
      <c r="P148" s="356"/>
      <c r="Q148" s="356"/>
      <c r="R148" s="358"/>
      <c r="S148" s="358"/>
      <c r="T148" s="356"/>
      <c r="U148" s="359"/>
      <c r="V148" s="493"/>
      <c r="W148" s="356"/>
      <c r="X148" s="356"/>
      <c r="Y148" s="356"/>
      <c r="Z148" s="356"/>
      <c r="AA148" s="360"/>
      <c r="AB148" s="360"/>
      <c r="AC148" s="356"/>
      <c r="AD148" s="356"/>
      <c r="AE148" s="356"/>
      <c r="AF148" s="356"/>
      <c r="AG148" s="356"/>
      <c r="AH148" s="356"/>
      <c r="AI148" s="361"/>
      <c r="AJ148" s="356"/>
      <c r="AK148" s="356"/>
      <c r="AL148" s="356"/>
      <c r="AM148" s="362"/>
      <c r="AN148" s="356"/>
      <c r="AO148" s="356"/>
      <c r="AP148" s="356"/>
      <c r="AQ148" s="356"/>
      <c r="AR148" s="363"/>
      <c r="AS148" s="356"/>
      <c r="AT148" s="356"/>
      <c r="AU148" s="356"/>
      <c r="AV148" s="364"/>
      <c r="AW148" s="356"/>
      <c r="AX148" s="356"/>
      <c r="AY148" s="356"/>
      <c r="AZ148" s="356"/>
      <c r="BA148" s="356"/>
      <c r="BB148" s="356"/>
      <c r="BC148" s="356"/>
      <c r="BD148" s="356"/>
      <c r="BE148" s="356"/>
      <c r="BF148" s="356"/>
      <c r="BG148" s="356"/>
      <c r="BH148" s="354"/>
      <c r="BI148" s="354"/>
      <c r="BJ148" s="356"/>
      <c r="BK148" s="356"/>
      <c r="BL148" s="356"/>
      <c r="BM148" s="356"/>
      <c r="BN148" s="356"/>
      <c r="BO148" s="356"/>
      <c r="BP148" s="356"/>
      <c r="BQ148" s="356"/>
      <c r="BR148" s="356"/>
      <c r="BS148" s="354"/>
      <c r="BT148" s="356"/>
      <c r="CA148" s="345" t="str">
        <f t="shared" si="56"/>
        <v xml:space="preserve"> /  area / </v>
      </c>
    </row>
    <row r="149" spans="1:79" x14ac:dyDescent="0.2">
      <c r="A149" s="353"/>
      <c r="B149" s="354"/>
      <c r="C149" s="354"/>
      <c r="D149" s="354"/>
      <c r="E149" s="354"/>
      <c r="F149" s="356"/>
      <c r="G149" s="356"/>
      <c r="H149" s="356"/>
      <c r="I149" s="357"/>
      <c r="J149" s="356"/>
      <c r="K149" s="356"/>
      <c r="L149" s="356"/>
      <c r="M149" s="356"/>
      <c r="N149" s="356"/>
      <c r="O149" s="356"/>
      <c r="P149" s="356"/>
      <c r="Q149" s="356"/>
      <c r="R149" s="358"/>
      <c r="S149" s="358"/>
      <c r="T149" s="356"/>
      <c r="U149" s="359"/>
      <c r="V149" s="493"/>
      <c r="W149" s="356"/>
      <c r="X149" s="356"/>
      <c r="Y149" s="356"/>
      <c r="Z149" s="356"/>
      <c r="AA149" s="360"/>
      <c r="AB149" s="360"/>
      <c r="AC149" s="356"/>
      <c r="AD149" s="356"/>
      <c r="AE149" s="356"/>
      <c r="AF149" s="356"/>
      <c r="AG149" s="356"/>
      <c r="AH149" s="356"/>
      <c r="AI149" s="361"/>
      <c r="AJ149" s="356"/>
      <c r="AK149" s="356"/>
      <c r="AL149" s="356"/>
      <c r="AM149" s="362"/>
      <c r="AN149" s="356"/>
      <c r="AO149" s="356"/>
      <c r="AP149" s="356"/>
      <c r="AQ149" s="356"/>
      <c r="AR149" s="363"/>
      <c r="AS149" s="356"/>
      <c r="AT149" s="356"/>
      <c r="AU149" s="356"/>
      <c r="AV149" s="364"/>
      <c r="AW149" s="356"/>
      <c r="AX149" s="356"/>
      <c r="AY149" s="356"/>
      <c r="AZ149" s="356"/>
      <c r="BA149" s="356"/>
      <c r="BB149" s="356"/>
      <c r="BC149" s="356"/>
      <c r="BD149" s="356"/>
      <c r="BE149" s="356"/>
      <c r="BF149" s="356"/>
      <c r="BG149" s="356"/>
      <c r="BH149" s="354"/>
      <c r="BI149" s="354"/>
      <c r="BJ149" s="356"/>
      <c r="BK149" s="356"/>
      <c r="BL149" s="356"/>
      <c r="BM149" s="356"/>
      <c r="BN149" s="356"/>
      <c r="BO149" s="356"/>
      <c r="BP149" s="356"/>
      <c r="BQ149" s="356"/>
      <c r="BR149" s="356"/>
      <c r="BS149" s="354"/>
      <c r="BT149" s="356"/>
      <c r="CA149" s="345" t="str">
        <f t="shared" si="56"/>
        <v xml:space="preserve"> /  area / </v>
      </c>
    </row>
    <row r="150" spans="1:79" x14ac:dyDescent="0.2">
      <c r="A150" s="353"/>
      <c r="B150" s="354"/>
      <c r="C150" s="354"/>
      <c r="D150" s="354"/>
      <c r="E150" s="354"/>
      <c r="F150" s="356"/>
      <c r="G150" s="356"/>
      <c r="H150" s="356"/>
      <c r="I150" s="357"/>
      <c r="J150" s="356"/>
      <c r="K150" s="356"/>
      <c r="L150" s="356"/>
      <c r="M150" s="356"/>
      <c r="N150" s="356"/>
      <c r="O150" s="356"/>
      <c r="P150" s="356"/>
      <c r="Q150" s="356"/>
      <c r="R150" s="358"/>
      <c r="S150" s="358"/>
      <c r="T150" s="356"/>
      <c r="U150" s="359"/>
      <c r="V150" s="493"/>
      <c r="W150" s="356"/>
      <c r="X150" s="356"/>
      <c r="Y150" s="356"/>
      <c r="Z150" s="356"/>
      <c r="AA150" s="360"/>
      <c r="AB150" s="360"/>
      <c r="AC150" s="356"/>
      <c r="AD150" s="356"/>
      <c r="AE150" s="356"/>
      <c r="AF150" s="356"/>
      <c r="AG150" s="356"/>
      <c r="AH150" s="356"/>
      <c r="AI150" s="361"/>
      <c r="AJ150" s="356"/>
      <c r="AK150" s="356"/>
      <c r="AL150" s="356"/>
      <c r="AM150" s="362"/>
      <c r="AN150" s="356"/>
      <c r="AO150" s="356"/>
      <c r="AP150" s="356"/>
      <c r="AQ150" s="356"/>
      <c r="AR150" s="363"/>
      <c r="AS150" s="356"/>
      <c r="AT150" s="356"/>
      <c r="AU150" s="356"/>
      <c r="AV150" s="364"/>
      <c r="AW150" s="356"/>
      <c r="AX150" s="356"/>
      <c r="AY150" s="356"/>
      <c r="AZ150" s="356"/>
      <c r="BA150" s="356"/>
      <c r="BB150" s="356"/>
      <c r="BC150" s="356"/>
      <c r="BD150" s="356"/>
      <c r="BE150" s="356"/>
      <c r="BF150" s="356"/>
      <c r="BG150" s="356"/>
      <c r="BH150" s="354"/>
      <c r="BI150" s="354"/>
      <c r="BJ150" s="356"/>
      <c r="BK150" s="356"/>
      <c r="BL150" s="356"/>
      <c r="BM150" s="356"/>
      <c r="BN150" s="356"/>
      <c r="BO150" s="356"/>
      <c r="BP150" s="356"/>
      <c r="BQ150" s="356"/>
      <c r="BR150" s="356"/>
      <c r="BS150" s="354"/>
      <c r="BT150" s="356"/>
      <c r="CA150" s="345" t="str">
        <f t="shared" si="56"/>
        <v xml:space="preserve"> /  area / </v>
      </c>
    </row>
    <row r="151" spans="1:79" x14ac:dyDescent="0.2">
      <c r="A151" s="353"/>
      <c r="B151" s="354"/>
      <c r="C151" s="354"/>
      <c r="D151" s="354"/>
      <c r="E151" s="354"/>
      <c r="F151" s="356"/>
      <c r="G151" s="356"/>
      <c r="H151" s="356"/>
      <c r="I151" s="357"/>
      <c r="J151" s="356"/>
      <c r="K151" s="356"/>
      <c r="L151" s="356"/>
      <c r="M151" s="356"/>
      <c r="N151" s="356"/>
      <c r="O151" s="356"/>
      <c r="P151" s="356"/>
      <c r="Q151" s="356"/>
      <c r="R151" s="358"/>
      <c r="S151" s="358"/>
      <c r="T151" s="356"/>
      <c r="U151" s="359"/>
      <c r="V151" s="493"/>
      <c r="W151" s="356"/>
      <c r="X151" s="356"/>
      <c r="Y151" s="356"/>
      <c r="Z151" s="356"/>
      <c r="AA151" s="360"/>
      <c r="AB151" s="360"/>
      <c r="AC151" s="356"/>
      <c r="AD151" s="356"/>
      <c r="AE151" s="356"/>
      <c r="AF151" s="356"/>
      <c r="AG151" s="356"/>
      <c r="AH151" s="356"/>
      <c r="AI151" s="361"/>
      <c r="AJ151" s="356"/>
      <c r="AK151" s="356"/>
      <c r="AL151" s="356"/>
      <c r="AM151" s="362"/>
      <c r="AN151" s="356"/>
      <c r="AO151" s="356"/>
      <c r="AP151" s="356"/>
      <c r="AQ151" s="356"/>
      <c r="AR151" s="363"/>
      <c r="AS151" s="356"/>
      <c r="AT151" s="356"/>
      <c r="AU151" s="356"/>
      <c r="AV151" s="364"/>
      <c r="AW151" s="356"/>
      <c r="AX151" s="356"/>
      <c r="AY151" s="356"/>
      <c r="AZ151" s="356"/>
      <c r="BA151" s="356"/>
      <c r="BB151" s="356"/>
      <c r="BC151" s="356"/>
      <c r="BD151" s="356"/>
      <c r="BE151" s="356"/>
      <c r="BF151" s="356"/>
      <c r="BG151" s="356"/>
      <c r="BH151" s="354"/>
      <c r="BI151" s="354"/>
      <c r="BJ151" s="356"/>
      <c r="BK151" s="356"/>
      <c r="BL151" s="356"/>
      <c r="BM151" s="356"/>
      <c r="BN151" s="356"/>
      <c r="BO151" s="356"/>
      <c r="BP151" s="356"/>
      <c r="BQ151" s="356"/>
      <c r="BR151" s="356"/>
      <c r="BS151" s="354"/>
      <c r="BT151" s="356"/>
      <c r="CA151" s="345" t="str">
        <f t="shared" si="56"/>
        <v xml:space="preserve"> /  area / </v>
      </c>
    </row>
    <row r="152" spans="1:79" x14ac:dyDescent="0.2">
      <c r="A152" s="353"/>
      <c r="B152" s="354"/>
      <c r="C152" s="354"/>
      <c r="D152" s="354"/>
      <c r="E152" s="354"/>
      <c r="F152" s="356"/>
      <c r="G152" s="356"/>
      <c r="H152" s="356"/>
      <c r="I152" s="357"/>
      <c r="J152" s="356"/>
      <c r="K152" s="356"/>
      <c r="L152" s="356"/>
      <c r="M152" s="356"/>
      <c r="N152" s="356"/>
      <c r="O152" s="356"/>
      <c r="P152" s="356"/>
      <c r="Q152" s="356"/>
      <c r="R152" s="358"/>
      <c r="S152" s="358"/>
      <c r="T152" s="356"/>
      <c r="U152" s="359"/>
      <c r="V152" s="493"/>
      <c r="W152" s="356"/>
      <c r="X152" s="356"/>
      <c r="Y152" s="356"/>
      <c r="Z152" s="356"/>
      <c r="AA152" s="360"/>
      <c r="AB152" s="360"/>
      <c r="AC152" s="356"/>
      <c r="AD152" s="356"/>
      <c r="AE152" s="356"/>
      <c r="AF152" s="356"/>
      <c r="AG152" s="356"/>
      <c r="AH152" s="356"/>
      <c r="AI152" s="361"/>
      <c r="AJ152" s="356"/>
      <c r="AK152" s="356"/>
      <c r="AL152" s="356"/>
      <c r="AM152" s="362"/>
      <c r="AN152" s="356"/>
      <c r="AO152" s="356"/>
      <c r="AP152" s="356"/>
      <c r="AQ152" s="356"/>
      <c r="AR152" s="363"/>
      <c r="AS152" s="356"/>
      <c r="AT152" s="356"/>
      <c r="AU152" s="356"/>
      <c r="AV152" s="364"/>
      <c r="AW152" s="356"/>
      <c r="AX152" s="356"/>
      <c r="AY152" s="356"/>
      <c r="AZ152" s="356"/>
      <c r="BA152" s="356"/>
      <c r="BB152" s="356"/>
      <c r="BC152" s="356"/>
      <c r="BD152" s="356"/>
      <c r="BE152" s="356"/>
      <c r="BF152" s="356"/>
      <c r="BG152" s="356"/>
      <c r="BH152" s="354"/>
      <c r="BI152" s="354"/>
      <c r="BJ152" s="356"/>
      <c r="BK152" s="356"/>
      <c r="BL152" s="356"/>
      <c r="BM152" s="356"/>
      <c r="BN152" s="356"/>
      <c r="BO152" s="356"/>
      <c r="BP152" s="356"/>
      <c r="BQ152" s="356"/>
      <c r="BR152" s="356"/>
      <c r="BS152" s="354"/>
      <c r="BT152" s="356"/>
      <c r="CA152" s="345" t="str">
        <f t="shared" si="56"/>
        <v xml:space="preserve"> /  area / </v>
      </c>
    </row>
    <row r="153" spans="1:79" x14ac:dyDescent="0.2">
      <c r="A153" s="353"/>
      <c r="B153" s="354"/>
      <c r="C153" s="354"/>
      <c r="D153" s="354"/>
      <c r="E153" s="354"/>
      <c r="F153" s="356"/>
      <c r="G153" s="356"/>
      <c r="H153" s="356"/>
      <c r="I153" s="357"/>
      <c r="J153" s="356"/>
      <c r="K153" s="356"/>
      <c r="L153" s="356"/>
      <c r="M153" s="356"/>
      <c r="N153" s="356"/>
      <c r="O153" s="356"/>
      <c r="P153" s="356"/>
      <c r="Q153" s="356"/>
      <c r="R153" s="358"/>
      <c r="S153" s="358"/>
      <c r="T153" s="356"/>
      <c r="U153" s="359"/>
      <c r="V153" s="493"/>
      <c r="W153" s="356"/>
      <c r="X153" s="356"/>
      <c r="Y153" s="356"/>
      <c r="Z153" s="356"/>
      <c r="AA153" s="360"/>
      <c r="AB153" s="360"/>
      <c r="AC153" s="356"/>
      <c r="AD153" s="356"/>
      <c r="AE153" s="356"/>
      <c r="AF153" s="356"/>
      <c r="AG153" s="356"/>
      <c r="AH153" s="356"/>
      <c r="AI153" s="361"/>
      <c r="AJ153" s="356"/>
      <c r="AK153" s="356"/>
      <c r="AL153" s="356"/>
      <c r="AM153" s="362"/>
      <c r="AN153" s="356"/>
      <c r="AO153" s="356"/>
      <c r="AP153" s="356"/>
      <c r="AQ153" s="356"/>
      <c r="AR153" s="363"/>
      <c r="AS153" s="356"/>
      <c r="AT153" s="356"/>
      <c r="AU153" s="356"/>
      <c r="AV153" s="364"/>
      <c r="AW153" s="356"/>
      <c r="AX153" s="356"/>
      <c r="AY153" s="356"/>
      <c r="AZ153" s="356"/>
      <c r="BA153" s="356"/>
      <c r="BB153" s="356"/>
      <c r="BC153" s="356"/>
      <c r="BD153" s="356"/>
      <c r="BE153" s="356"/>
      <c r="BF153" s="356"/>
      <c r="BG153" s="356"/>
      <c r="BH153" s="354"/>
      <c r="BI153" s="354"/>
      <c r="BJ153" s="356"/>
      <c r="BK153" s="356"/>
      <c r="BL153" s="356"/>
      <c r="BM153" s="356"/>
      <c r="BN153" s="356"/>
      <c r="BO153" s="356"/>
      <c r="BP153" s="356"/>
      <c r="BQ153" s="356"/>
      <c r="BR153" s="356"/>
      <c r="BS153" s="354"/>
      <c r="BT153" s="356"/>
      <c r="CA153" s="345" t="str">
        <f t="shared" si="56"/>
        <v xml:space="preserve"> /  area / </v>
      </c>
    </row>
    <row r="154" spans="1:79" x14ac:dyDescent="0.2">
      <c r="A154" s="353"/>
      <c r="B154" s="354"/>
      <c r="C154" s="354"/>
      <c r="D154" s="354"/>
      <c r="E154" s="354"/>
      <c r="F154" s="356"/>
      <c r="G154" s="356"/>
      <c r="H154" s="356"/>
      <c r="I154" s="357"/>
      <c r="J154" s="356"/>
      <c r="K154" s="356"/>
      <c r="L154" s="356"/>
      <c r="M154" s="356"/>
      <c r="N154" s="356"/>
      <c r="O154" s="356"/>
      <c r="P154" s="356"/>
      <c r="Q154" s="356"/>
      <c r="R154" s="358"/>
      <c r="S154" s="358"/>
      <c r="T154" s="356"/>
      <c r="U154" s="359"/>
      <c r="V154" s="493"/>
      <c r="W154" s="356"/>
      <c r="X154" s="356"/>
      <c r="Y154" s="356"/>
      <c r="Z154" s="356"/>
      <c r="AA154" s="360"/>
      <c r="AB154" s="360"/>
      <c r="AC154" s="356"/>
      <c r="AD154" s="356"/>
      <c r="AE154" s="356"/>
      <c r="AF154" s="356"/>
      <c r="AG154" s="356"/>
      <c r="AH154" s="356"/>
      <c r="AI154" s="361"/>
      <c r="AJ154" s="356"/>
      <c r="AK154" s="356"/>
      <c r="AL154" s="356"/>
      <c r="AM154" s="362"/>
      <c r="AN154" s="356"/>
      <c r="AO154" s="356"/>
      <c r="AP154" s="356"/>
      <c r="AQ154" s="356"/>
      <c r="AR154" s="363"/>
      <c r="AS154" s="356"/>
      <c r="AT154" s="356"/>
      <c r="AU154" s="356"/>
      <c r="AV154" s="364"/>
      <c r="AW154" s="356"/>
      <c r="AX154" s="356"/>
      <c r="AY154" s="356"/>
      <c r="AZ154" s="356"/>
      <c r="BA154" s="356"/>
      <c r="BB154" s="356"/>
      <c r="BC154" s="356"/>
      <c r="BD154" s="356"/>
      <c r="BE154" s="356"/>
      <c r="BF154" s="356"/>
      <c r="BG154" s="356"/>
      <c r="BH154" s="354"/>
      <c r="BI154" s="354"/>
      <c r="BJ154" s="356"/>
      <c r="BK154" s="356"/>
      <c r="BL154" s="356"/>
      <c r="BM154" s="356"/>
      <c r="BN154" s="356"/>
      <c r="BO154" s="356"/>
      <c r="BP154" s="356"/>
      <c r="BQ154" s="356"/>
      <c r="BR154" s="356"/>
      <c r="BS154" s="354"/>
      <c r="BT154" s="356"/>
      <c r="CA154" s="345" t="str">
        <f t="shared" ref="CA154:CA160" si="57">CONCATENATE(A154," / ",B154," area / ",C154)</f>
        <v xml:space="preserve"> /  area / </v>
      </c>
    </row>
    <row r="155" spans="1:79" x14ac:dyDescent="0.2">
      <c r="A155" s="353"/>
      <c r="B155" s="354"/>
      <c r="C155" s="354"/>
      <c r="D155" s="354"/>
      <c r="E155" s="354"/>
      <c r="F155" s="356"/>
      <c r="G155" s="356"/>
      <c r="H155" s="356"/>
      <c r="I155" s="357"/>
      <c r="J155" s="356"/>
      <c r="K155" s="356"/>
      <c r="L155" s="356"/>
      <c r="M155" s="356"/>
      <c r="N155" s="356"/>
      <c r="O155" s="356"/>
      <c r="P155" s="356"/>
      <c r="Q155" s="356"/>
      <c r="R155" s="358"/>
      <c r="S155" s="358"/>
      <c r="T155" s="356"/>
      <c r="U155" s="359"/>
      <c r="V155" s="493"/>
      <c r="W155" s="356"/>
      <c r="X155" s="356"/>
      <c r="Y155" s="356"/>
      <c r="Z155" s="356"/>
      <c r="AA155" s="360"/>
      <c r="AB155" s="360"/>
      <c r="AC155" s="356"/>
      <c r="AD155" s="356"/>
      <c r="AE155" s="356"/>
      <c r="AF155" s="356"/>
      <c r="AG155" s="356"/>
      <c r="AH155" s="356"/>
      <c r="AI155" s="361"/>
      <c r="AJ155" s="356"/>
      <c r="AK155" s="356"/>
      <c r="AL155" s="356"/>
      <c r="AM155" s="362"/>
      <c r="AN155" s="356"/>
      <c r="AO155" s="356"/>
      <c r="AP155" s="356"/>
      <c r="AQ155" s="356"/>
      <c r="AR155" s="363"/>
      <c r="AS155" s="356"/>
      <c r="AT155" s="356"/>
      <c r="AU155" s="356"/>
      <c r="AV155" s="364"/>
      <c r="AW155" s="356"/>
      <c r="AX155" s="356"/>
      <c r="AY155" s="356"/>
      <c r="AZ155" s="356"/>
      <c r="BA155" s="356"/>
      <c r="BB155" s="356"/>
      <c r="BC155" s="356"/>
      <c r="BD155" s="356"/>
      <c r="BE155" s="356"/>
      <c r="BF155" s="356"/>
      <c r="BG155" s="356"/>
      <c r="BH155" s="354"/>
      <c r="BI155" s="354"/>
      <c r="BJ155" s="356"/>
      <c r="BK155" s="356"/>
      <c r="BL155" s="356"/>
      <c r="BM155" s="356"/>
      <c r="BN155" s="356"/>
      <c r="BO155" s="356"/>
      <c r="BP155" s="356"/>
      <c r="BQ155" s="356"/>
      <c r="BR155" s="356"/>
      <c r="BS155" s="354"/>
      <c r="BT155" s="356"/>
      <c r="CA155" s="345" t="str">
        <f t="shared" si="57"/>
        <v xml:space="preserve"> /  area / </v>
      </c>
    </row>
    <row r="156" spans="1:79" x14ac:dyDescent="0.2">
      <c r="A156" s="353"/>
      <c r="B156" s="354"/>
      <c r="C156" s="354"/>
      <c r="D156" s="354"/>
      <c r="E156" s="354"/>
      <c r="F156" s="356"/>
      <c r="G156" s="356"/>
      <c r="H156" s="356"/>
      <c r="I156" s="357"/>
      <c r="J156" s="356"/>
      <c r="K156" s="356"/>
      <c r="L156" s="356"/>
      <c r="M156" s="356"/>
      <c r="N156" s="356"/>
      <c r="O156" s="356"/>
      <c r="P156" s="356"/>
      <c r="Q156" s="356"/>
      <c r="R156" s="358"/>
      <c r="S156" s="358"/>
      <c r="T156" s="356"/>
      <c r="U156" s="359"/>
      <c r="V156" s="493"/>
      <c r="W156" s="356"/>
      <c r="X156" s="356"/>
      <c r="Y156" s="356"/>
      <c r="Z156" s="356"/>
      <c r="AA156" s="360"/>
      <c r="AB156" s="360"/>
      <c r="AC156" s="356"/>
      <c r="AD156" s="356"/>
      <c r="AE156" s="356"/>
      <c r="AF156" s="356"/>
      <c r="AG156" s="356"/>
      <c r="AH156" s="356"/>
      <c r="AI156" s="361"/>
      <c r="AJ156" s="356"/>
      <c r="AK156" s="356"/>
      <c r="AL156" s="356"/>
      <c r="AM156" s="362"/>
      <c r="AN156" s="356"/>
      <c r="AO156" s="356"/>
      <c r="AP156" s="356"/>
      <c r="AQ156" s="356"/>
      <c r="AR156" s="363"/>
      <c r="AS156" s="356"/>
      <c r="AT156" s="356"/>
      <c r="AU156" s="356"/>
      <c r="AV156" s="364"/>
      <c r="AW156" s="356"/>
      <c r="AX156" s="356"/>
      <c r="AY156" s="356"/>
      <c r="AZ156" s="356"/>
      <c r="BA156" s="356"/>
      <c r="BB156" s="356"/>
      <c r="BC156" s="356"/>
      <c r="BD156" s="356"/>
      <c r="BE156" s="356"/>
      <c r="BF156" s="356"/>
      <c r="BG156" s="356"/>
      <c r="BH156" s="354"/>
      <c r="BI156" s="354"/>
      <c r="BJ156" s="356"/>
      <c r="BK156" s="356"/>
      <c r="BL156" s="356"/>
      <c r="BM156" s="356"/>
      <c r="BN156" s="356"/>
      <c r="BO156" s="356"/>
      <c r="BP156" s="356"/>
      <c r="BQ156" s="356"/>
      <c r="BR156" s="356"/>
      <c r="BS156" s="354"/>
      <c r="BT156" s="356"/>
      <c r="CA156" s="345" t="str">
        <f t="shared" si="57"/>
        <v xml:space="preserve"> /  area / </v>
      </c>
    </row>
    <row r="157" spans="1:79" x14ac:dyDescent="0.2">
      <c r="A157" s="353"/>
      <c r="B157" s="354"/>
      <c r="C157" s="354"/>
      <c r="D157" s="354"/>
      <c r="E157" s="354"/>
      <c r="F157" s="356"/>
      <c r="G157" s="356"/>
      <c r="H157" s="356"/>
      <c r="I157" s="357"/>
      <c r="J157" s="356"/>
      <c r="K157" s="356"/>
      <c r="L157" s="356"/>
      <c r="M157" s="356"/>
      <c r="N157" s="356"/>
      <c r="O157" s="356"/>
      <c r="P157" s="356"/>
      <c r="Q157" s="356"/>
      <c r="R157" s="358"/>
      <c r="S157" s="358"/>
      <c r="T157" s="356"/>
      <c r="U157" s="359"/>
      <c r="V157" s="493"/>
      <c r="W157" s="356"/>
      <c r="X157" s="356"/>
      <c r="Y157" s="356"/>
      <c r="Z157" s="356"/>
      <c r="AA157" s="360"/>
      <c r="AB157" s="360"/>
      <c r="AC157" s="356"/>
      <c r="AD157" s="356"/>
      <c r="AE157" s="356"/>
      <c r="AF157" s="356"/>
      <c r="AG157" s="356"/>
      <c r="AH157" s="356"/>
      <c r="AI157" s="361"/>
      <c r="AJ157" s="356"/>
      <c r="AK157" s="356"/>
      <c r="AL157" s="356"/>
      <c r="AM157" s="362"/>
      <c r="AN157" s="356"/>
      <c r="AO157" s="356"/>
      <c r="AP157" s="356"/>
      <c r="AQ157" s="356"/>
      <c r="AR157" s="363"/>
      <c r="AS157" s="356"/>
      <c r="AT157" s="356"/>
      <c r="AU157" s="356"/>
      <c r="AV157" s="364"/>
      <c r="AW157" s="356"/>
      <c r="AX157" s="356"/>
      <c r="AY157" s="356"/>
      <c r="AZ157" s="356"/>
      <c r="BA157" s="356"/>
      <c r="BB157" s="356"/>
      <c r="BC157" s="356"/>
      <c r="BD157" s="356"/>
      <c r="BE157" s="356"/>
      <c r="BF157" s="356"/>
      <c r="BG157" s="356"/>
      <c r="BH157" s="354"/>
      <c r="BI157" s="354"/>
      <c r="BJ157" s="356"/>
      <c r="BK157" s="356"/>
      <c r="BL157" s="356"/>
      <c r="BM157" s="356"/>
      <c r="BN157" s="356"/>
      <c r="BO157" s="356"/>
      <c r="BP157" s="356"/>
      <c r="BQ157" s="356"/>
      <c r="BR157" s="356"/>
      <c r="BS157" s="354"/>
      <c r="BT157" s="356"/>
      <c r="CA157" s="345" t="str">
        <f t="shared" si="57"/>
        <v xml:space="preserve"> /  area / </v>
      </c>
    </row>
    <row r="158" spans="1:79" x14ac:dyDescent="0.2">
      <c r="A158" s="353"/>
      <c r="B158" s="354"/>
      <c r="C158" s="354"/>
      <c r="D158" s="354"/>
      <c r="E158" s="354"/>
      <c r="F158" s="356"/>
      <c r="G158" s="356"/>
      <c r="H158" s="356"/>
      <c r="I158" s="357"/>
      <c r="J158" s="356"/>
      <c r="K158" s="356"/>
      <c r="L158" s="356"/>
      <c r="M158" s="356"/>
      <c r="N158" s="356"/>
      <c r="O158" s="356"/>
      <c r="P158" s="356"/>
      <c r="Q158" s="356"/>
      <c r="R158" s="358"/>
      <c r="S158" s="358"/>
      <c r="T158" s="356"/>
      <c r="U158" s="359"/>
      <c r="V158" s="493"/>
      <c r="W158" s="356"/>
      <c r="X158" s="356"/>
      <c r="Y158" s="356"/>
      <c r="Z158" s="356"/>
      <c r="AA158" s="360"/>
      <c r="AB158" s="360"/>
      <c r="AC158" s="356"/>
      <c r="AD158" s="356"/>
      <c r="AE158" s="356"/>
      <c r="AF158" s="356"/>
      <c r="AG158" s="356"/>
      <c r="AH158" s="356"/>
      <c r="AI158" s="361"/>
      <c r="AJ158" s="356"/>
      <c r="AK158" s="356"/>
      <c r="AL158" s="356"/>
      <c r="AM158" s="362"/>
      <c r="AN158" s="356"/>
      <c r="AO158" s="356"/>
      <c r="AP158" s="356"/>
      <c r="AQ158" s="356"/>
      <c r="AR158" s="363"/>
      <c r="AS158" s="356"/>
      <c r="AT158" s="356"/>
      <c r="AU158" s="356"/>
      <c r="AV158" s="364"/>
      <c r="AW158" s="356"/>
      <c r="AX158" s="356"/>
      <c r="AY158" s="356"/>
      <c r="AZ158" s="356"/>
      <c r="BA158" s="356"/>
      <c r="BB158" s="356"/>
      <c r="BC158" s="356"/>
      <c r="BD158" s="356"/>
      <c r="BE158" s="356"/>
      <c r="BF158" s="356"/>
      <c r="BG158" s="356"/>
      <c r="BH158" s="354"/>
      <c r="BI158" s="354"/>
      <c r="BJ158" s="356"/>
      <c r="BK158" s="356"/>
      <c r="BL158" s="356"/>
      <c r="BM158" s="356"/>
      <c r="BN158" s="356"/>
      <c r="BO158" s="356"/>
      <c r="BP158" s="356"/>
      <c r="BQ158" s="356"/>
      <c r="BR158" s="356"/>
      <c r="BS158" s="354"/>
      <c r="BT158" s="356"/>
      <c r="CA158" s="345" t="str">
        <f t="shared" si="57"/>
        <v xml:space="preserve"> /  area / </v>
      </c>
    </row>
    <row r="159" spans="1:79" x14ac:dyDescent="0.2">
      <c r="A159" s="353"/>
      <c r="B159" s="354"/>
      <c r="C159" s="354"/>
      <c r="D159" s="354"/>
      <c r="E159" s="354"/>
      <c r="F159" s="356"/>
      <c r="G159" s="356"/>
      <c r="H159" s="356"/>
      <c r="I159" s="357"/>
      <c r="J159" s="356"/>
      <c r="K159" s="356"/>
      <c r="L159" s="356"/>
      <c r="M159" s="356"/>
      <c r="N159" s="356"/>
      <c r="O159" s="356"/>
      <c r="P159" s="356"/>
      <c r="Q159" s="356"/>
      <c r="R159" s="358"/>
      <c r="S159" s="358"/>
      <c r="T159" s="356"/>
      <c r="U159" s="359"/>
      <c r="V159" s="493"/>
      <c r="W159" s="356"/>
      <c r="X159" s="356"/>
      <c r="Y159" s="356"/>
      <c r="Z159" s="356"/>
      <c r="AA159" s="360"/>
      <c r="AB159" s="360"/>
      <c r="AC159" s="356"/>
      <c r="AD159" s="356"/>
      <c r="AE159" s="356"/>
      <c r="AF159" s="356"/>
      <c r="AG159" s="356"/>
      <c r="AH159" s="356"/>
      <c r="AI159" s="361"/>
      <c r="AJ159" s="356"/>
      <c r="AK159" s="356"/>
      <c r="AL159" s="356"/>
      <c r="AM159" s="362"/>
      <c r="AN159" s="356"/>
      <c r="AO159" s="356"/>
      <c r="AP159" s="356"/>
      <c r="AQ159" s="356"/>
      <c r="AR159" s="363"/>
      <c r="AS159" s="356"/>
      <c r="AT159" s="356"/>
      <c r="AU159" s="356"/>
      <c r="AV159" s="364"/>
      <c r="AW159" s="356"/>
      <c r="AX159" s="356"/>
      <c r="AY159" s="356"/>
      <c r="AZ159" s="356"/>
      <c r="BA159" s="356"/>
      <c r="BB159" s="356"/>
      <c r="BC159" s="356"/>
      <c r="BD159" s="356"/>
      <c r="BE159" s="356"/>
      <c r="BF159" s="356"/>
      <c r="BG159" s="356"/>
      <c r="BH159" s="354"/>
      <c r="BI159" s="354"/>
      <c r="BJ159" s="356"/>
      <c r="BK159" s="356"/>
      <c r="BL159" s="356"/>
      <c r="BM159" s="356"/>
      <c r="BN159" s="356"/>
      <c r="BO159" s="356"/>
      <c r="BP159" s="356"/>
      <c r="BQ159" s="356"/>
      <c r="BR159" s="356"/>
      <c r="BS159" s="354"/>
      <c r="BT159" s="356"/>
      <c r="CA159" s="345" t="str">
        <f t="shared" si="57"/>
        <v xml:space="preserve"> /  area / </v>
      </c>
    </row>
    <row r="160" spans="1:79" x14ac:dyDescent="0.2">
      <c r="A160" s="353"/>
      <c r="B160" s="354"/>
      <c r="C160" s="354"/>
      <c r="D160" s="354"/>
      <c r="E160" s="354"/>
      <c r="F160" s="356"/>
      <c r="G160" s="356"/>
      <c r="H160" s="356"/>
      <c r="I160" s="357"/>
      <c r="J160" s="356"/>
      <c r="K160" s="356"/>
      <c r="L160" s="356"/>
      <c r="M160" s="356"/>
      <c r="N160" s="356"/>
      <c r="O160" s="356"/>
      <c r="P160" s="356"/>
      <c r="Q160" s="356"/>
      <c r="R160" s="358"/>
      <c r="S160" s="358"/>
      <c r="T160" s="356"/>
      <c r="U160" s="359"/>
      <c r="V160" s="493"/>
      <c r="W160" s="356"/>
      <c r="X160" s="356"/>
      <c r="Y160" s="356"/>
      <c r="Z160" s="356"/>
      <c r="AA160" s="360"/>
      <c r="AB160" s="360"/>
      <c r="AC160" s="356"/>
      <c r="AD160" s="356"/>
      <c r="AE160" s="356"/>
      <c r="AF160" s="356"/>
      <c r="AG160" s="356"/>
      <c r="AH160" s="356"/>
      <c r="AI160" s="361"/>
      <c r="AJ160" s="356"/>
      <c r="AK160" s="356"/>
      <c r="AL160" s="356"/>
      <c r="AM160" s="362"/>
      <c r="AN160" s="356"/>
      <c r="AO160" s="356"/>
      <c r="AP160" s="356"/>
      <c r="AQ160" s="356"/>
      <c r="AR160" s="363"/>
      <c r="AS160" s="356"/>
      <c r="AT160" s="356"/>
      <c r="AU160" s="356"/>
      <c r="AV160" s="364"/>
      <c r="AW160" s="356"/>
      <c r="AX160" s="356"/>
      <c r="AY160" s="356"/>
      <c r="AZ160" s="356"/>
      <c r="BA160" s="356"/>
      <c r="BB160" s="356"/>
      <c r="BC160" s="356"/>
      <c r="BD160" s="356"/>
      <c r="BE160" s="356"/>
      <c r="BF160" s="356"/>
      <c r="BG160" s="356"/>
      <c r="BH160" s="354"/>
      <c r="BI160" s="354"/>
      <c r="BJ160" s="356"/>
      <c r="BK160" s="356"/>
      <c r="BL160" s="356"/>
      <c r="BM160" s="356"/>
      <c r="BN160" s="356"/>
      <c r="BO160" s="356"/>
      <c r="BP160" s="356"/>
      <c r="BQ160" s="356"/>
      <c r="BR160" s="356"/>
      <c r="BS160" s="354"/>
      <c r="BT160" s="356"/>
      <c r="CA160" s="345" t="str">
        <f t="shared" si="57"/>
        <v xml:space="preserve"> /  area / </v>
      </c>
    </row>
    <row r="161" spans="1:79" x14ac:dyDescent="0.2">
      <c r="A161" s="353"/>
      <c r="B161" s="354"/>
      <c r="C161" s="354"/>
      <c r="D161" s="354"/>
      <c r="E161" s="354"/>
      <c r="F161" s="356"/>
      <c r="G161" s="356"/>
      <c r="H161" s="356"/>
      <c r="I161" s="357"/>
      <c r="J161" s="356"/>
      <c r="K161" s="356"/>
      <c r="L161" s="356"/>
      <c r="M161" s="356"/>
      <c r="N161" s="356"/>
      <c r="O161" s="356"/>
      <c r="P161" s="356"/>
      <c r="Q161" s="356"/>
      <c r="R161" s="358"/>
      <c r="S161" s="358"/>
      <c r="T161" s="356"/>
      <c r="U161" s="359"/>
      <c r="V161" s="493"/>
      <c r="W161" s="356"/>
      <c r="X161" s="356"/>
      <c r="Y161" s="356"/>
      <c r="Z161" s="356"/>
      <c r="AA161" s="360"/>
      <c r="AB161" s="360"/>
      <c r="AC161" s="356"/>
      <c r="AD161" s="356"/>
      <c r="AE161" s="356"/>
      <c r="AF161" s="356"/>
      <c r="AG161" s="356"/>
      <c r="AH161" s="356"/>
      <c r="AI161" s="361"/>
      <c r="AJ161" s="356"/>
      <c r="AK161" s="356"/>
      <c r="AL161" s="356"/>
      <c r="AM161" s="362"/>
      <c r="AN161" s="356"/>
      <c r="AO161" s="356"/>
      <c r="AP161" s="356"/>
      <c r="AQ161" s="356"/>
      <c r="AR161" s="363"/>
      <c r="AS161" s="356"/>
      <c r="AT161" s="356"/>
      <c r="AU161" s="356"/>
      <c r="AV161" s="364"/>
      <c r="AW161" s="356"/>
      <c r="AX161" s="356"/>
      <c r="AY161" s="356"/>
      <c r="AZ161" s="356"/>
      <c r="BA161" s="356"/>
      <c r="BB161" s="356"/>
      <c r="BC161" s="356"/>
      <c r="BD161" s="356"/>
      <c r="BE161" s="356"/>
      <c r="BF161" s="356"/>
      <c r="BG161" s="356"/>
      <c r="BH161" s="354"/>
      <c r="BI161" s="354"/>
      <c r="BJ161" s="356"/>
      <c r="BK161" s="356"/>
      <c r="BL161" s="356"/>
      <c r="BM161" s="356"/>
      <c r="BN161" s="356"/>
      <c r="BO161" s="356"/>
      <c r="BP161" s="356"/>
      <c r="BQ161" s="356"/>
      <c r="BR161" s="356"/>
      <c r="BS161" s="354"/>
      <c r="BT161" s="356"/>
      <c r="CA161" s="345" t="str">
        <f t="shared" ref="CA161:CA309" si="58">CONCATENATE(A161,B161)</f>
        <v/>
      </c>
    </row>
    <row r="162" spans="1:79" x14ac:dyDescent="0.2">
      <c r="A162" s="353"/>
      <c r="B162" s="354"/>
      <c r="C162" s="354"/>
      <c r="D162" s="354"/>
      <c r="E162" s="354"/>
      <c r="F162" s="356"/>
      <c r="G162" s="356"/>
      <c r="H162" s="356"/>
      <c r="I162" s="357"/>
      <c r="J162" s="356"/>
      <c r="K162" s="356"/>
      <c r="L162" s="356"/>
      <c r="M162" s="356"/>
      <c r="N162" s="356"/>
      <c r="O162" s="356"/>
      <c r="P162" s="356"/>
      <c r="Q162" s="356"/>
      <c r="R162" s="358"/>
      <c r="S162" s="358"/>
      <c r="T162" s="356"/>
      <c r="U162" s="359"/>
      <c r="V162" s="493"/>
      <c r="W162" s="356"/>
      <c r="X162" s="356"/>
      <c r="Y162" s="356"/>
      <c r="Z162" s="356"/>
      <c r="AA162" s="360"/>
      <c r="AB162" s="360"/>
      <c r="AC162" s="356"/>
      <c r="AD162" s="356"/>
      <c r="AE162" s="356"/>
      <c r="AF162" s="356"/>
      <c r="AG162" s="356"/>
      <c r="AH162" s="356"/>
      <c r="AI162" s="361"/>
      <c r="AJ162" s="356"/>
      <c r="AK162" s="356"/>
      <c r="AL162" s="356"/>
      <c r="AM162" s="362"/>
      <c r="AN162" s="356"/>
      <c r="AO162" s="356"/>
      <c r="AP162" s="356"/>
      <c r="AQ162" s="356"/>
      <c r="AR162" s="363"/>
      <c r="AS162" s="356"/>
      <c r="AT162" s="356"/>
      <c r="AU162" s="356"/>
      <c r="AV162" s="364"/>
      <c r="AW162" s="356"/>
      <c r="AX162" s="356"/>
      <c r="AY162" s="356"/>
      <c r="AZ162" s="356"/>
      <c r="BA162" s="356"/>
      <c r="BB162" s="356"/>
      <c r="BC162" s="356"/>
      <c r="BD162" s="356"/>
      <c r="BE162" s="356"/>
      <c r="BF162" s="356"/>
      <c r="BG162" s="356"/>
      <c r="BH162" s="354"/>
      <c r="BI162" s="354"/>
      <c r="BJ162" s="356"/>
      <c r="BK162" s="356"/>
      <c r="BL162" s="356"/>
      <c r="BM162" s="356"/>
      <c r="BN162" s="356"/>
      <c r="BO162" s="356"/>
      <c r="BP162" s="356"/>
      <c r="BQ162" s="356"/>
      <c r="BR162" s="356"/>
      <c r="BS162" s="354"/>
      <c r="BT162" s="356"/>
      <c r="CA162" s="345" t="str">
        <f t="shared" si="58"/>
        <v/>
      </c>
    </row>
    <row r="163" spans="1:79" x14ac:dyDescent="0.2">
      <c r="A163" s="353"/>
      <c r="B163" s="354"/>
      <c r="C163" s="354"/>
      <c r="D163" s="354"/>
      <c r="E163" s="354"/>
      <c r="F163" s="356"/>
      <c r="G163" s="356"/>
      <c r="H163" s="356"/>
      <c r="I163" s="357"/>
      <c r="J163" s="356"/>
      <c r="K163" s="356"/>
      <c r="L163" s="356"/>
      <c r="M163" s="356"/>
      <c r="N163" s="356"/>
      <c r="O163" s="356"/>
      <c r="P163" s="356"/>
      <c r="Q163" s="356"/>
      <c r="R163" s="358"/>
      <c r="S163" s="358"/>
      <c r="T163" s="356"/>
      <c r="U163" s="359"/>
      <c r="V163" s="493"/>
      <c r="W163" s="356"/>
      <c r="X163" s="356"/>
      <c r="Y163" s="356"/>
      <c r="Z163" s="356"/>
      <c r="AA163" s="360"/>
      <c r="AB163" s="360"/>
      <c r="AC163" s="356"/>
      <c r="AD163" s="356"/>
      <c r="AE163" s="356"/>
      <c r="AF163" s="356"/>
      <c r="AG163" s="356"/>
      <c r="AH163" s="356"/>
      <c r="AI163" s="361"/>
      <c r="AJ163" s="356"/>
      <c r="AK163" s="356"/>
      <c r="AL163" s="356"/>
      <c r="AM163" s="362"/>
      <c r="AN163" s="356"/>
      <c r="AO163" s="356"/>
      <c r="AP163" s="356"/>
      <c r="AQ163" s="356"/>
      <c r="AR163" s="363"/>
      <c r="AS163" s="356"/>
      <c r="AT163" s="356"/>
      <c r="AU163" s="356"/>
      <c r="AV163" s="364"/>
      <c r="AW163" s="356"/>
      <c r="AX163" s="356"/>
      <c r="AY163" s="356"/>
      <c r="AZ163" s="356"/>
      <c r="BA163" s="356"/>
      <c r="BB163" s="356"/>
      <c r="BC163" s="356"/>
      <c r="BD163" s="356"/>
      <c r="BE163" s="356"/>
      <c r="BF163" s="356"/>
      <c r="BG163" s="356"/>
      <c r="BH163" s="354"/>
      <c r="BI163" s="354"/>
      <c r="BJ163" s="356"/>
      <c r="BK163" s="356"/>
      <c r="BL163" s="356"/>
      <c r="BM163" s="356"/>
      <c r="BN163" s="356"/>
      <c r="BO163" s="356"/>
      <c r="BP163" s="356"/>
      <c r="BQ163" s="356"/>
      <c r="BR163" s="356"/>
      <c r="BS163" s="354"/>
      <c r="BT163" s="356"/>
      <c r="CA163" s="345" t="str">
        <f t="shared" si="58"/>
        <v/>
      </c>
    </row>
    <row r="164" spans="1:79" x14ac:dyDescent="0.2">
      <c r="A164" s="353"/>
      <c r="B164" s="354"/>
      <c r="C164" s="354"/>
      <c r="D164" s="354"/>
      <c r="E164" s="354"/>
      <c r="F164" s="356"/>
      <c r="G164" s="356"/>
      <c r="H164" s="356"/>
      <c r="I164" s="357"/>
      <c r="J164" s="356"/>
      <c r="K164" s="356"/>
      <c r="L164" s="356"/>
      <c r="M164" s="356"/>
      <c r="N164" s="356"/>
      <c r="O164" s="356"/>
      <c r="P164" s="356"/>
      <c r="Q164" s="356"/>
      <c r="R164" s="358"/>
      <c r="S164" s="358"/>
      <c r="T164" s="356"/>
      <c r="U164" s="359"/>
      <c r="V164" s="493"/>
      <c r="W164" s="356"/>
      <c r="X164" s="356"/>
      <c r="Y164" s="356"/>
      <c r="Z164" s="356"/>
      <c r="AA164" s="360"/>
      <c r="AB164" s="360"/>
      <c r="AC164" s="356"/>
      <c r="AD164" s="356"/>
      <c r="AE164" s="356"/>
      <c r="AF164" s="356"/>
      <c r="AG164" s="356"/>
      <c r="AH164" s="356"/>
      <c r="AI164" s="361"/>
      <c r="AJ164" s="356"/>
      <c r="AK164" s="356"/>
      <c r="AL164" s="356"/>
      <c r="AM164" s="362"/>
      <c r="AN164" s="356"/>
      <c r="AO164" s="356"/>
      <c r="AP164" s="356"/>
      <c r="AQ164" s="356"/>
      <c r="AR164" s="363"/>
      <c r="AS164" s="356"/>
      <c r="AT164" s="356"/>
      <c r="AU164" s="356"/>
      <c r="AV164" s="364"/>
      <c r="AW164" s="356"/>
      <c r="AX164" s="356"/>
      <c r="AY164" s="356"/>
      <c r="AZ164" s="356"/>
      <c r="BA164" s="356"/>
      <c r="BB164" s="356"/>
      <c r="BC164" s="356"/>
      <c r="BD164" s="356"/>
      <c r="BE164" s="356"/>
      <c r="BF164" s="356"/>
      <c r="BG164" s="356"/>
      <c r="BH164" s="354"/>
      <c r="BI164" s="354"/>
      <c r="BJ164" s="356"/>
      <c r="BK164" s="356"/>
      <c r="BL164" s="356"/>
      <c r="BM164" s="356"/>
      <c r="BN164" s="356"/>
      <c r="BO164" s="356"/>
      <c r="BP164" s="356"/>
      <c r="BQ164" s="356"/>
      <c r="BR164" s="356"/>
      <c r="BS164" s="354"/>
      <c r="BT164" s="356"/>
      <c r="CA164" s="345" t="str">
        <f t="shared" si="58"/>
        <v/>
      </c>
    </row>
    <row r="165" spans="1:79" x14ac:dyDescent="0.2">
      <c r="A165" s="353"/>
      <c r="B165" s="354"/>
      <c r="C165" s="354"/>
      <c r="D165" s="354"/>
      <c r="E165" s="354"/>
      <c r="F165" s="356"/>
      <c r="G165" s="356"/>
      <c r="H165" s="356"/>
      <c r="I165" s="357"/>
      <c r="J165" s="356"/>
      <c r="K165" s="356"/>
      <c r="L165" s="356"/>
      <c r="M165" s="356"/>
      <c r="N165" s="356"/>
      <c r="O165" s="356"/>
      <c r="P165" s="356"/>
      <c r="Q165" s="356"/>
      <c r="R165" s="358"/>
      <c r="S165" s="358"/>
      <c r="T165" s="356"/>
      <c r="U165" s="359"/>
      <c r="V165" s="493"/>
      <c r="W165" s="356"/>
      <c r="X165" s="356"/>
      <c r="Y165" s="356"/>
      <c r="Z165" s="356"/>
      <c r="AA165" s="360"/>
      <c r="AB165" s="360"/>
      <c r="AC165" s="356"/>
      <c r="AD165" s="356"/>
      <c r="AE165" s="356"/>
      <c r="AF165" s="356"/>
      <c r="AG165" s="356"/>
      <c r="AH165" s="356"/>
      <c r="AI165" s="361"/>
      <c r="AJ165" s="356"/>
      <c r="AK165" s="356"/>
      <c r="AL165" s="356"/>
      <c r="AM165" s="362"/>
      <c r="AN165" s="356"/>
      <c r="AO165" s="356"/>
      <c r="AP165" s="356"/>
      <c r="AQ165" s="356"/>
      <c r="AR165" s="363"/>
      <c r="AS165" s="356"/>
      <c r="AT165" s="356"/>
      <c r="AU165" s="356"/>
      <c r="AV165" s="364"/>
      <c r="AW165" s="356"/>
      <c r="AX165" s="356"/>
      <c r="AY165" s="356"/>
      <c r="AZ165" s="356"/>
      <c r="BA165" s="356"/>
      <c r="BB165" s="356"/>
      <c r="BC165" s="356"/>
      <c r="BD165" s="356"/>
      <c r="BE165" s="356"/>
      <c r="BF165" s="356"/>
      <c r="BG165" s="356"/>
      <c r="BH165" s="354"/>
      <c r="BI165" s="354"/>
      <c r="BJ165" s="356"/>
      <c r="BK165" s="356"/>
      <c r="BL165" s="356"/>
      <c r="BM165" s="356"/>
      <c r="BN165" s="356"/>
      <c r="BO165" s="356"/>
      <c r="BP165" s="356"/>
      <c r="BQ165" s="356"/>
      <c r="BR165" s="356"/>
      <c r="BS165" s="354"/>
      <c r="BT165" s="356"/>
      <c r="CA165" s="345" t="str">
        <f t="shared" si="58"/>
        <v/>
      </c>
    </row>
    <row r="166" spans="1:79" x14ac:dyDescent="0.2">
      <c r="A166" s="353"/>
      <c r="B166" s="354"/>
      <c r="C166" s="354"/>
      <c r="D166" s="354"/>
      <c r="E166" s="354"/>
      <c r="F166" s="356"/>
      <c r="G166" s="356"/>
      <c r="H166" s="356"/>
      <c r="I166" s="357"/>
      <c r="J166" s="356"/>
      <c r="K166" s="356"/>
      <c r="L166" s="356"/>
      <c r="M166" s="356"/>
      <c r="N166" s="356"/>
      <c r="O166" s="356"/>
      <c r="P166" s="356"/>
      <c r="Q166" s="356"/>
      <c r="R166" s="358"/>
      <c r="S166" s="358"/>
      <c r="T166" s="356"/>
      <c r="U166" s="359"/>
      <c r="V166" s="493"/>
      <c r="W166" s="356"/>
      <c r="X166" s="356"/>
      <c r="Y166" s="356"/>
      <c r="Z166" s="356"/>
      <c r="AA166" s="360"/>
      <c r="AB166" s="360"/>
      <c r="AC166" s="356"/>
      <c r="AD166" s="356"/>
      <c r="AE166" s="356"/>
      <c r="AF166" s="356"/>
      <c r="AG166" s="356"/>
      <c r="AH166" s="356"/>
      <c r="AI166" s="361"/>
      <c r="AJ166" s="356"/>
      <c r="AK166" s="356"/>
      <c r="AL166" s="356"/>
      <c r="AM166" s="362"/>
      <c r="AN166" s="356"/>
      <c r="AO166" s="356"/>
      <c r="AP166" s="356"/>
      <c r="AQ166" s="356"/>
      <c r="AR166" s="363"/>
      <c r="AS166" s="356"/>
      <c r="AT166" s="356"/>
      <c r="AU166" s="356"/>
      <c r="AV166" s="364"/>
      <c r="AW166" s="356"/>
      <c r="AX166" s="356"/>
      <c r="AY166" s="356"/>
      <c r="AZ166" s="356"/>
      <c r="BA166" s="356"/>
      <c r="BB166" s="356"/>
      <c r="BC166" s="356"/>
      <c r="BD166" s="356"/>
      <c r="BE166" s="356"/>
      <c r="BF166" s="356"/>
      <c r="BG166" s="356"/>
      <c r="BH166" s="354"/>
      <c r="BI166" s="354"/>
      <c r="BJ166" s="356"/>
      <c r="BK166" s="356"/>
      <c r="BL166" s="356"/>
      <c r="BM166" s="356"/>
      <c r="BN166" s="356"/>
      <c r="BO166" s="356"/>
      <c r="BP166" s="356"/>
      <c r="BQ166" s="356"/>
      <c r="BR166" s="356"/>
      <c r="BS166" s="354"/>
      <c r="BT166" s="356"/>
      <c r="CA166" s="345" t="str">
        <f t="shared" si="58"/>
        <v/>
      </c>
    </row>
    <row r="167" spans="1:79" x14ac:dyDescent="0.2">
      <c r="A167" s="353"/>
      <c r="B167" s="354"/>
      <c r="C167" s="354"/>
      <c r="D167" s="354"/>
      <c r="E167" s="354"/>
      <c r="F167" s="356"/>
      <c r="G167" s="356"/>
      <c r="H167" s="356"/>
      <c r="I167" s="357"/>
      <c r="J167" s="356"/>
      <c r="K167" s="356"/>
      <c r="L167" s="356"/>
      <c r="M167" s="356"/>
      <c r="N167" s="356"/>
      <c r="O167" s="356"/>
      <c r="P167" s="356"/>
      <c r="Q167" s="356"/>
      <c r="R167" s="358"/>
      <c r="S167" s="358"/>
      <c r="T167" s="356"/>
      <c r="U167" s="359"/>
      <c r="V167" s="493"/>
      <c r="W167" s="356"/>
      <c r="X167" s="356"/>
      <c r="Y167" s="356"/>
      <c r="Z167" s="356"/>
      <c r="AA167" s="360"/>
      <c r="AB167" s="360"/>
      <c r="AC167" s="356"/>
      <c r="AD167" s="356"/>
      <c r="AE167" s="356"/>
      <c r="AF167" s="356"/>
      <c r="AG167" s="356"/>
      <c r="AH167" s="356"/>
      <c r="AI167" s="361"/>
      <c r="AJ167" s="356"/>
      <c r="AK167" s="356"/>
      <c r="AL167" s="356"/>
      <c r="AM167" s="362"/>
      <c r="AN167" s="356"/>
      <c r="AO167" s="356"/>
      <c r="AP167" s="356"/>
      <c r="AQ167" s="356"/>
      <c r="AR167" s="363"/>
      <c r="AS167" s="356"/>
      <c r="AT167" s="356"/>
      <c r="AU167" s="356"/>
      <c r="AV167" s="364"/>
      <c r="AW167" s="356"/>
      <c r="AX167" s="356"/>
      <c r="AY167" s="356"/>
      <c r="AZ167" s="356"/>
      <c r="BA167" s="356"/>
      <c r="BB167" s="356"/>
      <c r="BC167" s="356"/>
      <c r="BD167" s="356"/>
      <c r="BE167" s="356"/>
      <c r="BF167" s="356"/>
      <c r="BG167" s="356"/>
      <c r="BH167" s="354"/>
      <c r="BI167" s="354"/>
      <c r="BJ167" s="356"/>
      <c r="BK167" s="356"/>
      <c r="BL167" s="356"/>
      <c r="BM167" s="356"/>
      <c r="BN167" s="356"/>
      <c r="BO167" s="356"/>
      <c r="BP167" s="356"/>
      <c r="BQ167" s="356"/>
      <c r="BR167" s="356"/>
      <c r="BS167" s="354"/>
      <c r="BT167" s="356"/>
      <c r="CA167" s="345" t="str">
        <f t="shared" si="58"/>
        <v/>
      </c>
    </row>
    <row r="168" spans="1:79" x14ac:dyDescent="0.2">
      <c r="A168" s="353"/>
      <c r="B168" s="354"/>
      <c r="C168" s="354"/>
      <c r="D168" s="354"/>
      <c r="E168" s="354"/>
      <c r="F168" s="356"/>
      <c r="G168" s="356"/>
      <c r="H168" s="356"/>
      <c r="I168" s="357"/>
      <c r="J168" s="356"/>
      <c r="K168" s="356"/>
      <c r="L168" s="356"/>
      <c r="M168" s="356"/>
      <c r="N168" s="356"/>
      <c r="O168" s="356"/>
      <c r="P168" s="356"/>
      <c r="Q168" s="356"/>
      <c r="R168" s="358"/>
      <c r="S168" s="358"/>
      <c r="T168" s="356"/>
      <c r="U168" s="359"/>
      <c r="V168" s="493"/>
      <c r="W168" s="356"/>
      <c r="X168" s="356"/>
      <c r="Y168" s="356"/>
      <c r="Z168" s="356"/>
      <c r="AA168" s="360"/>
      <c r="AB168" s="360"/>
      <c r="AC168" s="356"/>
      <c r="AD168" s="356"/>
      <c r="AE168" s="356"/>
      <c r="AF168" s="356"/>
      <c r="AG168" s="356"/>
      <c r="AH168" s="356"/>
      <c r="AI168" s="361"/>
      <c r="AJ168" s="356"/>
      <c r="AK168" s="356"/>
      <c r="AL168" s="356"/>
      <c r="AM168" s="362"/>
      <c r="AN168" s="356"/>
      <c r="AO168" s="356"/>
      <c r="AP168" s="356"/>
      <c r="AQ168" s="356"/>
      <c r="AR168" s="363"/>
      <c r="AS168" s="356"/>
      <c r="AT168" s="356"/>
      <c r="AU168" s="356"/>
      <c r="AV168" s="364"/>
      <c r="AW168" s="356"/>
      <c r="AX168" s="356"/>
      <c r="AY168" s="356"/>
      <c r="AZ168" s="356"/>
      <c r="BA168" s="356"/>
      <c r="BB168" s="356"/>
      <c r="BC168" s="356"/>
      <c r="BD168" s="356"/>
      <c r="BE168" s="356"/>
      <c r="BF168" s="356"/>
      <c r="BG168" s="356"/>
      <c r="BH168" s="354"/>
      <c r="BI168" s="354"/>
      <c r="BJ168" s="356"/>
      <c r="BK168" s="356"/>
      <c r="BL168" s="356"/>
      <c r="BM168" s="356"/>
      <c r="BN168" s="356"/>
      <c r="BO168" s="356"/>
      <c r="BP168" s="356"/>
      <c r="BQ168" s="356"/>
      <c r="BR168" s="356"/>
      <c r="BS168" s="354"/>
      <c r="BT168" s="356"/>
      <c r="CA168" s="345" t="str">
        <f t="shared" si="58"/>
        <v/>
      </c>
    </row>
    <row r="169" spans="1:79" x14ac:dyDescent="0.2">
      <c r="A169" s="353"/>
      <c r="B169" s="354"/>
      <c r="C169" s="354"/>
      <c r="D169" s="354"/>
      <c r="E169" s="354"/>
      <c r="F169" s="356"/>
      <c r="G169" s="356"/>
      <c r="H169" s="356"/>
      <c r="I169" s="357"/>
      <c r="J169" s="356"/>
      <c r="K169" s="356"/>
      <c r="L169" s="356"/>
      <c r="M169" s="356"/>
      <c r="N169" s="356"/>
      <c r="O169" s="356"/>
      <c r="P169" s="356"/>
      <c r="Q169" s="356"/>
      <c r="R169" s="358"/>
      <c r="S169" s="358"/>
      <c r="T169" s="356"/>
      <c r="U169" s="359"/>
      <c r="V169" s="493"/>
      <c r="W169" s="356"/>
      <c r="X169" s="356"/>
      <c r="Y169" s="356"/>
      <c r="Z169" s="356"/>
      <c r="AA169" s="360"/>
      <c r="AB169" s="360"/>
      <c r="AC169" s="356"/>
      <c r="AD169" s="356"/>
      <c r="AE169" s="356"/>
      <c r="AF169" s="356"/>
      <c r="AG169" s="356"/>
      <c r="AH169" s="356"/>
      <c r="AI169" s="361"/>
      <c r="AJ169" s="356"/>
      <c r="AK169" s="356"/>
      <c r="AL169" s="356"/>
      <c r="AM169" s="362"/>
      <c r="AN169" s="356"/>
      <c r="AO169" s="356"/>
      <c r="AP169" s="356"/>
      <c r="AQ169" s="356"/>
      <c r="AR169" s="363"/>
      <c r="AS169" s="356"/>
      <c r="AT169" s="356"/>
      <c r="AU169" s="356"/>
      <c r="AV169" s="364"/>
      <c r="AW169" s="356"/>
      <c r="AX169" s="356"/>
      <c r="AY169" s="356"/>
      <c r="AZ169" s="356"/>
      <c r="BA169" s="356"/>
      <c r="BB169" s="356"/>
      <c r="BC169" s="356"/>
      <c r="BD169" s="356"/>
      <c r="BE169" s="356"/>
      <c r="BF169" s="356"/>
      <c r="BG169" s="356"/>
      <c r="BH169" s="354"/>
      <c r="BI169" s="354"/>
      <c r="BJ169" s="356"/>
      <c r="BK169" s="356"/>
      <c r="BL169" s="356"/>
      <c r="BM169" s="356"/>
      <c r="BN169" s="356"/>
      <c r="BO169" s="356"/>
      <c r="BP169" s="356"/>
      <c r="BQ169" s="356"/>
      <c r="BR169" s="356"/>
      <c r="BS169" s="354"/>
      <c r="BT169" s="356"/>
      <c r="CA169" s="345" t="str">
        <f t="shared" si="58"/>
        <v/>
      </c>
    </row>
    <row r="170" spans="1:79" x14ac:dyDescent="0.2">
      <c r="A170" s="353"/>
      <c r="B170" s="354"/>
      <c r="C170" s="354"/>
      <c r="D170" s="354"/>
      <c r="E170" s="354"/>
      <c r="F170" s="356"/>
      <c r="G170" s="356"/>
      <c r="H170" s="356"/>
      <c r="I170" s="357"/>
      <c r="J170" s="356"/>
      <c r="K170" s="356"/>
      <c r="L170" s="356"/>
      <c r="M170" s="356"/>
      <c r="N170" s="356"/>
      <c r="O170" s="356"/>
      <c r="P170" s="356"/>
      <c r="Q170" s="356"/>
      <c r="R170" s="358"/>
      <c r="S170" s="358"/>
      <c r="T170" s="356"/>
      <c r="U170" s="359"/>
      <c r="V170" s="493"/>
      <c r="W170" s="356"/>
      <c r="X170" s="356"/>
      <c r="Y170" s="356"/>
      <c r="Z170" s="356"/>
      <c r="AA170" s="360"/>
      <c r="AB170" s="360"/>
      <c r="AC170" s="356"/>
      <c r="AD170" s="356"/>
      <c r="AE170" s="356"/>
      <c r="AF170" s="356"/>
      <c r="AG170" s="356"/>
      <c r="AH170" s="356"/>
      <c r="AI170" s="361"/>
      <c r="AJ170" s="356"/>
      <c r="AK170" s="356"/>
      <c r="AL170" s="356"/>
      <c r="AM170" s="362"/>
      <c r="AN170" s="356"/>
      <c r="AO170" s="356"/>
      <c r="AP170" s="356"/>
      <c r="AQ170" s="356"/>
      <c r="AR170" s="363"/>
      <c r="AS170" s="356"/>
      <c r="AT170" s="356"/>
      <c r="AU170" s="356"/>
      <c r="AV170" s="364"/>
      <c r="AW170" s="356"/>
      <c r="AX170" s="356"/>
      <c r="AY170" s="356"/>
      <c r="AZ170" s="356"/>
      <c r="BA170" s="356"/>
      <c r="BB170" s="356"/>
      <c r="BC170" s="356"/>
      <c r="BD170" s="356"/>
      <c r="BE170" s="356"/>
      <c r="BF170" s="356"/>
      <c r="BG170" s="356"/>
      <c r="BH170" s="354"/>
      <c r="BI170" s="354"/>
      <c r="BJ170" s="356"/>
      <c r="BK170" s="356"/>
      <c r="BL170" s="356"/>
      <c r="BM170" s="356"/>
      <c r="BN170" s="356"/>
      <c r="BO170" s="356"/>
      <c r="BP170" s="356"/>
      <c r="BQ170" s="356"/>
      <c r="BR170" s="356"/>
      <c r="BS170" s="354"/>
      <c r="BT170" s="356"/>
      <c r="CA170" s="345" t="str">
        <f t="shared" si="58"/>
        <v/>
      </c>
    </row>
    <row r="171" spans="1:79" x14ac:dyDescent="0.2">
      <c r="A171" s="353"/>
      <c r="B171" s="354"/>
      <c r="C171" s="354"/>
      <c r="D171" s="354"/>
      <c r="E171" s="354"/>
      <c r="F171" s="356"/>
      <c r="G171" s="356"/>
      <c r="H171" s="356"/>
      <c r="I171" s="357"/>
      <c r="J171" s="356"/>
      <c r="K171" s="356"/>
      <c r="L171" s="356"/>
      <c r="M171" s="356"/>
      <c r="N171" s="356"/>
      <c r="O171" s="356"/>
      <c r="P171" s="356"/>
      <c r="Q171" s="356"/>
      <c r="R171" s="358"/>
      <c r="S171" s="358"/>
      <c r="T171" s="356"/>
      <c r="U171" s="359"/>
      <c r="V171" s="493"/>
      <c r="W171" s="356"/>
      <c r="X171" s="356"/>
      <c r="Y171" s="356"/>
      <c r="Z171" s="356"/>
      <c r="AA171" s="360"/>
      <c r="AB171" s="360"/>
      <c r="AC171" s="356"/>
      <c r="AD171" s="356"/>
      <c r="AE171" s="356"/>
      <c r="AF171" s="356"/>
      <c r="AG171" s="356"/>
      <c r="AH171" s="356"/>
      <c r="AI171" s="361"/>
      <c r="AJ171" s="356"/>
      <c r="AK171" s="356"/>
      <c r="AL171" s="356"/>
      <c r="AM171" s="362"/>
      <c r="AN171" s="356"/>
      <c r="AO171" s="356"/>
      <c r="AP171" s="356"/>
      <c r="AQ171" s="356"/>
      <c r="AR171" s="363"/>
      <c r="AS171" s="356"/>
      <c r="AT171" s="356"/>
      <c r="AU171" s="356"/>
      <c r="AV171" s="364"/>
      <c r="AW171" s="356"/>
      <c r="AX171" s="356"/>
      <c r="AY171" s="356"/>
      <c r="AZ171" s="356"/>
      <c r="BA171" s="356"/>
      <c r="BB171" s="356"/>
      <c r="BC171" s="356"/>
      <c r="BD171" s="356"/>
      <c r="BE171" s="356"/>
      <c r="BF171" s="356"/>
      <c r="BG171" s="356"/>
      <c r="BH171" s="354"/>
      <c r="BI171" s="354"/>
      <c r="BJ171" s="356"/>
      <c r="BK171" s="356"/>
      <c r="BL171" s="356"/>
      <c r="BM171" s="356"/>
      <c r="BN171" s="356"/>
      <c r="BO171" s="356"/>
      <c r="BP171" s="356"/>
      <c r="BQ171" s="356"/>
      <c r="BR171" s="356"/>
      <c r="BS171" s="354"/>
      <c r="BT171" s="356"/>
      <c r="CA171" s="345" t="str">
        <f t="shared" si="58"/>
        <v/>
      </c>
    </row>
    <row r="172" spans="1:79" x14ac:dyDescent="0.2">
      <c r="A172" s="353"/>
      <c r="B172" s="354"/>
      <c r="C172" s="354"/>
      <c r="D172" s="354"/>
      <c r="E172" s="354"/>
      <c r="F172" s="356"/>
      <c r="G172" s="356"/>
      <c r="H172" s="356"/>
      <c r="I172" s="357"/>
      <c r="J172" s="356"/>
      <c r="K172" s="356"/>
      <c r="L172" s="356"/>
      <c r="M172" s="356"/>
      <c r="N172" s="356"/>
      <c r="O172" s="356"/>
      <c r="P172" s="356"/>
      <c r="Q172" s="356"/>
      <c r="R172" s="358"/>
      <c r="S172" s="358"/>
      <c r="T172" s="356"/>
      <c r="U172" s="359"/>
      <c r="V172" s="493"/>
      <c r="W172" s="356"/>
      <c r="X172" s="356"/>
      <c r="Y172" s="356"/>
      <c r="Z172" s="356"/>
      <c r="AA172" s="360"/>
      <c r="AB172" s="360"/>
      <c r="AC172" s="356"/>
      <c r="AD172" s="356"/>
      <c r="AE172" s="356"/>
      <c r="AF172" s="356"/>
      <c r="AG172" s="356"/>
      <c r="AH172" s="356"/>
      <c r="AI172" s="361"/>
      <c r="AJ172" s="356"/>
      <c r="AK172" s="356"/>
      <c r="AL172" s="356"/>
      <c r="AM172" s="362"/>
      <c r="AN172" s="356"/>
      <c r="AO172" s="356"/>
      <c r="AP172" s="356"/>
      <c r="AQ172" s="356"/>
      <c r="AR172" s="363"/>
      <c r="AS172" s="356"/>
      <c r="AT172" s="356"/>
      <c r="AU172" s="356"/>
      <c r="AV172" s="364"/>
      <c r="AW172" s="356"/>
      <c r="AX172" s="356"/>
      <c r="AY172" s="356"/>
      <c r="AZ172" s="356"/>
      <c r="BA172" s="356"/>
      <c r="BB172" s="356"/>
      <c r="BC172" s="356"/>
      <c r="BD172" s="356"/>
      <c r="BE172" s="356"/>
      <c r="BF172" s="356"/>
      <c r="BG172" s="356"/>
      <c r="BH172" s="354"/>
      <c r="BI172" s="354"/>
      <c r="BJ172" s="356"/>
      <c r="BK172" s="356"/>
      <c r="BL172" s="356"/>
      <c r="BM172" s="356"/>
      <c r="BN172" s="356"/>
      <c r="BO172" s="356"/>
      <c r="BP172" s="356"/>
      <c r="BQ172" s="356"/>
      <c r="BR172" s="356"/>
      <c r="BS172" s="354"/>
      <c r="BT172" s="356"/>
      <c r="CA172" s="345" t="str">
        <f t="shared" si="58"/>
        <v/>
      </c>
    </row>
    <row r="173" spans="1:79" x14ac:dyDescent="0.2">
      <c r="A173" s="353"/>
      <c r="B173" s="354"/>
      <c r="C173" s="354"/>
      <c r="D173" s="354"/>
      <c r="E173" s="354"/>
      <c r="F173" s="356"/>
      <c r="G173" s="356"/>
      <c r="H173" s="356"/>
      <c r="I173" s="357"/>
      <c r="J173" s="356"/>
      <c r="K173" s="356"/>
      <c r="L173" s="356"/>
      <c r="M173" s="356"/>
      <c r="N173" s="356"/>
      <c r="O173" s="356"/>
      <c r="P173" s="356"/>
      <c r="Q173" s="356"/>
      <c r="R173" s="358"/>
      <c r="S173" s="358"/>
      <c r="T173" s="356"/>
      <c r="U173" s="359"/>
      <c r="V173" s="493"/>
      <c r="W173" s="356"/>
      <c r="X173" s="356"/>
      <c r="Y173" s="356"/>
      <c r="Z173" s="356"/>
      <c r="AA173" s="360"/>
      <c r="AB173" s="360"/>
      <c r="AC173" s="356"/>
      <c r="AD173" s="356"/>
      <c r="AE173" s="356"/>
      <c r="AF173" s="356"/>
      <c r="AG173" s="356"/>
      <c r="AH173" s="356"/>
      <c r="AI173" s="361"/>
      <c r="AJ173" s="356"/>
      <c r="AK173" s="356"/>
      <c r="AL173" s="356"/>
      <c r="AM173" s="362"/>
      <c r="AN173" s="356"/>
      <c r="AO173" s="356"/>
      <c r="AP173" s="356"/>
      <c r="AQ173" s="356"/>
      <c r="AR173" s="363"/>
      <c r="AS173" s="356"/>
      <c r="AT173" s="356"/>
      <c r="AU173" s="356"/>
      <c r="AV173" s="364"/>
      <c r="AW173" s="356"/>
      <c r="AX173" s="356"/>
      <c r="AY173" s="356"/>
      <c r="AZ173" s="356"/>
      <c r="BA173" s="356"/>
      <c r="BB173" s="356"/>
      <c r="BC173" s="356"/>
      <c r="BD173" s="356"/>
      <c r="BE173" s="356"/>
      <c r="BF173" s="356"/>
      <c r="BG173" s="356"/>
      <c r="BH173" s="354"/>
      <c r="BI173" s="354"/>
      <c r="BJ173" s="356"/>
      <c r="BK173" s="356"/>
      <c r="BL173" s="356"/>
      <c r="BM173" s="356"/>
      <c r="BN173" s="356"/>
      <c r="BO173" s="356"/>
      <c r="BP173" s="356"/>
      <c r="BQ173" s="356"/>
      <c r="BR173" s="356"/>
      <c r="BS173" s="354"/>
      <c r="BT173" s="356"/>
      <c r="CA173" s="345" t="str">
        <f t="shared" si="58"/>
        <v/>
      </c>
    </row>
    <row r="174" spans="1:79" x14ac:dyDescent="0.2">
      <c r="A174" s="353"/>
      <c r="B174" s="354"/>
      <c r="C174" s="354"/>
      <c r="D174" s="354"/>
      <c r="E174" s="354"/>
      <c r="F174" s="356"/>
      <c r="G174" s="356"/>
      <c r="H174" s="356"/>
      <c r="I174" s="357"/>
      <c r="J174" s="356"/>
      <c r="K174" s="356"/>
      <c r="L174" s="356"/>
      <c r="M174" s="356"/>
      <c r="N174" s="356"/>
      <c r="O174" s="356"/>
      <c r="P174" s="356"/>
      <c r="Q174" s="356"/>
      <c r="R174" s="358"/>
      <c r="S174" s="358"/>
      <c r="T174" s="356"/>
      <c r="U174" s="359"/>
      <c r="V174" s="493"/>
      <c r="W174" s="356"/>
      <c r="X174" s="356"/>
      <c r="Y174" s="356"/>
      <c r="Z174" s="356"/>
      <c r="AA174" s="360"/>
      <c r="AB174" s="360"/>
      <c r="AC174" s="356"/>
      <c r="AD174" s="356"/>
      <c r="AE174" s="356"/>
      <c r="AF174" s="356"/>
      <c r="AG174" s="356"/>
      <c r="AH174" s="356"/>
      <c r="AI174" s="361"/>
      <c r="AJ174" s="356"/>
      <c r="AK174" s="356"/>
      <c r="AL174" s="356"/>
      <c r="AM174" s="362"/>
      <c r="AN174" s="356"/>
      <c r="AO174" s="356"/>
      <c r="AP174" s="356"/>
      <c r="AQ174" s="356"/>
      <c r="AR174" s="363"/>
      <c r="AS174" s="356"/>
      <c r="AT174" s="356"/>
      <c r="AU174" s="356"/>
      <c r="AV174" s="364"/>
      <c r="AW174" s="356"/>
      <c r="AX174" s="356"/>
      <c r="AY174" s="356"/>
      <c r="AZ174" s="356"/>
      <c r="BA174" s="356"/>
      <c r="BB174" s="356"/>
      <c r="BC174" s="356"/>
      <c r="BD174" s="356"/>
      <c r="BE174" s="356"/>
      <c r="BF174" s="356"/>
      <c r="BG174" s="356"/>
      <c r="BH174" s="354"/>
      <c r="BI174" s="354"/>
      <c r="BJ174" s="356"/>
      <c r="BK174" s="356"/>
      <c r="BL174" s="356"/>
      <c r="BM174" s="356"/>
      <c r="BN174" s="356"/>
      <c r="BO174" s="356"/>
      <c r="BP174" s="356"/>
      <c r="BQ174" s="356"/>
      <c r="BR174" s="356"/>
      <c r="BS174" s="354"/>
      <c r="BT174" s="356"/>
      <c r="CA174" s="345" t="str">
        <f t="shared" si="58"/>
        <v/>
      </c>
    </row>
    <row r="175" spans="1:79" x14ac:dyDescent="0.2">
      <c r="A175" s="353"/>
      <c r="B175" s="354"/>
      <c r="C175" s="354"/>
      <c r="D175" s="354"/>
      <c r="E175" s="354"/>
      <c r="F175" s="356"/>
      <c r="G175" s="356"/>
      <c r="H175" s="356"/>
      <c r="I175" s="357"/>
      <c r="J175" s="356"/>
      <c r="K175" s="356"/>
      <c r="L175" s="356"/>
      <c r="M175" s="356"/>
      <c r="N175" s="356"/>
      <c r="O175" s="356"/>
      <c r="P175" s="356"/>
      <c r="Q175" s="356"/>
      <c r="R175" s="358"/>
      <c r="S175" s="358"/>
      <c r="T175" s="356"/>
      <c r="U175" s="359"/>
      <c r="V175" s="493"/>
      <c r="W175" s="356"/>
      <c r="X175" s="356"/>
      <c r="Y175" s="356"/>
      <c r="Z175" s="356"/>
      <c r="AA175" s="360"/>
      <c r="AB175" s="360"/>
      <c r="AC175" s="356"/>
      <c r="AD175" s="356"/>
      <c r="AE175" s="356"/>
      <c r="AF175" s="356"/>
      <c r="AG175" s="356"/>
      <c r="AH175" s="356"/>
      <c r="AI175" s="361"/>
      <c r="AJ175" s="356"/>
      <c r="AK175" s="356"/>
      <c r="AL175" s="356"/>
      <c r="AM175" s="362"/>
      <c r="AN175" s="356"/>
      <c r="AO175" s="356"/>
      <c r="AP175" s="356"/>
      <c r="AQ175" s="356"/>
      <c r="AR175" s="363"/>
      <c r="AS175" s="356"/>
      <c r="AT175" s="356"/>
      <c r="AU175" s="356"/>
      <c r="AV175" s="364"/>
      <c r="AW175" s="356"/>
      <c r="AX175" s="356"/>
      <c r="AY175" s="356"/>
      <c r="AZ175" s="356"/>
      <c r="BA175" s="356"/>
      <c r="BB175" s="356"/>
      <c r="BC175" s="356"/>
      <c r="BD175" s="356"/>
      <c r="BE175" s="356"/>
      <c r="BF175" s="356"/>
      <c r="BG175" s="356"/>
      <c r="BH175" s="354"/>
      <c r="BI175" s="354"/>
      <c r="BJ175" s="356"/>
      <c r="BK175" s="356"/>
      <c r="BL175" s="356"/>
      <c r="BM175" s="356"/>
      <c r="BN175" s="356"/>
      <c r="BO175" s="356"/>
      <c r="BP175" s="356"/>
      <c r="BQ175" s="356"/>
      <c r="BR175" s="356"/>
      <c r="BS175" s="354"/>
      <c r="BT175" s="356"/>
      <c r="CA175" s="345" t="str">
        <f t="shared" si="58"/>
        <v/>
      </c>
    </row>
    <row r="176" spans="1:79" x14ac:dyDescent="0.2">
      <c r="A176" s="353"/>
      <c r="B176" s="354"/>
      <c r="C176" s="354"/>
      <c r="D176" s="354"/>
      <c r="E176" s="354"/>
      <c r="F176" s="356"/>
      <c r="G176" s="356"/>
      <c r="H176" s="356"/>
      <c r="I176" s="357"/>
      <c r="J176" s="356"/>
      <c r="K176" s="356"/>
      <c r="L176" s="356"/>
      <c r="M176" s="356"/>
      <c r="N176" s="356"/>
      <c r="O176" s="356"/>
      <c r="P176" s="356"/>
      <c r="Q176" s="356"/>
      <c r="R176" s="358"/>
      <c r="S176" s="358"/>
      <c r="T176" s="415"/>
      <c r="U176" s="359"/>
      <c r="V176" s="493"/>
      <c r="W176" s="356"/>
      <c r="X176" s="356"/>
      <c r="Y176" s="356"/>
      <c r="Z176" s="356"/>
      <c r="AA176" s="360"/>
      <c r="AB176" s="360"/>
      <c r="AC176" s="356"/>
      <c r="AD176" s="356"/>
      <c r="AE176" s="356"/>
      <c r="AF176" s="356"/>
      <c r="AG176" s="356"/>
      <c r="AH176" s="356"/>
      <c r="AI176" s="361"/>
      <c r="AJ176" s="356"/>
      <c r="AK176" s="356"/>
      <c r="AL176" s="356"/>
      <c r="AM176" s="362"/>
      <c r="AN176" s="356"/>
      <c r="AO176" s="356"/>
      <c r="AP176" s="356"/>
      <c r="AQ176" s="356"/>
      <c r="AR176" s="363"/>
      <c r="AS176" s="356"/>
      <c r="AT176" s="356"/>
      <c r="AU176" s="356"/>
      <c r="AV176" s="364"/>
      <c r="AW176" s="356"/>
      <c r="AX176" s="356"/>
      <c r="AY176" s="356"/>
      <c r="AZ176" s="356"/>
      <c r="BA176" s="356"/>
      <c r="BB176" s="356"/>
      <c r="BC176" s="356"/>
      <c r="BD176" s="356"/>
      <c r="BE176" s="356"/>
      <c r="BF176" s="356"/>
      <c r="BG176" s="356"/>
      <c r="BH176" s="354"/>
      <c r="BI176" s="354"/>
      <c r="BJ176" s="356"/>
      <c r="BK176" s="356"/>
      <c r="BL176" s="356"/>
      <c r="BM176" s="356"/>
      <c r="BN176" s="356"/>
      <c r="BO176" s="356"/>
      <c r="BP176" s="356"/>
      <c r="BQ176" s="356"/>
      <c r="BR176" s="356"/>
      <c r="BS176" s="354"/>
      <c r="BT176" s="356"/>
      <c r="CA176" s="345" t="str">
        <f t="shared" si="58"/>
        <v/>
      </c>
    </row>
    <row r="177" spans="1:79" x14ac:dyDescent="0.2">
      <c r="A177" s="353"/>
      <c r="B177" s="354"/>
      <c r="C177" s="354"/>
      <c r="D177" s="354"/>
      <c r="E177" s="354"/>
      <c r="F177" s="356"/>
      <c r="G177" s="356"/>
      <c r="H177" s="356"/>
      <c r="I177" s="357"/>
      <c r="J177" s="356"/>
      <c r="K177" s="356"/>
      <c r="L177" s="356"/>
      <c r="M177" s="356"/>
      <c r="N177" s="356"/>
      <c r="O177" s="356"/>
      <c r="P177" s="356"/>
      <c r="Q177" s="356"/>
      <c r="R177" s="358"/>
      <c r="S177" s="358"/>
      <c r="T177" s="356"/>
      <c r="U177" s="359"/>
      <c r="V177" s="493"/>
      <c r="W177" s="356"/>
      <c r="X177" s="356"/>
      <c r="Y177" s="356"/>
      <c r="Z177" s="356"/>
      <c r="AA177" s="360"/>
      <c r="AB177" s="360"/>
      <c r="AC177" s="356"/>
      <c r="AD177" s="356"/>
      <c r="AE177" s="356"/>
      <c r="AF177" s="356"/>
      <c r="AG177" s="356"/>
      <c r="AH177" s="356"/>
      <c r="AI177" s="361"/>
      <c r="AJ177" s="356"/>
      <c r="AK177" s="356"/>
      <c r="AL177" s="356"/>
      <c r="AM177" s="362"/>
      <c r="AN177" s="356"/>
      <c r="AO177" s="356"/>
      <c r="AP177" s="356"/>
      <c r="AQ177" s="356"/>
      <c r="AR177" s="363"/>
      <c r="AS177" s="356"/>
      <c r="AT177" s="356"/>
      <c r="AU177" s="356"/>
      <c r="AV177" s="364"/>
      <c r="AW177" s="356"/>
      <c r="AX177" s="356"/>
      <c r="AY177" s="356"/>
      <c r="AZ177" s="356"/>
      <c r="BA177" s="356"/>
      <c r="BB177" s="356"/>
      <c r="BC177" s="356"/>
      <c r="BD177" s="356"/>
      <c r="BE177" s="356"/>
      <c r="BF177" s="356"/>
      <c r="BG177" s="356"/>
      <c r="BH177" s="354"/>
      <c r="BI177" s="354"/>
      <c r="BJ177" s="356"/>
      <c r="BK177" s="356"/>
      <c r="BL177" s="356"/>
      <c r="BM177" s="356"/>
      <c r="BN177" s="356"/>
      <c r="BO177" s="356"/>
      <c r="BP177" s="356"/>
      <c r="BQ177" s="356"/>
      <c r="BR177" s="356"/>
      <c r="BS177" s="354"/>
      <c r="BT177" s="356"/>
      <c r="CA177" s="345" t="str">
        <f t="shared" si="58"/>
        <v/>
      </c>
    </row>
    <row r="178" spans="1:79" x14ac:dyDescent="0.2">
      <c r="A178" s="353"/>
      <c r="B178" s="354"/>
      <c r="C178" s="354"/>
      <c r="D178" s="354"/>
      <c r="E178" s="354"/>
      <c r="F178" s="356"/>
      <c r="G178" s="356"/>
      <c r="H178" s="356"/>
      <c r="I178" s="357"/>
      <c r="J178" s="356"/>
      <c r="K178" s="356"/>
      <c r="L178" s="356"/>
      <c r="M178" s="356"/>
      <c r="N178" s="356"/>
      <c r="O178" s="356"/>
      <c r="P178" s="356"/>
      <c r="Q178" s="356"/>
      <c r="R178" s="358"/>
      <c r="S178" s="358"/>
      <c r="T178" s="356"/>
      <c r="U178" s="359"/>
      <c r="V178" s="493"/>
      <c r="W178" s="356"/>
      <c r="X178" s="356"/>
      <c r="Y178" s="356"/>
      <c r="Z178" s="356"/>
      <c r="AA178" s="360"/>
      <c r="AB178" s="360"/>
      <c r="AC178" s="356"/>
      <c r="AD178" s="356"/>
      <c r="AE178" s="356"/>
      <c r="AF178" s="356"/>
      <c r="AG178" s="356"/>
      <c r="AH178" s="356"/>
      <c r="AI178" s="361"/>
      <c r="AJ178" s="356"/>
      <c r="AK178" s="356"/>
      <c r="AL178" s="356"/>
      <c r="AM178" s="362"/>
      <c r="AN178" s="356"/>
      <c r="AO178" s="356"/>
      <c r="AP178" s="356"/>
      <c r="AQ178" s="356"/>
      <c r="AR178" s="363"/>
      <c r="AS178" s="356"/>
      <c r="AT178" s="356"/>
      <c r="AU178" s="356"/>
      <c r="AV178" s="364"/>
      <c r="AW178" s="356"/>
      <c r="AX178" s="356"/>
      <c r="AY178" s="356"/>
      <c r="AZ178" s="356"/>
      <c r="BA178" s="356"/>
      <c r="BB178" s="356"/>
      <c r="BC178" s="356"/>
      <c r="BD178" s="356"/>
      <c r="BE178" s="356"/>
      <c r="BF178" s="356"/>
      <c r="BG178" s="356"/>
      <c r="BH178" s="354"/>
      <c r="BI178" s="354"/>
      <c r="BJ178" s="356"/>
      <c r="BK178" s="356"/>
      <c r="BL178" s="356"/>
      <c r="BM178" s="356"/>
      <c r="BN178" s="356"/>
      <c r="BO178" s="356"/>
      <c r="BP178" s="356"/>
      <c r="BQ178" s="356"/>
      <c r="BR178" s="356"/>
      <c r="BS178" s="354"/>
      <c r="BT178" s="356"/>
      <c r="CA178" s="345" t="str">
        <f t="shared" si="58"/>
        <v/>
      </c>
    </row>
    <row r="179" spans="1:79" x14ac:dyDescent="0.2">
      <c r="A179" s="353"/>
      <c r="B179" s="354"/>
      <c r="C179" s="354"/>
      <c r="D179" s="354"/>
      <c r="E179" s="354"/>
      <c r="F179" s="356"/>
      <c r="G179" s="356"/>
      <c r="H179" s="356"/>
      <c r="I179" s="357"/>
      <c r="J179" s="356"/>
      <c r="K179" s="356"/>
      <c r="L179" s="356"/>
      <c r="M179" s="356"/>
      <c r="N179" s="356"/>
      <c r="O179" s="356"/>
      <c r="P179" s="356"/>
      <c r="Q179" s="356"/>
      <c r="R179" s="358"/>
      <c r="S179" s="358"/>
      <c r="T179" s="356"/>
      <c r="U179" s="359"/>
      <c r="V179" s="493"/>
      <c r="W179" s="356"/>
      <c r="X179" s="356"/>
      <c r="Y179" s="356"/>
      <c r="Z179" s="356"/>
      <c r="AA179" s="360"/>
      <c r="AB179" s="360"/>
      <c r="AC179" s="356"/>
      <c r="AD179" s="356"/>
      <c r="AE179" s="356"/>
      <c r="AF179" s="356"/>
      <c r="AG179" s="356"/>
      <c r="AH179" s="356"/>
      <c r="AI179" s="361"/>
      <c r="AJ179" s="356"/>
      <c r="AK179" s="356"/>
      <c r="AL179" s="356"/>
      <c r="AM179" s="362"/>
      <c r="AN179" s="356"/>
      <c r="AO179" s="356"/>
      <c r="AP179" s="356"/>
      <c r="AQ179" s="356"/>
      <c r="AR179" s="363"/>
      <c r="AS179" s="356"/>
      <c r="AT179" s="356"/>
      <c r="AU179" s="356"/>
      <c r="AV179" s="364"/>
      <c r="AW179" s="356"/>
      <c r="AX179" s="356"/>
      <c r="AY179" s="356"/>
      <c r="AZ179" s="356"/>
      <c r="BA179" s="356"/>
      <c r="BB179" s="356"/>
      <c r="BC179" s="356"/>
      <c r="BD179" s="356"/>
      <c r="BE179" s="356"/>
      <c r="BF179" s="356"/>
      <c r="BG179" s="356"/>
      <c r="BH179" s="354"/>
      <c r="BI179" s="354"/>
      <c r="BJ179" s="356"/>
      <c r="BK179" s="356"/>
      <c r="BL179" s="356"/>
      <c r="BM179" s="356"/>
      <c r="BN179" s="356"/>
      <c r="BO179" s="356"/>
      <c r="BP179" s="356"/>
      <c r="BQ179" s="356"/>
      <c r="BR179" s="356"/>
      <c r="BS179" s="354"/>
      <c r="BT179" s="356"/>
      <c r="CA179" s="345" t="str">
        <f t="shared" si="58"/>
        <v/>
      </c>
    </row>
    <row r="180" spans="1:79" x14ac:dyDescent="0.2">
      <c r="A180" s="353"/>
      <c r="B180" s="354"/>
      <c r="C180" s="354"/>
      <c r="D180" s="354"/>
      <c r="E180" s="354"/>
      <c r="F180" s="356"/>
      <c r="G180" s="356"/>
      <c r="H180" s="356"/>
      <c r="I180" s="357"/>
      <c r="J180" s="356"/>
      <c r="K180" s="356"/>
      <c r="L180" s="356"/>
      <c r="M180" s="356"/>
      <c r="N180" s="356"/>
      <c r="O180" s="356"/>
      <c r="P180" s="356"/>
      <c r="Q180" s="356"/>
      <c r="R180" s="358"/>
      <c r="S180" s="358"/>
      <c r="T180" s="356"/>
      <c r="U180" s="359"/>
      <c r="V180" s="493"/>
      <c r="W180" s="356"/>
      <c r="X180" s="356"/>
      <c r="Y180" s="356"/>
      <c r="Z180" s="356"/>
      <c r="AA180" s="360"/>
      <c r="AB180" s="360"/>
      <c r="AC180" s="356"/>
      <c r="AD180" s="356"/>
      <c r="AE180" s="356"/>
      <c r="AF180" s="356"/>
      <c r="AG180" s="356"/>
      <c r="AH180" s="356"/>
      <c r="AI180" s="361"/>
      <c r="AJ180" s="356"/>
      <c r="AK180" s="356"/>
      <c r="AL180" s="356"/>
      <c r="AM180" s="362"/>
      <c r="AN180" s="356"/>
      <c r="AO180" s="356"/>
      <c r="AP180" s="356"/>
      <c r="AQ180" s="356"/>
      <c r="AR180" s="363"/>
      <c r="AS180" s="356"/>
      <c r="AT180" s="356"/>
      <c r="AU180" s="356"/>
      <c r="AV180" s="364"/>
      <c r="AW180" s="356"/>
      <c r="AX180" s="356"/>
      <c r="AY180" s="356"/>
      <c r="AZ180" s="356"/>
      <c r="BA180" s="356"/>
      <c r="BB180" s="356"/>
      <c r="BC180" s="356"/>
      <c r="BD180" s="356"/>
      <c r="BE180" s="356"/>
      <c r="BF180" s="356"/>
      <c r="BG180" s="356"/>
      <c r="BH180" s="354"/>
      <c r="BI180" s="354"/>
      <c r="BJ180" s="356"/>
      <c r="BK180" s="356"/>
      <c r="BL180" s="356"/>
      <c r="BM180" s="356"/>
      <c r="BN180" s="356"/>
      <c r="BO180" s="356"/>
      <c r="BP180" s="356"/>
      <c r="BQ180" s="356"/>
      <c r="BR180" s="356"/>
      <c r="BS180" s="354"/>
      <c r="BT180" s="356"/>
      <c r="CA180" s="345" t="str">
        <f t="shared" si="58"/>
        <v/>
      </c>
    </row>
    <row r="181" spans="1:79" x14ac:dyDescent="0.2">
      <c r="A181" s="353"/>
      <c r="B181" s="354"/>
      <c r="C181" s="354"/>
      <c r="D181" s="354"/>
      <c r="E181" s="354"/>
      <c r="F181" s="356"/>
      <c r="G181" s="356"/>
      <c r="H181" s="356"/>
      <c r="I181" s="357"/>
      <c r="J181" s="356"/>
      <c r="K181" s="356"/>
      <c r="L181" s="356"/>
      <c r="M181" s="356"/>
      <c r="N181" s="356"/>
      <c r="O181" s="356"/>
      <c r="P181" s="356"/>
      <c r="Q181" s="356"/>
      <c r="R181" s="358"/>
      <c r="S181" s="358"/>
      <c r="T181" s="356"/>
      <c r="U181" s="359"/>
      <c r="V181" s="493"/>
      <c r="W181" s="356"/>
      <c r="X181" s="356"/>
      <c r="Y181" s="356"/>
      <c r="Z181" s="356"/>
      <c r="AA181" s="360"/>
      <c r="AB181" s="360"/>
      <c r="AC181" s="356"/>
      <c r="AD181" s="356"/>
      <c r="AE181" s="356"/>
      <c r="AF181" s="356"/>
      <c r="AG181" s="356"/>
      <c r="AH181" s="356"/>
      <c r="AI181" s="361"/>
      <c r="AJ181" s="356"/>
      <c r="AK181" s="356"/>
      <c r="AL181" s="356"/>
      <c r="AM181" s="362"/>
      <c r="AN181" s="356"/>
      <c r="AO181" s="356"/>
      <c r="AP181" s="356"/>
      <c r="AQ181" s="356"/>
      <c r="AR181" s="363"/>
      <c r="AS181" s="356"/>
      <c r="AT181" s="356"/>
      <c r="AU181" s="356"/>
      <c r="AV181" s="364"/>
      <c r="AW181" s="356"/>
      <c r="AX181" s="356"/>
      <c r="AY181" s="356"/>
      <c r="AZ181" s="356"/>
      <c r="BA181" s="356"/>
      <c r="BB181" s="356"/>
      <c r="BC181" s="356"/>
      <c r="BD181" s="356"/>
      <c r="BE181" s="356"/>
      <c r="BF181" s="356"/>
      <c r="BG181" s="356"/>
      <c r="BH181" s="354"/>
      <c r="BI181" s="354"/>
      <c r="BJ181" s="356"/>
      <c r="BK181" s="356"/>
      <c r="BL181" s="356"/>
      <c r="BM181" s="356"/>
      <c r="BN181" s="356"/>
      <c r="BO181" s="356"/>
      <c r="BP181" s="356"/>
      <c r="BQ181" s="356"/>
      <c r="BR181" s="356"/>
      <c r="BS181" s="354"/>
      <c r="BT181" s="356"/>
      <c r="CA181" s="345" t="str">
        <f t="shared" si="58"/>
        <v/>
      </c>
    </row>
    <row r="182" spans="1:79" x14ac:dyDescent="0.2">
      <c r="A182" s="353"/>
      <c r="B182" s="354"/>
      <c r="C182" s="354"/>
      <c r="D182" s="354"/>
      <c r="E182" s="354"/>
      <c r="F182" s="356"/>
      <c r="G182" s="356"/>
      <c r="H182" s="356"/>
      <c r="I182" s="357"/>
      <c r="J182" s="356"/>
      <c r="K182" s="356"/>
      <c r="L182" s="356"/>
      <c r="M182" s="356"/>
      <c r="N182" s="356"/>
      <c r="O182" s="356"/>
      <c r="P182" s="356"/>
      <c r="Q182" s="356"/>
      <c r="R182" s="358"/>
      <c r="S182" s="358"/>
      <c r="T182" s="356"/>
      <c r="U182" s="359"/>
      <c r="V182" s="493"/>
      <c r="W182" s="356"/>
      <c r="X182" s="356"/>
      <c r="Y182" s="356"/>
      <c r="Z182" s="356"/>
      <c r="AA182" s="360"/>
      <c r="AB182" s="360"/>
      <c r="AC182" s="356"/>
      <c r="AD182" s="356"/>
      <c r="AE182" s="356"/>
      <c r="AF182" s="356"/>
      <c r="AG182" s="356"/>
      <c r="AH182" s="356"/>
      <c r="AI182" s="361"/>
      <c r="AJ182" s="356"/>
      <c r="AK182" s="356"/>
      <c r="AL182" s="356"/>
      <c r="AM182" s="362"/>
      <c r="AN182" s="356"/>
      <c r="AO182" s="356"/>
      <c r="AP182" s="356"/>
      <c r="AQ182" s="356"/>
      <c r="AR182" s="363"/>
      <c r="AS182" s="356"/>
      <c r="AT182" s="356"/>
      <c r="AU182" s="356"/>
      <c r="AV182" s="364"/>
      <c r="AW182" s="356"/>
      <c r="AX182" s="356"/>
      <c r="AY182" s="356"/>
      <c r="AZ182" s="356"/>
      <c r="BA182" s="356"/>
      <c r="BB182" s="356"/>
      <c r="BC182" s="356"/>
      <c r="BD182" s="356"/>
      <c r="BE182" s="356"/>
      <c r="BF182" s="356"/>
      <c r="BG182" s="356"/>
      <c r="BH182" s="354"/>
      <c r="BI182" s="354"/>
      <c r="BJ182" s="356"/>
      <c r="BK182" s="356"/>
      <c r="BL182" s="356"/>
      <c r="BM182" s="356"/>
      <c r="BN182" s="356"/>
      <c r="BO182" s="356"/>
      <c r="BP182" s="356"/>
      <c r="BQ182" s="356"/>
      <c r="BR182" s="356"/>
      <c r="BS182" s="354"/>
      <c r="BT182" s="356"/>
      <c r="CA182" s="345" t="str">
        <f t="shared" si="58"/>
        <v/>
      </c>
    </row>
    <row r="183" spans="1:79" x14ac:dyDescent="0.2">
      <c r="A183" s="353"/>
      <c r="B183" s="354"/>
      <c r="C183" s="354"/>
      <c r="D183" s="354"/>
      <c r="E183" s="354"/>
      <c r="F183" s="356"/>
      <c r="G183" s="356"/>
      <c r="H183" s="356"/>
      <c r="I183" s="357"/>
      <c r="J183" s="356"/>
      <c r="K183" s="356"/>
      <c r="L183" s="356"/>
      <c r="M183" s="356"/>
      <c r="N183" s="356"/>
      <c r="O183" s="356"/>
      <c r="P183" s="356"/>
      <c r="Q183" s="356"/>
      <c r="R183" s="358"/>
      <c r="S183" s="358"/>
      <c r="T183" s="356"/>
      <c r="U183" s="359"/>
      <c r="V183" s="493"/>
      <c r="W183" s="356"/>
      <c r="X183" s="356"/>
      <c r="Y183" s="356"/>
      <c r="Z183" s="356"/>
      <c r="AA183" s="360"/>
      <c r="AB183" s="360"/>
      <c r="AC183" s="356"/>
      <c r="AD183" s="356"/>
      <c r="AE183" s="356"/>
      <c r="AF183" s="356"/>
      <c r="AG183" s="356"/>
      <c r="AH183" s="356"/>
      <c r="AI183" s="361"/>
      <c r="AJ183" s="356"/>
      <c r="AK183" s="356"/>
      <c r="AL183" s="356"/>
      <c r="AM183" s="362"/>
      <c r="AN183" s="356"/>
      <c r="AO183" s="356"/>
      <c r="AP183" s="356"/>
      <c r="AQ183" s="356"/>
      <c r="AR183" s="363"/>
      <c r="AS183" s="356"/>
      <c r="AT183" s="356"/>
      <c r="AU183" s="356"/>
      <c r="AV183" s="364"/>
      <c r="AW183" s="356"/>
      <c r="AX183" s="356"/>
      <c r="AY183" s="356"/>
      <c r="AZ183" s="356"/>
      <c r="BA183" s="356"/>
      <c r="BB183" s="356"/>
      <c r="BC183" s="356"/>
      <c r="BD183" s="356"/>
      <c r="BE183" s="356"/>
      <c r="BF183" s="356"/>
      <c r="BG183" s="356"/>
      <c r="BH183" s="354"/>
      <c r="BI183" s="354"/>
      <c r="BJ183" s="356"/>
      <c r="BK183" s="356"/>
      <c r="BL183" s="356"/>
      <c r="BM183" s="356"/>
      <c r="BN183" s="356"/>
      <c r="BO183" s="356"/>
      <c r="BP183" s="356"/>
      <c r="BQ183" s="356"/>
      <c r="BR183" s="356"/>
      <c r="BS183" s="354"/>
      <c r="BT183" s="356"/>
      <c r="CA183" s="345" t="str">
        <f t="shared" si="58"/>
        <v/>
      </c>
    </row>
    <row r="184" spans="1:79" x14ac:dyDescent="0.2">
      <c r="A184" s="353"/>
      <c r="B184" s="354"/>
      <c r="C184" s="354"/>
      <c r="D184" s="354"/>
      <c r="E184" s="354"/>
      <c r="F184" s="356"/>
      <c r="G184" s="356"/>
      <c r="H184" s="356"/>
      <c r="I184" s="357"/>
      <c r="J184" s="356"/>
      <c r="K184" s="356"/>
      <c r="L184" s="356"/>
      <c r="M184" s="356"/>
      <c r="N184" s="356"/>
      <c r="O184" s="356"/>
      <c r="P184" s="356"/>
      <c r="Q184" s="356"/>
      <c r="R184" s="358"/>
      <c r="S184" s="358"/>
      <c r="T184" s="356"/>
      <c r="U184" s="359"/>
      <c r="V184" s="493"/>
      <c r="W184" s="356"/>
      <c r="X184" s="356"/>
      <c r="Y184" s="356"/>
      <c r="Z184" s="356"/>
      <c r="AA184" s="360"/>
      <c r="AB184" s="360"/>
      <c r="AC184" s="356"/>
      <c r="AD184" s="356"/>
      <c r="AE184" s="356"/>
      <c r="AF184" s="356"/>
      <c r="AG184" s="356"/>
      <c r="AH184" s="356"/>
      <c r="AI184" s="361"/>
      <c r="AJ184" s="356"/>
      <c r="AK184" s="356"/>
      <c r="AL184" s="356"/>
      <c r="AM184" s="362"/>
      <c r="AN184" s="356"/>
      <c r="AO184" s="356"/>
      <c r="AP184" s="356"/>
      <c r="AQ184" s="356"/>
      <c r="AR184" s="363"/>
      <c r="AS184" s="356"/>
      <c r="AT184" s="356"/>
      <c r="AU184" s="356"/>
      <c r="AV184" s="364"/>
      <c r="AW184" s="356"/>
      <c r="AX184" s="356"/>
      <c r="AY184" s="356"/>
      <c r="AZ184" s="356"/>
      <c r="BA184" s="356"/>
      <c r="BB184" s="356"/>
      <c r="BC184" s="356"/>
      <c r="BD184" s="356"/>
      <c r="BE184" s="356"/>
      <c r="BF184" s="356"/>
      <c r="BG184" s="356"/>
      <c r="BH184" s="354"/>
      <c r="BI184" s="354"/>
      <c r="BJ184" s="356"/>
      <c r="BK184" s="356"/>
      <c r="BL184" s="356"/>
      <c r="BM184" s="356"/>
      <c r="BN184" s="356"/>
      <c r="BO184" s="356"/>
      <c r="BP184" s="356"/>
      <c r="BQ184" s="356"/>
      <c r="BR184" s="356"/>
      <c r="BS184" s="354"/>
      <c r="BT184" s="356"/>
      <c r="CA184" s="345" t="str">
        <f t="shared" si="58"/>
        <v/>
      </c>
    </row>
    <row r="185" spans="1:79" x14ac:dyDescent="0.2">
      <c r="A185" s="353"/>
      <c r="B185" s="354"/>
      <c r="C185" s="354"/>
      <c r="D185" s="354"/>
      <c r="E185" s="354"/>
      <c r="F185" s="356"/>
      <c r="G185" s="356"/>
      <c r="H185" s="356"/>
      <c r="I185" s="357"/>
      <c r="J185" s="356"/>
      <c r="K185" s="356"/>
      <c r="L185" s="356"/>
      <c r="M185" s="356"/>
      <c r="N185" s="356"/>
      <c r="O185" s="356"/>
      <c r="P185" s="356"/>
      <c r="Q185" s="356"/>
      <c r="R185" s="358"/>
      <c r="S185" s="358"/>
      <c r="T185" s="356"/>
      <c r="U185" s="359"/>
      <c r="V185" s="493"/>
      <c r="W185" s="356"/>
      <c r="X185" s="356"/>
      <c r="Y185" s="356"/>
      <c r="Z185" s="356"/>
      <c r="AA185" s="360"/>
      <c r="AB185" s="360"/>
      <c r="AC185" s="356"/>
      <c r="AD185" s="356"/>
      <c r="AE185" s="356"/>
      <c r="AF185" s="356"/>
      <c r="AG185" s="356"/>
      <c r="AH185" s="356"/>
      <c r="AI185" s="361"/>
      <c r="AJ185" s="356"/>
      <c r="AK185" s="356"/>
      <c r="AL185" s="356"/>
      <c r="AM185" s="362"/>
      <c r="AN185" s="356"/>
      <c r="AO185" s="356"/>
      <c r="AP185" s="356"/>
      <c r="AQ185" s="356"/>
      <c r="AR185" s="363"/>
      <c r="AS185" s="356"/>
      <c r="AT185" s="356"/>
      <c r="AU185" s="356"/>
      <c r="AV185" s="364"/>
      <c r="AW185" s="356"/>
      <c r="AX185" s="356"/>
      <c r="AY185" s="356"/>
      <c r="AZ185" s="356"/>
      <c r="BA185" s="356"/>
      <c r="BB185" s="356"/>
      <c r="BC185" s="356"/>
      <c r="BD185" s="356"/>
      <c r="BE185" s="356"/>
      <c r="BF185" s="356"/>
      <c r="BG185" s="356"/>
      <c r="BH185" s="354"/>
      <c r="BI185" s="354"/>
      <c r="BJ185" s="356"/>
      <c r="BK185" s="356"/>
      <c r="BL185" s="356"/>
      <c r="BM185" s="356"/>
      <c r="BN185" s="356"/>
      <c r="BO185" s="356"/>
      <c r="BP185" s="356"/>
      <c r="BQ185" s="356"/>
      <c r="BR185" s="356"/>
      <c r="BS185" s="354"/>
      <c r="BT185" s="356"/>
      <c r="CA185" s="345" t="str">
        <f t="shared" si="58"/>
        <v/>
      </c>
    </row>
    <row r="186" spans="1:79" x14ac:dyDescent="0.2">
      <c r="A186" s="353"/>
      <c r="B186" s="354"/>
      <c r="C186" s="354"/>
      <c r="D186" s="354"/>
      <c r="E186" s="354"/>
      <c r="F186" s="356"/>
      <c r="G186" s="356"/>
      <c r="H186" s="356"/>
      <c r="I186" s="357"/>
      <c r="J186" s="356"/>
      <c r="K186" s="356"/>
      <c r="L186" s="356"/>
      <c r="M186" s="356"/>
      <c r="N186" s="356"/>
      <c r="O186" s="356"/>
      <c r="P186" s="356"/>
      <c r="Q186" s="356"/>
      <c r="R186" s="358"/>
      <c r="S186" s="358"/>
      <c r="T186" s="356"/>
      <c r="U186" s="359"/>
      <c r="V186" s="493"/>
      <c r="W186" s="356"/>
      <c r="X186" s="356"/>
      <c r="Y186" s="356"/>
      <c r="Z186" s="356"/>
      <c r="AA186" s="360"/>
      <c r="AB186" s="360"/>
      <c r="AC186" s="356"/>
      <c r="AD186" s="356"/>
      <c r="AE186" s="356"/>
      <c r="AF186" s="356"/>
      <c r="AG186" s="356"/>
      <c r="AH186" s="356"/>
      <c r="AI186" s="361"/>
      <c r="AJ186" s="356"/>
      <c r="AK186" s="356"/>
      <c r="AL186" s="356"/>
      <c r="AM186" s="362"/>
      <c r="AN186" s="356"/>
      <c r="AO186" s="356"/>
      <c r="AP186" s="356"/>
      <c r="AQ186" s="356"/>
      <c r="AR186" s="363"/>
      <c r="AS186" s="356"/>
      <c r="AT186" s="356"/>
      <c r="AU186" s="356"/>
      <c r="AV186" s="364"/>
      <c r="AW186" s="356"/>
      <c r="AX186" s="356"/>
      <c r="AY186" s="356"/>
      <c r="AZ186" s="356"/>
      <c r="BA186" s="356"/>
      <c r="BB186" s="356"/>
      <c r="BC186" s="356"/>
      <c r="BD186" s="356"/>
      <c r="BE186" s="356"/>
      <c r="BF186" s="356"/>
      <c r="BG186" s="356"/>
      <c r="BH186" s="354"/>
      <c r="BI186" s="354"/>
      <c r="BJ186" s="356"/>
      <c r="BK186" s="356"/>
      <c r="BL186" s="356"/>
      <c r="BM186" s="356"/>
      <c r="BN186" s="356"/>
      <c r="BO186" s="356"/>
      <c r="BP186" s="356"/>
      <c r="BQ186" s="356"/>
      <c r="BR186" s="356"/>
      <c r="BS186" s="354"/>
      <c r="BT186" s="356"/>
      <c r="CA186" s="345" t="str">
        <f t="shared" si="58"/>
        <v/>
      </c>
    </row>
    <row r="187" spans="1:79" x14ac:dyDescent="0.2">
      <c r="A187" s="353"/>
      <c r="B187" s="354"/>
      <c r="C187" s="354"/>
      <c r="D187" s="354"/>
      <c r="E187" s="354"/>
      <c r="F187" s="356"/>
      <c r="G187" s="356"/>
      <c r="H187" s="356"/>
      <c r="I187" s="357"/>
      <c r="J187" s="356"/>
      <c r="K187" s="356"/>
      <c r="L187" s="356"/>
      <c r="M187" s="356"/>
      <c r="N187" s="356"/>
      <c r="O187" s="356"/>
      <c r="P187" s="356"/>
      <c r="Q187" s="356"/>
      <c r="R187" s="358"/>
      <c r="S187" s="358"/>
      <c r="T187" s="356"/>
      <c r="U187" s="359"/>
      <c r="V187" s="493"/>
      <c r="W187" s="356"/>
      <c r="X187" s="356"/>
      <c r="Y187" s="356"/>
      <c r="Z187" s="356"/>
      <c r="AA187" s="360"/>
      <c r="AB187" s="360"/>
      <c r="AC187" s="356"/>
      <c r="AD187" s="356"/>
      <c r="AE187" s="356"/>
      <c r="AF187" s="356"/>
      <c r="AG187" s="356"/>
      <c r="AH187" s="356"/>
      <c r="AI187" s="361"/>
      <c r="AJ187" s="356"/>
      <c r="AK187" s="356"/>
      <c r="AL187" s="356"/>
      <c r="AM187" s="362"/>
      <c r="AN187" s="356"/>
      <c r="AO187" s="356"/>
      <c r="AP187" s="356"/>
      <c r="AQ187" s="356"/>
      <c r="AR187" s="363"/>
      <c r="AS187" s="356"/>
      <c r="AT187" s="356"/>
      <c r="AU187" s="356"/>
      <c r="AV187" s="364"/>
      <c r="AW187" s="356"/>
      <c r="AX187" s="356"/>
      <c r="AY187" s="356"/>
      <c r="AZ187" s="356"/>
      <c r="BA187" s="356"/>
      <c r="BB187" s="356"/>
      <c r="BC187" s="356"/>
      <c r="BD187" s="356"/>
      <c r="BE187" s="356"/>
      <c r="BF187" s="356"/>
      <c r="BG187" s="356"/>
      <c r="BH187" s="354"/>
      <c r="BI187" s="354"/>
      <c r="BJ187" s="356"/>
      <c r="BK187" s="356"/>
      <c r="BL187" s="356"/>
      <c r="BM187" s="356"/>
      <c r="BN187" s="356"/>
      <c r="BO187" s="356"/>
      <c r="BP187" s="356"/>
      <c r="BQ187" s="356"/>
      <c r="BR187" s="356"/>
      <c r="BS187" s="354"/>
      <c r="BT187" s="356"/>
      <c r="CA187" s="345" t="str">
        <f t="shared" si="58"/>
        <v/>
      </c>
    </row>
    <row r="188" spans="1:79" x14ac:dyDescent="0.2">
      <c r="A188" s="353"/>
      <c r="B188" s="354"/>
      <c r="C188" s="354"/>
      <c r="D188" s="354"/>
      <c r="E188" s="354"/>
      <c r="F188" s="356"/>
      <c r="G188" s="356"/>
      <c r="H188" s="356"/>
      <c r="I188" s="357"/>
      <c r="J188" s="356"/>
      <c r="K188" s="356"/>
      <c r="L188" s="356"/>
      <c r="M188" s="356"/>
      <c r="N188" s="356"/>
      <c r="O188" s="356"/>
      <c r="P188" s="356"/>
      <c r="Q188" s="356"/>
      <c r="R188" s="358"/>
      <c r="S188" s="358"/>
      <c r="T188" s="356"/>
      <c r="U188" s="359"/>
      <c r="V188" s="493"/>
      <c r="W188" s="356"/>
      <c r="X188" s="356"/>
      <c r="Y188" s="356"/>
      <c r="Z188" s="356"/>
      <c r="AA188" s="360"/>
      <c r="AB188" s="360"/>
      <c r="AC188" s="356"/>
      <c r="AD188" s="356"/>
      <c r="AE188" s="356"/>
      <c r="AF188" s="356"/>
      <c r="AG188" s="356"/>
      <c r="AH188" s="356"/>
      <c r="AI188" s="361"/>
      <c r="AJ188" s="356"/>
      <c r="AK188" s="356"/>
      <c r="AL188" s="356"/>
      <c r="AM188" s="362"/>
      <c r="AN188" s="356"/>
      <c r="AO188" s="356"/>
      <c r="AP188" s="356"/>
      <c r="AQ188" s="356"/>
      <c r="AR188" s="363"/>
      <c r="AS188" s="356"/>
      <c r="AT188" s="356"/>
      <c r="AU188" s="356"/>
      <c r="AV188" s="364"/>
      <c r="AW188" s="356"/>
      <c r="AX188" s="356"/>
      <c r="AY188" s="356"/>
      <c r="AZ188" s="356"/>
      <c r="BA188" s="356"/>
      <c r="BB188" s="356"/>
      <c r="BC188" s="356"/>
      <c r="BD188" s="356"/>
      <c r="BE188" s="356"/>
      <c r="BF188" s="356"/>
      <c r="BG188" s="356"/>
      <c r="BH188" s="354"/>
      <c r="BI188" s="354"/>
      <c r="BJ188" s="356"/>
      <c r="BK188" s="356"/>
      <c r="BL188" s="356"/>
      <c r="BM188" s="356"/>
      <c r="BN188" s="356"/>
      <c r="BO188" s="356"/>
      <c r="BP188" s="356"/>
      <c r="BQ188" s="356"/>
      <c r="BR188" s="356"/>
      <c r="BS188" s="354"/>
      <c r="BT188" s="356"/>
      <c r="CA188" s="345" t="str">
        <f t="shared" si="58"/>
        <v/>
      </c>
    </row>
    <row r="189" spans="1:79" x14ac:dyDescent="0.2">
      <c r="A189" s="353"/>
      <c r="B189" s="354"/>
      <c r="C189" s="354"/>
      <c r="D189" s="354"/>
      <c r="E189" s="354"/>
      <c r="F189" s="356"/>
      <c r="G189" s="356"/>
      <c r="H189" s="356"/>
      <c r="I189" s="357"/>
      <c r="J189" s="356"/>
      <c r="K189" s="356"/>
      <c r="L189" s="356"/>
      <c r="M189" s="356"/>
      <c r="N189" s="356"/>
      <c r="O189" s="356"/>
      <c r="P189" s="356"/>
      <c r="Q189" s="356"/>
      <c r="R189" s="358"/>
      <c r="S189" s="358"/>
      <c r="T189" s="356"/>
      <c r="U189" s="359"/>
      <c r="V189" s="493"/>
      <c r="W189" s="356"/>
      <c r="X189" s="356"/>
      <c r="Y189" s="356"/>
      <c r="Z189" s="356"/>
      <c r="AA189" s="360"/>
      <c r="AB189" s="360"/>
      <c r="AC189" s="356"/>
      <c r="AD189" s="356"/>
      <c r="AE189" s="356"/>
      <c r="AF189" s="356"/>
      <c r="AG189" s="356"/>
      <c r="AH189" s="356"/>
      <c r="AI189" s="361"/>
      <c r="AJ189" s="356"/>
      <c r="AK189" s="356"/>
      <c r="AL189" s="356"/>
      <c r="AM189" s="362"/>
      <c r="AN189" s="356"/>
      <c r="AO189" s="356"/>
      <c r="AP189" s="356"/>
      <c r="AQ189" s="356"/>
      <c r="AR189" s="363"/>
      <c r="AS189" s="356"/>
      <c r="AT189" s="356"/>
      <c r="AU189" s="356"/>
      <c r="AV189" s="364"/>
      <c r="AW189" s="356"/>
      <c r="AX189" s="356"/>
      <c r="AY189" s="356"/>
      <c r="AZ189" s="356"/>
      <c r="BA189" s="356"/>
      <c r="BB189" s="356"/>
      <c r="BC189" s="356"/>
      <c r="BD189" s="356"/>
      <c r="BE189" s="356"/>
      <c r="BF189" s="356"/>
      <c r="BG189" s="356"/>
      <c r="BH189" s="354"/>
      <c r="BI189" s="354"/>
      <c r="BJ189" s="356"/>
      <c r="BK189" s="356"/>
      <c r="BL189" s="356"/>
      <c r="BM189" s="356"/>
      <c r="BN189" s="356"/>
      <c r="BO189" s="356"/>
      <c r="BP189" s="356"/>
      <c r="BQ189" s="356"/>
      <c r="BR189" s="356"/>
      <c r="BS189" s="354"/>
      <c r="BT189" s="356"/>
      <c r="CA189" s="345" t="str">
        <f t="shared" si="58"/>
        <v/>
      </c>
    </row>
    <row r="190" spans="1:79" x14ac:dyDescent="0.2">
      <c r="A190" s="353"/>
      <c r="B190" s="354"/>
      <c r="C190" s="354"/>
      <c r="D190" s="354"/>
      <c r="E190" s="354"/>
      <c r="F190" s="356"/>
      <c r="G190" s="356"/>
      <c r="H190" s="356"/>
      <c r="I190" s="357"/>
      <c r="J190" s="356"/>
      <c r="K190" s="356"/>
      <c r="L190" s="356"/>
      <c r="M190" s="356"/>
      <c r="N190" s="356"/>
      <c r="O190" s="356"/>
      <c r="P190" s="356"/>
      <c r="Q190" s="356"/>
      <c r="R190" s="358"/>
      <c r="S190" s="358"/>
      <c r="T190" s="356"/>
      <c r="U190" s="359"/>
      <c r="V190" s="493"/>
      <c r="W190" s="356"/>
      <c r="X190" s="356"/>
      <c r="Y190" s="356"/>
      <c r="Z190" s="356"/>
      <c r="AA190" s="360"/>
      <c r="AB190" s="360"/>
      <c r="AC190" s="356"/>
      <c r="AD190" s="356"/>
      <c r="AE190" s="356"/>
      <c r="AF190" s="356"/>
      <c r="AG190" s="356"/>
      <c r="AH190" s="356"/>
      <c r="AI190" s="361"/>
      <c r="AJ190" s="356"/>
      <c r="AK190" s="356"/>
      <c r="AL190" s="356"/>
      <c r="AM190" s="362"/>
      <c r="AN190" s="356"/>
      <c r="AO190" s="356"/>
      <c r="AP190" s="356"/>
      <c r="AQ190" s="356"/>
      <c r="AR190" s="363"/>
      <c r="AS190" s="356"/>
      <c r="AT190" s="356"/>
      <c r="AU190" s="356"/>
      <c r="AV190" s="364"/>
      <c r="AW190" s="356"/>
      <c r="AX190" s="356"/>
      <c r="AY190" s="356"/>
      <c r="AZ190" s="356"/>
      <c r="BA190" s="356"/>
      <c r="BB190" s="356"/>
      <c r="BC190" s="356"/>
      <c r="BD190" s="356"/>
      <c r="BE190" s="356"/>
      <c r="BF190" s="356"/>
      <c r="BG190" s="356"/>
      <c r="BH190" s="354"/>
      <c r="BI190" s="354"/>
      <c r="BJ190" s="356"/>
      <c r="BK190" s="356"/>
      <c r="BL190" s="356"/>
      <c r="BM190" s="356"/>
      <c r="BN190" s="356"/>
      <c r="BO190" s="356"/>
      <c r="BP190" s="356"/>
      <c r="BQ190" s="356"/>
      <c r="BR190" s="356"/>
      <c r="BS190" s="354"/>
      <c r="BT190" s="356"/>
      <c r="CA190" s="345" t="str">
        <f t="shared" si="58"/>
        <v/>
      </c>
    </row>
    <row r="191" spans="1:79" x14ac:dyDescent="0.2">
      <c r="A191" s="353"/>
      <c r="B191" s="354"/>
      <c r="C191" s="354"/>
      <c r="D191" s="354"/>
      <c r="E191" s="354"/>
      <c r="F191" s="356"/>
      <c r="G191" s="356"/>
      <c r="H191" s="356"/>
      <c r="I191" s="357"/>
      <c r="J191" s="356"/>
      <c r="K191" s="356"/>
      <c r="L191" s="356"/>
      <c r="M191" s="356"/>
      <c r="N191" s="356"/>
      <c r="O191" s="356"/>
      <c r="P191" s="356"/>
      <c r="Q191" s="356"/>
      <c r="R191" s="358"/>
      <c r="S191" s="358"/>
      <c r="T191" s="356"/>
      <c r="U191" s="359"/>
      <c r="V191" s="493"/>
      <c r="W191" s="356"/>
      <c r="X191" s="356"/>
      <c r="Y191" s="356"/>
      <c r="Z191" s="356"/>
      <c r="AA191" s="360"/>
      <c r="AB191" s="360"/>
      <c r="AC191" s="356"/>
      <c r="AD191" s="356"/>
      <c r="AE191" s="356"/>
      <c r="AF191" s="356"/>
      <c r="AG191" s="356"/>
      <c r="AH191" s="356"/>
      <c r="AI191" s="361"/>
      <c r="AJ191" s="356"/>
      <c r="AK191" s="356"/>
      <c r="AL191" s="356"/>
      <c r="AM191" s="362"/>
      <c r="AN191" s="356"/>
      <c r="AO191" s="356"/>
      <c r="AP191" s="356"/>
      <c r="AQ191" s="356"/>
      <c r="AR191" s="363"/>
      <c r="AS191" s="356"/>
      <c r="AT191" s="356"/>
      <c r="AU191" s="356"/>
      <c r="AV191" s="364"/>
      <c r="AW191" s="356"/>
      <c r="AX191" s="356"/>
      <c r="AY191" s="356"/>
      <c r="AZ191" s="356"/>
      <c r="BA191" s="356"/>
      <c r="BB191" s="356"/>
      <c r="BC191" s="356"/>
      <c r="BD191" s="356"/>
      <c r="BE191" s="356"/>
      <c r="BF191" s="356"/>
      <c r="BG191" s="356"/>
      <c r="BH191" s="354"/>
      <c r="BI191" s="354"/>
      <c r="BJ191" s="356"/>
      <c r="BK191" s="356"/>
      <c r="BL191" s="356"/>
      <c r="BM191" s="356"/>
      <c r="BN191" s="356"/>
      <c r="BO191" s="356"/>
      <c r="BP191" s="356"/>
      <c r="BQ191" s="356"/>
      <c r="BR191" s="356"/>
      <c r="BS191" s="354"/>
      <c r="BT191" s="356"/>
      <c r="CA191" s="345" t="str">
        <f t="shared" si="58"/>
        <v/>
      </c>
    </row>
    <row r="192" spans="1:79" x14ac:dyDescent="0.2">
      <c r="A192" s="353"/>
      <c r="B192" s="354"/>
      <c r="C192" s="354"/>
      <c r="D192" s="354"/>
      <c r="E192" s="354"/>
      <c r="F192" s="356"/>
      <c r="G192" s="356"/>
      <c r="H192" s="356"/>
      <c r="I192" s="357"/>
      <c r="J192" s="356"/>
      <c r="K192" s="356"/>
      <c r="L192" s="356"/>
      <c r="M192" s="356"/>
      <c r="N192" s="356"/>
      <c r="O192" s="356"/>
      <c r="P192" s="356"/>
      <c r="Q192" s="356"/>
      <c r="R192" s="358"/>
      <c r="S192" s="358"/>
      <c r="T192" s="356"/>
      <c r="U192" s="359"/>
      <c r="V192" s="493"/>
      <c r="W192" s="356"/>
      <c r="X192" s="356"/>
      <c r="Y192" s="356"/>
      <c r="Z192" s="356"/>
      <c r="AA192" s="360"/>
      <c r="AB192" s="360"/>
      <c r="AC192" s="356"/>
      <c r="AD192" s="356"/>
      <c r="AE192" s="356"/>
      <c r="AF192" s="356"/>
      <c r="AG192" s="356"/>
      <c r="AH192" s="356"/>
      <c r="AI192" s="361"/>
      <c r="AJ192" s="356"/>
      <c r="AK192" s="356"/>
      <c r="AL192" s="356"/>
      <c r="AM192" s="362"/>
      <c r="AN192" s="356"/>
      <c r="AO192" s="356"/>
      <c r="AP192" s="356"/>
      <c r="AQ192" s="356"/>
      <c r="AR192" s="363"/>
      <c r="AS192" s="356"/>
      <c r="AT192" s="356"/>
      <c r="AU192" s="356"/>
      <c r="AV192" s="364"/>
      <c r="AW192" s="356"/>
      <c r="AX192" s="356"/>
      <c r="AY192" s="356"/>
      <c r="AZ192" s="356"/>
      <c r="BA192" s="356"/>
      <c r="BB192" s="356"/>
      <c r="BC192" s="356"/>
      <c r="BD192" s="356"/>
      <c r="BE192" s="356"/>
      <c r="BF192" s="356"/>
      <c r="BG192" s="356"/>
      <c r="BH192" s="354"/>
      <c r="BI192" s="354"/>
      <c r="BJ192" s="356"/>
      <c r="BK192" s="356"/>
      <c r="BL192" s="356"/>
      <c r="BM192" s="356"/>
      <c r="BN192" s="356"/>
      <c r="BO192" s="356"/>
      <c r="BP192" s="356"/>
      <c r="BQ192" s="356"/>
      <c r="BR192" s="356"/>
      <c r="BS192" s="354"/>
      <c r="BT192" s="356"/>
      <c r="CA192" s="345" t="str">
        <f t="shared" si="58"/>
        <v/>
      </c>
    </row>
    <row r="193" spans="1:79" x14ac:dyDescent="0.2">
      <c r="A193" s="353"/>
      <c r="B193" s="354"/>
      <c r="C193" s="354"/>
      <c r="D193" s="354"/>
      <c r="E193" s="354"/>
      <c r="F193" s="356"/>
      <c r="G193" s="356"/>
      <c r="H193" s="356"/>
      <c r="I193" s="357"/>
      <c r="J193" s="356"/>
      <c r="K193" s="356"/>
      <c r="L193" s="356"/>
      <c r="M193" s="356"/>
      <c r="N193" s="356"/>
      <c r="O193" s="356"/>
      <c r="P193" s="356"/>
      <c r="Q193" s="356"/>
      <c r="R193" s="358"/>
      <c r="S193" s="358"/>
      <c r="T193" s="356"/>
      <c r="U193" s="359"/>
      <c r="V193" s="493"/>
      <c r="W193" s="356"/>
      <c r="X193" s="356"/>
      <c r="Y193" s="356"/>
      <c r="Z193" s="356"/>
      <c r="AA193" s="360"/>
      <c r="AB193" s="360"/>
      <c r="AC193" s="356"/>
      <c r="AD193" s="356"/>
      <c r="AE193" s="356"/>
      <c r="AF193" s="356"/>
      <c r="AG193" s="356"/>
      <c r="AH193" s="356"/>
      <c r="AI193" s="361"/>
      <c r="AJ193" s="356"/>
      <c r="AK193" s="356"/>
      <c r="AL193" s="356"/>
      <c r="AM193" s="362"/>
      <c r="AN193" s="356"/>
      <c r="AO193" s="356"/>
      <c r="AP193" s="356"/>
      <c r="AQ193" s="356"/>
      <c r="AR193" s="363"/>
      <c r="AS193" s="356"/>
      <c r="AT193" s="356"/>
      <c r="AU193" s="356"/>
      <c r="AV193" s="364"/>
      <c r="AW193" s="356"/>
      <c r="AX193" s="356"/>
      <c r="AY193" s="356"/>
      <c r="AZ193" s="356"/>
      <c r="BA193" s="356"/>
      <c r="BB193" s="356"/>
      <c r="BC193" s="356"/>
      <c r="BD193" s="356"/>
      <c r="BE193" s="356"/>
      <c r="BF193" s="356"/>
      <c r="BG193" s="356"/>
      <c r="BH193" s="354"/>
      <c r="BI193" s="354"/>
      <c r="BJ193" s="356"/>
      <c r="BK193" s="356"/>
      <c r="BL193" s="356"/>
      <c r="BM193" s="356"/>
      <c r="BN193" s="356"/>
      <c r="BO193" s="356"/>
      <c r="BP193" s="356"/>
      <c r="BQ193" s="356"/>
      <c r="BR193" s="356"/>
      <c r="BS193" s="354"/>
      <c r="BT193" s="356"/>
      <c r="CA193" s="345" t="str">
        <f t="shared" si="58"/>
        <v/>
      </c>
    </row>
    <row r="194" spans="1:79" x14ac:dyDescent="0.2">
      <c r="A194" s="353"/>
      <c r="B194" s="354"/>
      <c r="C194" s="354"/>
      <c r="D194" s="354"/>
      <c r="E194" s="354"/>
      <c r="F194" s="356"/>
      <c r="G194" s="356"/>
      <c r="H194" s="356"/>
      <c r="I194" s="357"/>
      <c r="J194" s="356"/>
      <c r="K194" s="356"/>
      <c r="L194" s="356"/>
      <c r="M194" s="356"/>
      <c r="N194" s="356"/>
      <c r="O194" s="356"/>
      <c r="P194" s="356"/>
      <c r="Q194" s="356"/>
      <c r="R194" s="358"/>
      <c r="S194" s="358"/>
      <c r="T194" s="356"/>
      <c r="U194" s="359"/>
      <c r="V194" s="493"/>
      <c r="W194" s="356"/>
      <c r="X194" s="356"/>
      <c r="Y194" s="356"/>
      <c r="Z194" s="356"/>
      <c r="AA194" s="360"/>
      <c r="AB194" s="360"/>
      <c r="AC194" s="356"/>
      <c r="AD194" s="356"/>
      <c r="AE194" s="356"/>
      <c r="AF194" s="356"/>
      <c r="AG194" s="356"/>
      <c r="AH194" s="356"/>
      <c r="AI194" s="361"/>
      <c r="AJ194" s="356"/>
      <c r="AK194" s="356"/>
      <c r="AL194" s="356"/>
      <c r="AM194" s="362"/>
      <c r="AN194" s="356"/>
      <c r="AO194" s="356"/>
      <c r="AP194" s="356"/>
      <c r="AQ194" s="356"/>
      <c r="AR194" s="363"/>
      <c r="AS194" s="356"/>
      <c r="AT194" s="356"/>
      <c r="AU194" s="356"/>
      <c r="AV194" s="364"/>
      <c r="AW194" s="356"/>
      <c r="AX194" s="356"/>
      <c r="AY194" s="356"/>
      <c r="AZ194" s="356"/>
      <c r="BA194" s="356"/>
      <c r="BB194" s="356"/>
      <c r="BC194" s="356"/>
      <c r="BD194" s="356"/>
      <c r="BE194" s="356"/>
      <c r="BF194" s="356"/>
      <c r="BG194" s="356"/>
      <c r="BH194" s="354"/>
      <c r="BI194" s="354"/>
      <c r="BJ194" s="356"/>
      <c r="BK194" s="356"/>
      <c r="BL194" s="356"/>
      <c r="BM194" s="356"/>
      <c r="BN194" s="356"/>
      <c r="BO194" s="356"/>
      <c r="BP194" s="356"/>
      <c r="BQ194" s="356"/>
      <c r="BR194" s="356"/>
      <c r="BS194" s="354"/>
      <c r="BT194" s="356"/>
      <c r="CA194" s="345" t="str">
        <f t="shared" si="58"/>
        <v/>
      </c>
    </row>
    <row r="195" spans="1:79" x14ac:dyDescent="0.2">
      <c r="A195" s="353"/>
      <c r="B195" s="354"/>
      <c r="C195" s="354"/>
      <c r="D195" s="354"/>
      <c r="E195" s="354"/>
      <c r="F195" s="356"/>
      <c r="G195" s="356"/>
      <c r="H195" s="356"/>
      <c r="I195" s="357"/>
      <c r="J195" s="356"/>
      <c r="K195" s="356"/>
      <c r="L195" s="356"/>
      <c r="M195" s="356"/>
      <c r="N195" s="356"/>
      <c r="O195" s="356"/>
      <c r="P195" s="356"/>
      <c r="Q195" s="356"/>
      <c r="R195" s="358"/>
      <c r="S195" s="358"/>
      <c r="T195" s="356"/>
      <c r="U195" s="359"/>
      <c r="V195" s="493"/>
      <c r="W195" s="356"/>
      <c r="X195" s="356"/>
      <c r="Y195" s="356"/>
      <c r="Z195" s="356"/>
      <c r="AA195" s="360"/>
      <c r="AB195" s="360"/>
      <c r="AC195" s="356"/>
      <c r="AD195" s="356"/>
      <c r="AE195" s="356"/>
      <c r="AF195" s="356"/>
      <c r="AG195" s="356"/>
      <c r="AH195" s="356"/>
      <c r="AI195" s="361"/>
      <c r="AJ195" s="356"/>
      <c r="AK195" s="356"/>
      <c r="AL195" s="356"/>
      <c r="AM195" s="362"/>
      <c r="AN195" s="356"/>
      <c r="AO195" s="356"/>
      <c r="AP195" s="356"/>
      <c r="AQ195" s="356"/>
      <c r="AR195" s="363"/>
      <c r="AS195" s="356"/>
      <c r="AT195" s="356"/>
      <c r="AU195" s="356"/>
      <c r="AV195" s="364"/>
      <c r="AW195" s="356"/>
      <c r="AX195" s="356"/>
      <c r="AY195" s="356"/>
      <c r="AZ195" s="356"/>
      <c r="BA195" s="356"/>
      <c r="BB195" s="356"/>
      <c r="BC195" s="356"/>
      <c r="BD195" s="356"/>
      <c r="BE195" s="356"/>
      <c r="BF195" s="356"/>
      <c r="BG195" s="356"/>
      <c r="BH195" s="354"/>
      <c r="BI195" s="354"/>
      <c r="BJ195" s="356"/>
      <c r="BK195" s="356"/>
      <c r="BL195" s="356"/>
      <c r="BM195" s="356"/>
      <c r="BN195" s="356"/>
      <c r="BO195" s="356"/>
      <c r="BP195" s="356"/>
      <c r="BQ195" s="356"/>
      <c r="BR195" s="356"/>
      <c r="BS195" s="354"/>
      <c r="BT195" s="356"/>
      <c r="CA195" s="345" t="str">
        <f t="shared" si="58"/>
        <v/>
      </c>
    </row>
    <row r="196" spans="1:79" x14ac:dyDescent="0.2">
      <c r="A196" s="353"/>
      <c r="B196" s="354"/>
      <c r="C196" s="354"/>
      <c r="D196" s="354"/>
      <c r="E196" s="354"/>
      <c r="F196" s="356"/>
      <c r="G196" s="356"/>
      <c r="H196" s="356"/>
      <c r="I196" s="357"/>
      <c r="J196" s="356"/>
      <c r="K196" s="356"/>
      <c r="L196" s="356"/>
      <c r="M196" s="356"/>
      <c r="N196" s="356"/>
      <c r="O196" s="356"/>
      <c r="P196" s="356"/>
      <c r="Q196" s="356"/>
      <c r="R196" s="358"/>
      <c r="S196" s="358"/>
      <c r="T196" s="356"/>
      <c r="U196" s="359"/>
      <c r="V196" s="493"/>
      <c r="W196" s="356"/>
      <c r="X196" s="356"/>
      <c r="Y196" s="356"/>
      <c r="Z196" s="356"/>
      <c r="AA196" s="360"/>
      <c r="AB196" s="360"/>
      <c r="AC196" s="356"/>
      <c r="AD196" s="356"/>
      <c r="AE196" s="356"/>
      <c r="AF196" s="356"/>
      <c r="AG196" s="356"/>
      <c r="AH196" s="356"/>
      <c r="AI196" s="361"/>
      <c r="AJ196" s="356"/>
      <c r="AK196" s="356"/>
      <c r="AL196" s="356"/>
      <c r="AM196" s="362"/>
      <c r="AN196" s="356"/>
      <c r="AO196" s="356"/>
      <c r="AP196" s="356"/>
      <c r="AQ196" s="356"/>
      <c r="AR196" s="363"/>
      <c r="AS196" s="356"/>
      <c r="AT196" s="356"/>
      <c r="AU196" s="356"/>
      <c r="AV196" s="364"/>
      <c r="AW196" s="356"/>
      <c r="AX196" s="356"/>
      <c r="AY196" s="356"/>
      <c r="AZ196" s="356"/>
      <c r="BA196" s="356"/>
      <c r="BB196" s="356"/>
      <c r="BC196" s="356"/>
      <c r="BD196" s="356"/>
      <c r="BE196" s="356"/>
      <c r="BF196" s="356"/>
      <c r="BG196" s="356"/>
      <c r="BH196" s="354"/>
      <c r="BI196" s="354"/>
      <c r="BJ196" s="356"/>
      <c r="BK196" s="356"/>
      <c r="BL196" s="356"/>
      <c r="BM196" s="356"/>
      <c r="BN196" s="356"/>
      <c r="BO196" s="356"/>
      <c r="BP196" s="356"/>
      <c r="BQ196" s="356"/>
      <c r="BR196" s="356"/>
      <c r="BS196" s="354"/>
      <c r="BT196" s="356"/>
      <c r="CA196" s="345" t="str">
        <f t="shared" si="58"/>
        <v/>
      </c>
    </row>
    <row r="197" spans="1:79" x14ac:dyDescent="0.2">
      <c r="A197" s="353"/>
      <c r="B197" s="354"/>
      <c r="C197" s="354"/>
      <c r="D197" s="354"/>
      <c r="E197" s="354"/>
      <c r="F197" s="356"/>
      <c r="G197" s="356"/>
      <c r="H197" s="356"/>
      <c r="I197" s="357"/>
      <c r="J197" s="356"/>
      <c r="K197" s="356"/>
      <c r="L197" s="356"/>
      <c r="M197" s="356"/>
      <c r="N197" s="356"/>
      <c r="O197" s="356"/>
      <c r="P197" s="356"/>
      <c r="Q197" s="356"/>
      <c r="R197" s="358"/>
      <c r="S197" s="358"/>
      <c r="T197" s="356"/>
      <c r="U197" s="359"/>
      <c r="V197" s="493"/>
      <c r="W197" s="356"/>
      <c r="X197" s="356"/>
      <c r="Y197" s="356"/>
      <c r="Z197" s="356"/>
      <c r="AA197" s="360"/>
      <c r="AB197" s="360"/>
      <c r="AC197" s="356"/>
      <c r="AD197" s="356"/>
      <c r="AE197" s="356"/>
      <c r="AF197" s="356"/>
      <c r="AG197" s="356"/>
      <c r="AH197" s="356"/>
      <c r="AI197" s="361"/>
      <c r="AJ197" s="356"/>
      <c r="AK197" s="356"/>
      <c r="AL197" s="356"/>
      <c r="AM197" s="362"/>
      <c r="AN197" s="356"/>
      <c r="AO197" s="356"/>
      <c r="AP197" s="356"/>
      <c r="AQ197" s="356"/>
      <c r="AR197" s="363"/>
      <c r="AS197" s="356"/>
      <c r="AT197" s="356"/>
      <c r="AU197" s="356"/>
      <c r="AV197" s="364"/>
      <c r="AW197" s="356"/>
      <c r="AX197" s="356"/>
      <c r="AY197" s="356"/>
      <c r="AZ197" s="356"/>
      <c r="BA197" s="356"/>
      <c r="BB197" s="356"/>
      <c r="BC197" s="356"/>
      <c r="BD197" s="356"/>
      <c r="BE197" s="356"/>
      <c r="BF197" s="356"/>
      <c r="BG197" s="356"/>
      <c r="BH197" s="354"/>
      <c r="BI197" s="354"/>
      <c r="BJ197" s="356"/>
      <c r="BK197" s="356"/>
      <c r="BL197" s="356"/>
      <c r="BM197" s="356"/>
      <c r="BN197" s="356"/>
      <c r="BO197" s="356"/>
      <c r="BP197" s="356"/>
      <c r="BQ197" s="356"/>
      <c r="BR197" s="356"/>
      <c r="BS197" s="354"/>
      <c r="BT197" s="356"/>
      <c r="CA197" s="345" t="str">
        <f t="shared" si="58"/>
        <v/>
      </c>
    </row>
    <row r="198" spans="1:79" x14ac:dyDescent="0.2">
      <c r="A198" s="353"/>
      <c r="B198" s="354"/>
      <c r="C198" s="354"/>
      <c r="D198" s="354"/>
      <c r="E198" s="354"/>
      <c r="F198" s="356"/>
      <c r="G198" s="356"/>
      <c r="H198" s="356"/>
      <c r="I198" s="357"/>
      <c r="J198" s="356"/>
      <c r="K198" s="356"/>
      <c r="L198" s="356"/>
      <c r="M198" s="356"/>
      <c r="N198" s="356"/>
      <c r="O198" s="356"/>
      <c r="P198" s="356"/>
      <c r="Q198" s="356"/>
      <c r="R198" s="358"/>
      <c r="S198" s="358"/>
      <c r="T198" s="356"/>
      <c r="U198" s="359"/>
      <c r="V198" s="493"/>
      <c r="W198" s="356"/>
      <c r="X198" s="356"/>
      <c r="Y198" s="356"/>
      <c r="Z198" s="356"/>
      <c r="AA198" s="360"/>
      <c r="AB198" s="360"/>
      <c r="AC198" s="356"/>
      <c r="AD198" s="356"/>
      <c r="AE198" s="356"/>
      <c r="AF198" s="356"/>
      <c r="AG198" s="356"/>
      <c r="AH198" s="356"/>
      <c r="AI198" s="361"/>
      <c r="AJ198" s="356"/>
      <c r="AK198" s="356"/>
      <c r="AL198" s="356"/>
      <c r="AM198" s="362"/>
      <c r="AN198" s="356"/>
      <c r="AO198" s="356"/>
      <c r="AP198" s="356"/>
      <c r="AQ198" s="356"/>
      <c r="AR198" s="363"/>
      <c r="AS198" s="356"/>
      <c r="AT198" s="356"/>
      <c r="AU198" s="356"/>
      <c r="AV198" s="364"/>
      <c r="AW198" s="356"/>
      <c r="AX198" s="356"/>
      <c r="AY198" s="356"/>
      <c r="AZ198" s="356"/>
      <c r="BA198" s="356"/>
      <c r="BB198" s="356"/>
      <c r="BC198" s="356"/>
      <c r="BD198" s="356"/>
      <c r="BE198" s="356"/>
      <c r="BF198" s="356"/>
      <c r="BG198" s="356"/>
      <c r="BH198" s="354"/>
      <c r="BI198" s="354"/>
      <c r="BJ198" s="356"/>
      <c r="BK198" s="356"/>
      <c r="BL198" s="356"/>
      <c r="BM198" s="356"/>
      <c r="BN198" s="356"/>
      <c r="BO198" s="356"/>
      <c r="BP198" s="356"/>
      <c r="BQ198" s="356"/>
      <c r="BR198" s="356"/>
      <c r="BS198" s="354"/>
      <c r="BT198" s="356"/>
      <c r="CA198" s="345" t="str">
        <f t="shared" si="58"/>
        <v/>
      </c>
    </row>
    <row r="199" spans="1:79" x14ac:dyDescent="0.2">
      <c r="A199" s="353"/>
      <c r="B199" s="354"/>
      <c r="C199" s="354"/>
      <c r="D199" s="354"/>
      <c r="E199" s="354"/>
      <c r="F199" s="356"/>
      <c r="G199" s="356"/>
      <c r="H199" s="356"/>
      <c r="I199" s="357"/>
      <c r="J199" s="356"/>
      <c r="K199" s="356"/>
      <c r="L199" s="356"/>
      <c r="M199" s="356"/>
      <c r="N199" s="356"/>
      <c r="O199" s="356"/>
      <c r="P199" s="356"/>
      <c r="Q199" s="356"/>
      <c r="R199" s="358"/>
      <c r="S199" s="358"/>
      <c r="T199" s="356"/>
      <c r="U199" s="359"/>
      <c r="V199" s="493"/>
      <c r="W199" s="356"/>
      <c r="X199" s="356"/>
      <c r="Y199" s="356"/>
      <c r="Z199" s="356"/>
      <c r="AA199" s="360"/>
      <c r="AB199" s="360"/>
      <c r="AC199" s="356"/>
      <c r="AD199" s="356"/>
      <c r="AE199" s="356"/>
      <c r="AF199" s="356"/>
      <c r="AG199" s="356"/>
      <c r="AH199" s="356"/>
      <c r="AI199" s="361"/>
      <c r="AJ199" s="356"/>
      <c r="AK199" s="356"/>
      <c r="AL199" s="356"/>
      <c r="AM199" s="362"/>
      <c r="AN199" s="356"/>
      <c r="AO199" s="356"/>
      <c r="AP199" s="356"/>
      <c r="AQ199" s="356"/>
      <c r="AR199" s="363"/>
      <c r="AS199" s="356"/>
      <c r="AT199" s="356"/>
      <c r="AU199" s="356"/>
      <c r="AV199" s="364"/>
      <c r="AW199" s="356"/>
      <c r="AX199" s="356"/>
      <c r="AY199" s="356"/>
      <c r="AZ199" s="356"/>
      <c r="BA199" s="356"/>
      <c r="BB199" s="356"/>
      <c r="BC199" s="356"/>
      <c r="BD199" s="356"/>
      <c r="BE199" s="356"/>
      <c r="BF199" s="356"/>
      <c r="BG199" s="356"/>
      <c r="BH199" s="354"/>
      <c r="BI199" s="354"/>
      <c r="BJ199" s="356"/>
      <c r="BK199" s="356"/>
      <c r="BL199" s="356"/>
      <c r="BM199" s="356"/>
      <c r="BN199" s="356"/>
      <c r="BO199" s="356"/>
      <c r="BP199" s="356"/>
      <c r="BQ199" s="356"/>
      <c r="BR199" s="356"/>
      <c r="BS199" s="354"/>
      <c r="BT199" s="356"/>
      <c r="CA199" s="345" t="str">
        <f t="shared" si="58"/>
        <v/>
      </c>
    </row>
    <row r="200" spans="1:79" x14ac:dyDescent="0.2">
      <c r="A200" s="353"/>
      <c r="B200" s="354"/>
      <c r="C200" s="354"/>
      <c r="D200" s="354"/>
      <c r="E200" s="354"/>
      <c r="F200" s="356"/>
      <c r="G200" s="356"/>
      <c r="H200" s="356"/>
      <c r="I200" s="357"/>
      <c r="J200" s="356"/>
      <c r="K200" s="356"/>
      <c r="L200" s="356"/>
      <c r="M200" s="356"/>
      <c r="N200" s="356"/>
      <c r="O200" s="356"/>
      <c r="P200" s="356"/>
      <c r="Q200" s="356"/>
      <c r="R200" s="358"/>
      <c r="S200" s="358"/>
      <c r="T200" s="356"/>
      <c r="U200" s="359"/>
      <c r="V200" s="493"/>
      <c r="W200" s="356"/>
      <c r="X200" s="356"/>
      <c r="Y200" s="356"/>
      <c r="Z200" s="356"/>
      <c r="AA200" s="360"/>
      <c r="AB200" s="360"/>
      <c r="AC200" s="356"/>
      <c r="AD200" s="356"/>
      <c r="AE200" s="356"/>
      <c r="AF200" s="356"/>
      <c r="AG200" s="356"/>
      <c r="AH200" s="356"/>
      <c r="AI200" s="361"/>
      <c r="AJ200" s="356"/>
      <c r="AK200" s="356"/>
      <c r="AL200" s="356"/>
      <c r="AM200" s="362"/>
      <c r="AN200" s="356"/>
      <c r="AO200" s="356"/>
      <c r="AP200" s="356"/>
      <c r="AQ200" s="356"/>
      <c r="AR200" s="363"/>
      <c r="AS200" s="356"/>
      <c r="AT200" s="356"/>
      <c r="AU200" s="356"/>
      <c r="AV200" s="364"/>
      <c r="AW200" s="356"/>
      <c r="AX200" s="356"/>
      <c r="AY200" s="356"/>
      <c r="AZ200" s="356"/>
      <c r="BA200" s="356"/>
      <c r="BB200" s="356"/>
      <c r="BC200" s="356"/>
      <c r="BD200" s="356"/>
      <c r="BE200" s="356"/>
      <c r="BF200" s="356"/>
      <c r="BG200" s="356"/>
      <c r="BH200" s="354"/>
      <c r="BI200" s="354"/>
      <c r="BJ200" s="356"/>
      <c r="BK200" s="356"/>
      <c r="BL200" s="356"/>
      <c r="BM200" s="356"/>
      <c r="BN200" s="356"/>
      <c r="BO200" s="356"/>
      <c r="BP200" s="356"/>
      <c r="BQ200" s="356"/>
      <c r="BR200" s="356"/>
      <c r="BS200" s="354"/>
      <c r="BT200" s="356"/>
      <c r="CA200" s="345" t="str">
        <f t="shared" si="58"/>
        <v/>
      </c>
    </row>
    <row r="201" spans="1:79" x14ac:dyDescent="0.2">
      <c r="A201" s="353"/>
      <c r="B201" s="354"/>
      <c r="C201" s="354"/>
      <c r="D201" s="354"/>
      <c r="E201" s="354"/>
      <c r="F201" s="356"/>
      <c r="G201" s="356"/>
      <c r="H201" s="356"/>
      <c r="I201" s="357"/>
      <c r="J201" s="356"/>
      <c r="K201" s="356"/>
      <c r="L201" s="356"/>
      <c r="M201" s="356"/>
      <c r="N201" s="356"/>
      <c r="O201" s="356"/>
      <c r="P201" s="356"/>
      <c r="Q201" s="356"/>
      <c r="R201" s="358"/>
      <c r="S201" s="358"/>
      <c r="T201" s="356"/>
      <c r="U201" s="359"/>
      <c r="V201" s="493"/>
      <c r="W201" s="356"/>
      <c r="X201" s="356"/>
      <c r="Y201" s="356"/>
      <c r="Z201" s="356"/>
      <c r="AA201" s="360"/>
      <c r="AB201" s="360"/>
      <c r="AC201" s="356"/>
      <c r="AD201" s="356"/>
      <c r="AE201" s="356"/>
      <c r="AF201" s="356"/>
      <c r="AG201" s="356"/>
      <c r="AH201" s="356"/>
      <c r="AI201" s="361"/>
      <c r="AJ201" s="356"/>
      <c r="AK201" s="356"/>
      <c r="AL201" s="356"/>
      <c r="AM201" s="362"/>
      <c r="AN201" s="356"/>
      <c r="AO201" s="356"/>
      <c r="AP201" s="356"/>
      <c r="AQ201" s="356"/>
      <c r="AR201" s="363"/>
      <c r="AS201" s="356"/>
      <c r="AT201" s="356"/>
      <c r="AU201" s="356"/>
      <c r="AV201" s="364"/>
      <c r="AW201" s="356"/>
      <c r="AX201" s="356"/>
      <c r="AY201" s="356"/>
      <c r="AZ201" s="356"/>
      <c r="BA201" s="356"/>
      <c r="BB201" s="356"/>
      <c r="BC201" s="356"/>
      <c r="BD201" s="356"/>
      <c r="BE201" s="356"/>
      <c r="BF201" s="356"/>
      <c r="BG201" s="356"/>
      <c r="BH201" s="354"/>
      <c r="BI201" s="354"/>
      <c r="BJ201" s="356"/>
      <c r="BK201" s="356"/>
      <c r="BL201" s="356"/>
      <c r="BM201" s="356"/>
      <c r="BN201" s="356"/>
      <c r="BO201" s="356"/>
      <c r="BP201" s="356"/>
      <c r="BQ201" s="356"/>
      <c r="BR201" s="356"/>
      <c r="BS201" s="354"/>
      <c r="BT201" s="356"/>
      <c r="CA201" s="345" t="str">
        <f t="shared" si="58"/>
        <v/>
      </c>
    </row>
    <row r="202" spans="1:79" x14ac:dyDescent="0.2">
      <c r="A202" s="353"/>
      <c r="B202" s="354"/>
      <c r="C202" s="354"/>
      <c r="D202" s="354"/>
      <c r="E202" s="354"/>
      <c r="F202" s="356"/>
      <c r="G202" s="356"/>
      <c r="H202" s="356"/>
      <c r="I202" s="357"/>
      <c r="J202" s="356"/>
      <c r="K202" s="356"/>
      <c r="L202" s="356"/>
      <c r="M202" s="356"/>
      <c r="N202" s="356"/>
      <c r="O202" s="356"/>
      <c r="P202" s="356"/>
      <c r="Q202" s="356"/>
      <c r="R202" s="358"/>
      <c r="S202" s="358"/>
      <c r="T202" s="356"/>
      <c r="U202" s="359"/>
      <c r="V202" s="493"/>
      <c r="W202" s="356"/>
      <c r="X202" s="356"/>
      <c r="Y202" s="356"/>
      <c r="Z202" s="356"/>
      <c r="AA202" s="360"/>
      <c r="AB202" s="360"/>
      <c r="AC202" s="356"/>
      <c r="AD202" s="356"/>
      <c r="AE202" s="356"/>
      <c r="AF202" s="356"/>
      <c r="AG202" s="356"/>
      <c r="AH202" s="356"/>
      <c r="AI202" s="361"/>
      <c r="AJ202" s="356"/>
      <c r="AK202" s="356"/>
      <c r="AL202" s="356"/>
      <c r="AM202" s="362"/>
      <c r="AN202" s="356"/>
      <c r="AO202" s="356"/>
      <c r="AP202" s="356"/>
      <c r="AQ202" s="356"/>
      <c r="AR202" s="363"/>
      <c r="AS202" s="356"/>
      <c r="AT202" s="356"/>
      <c r="AU202" s="356"/>
      <c r="AV202" s="364"/>
      <c r="AW202" s="356"/>
      <c r="AX202" s="356"/>
      <c r="AY202" s="356"/>
      <c r="AZ202" s="356"/>
      <c r="BA202" s="356"/>
      <c r="BB202" s="356"/>
      <c r="BC202" s="356"/>
      <c r="BD202" s="356"/>
      <c r="BE202" s="356"/>
      <c r="BF202" s="356"/>
      <c r="BG202" s="356"/>
      <c r="BH202" s="354"/>
      <c r="BI202" s="354"/>
      <c r="BJ202" s="356"/>
      <c r="BK202" s="356"/>
      <c r="BL202" s="356"/>
      <c r="BM202" s="356"/>
      <c r="BN202" s="356"/>
      <c r="BO202" s="356"/>
      <c r="BP202" s="356"/>
      <c r="BQ202" s="356"/>
      <c r="BR202" s="356"/>
      <c r="BS202" s="354"/>
      <c r="BT202" s="356"/>
      <c r="CA202" s="345" t="str">
        <f t="shared" si="58"/>
        <v/>
      </c>
    </row>
    <row r="203" spans="1:79" x14ac:dyDescent="0.2">
      <c r="A203" s="353"/>
      <c r="B203" s="354"/>
      <c r="C203" s="354"/>
      <c r="D203" s="354"/>
      <c r="E203" s="354"/>
      <c r="F203" s="356"/>
      <c r="G203" s="356"/>
      <c r="H203" s="356"/>
      <c r="I203" s="357"/>
      <c r="J203" s="356"/>
      <c r="K203" s="356"/>
      <c r="L203" s="356"/>
      <c r="M203" s="356"/>
      <c r="N203" s="356"/>
      <c r="O203" s="356"/>
      <c r="P203" s="356"/>
      <c r="Q203" s="356"/>
      <c r="R203" s="358"/>
      <c r="S203" s="358"/>
      <c r="T203" s="356"/>
      <c r="U203" s="359"/>
      <c r="V203" s="493"/>
      <c r="W203" s="356"/>
      <c r="X203" s="356"/>
      <c r="Y203" s="356"/>
      <c r="Z203" s="356"/>
      <c r="AA203" s="360"/>
      <c r="AB203" s="360"/>
      <c r="AC203" s="356"/>
      <c r="AD203" s="356"/>
      <c r="AE203" s="356"/>
      <c r="AF203" s="356"/>
      <c r="AG203" s="356"/>
      <c r="AH203" s="356"/>
      <c r="AI203" s="361"/>
      <c r="AJ203" s="356"/>
      <c r="AK203" s="356"/>
      <c r="AL203" s="356"/>
      <c r="AM203" s="362"/>
      <c r="AN203" s="356"/>
      <c r="AO203" s="356"/>
      <c r="AP203" s="356"/>
      <c r="AQ203" s="356"/>
      <c r="AR203" s="363"/>
      <c r="AS203" s="356"/>
      <c r="AT203" s="356"/>
      <c r="AU203" s="356"/>
      <c r="AV203" s="364"/>
      <c r="AW203" s="356"/>
      <c r="AX203" s="356"/>
      <c r="AY203" s="356"/>
      <c r="AZ203" s="356"/>
      <c r="BA203" s="356"/>
      <c r="BB203" s="356"/>
      <c r="BC203" s="356"/>
      <c r="BD203" s="356"/>
      <c r="BE203" s="356"/>
      <c r="BF203" s="356"/>
      <c r="BG203" s="356"/>
      <c r="BH203" s="354"/>
      <c r="BI203" s="354"/>
      <c r="BJ203" s="356"/>
      <c r="BK203" s="356"/>
      <c r="BL203" s="356"/>
      <c r="BM203" s="356"/>
      <c r="BN203" s="356"/>
      <c r="BO203" s="356"/>
      <c r="BP203" s="356"/>
      <c r="BQ203" s="356"/>
      <c r="BR203" s="356"/>
      <c r="BS203" s="354"/>
      <c r="BT203" s="356"/>
      <c r="CA203" s="345" t="str">
        <f t="shared" si="58"/>
        <v/>
      </c>
    </row>
    <row r="204" spans="1:79" x14ac:dyDescent="0.2">
      <c r="A204" s="353"/>
      <c r="B204" s="354"/>
      <c r="C204" s="354"/>
      <c r="D204" s="354"/>
      <c r="E204" s="354"/>
      <c r="F204" s="356"/>
      <c r="G204" s="356"/>
      <c r="H204" s="356"/>
      <c r="I204" s="357"/>
      <c r="J204" s="356"/>
      <c r="K204" s="356"/>
      <c r="L204" s="356"/>
      <c r="M204" s="356"/>
      <c r="N204" s="356"/>
      <c r="O204" s="356"/>
      <c r="P204" s="356"/>
      <c r="Q204" s="356"/>
      <c r="R204" s="358"/>
      <c r="S204" s="358"/>
      <c r="T204" s="356"/>
      <c r="U204" s="359"/>
      <c r="V204" s="493"/>
      <c r="W204" s="356"/>
      <c r="X204" s="356"/>
      <c r="Y204" s="356"/>
      <c r="Z204" s="356"/>
      <c r="AA204" s="360"/>
      <c r="AB204" s="360"/>
      <c r="AC204" s="356"/>
      <c r="AD204" s="356"/>
      <c r="AE204" s="356"/>
      <c r="AF204" s="356"/>
      <c r="AG204" s="356"/>
      <c r="AH204" s="356"/>
      <c r="AI204" s="361"/>
      <c r="AJ204" s="356"/>
      <c r="AK204" s="356"/>
      <c r="AL204" s="356"/>
      <c r="AM204" s="362"/>
      <c r="AN204" s="356"/>
      <c r="AO204" s="356"/>
      <c r="AP204" s="356"/>
      <c r="AQ204" s="356"/>
      <c r="AR204" s="363"/>
      <c r="AS204" s="356"/>
      <c r="AT204" s="356"/>
      <c r="AU204" s="356"/>
      <c r="AV204" s="364"/>
      <c r="AW204" s="356"/>
      <c r="AX204" s="356"/>
      <c r="AY204" s="356"/>
      <c r="AZ204" s="356"/>
      <c r="BA204" s="356"/>
      <c r="BB204" s="356"/>
      <c r="BC204" s="356"/>
      <c r="BD204" s="356"/>
      <c r="BE204" s="356"/>
      <c r="BF204" s="356"/>
      <c r="BG204" s="356"/>
      <c r="BH204" s="354"/>
      <c r="BI204" s="354"/>
      <c r="BJ204" s="356"/>
      <c r="BK204" s="356"/>
      <c r="BL204" s="356"/>
      <c r="BM204" s="356"/>
      <c r="BN204" s="356"/>
      <c r="BO204" s="356"/>
      <c r="BP204" s="356"/>
      <c r="BQ204" s="356"/>
      <c r="BR204" s="356"/>
      <c r="BS204" s="354"/>
      <c r="BT204" s="356"/>
      <c r="CA204" s="345" t="str">
        <f t="shared" si="58"/>
        <v/>
      </c>
    </row>
    <row r="205" spans="1:79" x14ac:dyDescent="0.2">
      <c r="A205" s="353"/>
      <c r="B205" s="354"/>
      <c r="C205" s="354"/>
      <c r="D205" s="354"/>
      <c r="E205" s="354"/>
      <c r="F205" s="356"/>
      <c r="G205" s="356"/>
      <c r="H205" s="356"/>
      <c r="I205" s="357"/>
      <c r="J205" s="356"/>
      <c r="K205" s="356"/>
      <c r="L205" s="356"/>
      <c r="M205" s="356"/>
      <c r="N205" s="356"/>
      <c r="O205" s="356"/>
      <c r="P205" s="356"/>
      <c r="Q205" s="356"/>
      <c r="R205" s="358"/>
      <c r="S205" s="358"/>
      <c r="T205" s="356"/>
      <c r="U205" s="359"/>
      <c r="V205" s="493"/>
      <c r="W205" s="356"/>
      <c r="X205" s="356"/>
      <c r="Y205" s="356"/>
      <c r="Z205" s="356"/>
      <c r="AA205" s="360"/>
      <c r="AB205" s="360"/>
      <c r="AC205" s="356"/>
      <c r="AD205" s="356"/>
      <c r="AE205" s="356"/>
      <c r="AF205" s="356"/>
      <c r="AG205" s="356"/>
      <c r="AH205" s="356"/>
      <c r="AI205" s="361"/>
      <c r="AJ205" s="356"/>
      <c r="AK205" s="356"/>
      <c r="AL205" s="356"/>
      <c r="AM205" s="362"/>
      <c r="AN205" s="356"/>
      <c r="AO205" s="356"/>
      <c r="AP205" s="356"/>
      <c r="AQ205" s="356"/>
      <c r="AR205" s="363"/>
      <c r="AS205" s="356"/>
      <c r="AT205" s="356"/>
      <c r="AU205" s="356"/>
      <c r="AV205" s="364"/>
      <c r="AW205" s="356"/>
      <c r="AX205" s="356"/>
      <c r="AY205" s="356"/>
      <c r="AZ205" s="356"/>
      <c r="BA205" s="356"/>
      <c r="BB205" s="356"/>
      <c r="BC205" s="356"/>
      <c r="BD205" s="356"/>
      <c r="BE205" s="356"/>
      <c r="BF205" s="356"/>
      <c r="BG205" s="356"/>
      <c r="BH205" s="354"/>
      <c r="BI205" s="354"/>
      <c r="BJ205" s="356"/>
      <c r="BK205" s="356"/>
      <c r="BL205" s="356"/>
      <c r="BM205" s="356"/>
      <c r="BN205" s="356"/>
      <c r="BO205" s="356"/>
      <c r="BP205" s="356"/>
      <c r="BQ205" s="356"/>
      <c r="BR205" s="356"/>
      <c r="BS205" s="354"/>
      <c r="BT205" s="356"/>
      <c r="CA205" s="345" t="str">
        <f t="shared" si="58"/>
        <v/>
      </c>
    </row>
    <row r="206" spans="1:79" x14ac:dyDescent="0.2">
      <c r="A206" s="353"/>
      <c r="B206" s="354"/>
      <c r="C206" s="354"/>
      <c r="D206" s="354"/>
      <c r="E206" s="354"/>
      <c r="F206" s="356"/>
      <c r="G206" s="356"/>
      <c r="H206" s="356"/>
      <c r="I206" s="357"/>
      <c r="J206" s="356"/>
      <c r="K206" s="356"/>
      <c r="L206" s="356"/>
      <c r="M206" s="356"/>
      <c r="N206" s="356"/>
      <c r="O206" s="356"/>
      <c r="P206" s="356"/>
      <c r="Q206" s="356"/>
      <c r="R206" s="358"/>
      <c r="S206" s="358"/>
      <c r="T206" s="356"/>
      <c r="U206" s="359"/>
      <c r="V206" s="493"/>
      <c r="W206" s="356"/>
      <c r="X206" s="356"/>
      <c r="Y206" s="356"/>
      <c r="Z206" s="356"/>
      <c r="AA206" s="360"/>
      <c r="AB206" s="360"/>
      <c r="AC206" s="356"/>
      <c r="AD206" s="356"/>
      <c r="AE206" s="356"/>
      <c r="AF206" s="356"/>
      <c r="AG206" s="356"/>
      <c r="AH206" s="356"/>
      <c r="AI206" s="361"/>
      <c r="AJ206" s="356"/>
      <c r="AK206" s="356"/>
      <c r="AL206" s="356"/>
      <c r="AM206" s="362"/>
      <c r="AN206" s="356"/>
      <c r="AO206" s="356"/>
      <c r="AP206" s="356"/>
      <c r="AQ206" s="356"/>
      <c r="AR206" s="363"/>
      <c r="AS206" s="356"/>
      <c r="AT206" s="356"/>
      <c r="AU206" s="356"/>
      <c r="AV206" s="364"/>
      <c r="AW206" s="356"/>
      <c r="AX206" s="356"/>
      <c r="AY206" s="356"/>
      <c r="AZ206" s="356"/>
      <c r="BA206" s="356"/>
      <c r="BB206" s="356"/>
      <c r="BC206" s="356"/>
      <c r="BD206" s="356"/>
      <c r="BE206" s="356"/>
      <c r="BF206" s="356"/>
      <c r="BG206" s="356"/>
      <c r="BH206" s="354"/>
      <c r="BI206" s="354"/>
      <c r="BJ206" s="356"/>
      <c r="BK206" s="356"/>
      <c r="BL206" s="356"/>
      <c r="BM206" s="356"/>
      <c r="BN206" s="356"/>
      <c r="BO206" s="356"/>
      <c r="BP206" s="356"/>
      <c r="BQ206" s="356"/>
      <c r="BR206" s="356"/>
      <c r="BS206" s="354"/>
      <c r="BT206" s="356"/>
      <c r="CA206" s="345" t="str">
        <f t="shared" si="58"/>
        <v/>
      </c>
    </row>
    <row r="207" spans="1:79" x14ac:dyDescent="0.2">
      <c r="A207" s="353"/>
      <c r="B207" s="354"/>
      <c r="C207" s="354"/>
      <c r="D207" s="354"/>
      <c r="E207" s="354"/>
      <c r="F207" s="356"/>
      <c r="G207" s="356"/>
      <c r="H207" s="356"/>
      <c r="I207" s="357"/>
      <c r="J207" s="356"/>
      <c r="K207" s="356"/>
      <c r="L207" s="356"/>
      <c r="M207" s="356"/>
      <c r="N207" s="356"/>
      <c r="O207" s="356"/>
      <c r="P207" s="356"/>
      <c r="Q207" s="356"/>
      <c r="R207" s="358"/>
      <c r="S207" s="358"/>
      <c r="T207" s="356"/>
      <c r="U207" s="359"/>
      <c r="V207" s="493"/>
      <c r="W207" s="356"/>
      <c r="X207" s="356"/>
      <c r="Y207" s="356"/>
      <c r="Z207" s="356"/>
      <c r="AA207" s="360"/>
      <c r="AB207" s="360"/>
      <c r="AC207" s="356"/>
      <c r="AD207" s="356"/>
      <c r="AE207" s="356"/>
      <c r="AF207" s="356"/>
      <c r="AG207" s="356"/>
      <c r="AH207" s="356"/>
      <c r="AI207" s="361"/>
      <c r="AJ207" s="356"/>
      <c r="AK207" s="356"/>
      <c r="AL207" s="356"/>
      <c r="AM207" s="362"/>
      <c r="AN207" s="356"/>
      <c r="AO207" s="356"/>
      <c r="AP207" s="356"/>
      <c r="AQ207" s="356"/>
      <c r="AR207" s="363"/>
      <c r="AS207" s="356"/>
      <c r="AT207" s="356"/>
      <c r="AU207" s="356"/>
      <c r="AV207" s="364"/>
      <c r="AW207" s="356"/>
      <c r="AX207" s="356"/>
      <c r="AY207" s="356"/>
      <c r="AZ207" s="356"/>
      <c r="BA207" s="356"/>
      <c r="BB207" s="356"/>
      <c r="BC207" s="356"/>
      <c r="BD207" s="356"/>
      <c r="BE207" s="356"/>
      <c r="BF207" s="356"/>
      <c r="BG207" s="356"/>
      <c r="BH207" s="354"/>
      <c r="BI207" s="354"/>
      <c r="BJ207" s="356"/>
      <c r="BK207" s="356"/>
      <c r="BL207" s="356"/>
      <c r="BM207" s="356"/>
      <c r="BN207" s="356"/>
      <c r="BO207" s="356"/>
      <c r="BP207" s="356"/>
      <c r="BQ207" s="356"/>
      <c r="BR207" s="356"/>
      <c r="BS207" s="354"/>
      <c r="BT207" s="356"/>
      <c r="CA207" s="345" t="str">
        <f t="shared" si="58"/>
        <v/>
      </c>
    </row>
    <row r="208" spans="1:79" x14ac:dyDescent="0.2">
      <c r="A208" s="353"/>
      <c r="B208" s="354"/>
      <c r="C208" s="354"/>
      <c r="D208" s="354"/>
      <c r="E208" s="354"/>
      <c r="F208" s="356"/>
      <c r="G208" s="356"/>
      <c r="H208" s="356"/>
      <c r="I208" s="357"/>
      <c r="J208" s="356"/>
      <c r="K208" s="356"/>
      <c r="L208" s="356"/>
      <c r="M208" s="356"/>
      <c r="N208" s="356"/>
      <c r="O208" s="356"/>
      <c r="P208" s="356"/>
      <c r="Q208" s="356"/>
      <c r="R208" s="358"/>
      <c r="S208" s="358"/>
      <c r="T208" s="356"/>
      <c r="U208" s="359"/>
      <c r="V208" s="493"/>
      <c r="W208" s="356"/>
      <c r="X208" s="356"/>
      <c r="Y208" s="356"/>
      <c r="Z208" s="356"/>
      <c r="AA208" s="360"/>
      <c r="AB208" s="360"/>
      <c r="AC208" s="356"/>
      <c r="AD208" s="356"/>
      <c r="AE208" s="356"/>
      <c r="AF208" s="356"/>
      <c r="AG208" s="356"/>
      <c r="AH208" s="356"/>
      <c r="AI208" s="361"/>
      <c r="AJ208" s="356"/>
      <c r="AK208" s="356"/>
      <c r="AL208" s="356"/>
      <c r="AM208" s="362"/>
      <c r="AN208" s="356"/>
      <c r="AO208" s="356"/>
      <c r="AP208" s="356"/>
      <c r="AQ208" s="356"/>
      <c r="AR208" s="363"/>
      <c r="AS208" s="356"/>
      <c r="AT208" s="356"/>
      <c r="AU208" s="356"/>
      <c r="AV208" s="364"/>
      <c r="AW208" s="356"/>
      <c r="AX208" s="356"/>
      <c r="AY208" s="356"/>
      <c r="AZ208" s="356"/>
      <c r="BA208" s="356"/>
      <c r="BB208" s="356"/>
      <c r="BC208" s="356"/>
      <c r="BD208" s="356"/>
      <c r="BE208" s="356"/>
      <c r="BF208" s="356"/>
      <c r="BG208" s="356"/>
      <c r="BH208" s="354"/>
      <c r="BI208" s="354"/>
      <c r="BJ208" s="356"/>
      <c r="BK208" s="356"/>
      <c r="BL208" s="356"/>
      <c r="BM208" s="356"/>
      <c r="BN208" s="356"/>
      <c r="BO208" s="356"/>
      <c r="BP208" s="356"/>
      <c r="BQ208" s="356"/>
      <c r="BR208" s="356"/>
      <c r="BS208" s="354"/>
      <c r="BT208" s="356"/>
      <c r="CA208" s="345" t="str">
        <f t="shared" si="58"/>
        <v/>
      </c>
    </row>
    <row r="209" spans="1:79" x14ac:dyDescent="0.2">
      <c r="A209" s="353"/>
      <c r="B209" s="354"/>
      <c r="C209" s="354"/>
      <c r="D209" s="354"/>
      <c r="E209" s="354"/>
      <c r="F209" s="356"/>
      <c r="G209" s="356"/>
      <c r="H209" s="356"/>
      <c r="I209" s="357"/>
      <c r="J209" s="356"/>
      <c r="K209" s="356"/>
      <c r="L209" s="356"/>
      <c r="M209" s="356"/>
      <c r="N209" s="356"/>
      <c r="O209" s="356"/>
      <c r="P209" s="356"/>
      <c r="Q209" s="356"/>
      <c r="R209" s="358"/>
      <c r="S209" s="358"/>
      <c r="T209" s="356"/>
      <c r="U209" s="359"/>
      <c r="V209" s="493"/>
      <c r="W209" s="356"/>
      <c r="X209" s="356"/>
      <c r="Y209" s="356"/>
      <c r="Z209" s="356"/>
      <c r="AA209" s="360"/>
      <c r="AB209" s="360"/>
      <c r="AC209" s="356"/>
      <c r="AD209" s="356"/>
      <c r="AE209" s="356"/>
      <c r="AF209" s="356"/>
      <c r="AG209" s="356"/>
      <c r="AH209" s="356"/>
      <c r="AI209" s="361"/>
      <c r="AJ209" s="356"/>
      <c r="AK209" s="356"/>
      <c r="AL209" s="356"/>
      <c r="AM209" s="362"/>
      <c r="AN209" s="356"/>
      <c r="AO209" s="356"/>
      <c r="AP209" s="356"/>
      <c r="AQ209" s="356"/>
      <c r="AR209" s="363"/>
      <c r="AS209" s="356"/>
      <c r="AT209" s="356"/>
      <c r="AU209" s="356"/>
      <c r="AV209" s="364"/>
      <c r="AW209" s="356"/>
      <c r="AX209" s="356"/>
      <c r="AY209" s="356"/>
      <c r="AZ209" s="356"/>
      <c r="BA209" s="356"/>
      <c r="BB209" s="356"/>
      <c r="BC209" s="356"/>
      <c r="BD209" s="356"/>
      <c r="BE209" s="356"/>
      <c r="BF209" s="356"/>
      <c r="BG209" s="356"/>
      <c r="BH209" s="354"/>
      <c r="BI209" s="354"/>
      <c r="BJ209" s="356"/>
      <c r="BK209" s="356"/>
      <c r="BL209" s="356"/>
      <c r="BM209" s="356"/>
      <c r="BN209" s="356"/>
      <c r="BO209" s="356"/>
      <c r="BP209" s="356"/>
      <c r="BQ209" s="356"/>
      <c r="BR209" s="356"/>
      <c r="BS209" s="354"/>
      <c r="BT209" s="356"/>
      <c r="CA209" s="345" t="str">
        <f t="shared" si="58"/>
        <v/>
      </c>
    </row>
    <row r="210" spans="1:79" x14ac:dyDescent="0.2">
      <c r="A210" s="353"/>
      <c r="B210" s="354"/>
      <c r="C210" s="354"/>
      <c r="D210" s="354"/>
      <c r="E210" s="354"/>
      <c r="F210" s="356"/>
      <c r="G210" s="356"/>
      <c r="H210" s="356"/>
      <c r="I210" s="357"/>
      <c r="J210" s="356"/>
      <c r="K210" s="356"/>
      <c r="L210" s="356"/>
      <c r="M210" s="356"/>
      <c r="N210" s="356"/>
      <c r="O210" s="356"/>
      <c r="P210" s="356"/>
      <c r="Q210" s="356"/>
      <c r="R210" s="358"/>
      <c r="S210" s="358"/>
      <c r="T210" s="356"/>
      <c r="U210" s="359"/>
      <c r="V210" s="493"/>
      <c r="W210" s="356"/>
      <c r="X210" s="356"/>
      <c r="Y210" s="356"/>
      <c r="Z210" s="356"/>
      <c r="AA210" s="360"/>
      <c r="AB210" s="360"/>
      <c r="AC210" s="356"/>
      <c r="AD210" s="356"/>
      <c r="AE210" s="356"/>
      <c r="AF210" s="356"/>
      <c r="AG210" s="356"/>
      <c r="AH210" s="356"/>
      <c r="AI210" s="361"/>
      <c r="AJ210" s="356"/>
      <c r="AK210" s="356"/>
      <c r="AL210" s="356"/>
      <c r="AM210" s="362"/>
      <c r="AN210" s="356"/>
      <c r="AO210" s="356"/>
      <c r="AP210" s="356"/>
      <c r="AQ210" s="356"/>
      <c r="AR210" s="363"/>
      <c r="AS210" s="356"/>
      <c r="AT210" s="356"/>
      <c r="AU210" s="356"/>
      <c r="AV210" s="364"/>
      <c r="AW210" s="356"/>
      <c r="AX210" s="356"/>
      <c r="AY210" s="356"/>
      <c r="AZ210" s="356"/>
      <c r="BA210" s="356"/>
      <c r="BB210" s="356"/>
      <c r="BC210" s="356"/>
      <c r="BD210" s="356"/>
      <c r="BE210" s="356"/>
      <c r="BF210" s="356"/>
      <c r="BG210" s="356"/>
      <c r="BH210" s="354"/>
      <c r="BI210" s="354"/>
      <c r="BJ210" s="356"/>
      <c r="BK210" s="356"/>
      <c r="BL210" s="356"/>
      <c r="BM210" s="356"/>
      <c r="BN210" s="356"/>
      <c r="BO210" s="356"/>
      <c r="BP210" s="356"/>
      <c r="BQ210" s="356"/>
      <c r="BR210" s="356"/>
      <c r="BS210" s="354"/>
      <c r="BT210" s="356"/>
      <c r="CA210" s="345" t="str">
        <f t="shared" si="58"/>
        <v/>
      </c>
    </row>
    <row r="211" spans="1:79" x14ac:dyDescent="0.2">
      <c r="A211" s="353"/>
      <c r="B211" s="354"/>
      <c r="C211" s="354"/>
      <c r="D211" s="354"/>
      <c r="E211" s="354"/>
      <c r="F211" s="356"/>
      <c r="G211" s="356"/>
      <c r="H211" s="356"/>
      <c r="I211" s="357"/>
      <c r="J211" s="356"/>
      <c r="K211" s="356"/>
      <c r="L211" s="356"/>
      <c r="M211" s="356"/>
      <c r="N211" s="356"/>
      <c r="O211" s="356"/>
      <c r="P211" s="356"/>
      <c r="Q211" s="356"/>
      <c r="R211" s="358"/>
      <c r="S211" s="358"/>
      <c r="T211" s="356"/>
      <c r="U211" s="359"/>
      <c r="V211" s="493"/>
      <c r="W211" s="356"/>
      <c r="X211" s="356"/>
      <c r="Y211" s="356"/>
      <c r="Z211" s="356"/>
      <c r="AA211" s="360"/>
      <c r="AB211" s="360"/>
      <c r="AC211" s="356"/>
      <c r="AD211" s="356"/>
      <c r="AE211" s="356"/>
      <c r="AF211" s="356"/>
      <c r="AG211" s="356"/>
      <c r="AH211" s="356"/>
      <c r="AI211" s="361"/>
      <c r="AJ211" s="356"/>
      <c r="AK211" s="356"/>
      <c r="AL211" s="356"/>
      <c r="AM211" s="362"/>
      <c r="AN211" s="356"/>
      <c r="AO211" s="356"/>
      <c r="AP211" s="356"/>
      <c r="AQ211" s="356"/>
      <c r="AR211" s="363"/>
      <c r="AS211" s="356"/>
      <c r="AT211" s="356"/>
      <c r="AU211" s="356"/>
      <c r="AV211" s="364"/>
      <c r="AW211" s="356"/>
      <c r="AX211" s="356"/>
      <c r="AY211" s="356"/>
      <c r="AZ211" s="356"/>
      <c r="BA211" s="356"/>
      <c r="BB211" s="356"/>
      <c r="BC211" s="356"/>
      <c r="BD211" s="356"/>
      <c r="BE211" s="356"/>
      <c r="BF211" s="356"/>
      <c r="BG211" s="356"/>
      <c r="BH211" s="354"/>
      <c r="BI211" s="354"/>
      <c r="BJ211" s="356"/>
      <c r="BK211" s="356"/>
      <c r="BL211" s="356"/>
      <c r="BM211" s="356"/>
      <c r="BN211" s="356"/>
      <c r="BO211" s="356"/>
      <c r="BP211" s="356"/>
      <c r="BQ211" s="356"/>
      <c r="BR211" s="356"/>
      <c r="BS211" s="354"/>
      <c r="BT211" s="356"/>
      <c r="CA211" s="345" t="str">
        <f t="shared" si="58"/>
        <v/>
      </c>
    </row>
    <row r="212" spans="1:79" x14ac:dyDescent="0.2">
      <c r="A212" s="353"/>
      <c r="B212" s="354"/>
      <c r="C212" s="354"/>
      <c r="D212" s="354"/>
      <c r="E212" s="354"/>
      <c r="F212" s="356"/>
      <c r="G212" s="356"/>
      <c r="H212" s="356"/>
      <c r="I212" s="357"/>
      <c r="J212" s="356"/>
      <c r="K212" s="356"/>
      <c r="L212" s="356"/>
      <c r="M212" s="356"/>
      <c r="N212" s="356"/>
      <c r="O212" s="356"/>
      <c r="P212" s="356"/>
      <c r="Q212" s="356"/>
      <c r="R212" s="358"/>
      <c r="S212" s="358"/>
      <c r="T212" s="356"/>
      <c r="U212" s="359"/>
      <c r="V212" s="493"/>
      <c r="W212" s="356"/>
      <c r="X212" s="356"/>
      <c r="Y212" s="356"/>
      <c r="Z212" s="356"/>
      <c r="AA212" s="360"/>
      <c r="AB212" s="360"/>
      <c r="AC212" s="356"/>
      <c r="AD212" s="356"/>
      <c r="AE212" s="356"/>
      <c r="AF212" s="356"/>
      <c r="AG212" s="356"/>
      <c r="AH212" s="356"/>
      <c r="AI212" s="361"/>
      <c r="AJ212" s="356"/>
      <c r="AK212" s="356"/>
      <c r="AL212" s="356"/>
      <c r="AM212" s="362"/>
      <c r="AN212" s="356"/>
      <c r="AO212" s="356"/>
      <c r="AP212" s="356"/>
      <c r="AQ212" s="356"/>
      <c r="AR212" s="363"/>
      <c r="AS212" s="356"/>
      <c r="AT212" s="356"/>
      <c r="AU212" s="356"/>
      <c r="AV212" s="364"/>
      <c r="AW212" s="356"/>
      <c r="AX212" s="356"/>
      <c r="AY212" s="356"/>
      <c r="AZ212" s="356"/>
      <c r="BA212" s="356"/>
      <c r="BB212" s="356"/>
      <c r="BC212" s="356"/>
      <c r="BD212" s="356"/>
      <c r="BE212" s="356"/>
      <c r="BF212" s="356"/>
      <c r="BG212" s="356"/>
      <c r="BH212" s="354"/>
      <c r="BI212" s="354"/>
      <c r="BJ212" s="356"/>
      <c r="BK212" s="356"/>
      <c r="BL212" s="356"/>
      <c r="BM212" s="356"/>
      <c r="BN212" s="356"/>
      <c r="BO212" s="356"/>
      <c r="BP212" s="356"/>
      <c r="BQ212" s="356"/>
      <c r="BR212" s="356"/>
      <c r="BS212" s="354"/>
      <c r="BT212" s="356"/>
      <c r="CA212" s="345" t="str">
        <f t="shared" si="58"/>
        <v/>
      </c>
    </row>
    <row r="213" spans="1:79" x14ac:dyDescent="0.2">
      <c r="A213" s="353"/>
      <c r="B213" s="354"/>
      <c r="C213" s="354"/>
      <c r="D213" s="354"/>
      <c r="E213" s="354"/>
      <c r="F213" s="356"/>
      <c r="G213" s="356"/>
      <c r="H213" s="356"/>
      <c r="I213" s="357"/>
      <c r="J213" s="356"/>
      <c r="K213" s="356"/>
      <c r="L213" s="356"/>
      <c r="M213" s="356"/>
      <c r="N213" s="356"/>
      <c r="O213" s="356"/>
      <c r="P213" s="356"/>
      <c r="Q213" s="356"/>
      <c r="R213" s="358"/>
      <c r="S213" s="358"/>
      <c r="T213" s="356"/>
      <c r="U213" s="359"/>
      <c r="V213" s="493"/>
      <c r="W213" s="356"/>
      <c r="X213" s="356"/>
      <c r="Y213" s="356"/>
      <c r="Z213" s="356"/>
      <c r="AA213" s="360"/>
      <c r="AB213" s="360"/>
      <c r="AC213" s="356"/>
      <c r="AD213" s="356"/>
      <c r="AE213" s="356"/>
      <c r="AF213" s="356"/>
      <c r="AG213" s="356"/>
      <c r="AH213" s="356"/>
      <c r="AI213" s="361"/>
      <c r="AJ213" s="356"/>
      <c r="AK213" s="356"/>
      <c r="AL213" s="356"/>
      <c r="AM213" s="362"/>
      <c r="AN213" s="356"/>
      <c r="AO213" s="356"/>
      <c r="AP213" s="356"/>
      <c r="AQ213" s="356"/>
      <c r="AR213" s="363"/>
      <c r="AS213" s="356"/>
      <c r="AT213" s="356"/>
      <c r="AU213" s="356"/>
      <c r="AV213" s="364"/>
      <c r="AW213" s="356"/>
      <c r="AX213" s="356"/>
      <c r="AY213" s="356"/>
      <c r="AZ213" s="356"/>
      <c r="BA213" s="356"/>
      <c r="BB213" s="356"/>
      <c r="BC213" s="356"/>
      <c r="BD213" s="356"/>
      <c r="BE213" s="356"/>
      <c r="BF213" s="356"/>
      <c r="BG213" s="356"/>
      <c r="BH213" s="354"/>
      <c r="BI213" s="354"/>
      <c r="BJ213" s="356"/>
      <c r="BK213" s="356"/>
      <c r="BL213" s="356"/>
      <c r="BM213" s="356"/>
      <c r="BN213" s="356"/>
      <c r="BO213" s="356"/>
      <c r="BP213" s="356"/>
      <c r="BQ213" s="356"/>
      <c r="BR213" s="356"/>
      <c r="BS213" s="354"/>
      <c r="BT213" s="356"/>
      <c r="CA213" s="345" t="str">
        <f t="shared" si="58"/>
        <v/>
      </c>
    </row>
    <row r="214" spans="1:79" x14ac:dyDescent="0.2">
      <c r="A214" s="353"/>
      <c r="B214" s="354"/>
      <c r="C214" s="354"/>
      <c r="D214" s="354"/>
      <c r="E214" s="354"/>
      <c r="F214" s="356"/>
      <c r="G214" s="356"/>
      <c r="H214" s="356"/>
      <c r="I214" s="357"/>
      <c r="J214" s="356"/>
      <c r="K214" s="356"/>
      <c r="L214" s="356"/>
      <c r="M214" s="356"/>
      <c r="N214" s="356"/>
      <c r="O214" s="356"/>
      <c r="P214" s="356"/>
      <c r="Q214" s="356"/>
      <c r="R214" s="358"/>
      <c r="S214" s="358"/>
      <c r="T214" s="356"/>
      <c r="U214" s="359"/>
      <c r="V214" s="493"/>
      <c r="W214" s="356"/>
      <c r="X214" s="356"/>
      <c r="Y214" s="356"/>
      <c r="Z214" s="356"/>
      <c r="AA214" s="360"/>
      <c r="AB214" s="360"/>
      <c r="AC214" s="356"/>
      <c r="AD214" s="356"/>
      <c r="AE214" s="356"/>
      <c r="AF214" s="356"/>
      <c r="AG214" s="356"/>
      <c r="AH214" s="356"/>
      <c r="AI214" s="361"/>
      <c r="AJ214" s="356"/>
      <c r="AK214" s="356"/>
      <c r="AL214" s="356"/>
      <c r="AM214" s="362"/>
      <c r="AN214" s="356"/>
      <c r="AO214" s="356"/>
      <c r="AP214" s="356"/>
      <c r="AQ214" s="356"/>
      <c r="AR214" s="363"/>
      <c r="AS214" s="356"/>
      <c r="AT214" s="356"/>
      <c r="AU214" s="356"/>
      <c r="AV214" s="364"/>
      <c r="AW214" s="356"/>
      <c r="AX214" s="356"/>
      <c r="AY214" s="356"/>
      <c r="AZ214" s="356"/>
      <c r="BA214" s="356"/>
      <c r="BB214" s="356"/>
      <c r="BC214" s="356"/>
      <c r="BD214" s="356"/>
      <c r="BE214" s="356"/>
      <c r="BF214" s="356"/>
      <c r="BG214" s="356"/>
      <c r="BH214" s="354"/>
      <c r="BI214" s="354"/>
      <c r="BJ214" s="356"/>
      <c r="BK214" s="356"/>
      <c r="BL214" s="356"/>
      <c r="BM214" s="356"/>
      <c r="BN214" s="356"/>
      <c r="BO214" s="356"/>
      <c r="BP214" s="356"/>
      <c r="BQ214" s="356"/>
      <c r="BR214" s="356"/>
      <c r="BS214" s="354"/>
      <c r="BT214" s="356"/>
      <c r="CA214" s="345" t="str">
        <f t="shared" si="58"/>
        <v/>
      </c>
    </row>
    <row r="215" spans="1:79" x14ac:dyDescent="0.2">
      <c r="A215" s="353"/>
      <c r="B215" s="354"/>
      <c r="C215" s="354"/>
      <c r="D215" s="354"/>
      <c r="E215" s="354"/>
      <c r="F215" s="356"/>
      <c r="G215" s="356"/>
      <c r="H215" s="356"/>
      <c r="I215" s="357"/>
      <c r="J215" s="356"/>
      <c r="K215" s="356"/>
      <c r="L215" s="356"/>
      <c r="M215" s="356"/>
      <c r="N215" s="356"/>
      <c r="O215" s="356"/>
      <c r="P215" s="356"/>
      <c r="Q215" s="356"/>
      <c r="R215" s="358"/>
      <c r="S215" s="358"/>
      <c r="T215" s="356"/>
      <c r="U215" s="359"/>
      <c r="V215" s="493"/>
      <c r="W215" s="356"/>
      <c r="X215" s="356"/>
      <c r="Y215" s="356"/>
      <c r="Z215" s="356"/>
      <c r="AA215" s="360"/>
      <c r="AB215" s="360"/>
      <c r="AC215" s="356"/>
      <c r="AD215" s="356"/>
      <c r="AE215" s="356"/>
      <c r="AF215" s="356"/>
      <c r="AG215" s="356"/>
      <c r="AH215" s="356"/>
      <c r="AI215" s="361"/>
      <c r="AJ215" s="356"/>
      <c r="AK215" s="356"/>
      <c r="AL215" s="356"/>
      <c r="AM215" s="362"/>
      <c r="AN215" s="356"/>
      <c r="AO215" s="356"/>
      <c r="AP215" s="356"/>
      <c r="AQ215" s="356"/>
      <c r="AR215" s="363"/>
      <c r="AS215" s="356"/>
      <c r="AT215" s="356"/>
      <c r="AU215" s="356"/>
      <c r="AV215" s="364"/>
      <c r="AW215" s="356"/>
      <c r="AX215" s="356"/>
      <c r="AY215" s="356"/>
      <c r="AZ215" s="356"/>
      <c r="BA215" s="356"/>
      <c r="BB215" s="356"/>
      <c r="BC215" s="356"/>
      <c r="BD215" s="356"/>
      <c r="BE215" s="356"/>
      <c r="BF215" s="356"/>
      <c r="BG215" s="356"/>
      <c r="BH215" s="354"/>
      <c r="BI215" s="354"/>
      <c r="BJ215" s="356"/>
      <c r="BK215" s="356"/>
      <c r="BL215" s="356"/>
      <c r="BM215" s="356"/>
      <c r="BN215" s="356"/>
      <c r="BO215" s="356"/>
      <c r="BP215" s="356"/>
      <c r="BQ215" s="356"/>
      <c r="BR215" s="356"/>
      <c r="BS215" s="354"/>
      <c r="BT215" s="356"/>
      <c r="CA215" s="345" t="str">
        <f t="shared" si="58"/>
        <v/>
      </c>
    </row>
    <row r="216" spans="1:79" x14ac:dyDescent="0.2">
      <c r="A216" s="353"/>
      <c r="B216" s="354"/>
      <c r="C216" s="354"/>
      <c r="D216" s="354"/>
      <c r="E216" s="354"/>
      <c r="F216" s="356"/>
      <c r="G216" s="356"/>
      <c r="H216" s="356"/>
      <c r="I216" s="357"/>
      <c r="J216" s="356"/>
      <c r="K216" s="356"/>
      <c r="L216" s="356"/>
      <c r="M216" s="356"/>
      <c r="N216" s="356"/>
      <c r="O216" s="356"/>
      <c r="P216" s="356"/>
      <c r="Q216" s="356"/>
      <c r="R216" s="358"/>
      <c r="S216" s="358"/>
      <c r="T216" s="356"/>
      <c r="U216" s="359"/>
      <c r="V216" s="493"/>
      <c r="W216" s="356"/>
      <c r="X216" s="356"/>
      <c r="Y216" s="356"/>
      <c r="Z216" s="356"/>
      <c r="AA216" s="360"/>
      <c r="AB216" s="360"/>
      <c r="AC216" s="356"/>
      <c r="AD216" s="356"/>
      <c r="AE216" s="356"/>
      <c r="AF216" s="356"/>
      <c r="AG216" s="356"/>
      <c r="AH216" s="356"/>
      <c r="AI216" s="361"/>
      <c r="AJ216" s="356"/>
      <c r="AK216" s="356"/>
      <c r="AL216" s="356"/>
      <c r="AM216" s="362"/>
      <c r="AN216" s="356"/>
      <c r="AO216" s="356"/>
      <c r="AP216" s="356"/>
      <c r="AQ216" s="356"/>
      <c r="AR216" s="363"/>
      <c r="AS216" s="356"/>
      <c r="AT216" s="356"/>
      <c r="AU216" s="356"/>
      <c r="AV216" s="364"/>
      <c r="AW216" s="356"/>
      <c r="AX216" s="356"/>
      <c r="AY216" s="356"/>
      <c r="AZ216" s="356"/>
      <c r="BA216" s="356"/>
      <c r="BB216" s="356"/>
      <c r="BC216" s="356"/>
      <c r="BD216" s="356"/>
      <c r="BE216" s="356"/>
      <c r="BF216" s="356"/>
      <c r="BG216" s="356"/>
      <c r="BH216" s="354"/>
      <c r="BI216" s="354"/>
      <c r="BJ216" s="356"/>
      <c r="BK216" s="356"/>
      <c r="BL216" s="356"/>
      <c r="BM216" s="356"/>
      <c r="BN216" s="356"/>
      <c r="BO216" s="356"/>
      <c r="BP216" s="356"/>
      <c r="BQ216" s="356"/>
      <c r="BR216" s="356"/>
      <c r="BS216" s="354"/>
      <c r="BT216" s="356"/>
      <c r="CA216" s="345" t="str">
        <f t="shared" si="58"/>
        <v/>
      </c>
    </row>
    <row r="217" spans="1:79" x14ac:dyDescent="0.2">
      <c r="A217" s="353"/>
      <c r="B217" s="354"/>
      <c r="C217" s="354"/>
      <c r="D217" s="354"/>
      <c r="E217" s="354"/>
      <c r="F217" s="356"/>
      <c r="G217" s="356"/>
      <c r="H217" s="356"/>
      <c r="I217" s="357"/>
      <c r="J217" s="356"/>
      <c r="K217" s="356"/>
      <c r="L217" s="356"/>
      <c r="M217" s="356"/>
      <c r="N217" s="356"/>
      <c r="O217" s="356"/>
      <c r="P217" s="356"/>
      <c r="Q217" s="356"/>
      <c r="R217" s="358"/>
      <c r="S217" s="358"/>
      <c r="T217" s="356"/>
      <c r="U217" s="359"/>
      <c r="V217" s="493"/>
      <c r="W217" s="356"/>
      <c r="X217" s="356"/>
      <c r="Y217" s="356"/>
      <c r="Z217" s="356"/>
      <c r="AA217" s="360"/>
      <c r="AB217" s="360"/>
      <c r="AC217" s="356"/>
      <c r="AD217" s="356"/>
      <c r="AE217" s="356"/>
      <c r="AF217" s="356"/>
      <c r="AG217" s="356"/>
      <c r="AH217" s="356"/>
      <c r="AI217" s="361"/>
      <c r="AJ217" s="356"/>
      <c r="AK217" s="356"/>
      <c r="AL217" s="356"/>
      <c r="AM217" s="362"/>
      <c r="AN217" s="356"/>
      <c r="AO217" s="356"/>
      <c r="AP217" s="356"/>
      <c r="AQ217" s="356"/>
      <c r="AR217" s="363"/>
      <c r="AS217" s="356"/>
      <c r="AT217" s="356"/>
      <c r="AU217" s="356"/>
      <c r="AV217" s="364"/>
      <c r="AW217" s="356"/>
      <c r="AX217" s="356"/>
      <c r="AY217" s="356"/>
      <c r="AZ217" s="356"/>
      <c r="BA217" s="356"/>
      <c r="BB217" s="356"/>
      <c r="BC217" s="356"/>
      <c r="BD217" s="356"/>
      <c r="BE217" s="356"/>
      <c r="BF217" s="356"/>
      <c r="BG217" s="356"/>
      <c r="BH217" s="354"/>
      <c r="BI217" s="354"/>
      <c r="BJ217" s="356"/>
      <c r="BK217" s="356"/>
      <c r="BL217" s="356"/>
      <c r="BM217" s="356"/>
      <c r="BN217" s="356"/>
      <c r="BO217" s="356"/>
      <c r="BP217" s="356"/>
      <c r="BQ217" s="356"/>
      <c r="BR217" s="356"/>
      <c r="BS217" s="354"/>
      <c r="BT217" s="356"/>
      <c r="CA217" s="345" t="str">
        <f t="shared" si="58"/>
        <v/>
      </c>
    </row>
    <row r="218" spans="1:79" x14ac:dyDescent="0.2">
      <c r="A218" s="353"/>
      <c r="B218" s="354"/>
      <c r="C218" s="354"/>
      <c r="D218" s="354"/>
      <c r="E218" s="354"/>
      <c r="F218" s="356"/>
      <c r="G218" s="356"/>
      <c r="H218" s="356"/>
      <c r="I218" s="357"/>
      <c r="J218" s="356"/>
      <c r="K218" s="356"/>
      <c r="L218" s="356"/>
      <c r="M218" s="356"/>
      <c r="N218" s="356"/>
      <c r="O218" s="356"/>
      <c r="P218" s="356"/>
      <c r="Q218" s="356"/>
      <c r="R218" s="358"/>
      <c r="S218" s="358"/>
      <c r="T218" s="356"/>
      <c r="U218" s="359"/>
      <c r="V218" s="493"/>
      <c r="W218" s="356"/>
      <c r="X218" s="356"/>
      <c r="Y218" s="356"/>
      <c r="Z218" s="356"/>
      <c r="AA218" s="360"/>
      <c r="AB218" s="360"/>
      <c r="AC218" s="356"/>
      <c r="AD218" s="356"/>
      <c r="AE218" s="356"/>
      <c r="AF218" s="356"/>
      <c r="AG218" s="356"/>
      <c r="AH218" s="356"/>
      <c r="AI218" s="361"/>
      <c r="AJ218" s="356"/>
      <c r="AK218" s="356"/>
      <c r="AL218" s="356"/>
      <c r="AM218" s="362"/>
      <c r="AN218" s="356"/>
      <c r="AO218" s="356"/>
      <c r="AP218" s="356"/>
      <c r="AQ218" s="356"/>
      <c r="AR218" s="363"/>
      <c r="AS218" s="356"/>
      <c r="AT218" s="356"/>
      <c r="AU218" s="356"/>
      <c r="AV218" s="364"/>
      <c r="AW218" s="356"/>
      <c r="AX218" s="356"/>
      <c r="AY218" s="356"/>
      <c r="AZ218" s="356"/>
      <c r="BA218" s="356"/>
      <c r="BB218" s="356"/>
      <c r="BC218" s="356"/>
      <c r="BD218" s="356"/>
      <c r="BE218" s="356"/>
      <c r="BF218" s="356"/>
      <c r="BG218" s="356"/>
      <c r="BH218" s="354"/>
      <c r="BI218" s="354"/>
      <c r="BJ218" s="356"/>
      <c r="BK218" s="356"/>
      <c r="BL218" s="356"/>
      <c r="BM218" s="356"/>
      <c r="BN218" s="356"/>
      <c r="BO218" s="356"/>
      <c r="BP218" s="356"/>
      <c r="BQ218" s="356"/>
      <c r="BR218" s="356"/>
      <c r="BS218" s="354"/>
      <c r="BT218" s="356"/>
      <c r="CA218" s="345" t="str">
        <f t="shared" si="58"/>
        <v/>
      </c>
    </row>
    <row r="219" spans="1:79" x14ac:dyDescent="0.2">
      <c r="A219" s="353"/>
      <c r="B219" s="354"/>
      <c r="C219" s="354"/>
      <c r="D219" s="354"/>
      <c r="E219" s="354"/>
      <c r="F219" s="356"/>
      <c r="G219" s="356"/>
      <c r="H219" s="356"/>
      <c r="I219" s="357"/>
      <c r="J219" s="356"/>
      <c r="K219" s="356"/>
      <c r="L219" s="356"/>
      <c r="M219" s="356"/>
      <c r="N219" s="356"/>
      <c r="O219" s="356"/>
      <c r="P219" s="356"/>
      <c r="Q219" s="356"/>
      <c r="R219" s="358"/>
      <c r="S219" s="358"/>
      <c r="T219" s="356"/>
      <c r="U219" s="359"/>
      <c r="V219" s="493"/>
      <c r="W219" s="356"/>
      <c r="X219" s="356"/>
      <c r="Y219" s="356"/>
      <c r="Z219" s="356"/>
      <c r="AA219" s="360"/>
      <c r="AB219" s="360"/>
      <c r="AC219" s="356"/>
      <c r="AD219" s="356"/>
      <c r="AE219" s="356"/>
      <c r="AF219" s="356"/>
      <c r="AG219" s="356"/>
      <c r="AH219" s="356"/>
      <c r="AI219" s="361"/>
      <c r="AJ219" s="356"/>
      <c r="AK219" s="356"/>
      <c r="AL219" s="356"/>
      <c r="AM219" s="362"/>
      <c r="AN219" s="356"/>
      <c r="AO219" s="356"/>
      <c r="AP219" s="356"/>
      <c r="AQ219" s="356"/>
      <c r="AR219" s="363"/>
      <c r="AS219" s="356"/>
      <c r="AT219" s="356"/>
      <c r="AU219" s="356"/>
      <c r="AV219" s="364"/>
      <c r="AW219" s="356"/>
      <c r="AX219" s="356"/>
      <c r="AY219" s="356"/>
      <c r="AZ219" s="356"/>
      <c r="BA219" s="356"/>
      <c r="BB219" s="356"/>
      <c r="BC219" s="356"/>
      <c r="BD219" s="356"/>
      <c r="BE219" s="356"/>
      <c r="BF219" s="356"/>
      <c r="BG219" s="356"/>
      <c r="BH219" s="354"/>
      <c r="BI219" s="354"/>
      <c r="BJ219" s="356"/>
      <c r="BK219" s="356"/>
      <c r="BL219" s="356"/>
      <c r="BM219" s="356"/>
      <c r="BN219" s="356"/>
      <c r="BO219" s="356"/>
      <c r="BP219" s="356"/>
      <c r="BQ219" s="356"/>
      <c r="BR219" s="356"/>
      <c r="BS219" s="354"/>
      <c r="BT219" s="356"/>
      <c r="CA219" s="345" t="str">
        <f t="shared" si="58"/>
        <v/>
      </c>
    </row>
    <row r="220" spans="1:79" x14ac:dyDescent="0.2">
      <c r="A220" s="353"/>
      <c r="B220" s="354"/>
      <c r="C220" s="354"/>
      <c r="D220" s="354"/>
      <c r="E220" s="354"/>
      <c r="F220" s="356"/>
      <c r="G220" s="356"/>
      <c r="H220" s="356"/>
      <c r="I220" s="357"/>
      <c r="J220" s="356"/>
      <c r="K220" s="356"/>
      <c r="L220" s="356"/>
      <c r="M220" s="356"/>
      <c r="N220" s="356"/>
      <c r="O220" s="356"/>
      <c r="P220" s="356"/>
      <c r="Q220" s="356"/>
      <c r="R220" s="358"/>
      <c r="S220" s="358"/>
      <c r="T220" s="356"/>
      <c r="U220" s="359"/>
      <c r="V220" s="493"/>
      <c r="W220" s="356"/>
      <c r="X220" s="356"/>
      <c r="Y220" s="356"/>
      <c r="Z220" s="356"/>
      <c r="AA220" s="360"/>
      <c r="AB220" s="360"/>
      <c r="AC220" s="356"/>
      <c r="AD220" s="356"/>
      <c r="AE220" s="356"/>
      <c r="AF220" s="356"/>
      <c r="AG220" s="356"/>
      <c r="AH220" s="356"/>
      <c r="AI220" s="361"/>
      <c r="AJ220" s="356"/>
      <c r="AK220" s="356"/>
      <c r="AL220" s="356"/>
      <c r="AM220" s="362"/>
      <c r="AN220" s="356"/>
      <c r="AO220" s="356"/>
      <c r="AP220" s="356"/>
      <c r="AQ220" s="356"/>
      <c r="AR220" s="363"/>
      <c r="AS220" s="356"/>
      <c r="AT220" s="356"/>
      <c r="AU220" s="356"/>
      <c r="AV220" s="364"/>
      <c r="AW220" s="356"/>
      <c r="AX220" s="356"/>
      <c r="AY220" s="356"/>
      <c r="AZ220" s="356"/>
      <c r="BA220" s="356"/>
      <c r="BB220" s="356"/>
      <c r="BC220" s="356"/>
      <c r="BD220" s="356"/>
      <c r="BE220" s="356"/>
      <c r="BF220" s="356"/>
      <c r="BG220" s="356"/>
      <c r="BH220" s="354"/>
      <c r="BI220" s="354"/>
      <c r="BJ220" s="356"/>
      <c r="BK220" s="356"/>
      <c r="BL220" s="356"/>
      <c r="BM220" s="356"/>
      <c r="BN220" s="356"/>
      <c r="BO220" s="356"/>
      <c r="BP220" s="356"/>
      <c r="BQ220" s="356"/>
      <c r="BR220" s="356"/>
      <c r="BS220" s="354"/>
      <c r="BT220" s="356"/>
      <c r="CA220" s="345" t="str">
        <f t="shared" si="58"/>
        <v/>
      </c>
    </row>
    <row r="221" spans="1:79" x14ac:dyDescent="0.2">
      <c r="A221" s="353"/>
      <c r="B221" s="354"/>
      <c r="C221" s="354"/>
      <c r="D221" s="354"/>
      <c r="E221" s="354"/>
      <c r="F221" s="356"/>
      <c r="G221" s="356"/>
      <c r="H221" s="356"/>
      <c r="I221" s="357"/>
      <c r="J221" s="356"/>
      <c r="K221" s="356"/>
      <c r="L221" s="356"/>
      <c r="M221" s="356"/>
      <c r="N221" s="356"/>
      <c r="O221" s="356"/>
      <c r="P221" s="356"/>
      <c r="Q221" s="356"/>
      <c r="R221" s="358"/>
      <c r="S221" s="358"/>
      <c r="T221" s="356"/>
      <c r="U221" s="359"/>
      <c r="V221" s="493"/>
      <c r="W221" s="356"/>
      <c r="X221" s="356"/>
      <c r="Y221" s="356"/>
      <c r="Z221" s="356"/>
      <c r="AA221" s="360"/>
      <c r="AB221" s="360"/>
      <c r="AC221" s="356"/>
      <c r="AD221" s="356"/>
      <c r="AE221" s="356"/>
      <c r="AF221" s="356"/>
      <c r="AG221" s="356"/>
      <c r="AH221" s="356"/>
      <c r="AI221" s="361"/>
      <c r="AJ221" s="356"/>
      <c r="AK221" s="356"/>
      <c r="AL221" s="356"/>
      <c r="AM221" s="362"/>
      <c r="AN221" s="356"/>
      <c r="AO221" s="356"/>
      <c r="AP221" s="356"/>
      <c r="AQ221" s="356"/>
      <c r="AR221" s="363"/>
      <c r="AS221" s="356"/>
      <c r="AT221" s="356"/>
      <c r="AU221" s="356"/>
      <c r="AV221" s="364"/>
      <c r="AW221" s="356"/>
      <c r="AX221" s="356"/>
      <c r="AY221" s="356"/>
      <c r="AZ221" s="356"/>
      <c r="BA221" s="356"/>
      <c r="BB221" s="356"/>
      <c r="BC221" s="356"/>
      <c r="BD221" s="356"/>
      <c r="BE221" s="356"/>
      <c r="BF221" s="356"/>
      <c r="BG221" s="356"/>
      <c r="BH221" s="354"/>
      <c r="BI221" s="354"/>
      <c r="BJ221" s="356"/>
      <c r="BK221" s="356"/>
      <c r="BL221" s="356"/>
      <c r="BM221" s="356"/>
      <c r="BN221" s="356"/>
      <c r="BO221" s="356"/>
      <c r="BP221" s="356"/>
      <c r="BQ221" s="356"/>
      <c r="BR221" s="356"/>
      <c r="BS221" s="354"/>
      <c r="BT221" s="356"/>
      <c r="CA221" s="345" t="str">
        <f t="shared" si="58"/>
        <v/>
      </c>
    </row>
    <row r="222" spans="1:79" x14ac:dyDescent="0.2">
      <c r="A222" s="353"/>
      <c r="B222" s="354"/>
      <c r="C222" s="354"/>
      <c r="D222" s="354"/>
      <c r="E222" s="354"/>
      <c r="F222" s="356"/>
      <c r="G222" s="356"/>
      <c r="H222" s="356"/>
      <c r="I222" s="357"/>
      <c r="J222" s="356"/>
      <c r="K222" s="356"/>
      <c r="L222" s="356"/>
      <c r="M222" s="356"/>
      <c r="N222" s="356"/>
      <c r="O222" s="356"/>
      <c r="P222" s="356"/>
      <c r="Q222" s="356"/>
      <c r="R222" s="358"/>
      <c r="S222" s="358"/>
      <c r="T222" s="356"/>
      <c r="U222" s="359"/>
      <c r="V222" s="493"/>
      <c r="W222" s="356"/>
      <c r="X222" s="356"/>
      <c r="Y222" s="356"/>
      <c r="Z222" s="356"/>
      <c r="AA222" s="360"/>
      <c r="AB222" s="360"/>
      <c r="AC222" s="356"/>
      <c r="AD222" s="356"/>
      <c r="AE222" s="356"/>
      <c r="AF222" s="356"/>
      <c r="AG222" s="356"/>
      <c r="AH222" s="356"/>
      <c r="AI222" s="361"/>
      <c r="AJ222" s="356"/>
      <c r="AK222" s="356"/>
      <c r="AL222" s="356"/>
      <c r="AM222" s="362"/>
      <c r="AN222" s="356"/>
      <c r="AO222" s="356"/>
      <c r="AP222" s="356"/>
      <c r="AQ222" s="356"/>
      <c r="AR222" s="363"/>
      <c r="AS222" s="356"/>
      <c r="AT222" s="356"/>
      <c r="AU222" s="356"/>
      <c r="AV222" s="364"/>
      <c r="AW222" s="356"/>
      <c r="AX222" s="356"/>
      <c r="AY222" s="356"/>
      <c r="AZ222" s="356"/>
      <c r="BA222" s="356"/>
      <c r="BB222" s="356"/>
      <c r="BC222" s="356"/>
      <c r="BD222" s="356"/>
      <c r="BE222" s="356"/>
      <c r="BF222" s="356"/>
      <c r="BG222" s="356"/>
      <c r="BH222" s="354"/>
      <c r="BI222" s="354"/>
      <c r="BJ222" s="356"/>
      <c r="BK222" s="356"/>
      <c r="BL222" s="356"/>
      <c r="BM222" s="356"/>
      <c r="BN222" s="356"/>
      <c r="BO222" s="356"/>
      <c r="BP222" s="356"/>
      <c r="BQ222" s="356"/>
      <c r="BR222" s="356"/>
      <c r="BS222" s="354"/>
      <c r="BT222" s="356"/>
      <c r="CA222" s="345" t="str">
        <f t="shared" si="58"/>
        <v/>
      </c>
    </row>
    <row r="223" spans="1:79" x14ac:dyDescent="0.2">
      <c r="A223" s="353"/>
      <c r="B223" s="354"/>
      <c r="C223" s="354"/>
      <c r="D223" s="354"/>
      <c r="E223" s="354"/>
      <c r="F223" s="356"/>
      <c r="G223" s="356"/>
      <c r="H223" s="356"/>
      <c r="I223" s="357"/>
      <c r="J223" s="356"/>
      <c r="K223" s="356"/>
      <c r="L223" s="356"/>
      <c r="M223" s="356"/>
      <c r="N223" s="356"/>
      <c r="O223" s="356"/>
      <c r="P223" s="356"/>
      <c r="Q223" s="356"/>
      <c r="R223" s="358"/>
      <c r="S223" s="358"/>
      <c r="T223" s="356"/>
      <c r="U223" s="359"/>
      <c r="V223" s="493"/>
      <c r="W223" s="356"/>
      <c r="X223" s="356"/>
      <c r="Y223" s="356"/>
      <c r="Z223" s="356"/>
      <c r="AA223" s="360"/>
      <c r="AB223" s="360"/>
      <c r="AC223" s="356"/>
      <c r="AD223" s="356"/>
      <c r="AE223" s="356"/>
      <c r="AF223" s="356"/>
      <c r="AG223" s="356"/>
      <c r="AH223" s="356"/>
      <c r="AI223" s="361"/>
      <c r="AJ223" s="356"/>
      <c r="AK223" s="356"/>
      <c r="AL223" s="356"/>
      <c r="AM223" s="362"/>
      <c r="AN223" s="356"/>
      <c r="AO223" s="356"/>
      <c r="AP223" s="356"/>
      <c r="AQ223" s="356"/>
      <c r="AR223" s="363"/>
      <c r="AS223" s="356"/>
      <c r="AT223" s="356"/>
      <c r="AU223" s="356"/>
      <c r="AV223" s="364"/>
      <c r="AW223" s="356"/>
      <c r="AX223" s="356"/>
      <c r="AY223" s="356"/>
      <c r="AZ223" s="356"/>
      <c r="BA223" s="356"/>
      <c r="BB223" s="356"/>
      <c r="BC223" s="356"/>
      <c r="BD223" s="356"/>
      <c r="BE223" s="356"/>
      <c r="BF223" s="356"/>
      <c r="BG223" s="356"/>
      <c r="BH223" s="354"/>
      <c r="BI223" s="354"/>
      <c r="BJ223" s="356"/>
      <c r="BK223" s="356"/>
      <c r="BL223" s="356"/>
      <c r="BM223" s="356"/>
      <c r="BN223" s="356"/>
      <c r="BO223" s="356"/>
      <c r="BP223" s="356"/>
      <c r="BQ223" s="356"/>
      <c r="BR223" s="356"/>
      <c r="BS223" s="354"/>
      <c r="BT223" s="356"/>
      <c r="CA223" s="345" t="str">
        <f t="shared" si="58"/>
        <v/>
      </c>
    </row>
    <row r="224" spans="1:79" x14ac:dyDescent="0.2">
      <c r="A224" s="353"/>
      <c r="B224" s="354"/>
      <c r="C224" s="354"/>
      <c r="D224" s="354"/>
      <c r="E224" s="354"/>
      <c r="F224" s="356"/>
      <c r="G224" s="356"/>
      <c r="H224" s="356"/>
      <c r="I224" s="357"/>
      <c r="J224" s="356"/>
      <c r="K224" s="356"/>
      <c r="L224" s="356"/>
      <c r="M224" s="356"/>
      <c r="N224" s="356"/>
      <c r="O224" s="356"/>
      <c r="P224" s="356"/>
      <c r="Q224" s="356"/>
      <c r="R224" s="358"/>
      <c r="S224" s="358"/>
      <c r="T224" s="356"/>
      <c r="U224" s="359"/>
      <c r="V224" s="493"/>
      <c r="W224" s="356"/>
      <c r="X224" s="356"/>
      <c r="Y224" s="356"/>
      <c r="Z224" s="356"/>
      <c r="AA224" s="360"/>
      <c r="AB224" s="360"/>
      <c r="AC224" s="356"/>
      <c r="AD224" s="356"/>
      <c r="AE224" s="356"/>
      <c r="AF224" s="356"/>
      <c r="AG224" s="356"/>
      <c r="AH224" s="356"/>
      <c r="AI224" s="361"/>
      <c r="AJ224" s="356"/>
      <c r="AK224" s="356"/>
      <c r="AL224" s="356"/>
      <c r="AM224" s="362"/>
      <c r="AN224" s="356"/>
      <c r="AO224" s="356"/>
      <c r="AP224" s="356"/>
      <c r="AQ224" s="356"/>
      <c r="AR224" s="363"/>
      <c r="AS224" s="356"/>
      <c r="AT224" s="356"/>
      <c r="AU224" s="356"/>
      <c r="AV224" s="364"/>
      <c r="AW224" s="356"/>
      <c r="AX224" s="356"/>
      <c r="AY224" s="356"/>
      <c r="AZ224" s="356"/>
      <c r="BA224" s="356"/>
      <c r="BB224" s="356"/>
      <c r="BC224" s="356"/>
      <c r="BD224" s="356"/>
      <c r="BE224" s="356"/>
      <c r="BF224" s="356"/>
      <c r="BG224" s="356"/>
      <c r="BH224" s="354"/>
      <c r="BI224" s="354"/>
      <c r="BJ224" s="356"/>
      <c r="BK224" s="356"/>
      <c r="BL224" s="356"/>
      <c r="BM224" s="356"/>
      <c r="BN224" s="356"/>
      <c r="BO224" s="356"/>
      <c r="BP224" s="356"/>
      <c r="BQ224" s="356"/>
      <c r="BR224" s="356"/>
      <c r="BS224" s="354"/>
      <c r="BT224" s="356"/>
      <c r="CA224" s="345" t="str">
        <f t="shared" si="58"/>
        <v/>
      </c>
    </row>
    <row r="225" spans="1:79" x14ac:dyDescent="0.2">
      <c r="A225" s="353"/>
      <c r="B225" s="354"/>
      <c r="C225" s="354"/>
      <c r="D225" s="354"/>
      <c r="E225" s="354"/>
      <c r="F225" s="356"/>
      <c r="G225" s="356"/>
      <c r="H225" s="356"/>
      <c r="I225" s="357"/>
      <c r="J225" s="356"/>
      <c r="K225" s="356"/>
      <c r="L225" s="356"/>
      <c r="M225" s="356"/>
      <c r="N225" s="356"/>
      <c r="O225" s="356"/>
      <c r="P225" s="356"/>
      <c r="Q225" s="356"/>
      <c r="R225" s="358"/>
      <c r="S225" s="358"/>
      <c r="T225" s="356"/>
      <c r="U225" s="359"/>
      <c r="V225" s="493"/>
      <c r="W225" s="356"/>
      <c r="X225" s="356"/>
      <c r="Y225" s="356"/>
      <c r="Z225" s="356"/>
      <c r="AA225" s="360"/>
      <c r="AB225" s="360"/>
      <c r="AC225" s="356"/>
      <c r="AD225" s="356"/>
      <c r="AE225" s="356"/>
      <c r="AF225" s="356"/>
      <c r="AG225" s="356"/>
      <c r="AH225" s="356"/>
      <c r="AI225" s="361"/>
      <c r="AJ225" s="356"/>
      <c r="AK225" s="356"/>
      <c r="AL225" s="356"/>
      <c r="AM225" s="362"/>
      <c r="AN225" s="356"/>
      <c r="AO225" s="356"/>
      <c r="AP225" s="356"/>
      <c r="AQ225" s="356"/>
      <c r="AR225" s="363"/>
      <c r="AS225" s="356"/>
      <c r="AT225" s="356"/>
      <c r="AU225" s="356"/>
      <c r="AV225" s="364"/>
      <c r="AW225" s="356"/>
      <c r="AX225" s="356"/>
      <c r="AY225" s="356"/>
      <c r="AZ225" s="356"/>
      <c r="BA225" s="356"/>
      <c r="BB225" s="356"/>
      <c r="BC225" s="356"/>
      <c r="BD225" s="356"/>
      <c r="BE225" s="356"/>
      <c r="BF225" s="356"/>
      <c r="BG225" s="356"/>
      <c r="BH225" s="354"/>
      <c r="BI225" s="354"/>
      <c r="BJ225" s="356"/>
      <c r="BK225" s="356"/>
      <c r="BL225" s="356"/>
      <c r="BM225" s="356"/>
      <c r="BN225" s="356"/>
      <c r="BO225" s="356"/>
      <c r="BP225" s="356"/>
      <c r="BQ225" s="356"/>
      <c r="BR225" s="356"/>
      <c r="BS225" s="354"/>
      <c r="BT225" s="356"/>
      <c r="CA225" s="345" t="str">
        <f t="shared" si="58"/>
        <v/>
      </c>
    </row>
    <row r="226" spans="1:79" x14ac:dyDescent="0.2">
      <c r="A226" s="353"/>
      <c r="B226" s="354"/>
      <c r="C226" s="354"/>
      <c r="D226" s="354"/>
      <c r="E226" s="354"/>
      <c r="F226" s="356"/>
      <c r="G226" s="356"/>
      <c r="H226" s="356"/>
      <c r="I226" s="357"/>
      <c r="J226" s="356"/>
      <c r="K226" s="356"/>
      <c r="L226" s="356"/>
      <c r="M226" s="356"/>
      <c r="N226" s="356"/>
      <c r="O226" s="356"/>
      <c r="P226" s="356"/>
      <c r="Q226" s="356"/>
      <c r="R226" s="358"/>
      <c r="S226" s="358"/>
      <c r="T226" s="356"/>
      <c r="U226" s="359"/>
      <c r="V226" s="493"/>
      <c r="W226" s="356"/>
      <c r="X226" s="356"/>
      <c r="Y226" s="356"/>
      <c r="Z226" s="356"/>
      <c r="AA226" s="360"/>
      <c r="AB226" s="360"/>
      <c r="AC226" s="356"/>
      <c r="AD226" s="356"/>
      <c r="AE226" s="356"/>
      <c r="AF226" s="356"/>
      <c r="AG226" s="356"/>
      <c r="AH226" s="356"/>
      <c r="AI226" s="361"/>
      <c r="AJ226" s="356"/>
      <c r="AK226" s="356"/>
      <c r="AL226" s="356"/>
      <c r="AM226" s="362"/>
      <c r="AN226" s="356"/>
      <c r="AO226" s="356"/>
      <c r="AP226" s="356"/>
      <c r="AQ226" s="356"/>
      <c r="AR226" s="363"/>
      <c r="AS226" s="356"/>
      <c r="AT226" s="356"/>
      <c r="AU226" s="356"/>
      <c r="AV226" s="364"/>
      <c r="AW226" s="356"/>
      <c r="AX226" s="356"/>
      <c r="AY226" s="356"/>
      <c r="AZ226" s="356"/>
      <c r="BA226" s="356"/>
      <c r="BB226" s="356"/>
      <c r="BC226" s="356"/>
      <c r="BD226" s="356"/>
      <c r="BE226" s="356"/>
      <c r="BF226" s="356"/>
      <c r="BG226" s="356"/>
      <c r="BH226" s="354"/>
      <c r="BI226" s="354"/>
      <c r="BJ226" s="356"/>
      <c r="BK226" s="356"/>
      <c r="BL226" s="356"/>
      <c r="BM226" s="356"/>
      <c r="BN226" s="356"/>
      <c r="BO226" s="356"/>
      <c r="BP226" s="356"/>
      <c r="BQ226" s="356"/>
      <c r="BR226" s="356"/>
      <c r="BS226" s="354"/>
      <c r="BT226" s="356"/>
      <c r="CA226" s="345" t="str">
        <f t="shared" si="58"/>
        <v/>
      </c>
    </row>
    <row r="227" spans="1:79" x14ac:dyDescent="0.2">
      <c r="A227" s="353"/>
      <c r="B227" s="354"/>
      <c r="C227" s="354"/>
      <c r="D227" s="354"/>
      <c r="E227" s="354"/>
      <c r="F227" s="356"/>
      <c r="G227" s="356"/>
      <c r="H227" s="356"/>
      <c r="I227" s="357"/>
      <c r="J227" s="356"/>
      <c r="K227" s="356"/>
      <c r="L227" s="356"/>
      <c r="M227" s="356"/>
      <c r="N227" s="356"/>
      <c r="O227" s="356"/>
      <c r="P227" s="356"/>
      <c r="Q227" s="356"/>
      <c r="R227" s="358"/>
      <c r="S227" s="358"/>
      <c r="T227" s="356"/>
      <c r="U227" s="359"/>
      <c r="V227" s="493"/>
      <c r="W227" s="356"/>
      <c r="X227" s="356"/>
      <c r="Y227" s="356"/>
      <c r="Z227" s="356"/>
      <c r="AA227" s="360"/>
      <c r="AB227" s="360"/>
      <c r="AC227" s="356"/>
      <c r="AD227" s="356"/>
      <c r="AE227" s="356"/>
      <c r="AF227" s="356"/>
      <c r="AG227" s="356"/>
      <c r="AH227" s="356"/>
      <c r="AI227" s="361"/>
      <c r="AJ227" s="356"/>
      <c r="AK227" s="356"/>
      <c r="AL227" s="356"/>
      <c r="AM227" s="362"/>
      <c r="AN227" s="356"/>
      <c r="AO227" s="356"/>
      <c r="AP227" s="356"/>
      <c r="AQ227" s="356"/>
      <c r="AR227" s="363"/>
      <c r="AS227" s="356"/>
      <c r="AT227" s="356"/>
      <c r="AU227" s="356"/>
      <c r="AV227" s="364"/>
      <c r="AW227" s="356"/>
      <c r="AX227" s="356"/>
      <c r="AY227" s="356"/>
      <c r="AZ227" s="356"/>
      <c r="BA227" s="356"/>
      <c r="BB227" s="356"/>
      <c r="BC227" s="356"/>
      <c r="BD227" s="356"/>
      <c r="BE227" s="356"/>
      <c r="BF227" s="356"/>
      <c r="BG227" s="356"/>
      <c r="BH227" s="354"/>
      <c r="BI227" s="354"/>
      <c r="BJ227" s="356"/>
      <c r="BK227" s="356"/>
      <c r="BL227" s="356"/>
      <c r="BM227" s="356"/>
      <c r="BN227" s="356"/>
      <c r="BO227" s="356"/>
      <c r="BP227" s="356"/>
      <c r="BQ227" s="356"/>
      <c r="BR227" s="356"/>
      <c r="BS227" s="354"/>
      <c r="BT227" s="356"/>
      <c r="CA227" s="345" t="str">
        <f t="shared" si="58"/>
        <v/>
      </c>
    </row>
    <row r="228" spans="1:79" x14ac:dyDescent="0.2">
      <c r="A228" s="353"/>
      <c r="B228" s="354"/>
      <c r="C228" s="354"/>
      <c r="D228" s="354"/>
      <c r="E228" s="354"/>
      <c r="F228" s="356"/>
      <c r="G228" s="356"/>
      <c r="H228" s="356"/>
      <c r="I228" s="357"/>
      <c r="J228" s="356"/>
      <c r="K228" s="356"/>
      <c r="L228" s="356"/>
      <c r="M228" s="356"/>
      <c r="N228" s="356"/>
      <c r="O228" s="356"/>
      <c r="P228" s="356"/>
      <c r="Q228" s="356"/>
      <c r="R228" s="358"/>
      <c r="S228" s="358"/>
      <c r="T228" s="356"/>
      <c r="U228" s="359"/>
      <c r="V228" s="493"/>
      <c r="W228" s="356"/>
      <c r="X228" s="356"/>
      <c r="Y228" s="356"/>
      <c r="Z228" s="356"/>
      <c r="AA228" s="360"/>
      <c r="AB228" s="360"/>
      <c r="AC228" s="356"/>
      <c r="AD228" s="356"/>
      <c r="AE228" s="356"/>
      <c r="AF228" s="356"/>
      <c r="AG228" s="356"/>
      <c r="AH228" s="356"/>
      <c r="AI228" s="361"/>
      <c r="AJ228" s="356"/>
      <c r="AK228" s="356"/>
      <c r="AL228" s="356"/>
      <c r="AM228" s="362"/>
      <c r="AN228" s="356"/>
      <c r="AO228" s="356"/>
      <c r="AP228" s="356"/>
      <c r="AQ228" s="356"/>
      <c r="AR228" s="363"/>
      <c r="AS228" s="356"/>
      <c r="AT228" s="356"/>
      <c r="AU228" s="356"/>
      <c r="AV228" s="364"/>
      <c r="AW228" s="356"/>
      <c r="AX228" s="356"/>
      <c r="AY228" s="356"/>
      <c r="AZ228" s="356"/>
      <c r="BA228" s="356"/>
      <c r="BB228" s="356"/>
      <c r="BC228" s="356"/>
      <c r="BD228" s="356"/>
      <c r="BE228" s="356"/>
      <c r="BF228" s="356"/>
      <c r="BG228" s="356"/>
      <c r="BH228" s="354"/>
      <c r="BI228" s="354"/>
      <c r="BJ228" s="356"/>
      <c r="BK228" s="356"/>
      <c r="BL228" s="356"/>
      <c r="BM228" s="356"/>
      <c r="BN228" s="356"/>
      <c r="BO228" s="356"/>
      <c r="BP228" s="356"/>
      <c r="BQ228" s="356"/>
      <c r="BR228" s="356"/>
      <c r="BS228" s="354"/>
      <c r="BT228" s="356"/>
      <c r="CA228" s="345" t="str">
        <f t="shared" si="58"/>
        <v/>
      </c>
    </row>
    <row r="229" spans="1:79" x14ac:dyDescent="0.2">
      <c r="A229" s="353"/>
      <c r="B229" s="354"/>
      <c r="C229" s="354"/>
      <c r="D229" s="354"/>
      <c r="E229" s="354"/>
      <c r="F229" s="356"/>
      <c r="G229" s="356"/>
      <c r="H229" s="356"/>
      <c r="I229" s="357"/>
      <c r="J229" s="356"/>
      <c r="K229" s="356"/>
      <c r="L229" s="356"/>
      <c r="M229" s="356"/>
      <c r="N229" s="356"/>
      <c r="O229" s="356"/>
      <c r="P229" s="356"/>
      <c r="Q229" s="356"/>
      <c r="R229" s="358"/>
      <c r="S229" s="358"/>
      <c r="T229" s="356"/>
      <c r="U229" s="359"/>
      <c r="V229" s="493"/>
      <c r="W229" s="356"/>
      <c r="X229" s="356"/>
      <c r="Y229" s="356"/>
      <c r="Z229" s="356"/>
      <c r="AA229" s="360"/>
      <c r="AB229" s="360"/>
      <c r="AC229" s="356"/>
      <c r="AD229" s="356"/>
      <c r="AE229" s="356"/>
      <c r="AF229" s="356"/>
      <c r="AG229" s="356"/>
      <c r="AH229" s="356"/>
      <c r="AI229" s="361"/>
      <c r="AJ229" s="356"/>
      <c r="AK229" s="356"/>
      <c r="AL229" s="356"/>
      <c r="AM229" s="362"/>
      <c r="AN229" s="356"/>
      <c r="AO229" s="356"/>
      <c r="AP229" s="356"/>
      <c r="AQ229" s="356"/>
      <c r="AR229" s="363"/>
      <c r="AS229" s="356"/>
      <c r="AT229" s="356"/>
      <c r="AU229" s="356"/>
      <c r="AV229" s="364"/>
      <c r="AW229" s="356"/>
      <c r="AX229" s="356"/>
      <c r="AY229" s="356"/>
      <c r="AZ229" s="356"/>
      <c r="BA229" s="356"/>
      <c r="BB229" s="356"/>
      <c r="BC229" s="356"/>
      <c r="BD229" s="356"/>
      <c r="BE229" s="356"/>
      <c r="BF229" s="356"/>
      <c r="BG229" s="356"/>
      <c r="BH229" s="354"/>
      <c r="BI229" s="354"/>
      <c r="BJ229" s="356"/>
      <c r="BK229" s="356"/>
      <c r="BL229" s="356"/>
      <c r="BM229" s="356"/>
      <c r="BN229" s="356"/>
      <c r="BO229" s="356"/>
      <c r="BP229" s="356"/>
      <c r="BQ229" s="356"/>
      <c r="BR229" s="356"/>
      <c r="BS229" s="354"/>
      <c r="BT229" s="356"/>
      <c r="CA229" s="345" t="str">
        <f t="shared" si="58"/>
        <v/>
      </c>
    </row>
    <row r="230" spans="1:79" x14ac:dyDescent="0.2">
      <c r="A230" s="353"/>
      <c r="B230" s="354"/>
      <c r="C230" s="354"/>
      <c r="D230" s="354"/>
      <c r="E230" s="354"/>
      <c r="F230" s="356"/>
      <c r="G230" s="356"/>
      <c r="H230" s="356"/>
      <c r="I230" s="357"/>
      <c r="J230" s="356"/>
      <c r="K230" s="356"/>
      <c r="L230" s="356"/>
      <c r="M230" s="356"/>
      <c r="N230" s="356"/>
      <c r="O230" s="356"/>
      <c r="P230" s="356"/>
      <c r="Q230" s="356"/>
      <c r="R230" s="358"/>
      <c r="S230" s="358"/>
      <c r="T230" s="356"/>
      <c r="U230" s="359"/>
      <c r="V230" s="493"/>
      <c r="W230" s="356"/>
      <c r="X230" s="356"/>
      <c r="Y230" s="356"/>
      <c r="Z230" s="356"/>
      <c r="AA230" s="360"/>
      <c r="AB230" s="360"/>
      <c r="AC230" s="356"/>
      <c r="AD230" s="356"/>
      <c r="AE230" s="356"/>
      <c r="AF230" s="356"/>
      <c r="AG230" s="356"/>
      <c r="AH230" s="356"/>
      <c r="AI230" s="361"/>
      <c r="AJ230" s="356"/>
      <c r="AK230" s="356"/>
      <c r="AL230" s="356"/>
      <c r="AM230" s="362"/>
      <c r="AN230" s="356"/>
      <c r="AO230" s="356"/>
      <c r="AP230" s="356"/>
      <c r="AQ230" s="356"/>
      <c r="AR230" s="363"/>
      <c r="AS230" s="356"/>
      <c r="AT230" s="356"/>
      <c r="AU230" s="356"/>
      <c r="AV230" s="364"/>
      <c r="AW230" s="356"/>
      <c r="AX230" s="356"/>
      <c r="AY230" s="356"/>
      <c r="AZ230" s="356"/>
      <c r="BA230" s="356"/>
      <c r="BB230" s="356"/>
      <c r="BC230" s="356"/>
      <c r="BD230" s="356"/>
      <c r="BE230" s="356"/>
      <c r="BF230" s="356"/>
      <c r="BG230" s="356"/>
      <c r="BH230" s="354"/>
      <c r="BI230" s="354"/>
      <c r="BJ230" s="356"/>
      <c r="BK230" s="356"/>
      <c r="BL230" s="356"/>
      <c r="BM230" s="356"/>
      <c r="BN230" s="356"/>
      <c r="BO230" s="356"/>
      <c r="BP230" s="356"/>
      <c r="BQ230" s="356"/>
      <c r="BR230" s="356"/>
      <c r="BS230" s="354"/>
      <c r="BT230" s="356"/>
      <c r="CA230" s="345" t="str">
        <f t="shared" si="58"/>
        <v/>
      </c>
    </row>
    <row r="231" spans="1:79" x14ac:dyDescent="0.2">
      <c r="A231" s="353"/>
      <c r="B231" s="354"/>
      <c r="C231" s="354"/>
      <c r="D231" s="354"/>
      <c r="E231" s="354"/>
      <c r="F231" s="356"/>
      <c r="G231" s="356"/>
      <c r="H231" s="356"/>
      <c r="I231" s="357"/>
      <c r="J231" s="356"/>
      <c r="K231" s="356"/>
      <c r="L231" s="356"/>
      <c r="M231" s="356"/>
      <c r="N231" s="356"/>
      <c r="O231" s="356"/>
      <c r="P231" s="356"/>
      <c r="Q231" s="356"/>
      <c r="R231" s="358"/>
      <c r="S231" s="358"/>
      <c r="T231" s="356"/>
      <c r="U231" s="359"/>
      <c r="V231" s="493"/>
      <c r="W231" s="356"/>
      <c r="X231" s="356"/>
      <c r="Y231" s="356"/>
      <c r="Z231" s="356"/>
      <c r="AA231" s="360"/>
      <c r="AB231" s="360"/>
      <c r="AC231" s="356"/>
      <c r="AD231" s="356"/>
      <c r="AE231" s="356"/>
      <c r="AF231" s="356"/>
      <c r="AG231" s="356"/>
      <c r="AH231" s="356"/>
      <c r="AI231" s="361"/>
      <c r="AJ231" s="356"/>
      <c r="AK231" s="356"/>
      <c r="AL231" s="356"/>
      <c r="AM231" s="362"/>
      <c r="AN231" s="356"/>
      <c r="AO231" s="356"/>
      <c r="AP231" s="356"/>
      <c r="AQ231" s="356"/>
      <c r="AR231" s="363"/>
      <c r="AS231" s="356"/>
      <c r="AT231" s="356"/>
      <c r="AU231" s="356"/>
      <c r="AV231" s="364"/>
      <c r="AW231" s="356"/>
      <c r="AX231" s="356"/>
      <c r="AY231" s="356"/>
      <c r="AZ231" s="356"/>
      <c r="BA231" s="356"/>
      <c r="BB231" s="356"/>
      <c r="BC231" s="356"/>
      <c r="BD231" s="356"/>
      <c r="BE231" s="356"/>
      <c r="BF231" s="356"/>
      <c r="BG231" s="356"/>
      <c r="BH231" s="354"/>
      <c r="BI231" s="354"/>
      <c r="BJ231" s="356"/>
      <c r="BK231" s="356"/>
      <c r="BL231" s="356"/>
      <c r="BM231" s="356"/>
      <c r="BN231" s="356"/>
      <c r="BO231" s="356"/>
      <c r="BP231" s="356"/>
      <c r="BQ231" s="356"/>
      <c r="BR231" s="356"/>
      <c r="BS231" s="354"/>
      <c r="BT231" s="356"/>
      <c r="CA231" s="345" t="str">
        <f t="shared" si="58"/>
        <v/>
      </c>
    </row>
    <row r="232" spans="1:79" x14ac:dyDescent="0.2">
      <c r="A232" s="353"/>
      <c r="B232" s="354"/>
      <c r="C232" s="354"/>
      <c r="D232" s="354"/>
      <c r="E232" s="354"/>
      <c r="F232" s="356"/>
      <c r="G232" s="356"/>
      <c r="H232" s="356"/>
      <c r="I232" s="357"/>
      <c r="J232" s="356"/>
      <c r="K232" s="356"/>
      <c r="L232" s="356"/>
      <c r="M232" s="356"/>
      <c r="N232" s="356"/>
      <c r="O232" s="356"/>
      <c r="P232" s="356"/>
      <c r="Q232" s="356"/>
      <c r="R232" s="358"/>
      <c r="S232" s="358"/>
      <c r="T232" s="356"/>
      <c r="U232" s="359"/>
      <c r="V232" s="493"/>
      <c r="W232" s="356"/>
      <c r="X232" s="356"/>
      <c r="Y232" s="356"/>
      <c r="Z232" s="356"/>
      <c r="AA232" s="360"/>
      <c r="AB232" s="360"/>
      <c r="AC232" s="356"/>
      <c r="AD232" s="356"/>
      <c r="AE232" s="356"/>
      <c r="AF232" s="356"/>
      <c r="AG232" s="356"/>
      <c r="AH232" s="356"/>
      <c r="AI232" s="361"/>
      <c r="AJ232" s="356"/>
      <c r="AK232" s="356"/>
      <c r="AL232" s="356"/>
      <c r="AM232" s="362"/>
      <c r="AN232" s="356"/>
      <c r="AO232" s="356"/>
      <c r="AP232" s="356"/>
      <c r="AQ232" s="356"/>
      <c r="AR232" s="363"/>
      <c r="AS232" s="356"/>
      <c r="AT232" s="356"/>
      <c r="AU232" s="356"/>
      <c r="AV232" s="364"/>
      <c r="AW232" s="356"/>
      <c r="AX232" s="356"/>
      <c r="AY232" s="356"/>
      <c r="AZ232" s="356"/>
      <c r="BA232" s="356"/>
      <c r="BB232" s="356"/>
      <c r="BC232" s="356"/>
      <c r="BD232" s="356"/>
      <c r="BE232" s="356"/>
      <c r="BF232" s="356"/>
      <c r="BG232" s="356"/>
      <c r="BH232" s="354"/>
      <c r="BI232" s="354"/>
      <c r="BJ232" s="356"/>
      <c r="BK232" s="356"/>
      <c r="BL232" s="356"/>
      <c r="BM232" s="356"/>
      <c r="BN232" s="356"/>
      <c r="BO232" s="356"/>
      <c r="BP232" s="356"/>
      <c r="BQ232" s="356"/>
      <c r="BR232" s="356"/>
      <c r="BS232" s="354"/>
      <c r="BT232" s="356"/>
      <c r="CA232" s="345" t="str">
        <f t="shared" si="58"/>
        <v/>
      </c>
    </row>
    <row r="233" spans="1:79" x14ac:dyDescent="0.2">
      <c r="A233" s="353"/>
      <c r="B233" s="354"/>
      <c r="C233" s="354"/>
      <c r="D233" s="354"/>
      <c r="E233" s="354"/>
      <c r="F233" s="356"/>
      <c r="G233" s="356"/>
      <c r="H233" s="356"/>
      <c r="I233" s="357"/>
      <c r="J233" s="356"/>
      <c r="K233" s="356"/>
      <c r="L233" s="356"/>
      <c r="M233" s="356"/>
      <c r="N233" s="356"/>
      <c r="O233" s="356"/>
      <c r="P233" s="356"/>
      <c r="Q233" s="356"/>
      <c r="R233" s="358"/>
      <c r="S233" s="358"/>
      <c r="T233" s="356"/>
      <c r="U233" s="359"/>
      <c r="V233" s="493"/>
      <c r="W233" s="356"/>
      <c r="X233" s="356"/>
      <c r="Y233" s="356"/>
      <c r="Z233" s="356"/>
      <c r="AA233" s="360"/>
      <c r="AB233" s="360"/>
      <c r="AC233" s="356"/>
      <c r="AD233" s="356"/>
      <c r="AE233" s="356"/>
      <c r="AF233" s="356"/>
      <c r="AG233" s="356"/>
      <c r="AH233" s="356"/>
      <c r="AI233" s="361"/>
      <c r="AJ233" s="356"/>
      <c r="AK233" s="356"/>
      <c r="AL233" s="356"/>
      <c r="AM233" s="362"/>
      <c r="AN233" s="356"/>
      <c r="AO233" s="356"/>
      <c r="AP233" s="356"/>
      <c r="AQ233" s="356"/>
      <c r="AR233" s="363"/>
      <c r="AS233" s="356"/>
      <c r="AT233" s="356"/>
      <c r="AU233" s="356"/>
      <c r="AV233" s="364"/>
      <c r="AW233" s="356"/>
      <c r="AX233" s="356"/>
      <c r="AY233" s="356"/>
      <c r="AZ233" s="356"/>
      <c r="BA233" s="356"/>
      <c r="BB233" s="356"/>
      <c r="BC233" s="356"/>
      <c r="BD233" s="356"/>
      <c r="BE233" s="356"/>
      <c r="BF233" s="356"/>
      <c r="BG233" s="356"/>
      <c r="BH233" s="354"/>
      <c r="BI233" s="354"/>
      <c r="BJ233" s="356"/>
      <c r="BK233" s="356"/>
      <c r="BL233" s="356"/>
      <c r="BM233" s="356"/>
      <c r="BN233" s="356"/>
      <c r="BO233" s="356"/>
      <c r="BP233" s="356"/>
      <c r="BQ233" s="356"/>
      <c r="BR233" s="356"/>
      <c r="BS233" s="354"/>
      <c r="BT233" s="356"/>
      <c r="CA233" s="345" t="str">
        <f t="shared" si="58"/>
        <v/>
      </c>
    </row>
    <row r="234" spans="1:79" x14ac:dyDescent="0.2">
      <c r="A234" s="353"/>
      <c r="B234" s="354"/>
      <c r="C234" s="354"/>
      <c r="D234" s="354"/>
      <c r="E234" s="354"/>
      <c r="F234" s="356"/>
      <c r="G234" s="356"/>
      <c r="H234" s="356"/>
      <c r="I234" s="357"/>
      <c r="J234" s="356"/>
      <c r="K234" s="356"/>
      <c r="L234" s="356"/>
      <c r="M234" s="356"/>
      <c r="N234" s="356"/>
      <c r="O234" s="356"/>
      <c r="P234" s="356"/>
      <c r="Q234" s="356"/>
      <c r="R234" s="358"/>
      <c r="S234" s="358"/>
      <c r="T234" s="356"/>
      <c r="U234" s="359"/>
      <c r="V234" s="493"/>
      <c r="W234" s="356"/>
      <c r="X234" s="356"/>
      <c r="Y234" s="356"/>
      <c r="Z234" s="356"/>
      <c r="AA234" s="360"/>
      <c r="AB234" s="360"/>
      <c r="AC234" s="356"/>
      <c r="AD234" s="356"/>
      <c r="AE234" s="356"/>
      <c r="AF234" s="356"/>
      <c r="AG234" s="356"/>
      <c r="AH234" s="356"/>
      <c r="AI234" s="361"/>
      <c r="AJ234" s="356"/>
      <c r="AK234" s="356"/>
      <c r="AL234" s="356"/>
      <c r="AM234" s="362"/>
      <c r="AN234" s="356"/>
      <c r="AO234" s="356"/>
      <c r="AP234" s="356"/>
      <c r="AQ234" s="356"/>
      <c r="AR234" s="363"/>
      <c r="AS234" s="356"/>
      <c r="AT234" s="356"/>
      <c r="AU234" s="356"/>
      <c r="AV234" s="364"/>
      <c r="AW234" s="356"/>
      <c r="AX234" s="356"/>
      <c r="AY234" s="356"/>
      <c r="AZ234" s="356"/>
      <c r="BA234" s="356"/>
      <c r="BB234" s="356"/>
      <c r="BC234" s="356"/>
      <c r="BD234" s="356"/>
      <c r="BE234" s="356"/>
      <c r="BF234" s="356"/>
      <c r="BG234" s="356"/>
      <c r="BH234" s="354"/>
      <c r="BI234" s="354"/>
      <c r="BJ234" s="356"/>
      <c r="BK234" s="356"/>
      <c r="BL234" s="356"/>
      <c r="BM234" s="356"/>
      <c r="BN234" s="356"/>
      <c r="BO234" s="356"/>
      <c r="BP234" s="356"/>
      <c r="BQ234" s="356"/>
      <c r="BR234" s="356"/>
      <c r="BS234" s="354"/>
      <c r="BT234" s="356"/>
      <c r="CA234" s="345" t="str">
        <f t="shared" si="58"/>
        <v/>
      </c>
    </row>
    <row r="235" spans="1:79" x14ac:dyDescent="0.2">
      <c r="A235" s="353"/>
      <c r="B235" s="354"/>
      <c r="C235" s="354"/>
      <c r="D235" s="354"/>
      <c r="E235" s="354"/>
      <c r="F235" s="356"/>
      <c r="G235" s="356"/>
      <c r="H235" s="356"/>
      <c r="I235" s="357"/>
      <c r="J235" s="356"/>
      <c r="K235" s="356"/>
      <c r="L235" s="356"/>
      <c r="M235" s="356"/>
      <c r="N235" s="356"/>
      <c r="O235" s="356"/>
      <c r="P235" s="356"/>
      <c r="Q235" s="356"/>
      <c r="R235" s="358"/>
      <c r="S235" s="358"/>
      <c r="T235" s="356"/>
      <c r="U235" s="359"/>
      <c r="V235" s="493"/>
      <c r="W235" s="356"/>
      <c r="X235" s="356"/>
      <c r="Y235" s="356"/>
      <c r="Z235" s="356"/>
      <c r="AA235" s="360"/>
      <c r="AB235" s="360"/>
      <c r="AC235" s="356"/>
      <c r="AD235" s="356"/>
      <c r="AE235" s="356"/>
      <c r="AF235" s="356"/>
      <c r="AG235" s="356"/>
      <c r="AH235" s="356"/>
      <c r="AI235" s="361"/>
      <c r="AJ235" s="356"/>
      <c r="AK235" s="356"/>
      <c r="AL235" s="356"/>
      <c r="AM235" s="362"/>
      <c r="AN235" s="356"/>
      <c r="AO235" s="356"/>
      <c r="AP235" s="356"/>
      <c r="AQ235" s="356"/>
      <c r="AR235" s="363"/>
      <c r="AS235" s="356"/>
      <c r="AT235" s="356"/>
      <c r="AU235" s="356"/>
      <c r="AV235" s="364"/>
      <c r="AW235" s="356"/>
      <c r="AX235" s="356"/>
      <c r="AY235" s="356"/>
      <c r="AZ235" s="356"/>
      <c r="BA235" s="356"/>
      <c r="BB235" s="356"/>
      <c r="BC235" s="356"/>
      <c r="BD235" s="356"/>
      <c r="BE235" s="356"/>
      <c r="BF235" s="356"/>
      <c r="BG235" s="356"/>
      <c r="BH235" s="354"/>
      <c r="BI235" s="354"/>
      <c r="BJ235" s="356"/>
      <c r="BK235" s="356"/>
      <c r="BL235" s="356"/>
      <c r="BM235" s="356"/>
      <c r="BN235" s="356"/>
      <c r="BO235" s="356"/>
      <c r="BP235" s="356"/>
      <c r="BQ235" s="356"/>
      <c r="BR235" s="356"/>
      <c r="BS235" s="354"/>
      <c r="BT235" s="356"/>
      <c r="CA235" s="345" t="str">
        <f t="shared" si="58"/>
        <v/>
      </c>
    </row>
    <row r="236" spans="1:79" x14ac:dyDescent="0.2">
      <c r="A236" s="353"/>
      <c r="B236" s="354"/>
      <c r="C236" s="354"/>
      <c r="D236" s="354"/>
      <c r="E236" s="354"/>
      <c r="F236" s="356"/>
      <c r="G236" s="356"/>
      <c r="H236" s="356"/>
      <c r="I236" s="357"/>
      <c r="J236" s="356"/>
      <c r="K236" s="356"/>
      <c r="L236" s="356"/>
      <c r="M236" s="356"/>
      <c r="N236" s="356"/>
      <c r="O236" s="356"/>
      <c r="P236" s="356"/>
      <c r="Q236" s="356"/>
      <c r="R236" s="358"/>
      <c r="S236" s="358"/>
      <c r="T236" s="356"/>
      <c r="U236" s="359"/>
      <c r="V236" s="493"/>
      <c r="W236" s="356"/>
      <c r="X236" s="356"/>
      <c r="Y236" s="356"/>
      <c r="Z236" s="356"/>
      <c r="AA236" s="360"/>
      <c r="AB236" s="360"/>
      <c r="AC236" s="356"/>
      <c r="AD236" s="356"/>
      <c r="AE236" s="356"/>
      <c r="AF236" s="356"/>
      <c r="AG236" s="356"/>
      <c r="AH236" s="356"/>
      <c r="AI236" s="361"/>
      <c r="AJ236" s="356"/>
      <c r="AK236" s="356"/>
      <c r="AL236" s="356"/>
      <c r="AM236" s="362"/>
      <c r="AN236" s="356"/>
      <c r="AO236" s="356"/>
      <c r="AP236" s="356"/>
      <c r="AQ236" s="356"/>
      <c r="AR236" s="363"/>
      <c r="AS236" s="356"/>
      <c r="AT236" s="356"/>
      <c r="AU236" s="356"/>
      <c r="AV236" s="364"/>
      <c r="AW236" s="356"/>
      <c r="AX236" s="356"/>
      <c r="AY236" s="356"/>
      <c r="AZ236" s="356"/>
      <c r="BA236" s="356"/>
      <c r="BB236" s="356"/>
      <c r="BC236" s="356"/>
      <c r="BD236" s="356"/>
      <c r="BE236" s="356"/>
      <c r="BF236" s="356"/>
      <c r="BG236" s="356"/>
      <c r="BH236" s="354"/>
      <c r="BI236" s="354"/>
      <c r="BJ236" s="356"/>
      <c r="BK236" s="356"/>
      <c r="BL236" s="356"/>
      <c r="BM236" s="356"/>
      <c r="BN236" s="356"/>
      <c r="BO236" s="356"/>
      <c r="BP236" s="356"/>
      <c r="BQ236" s="356"/>
      <c r="BR236" s="356"/>
      <c r="BS236" s="354"/>
      <c r="BT236" s="356"/>
      <c r="CA236" s="345" t="str">
        <f t="shared" si="58"/>
        <v/>
      </c>
    </row>
    <row r="237" spans="1:79" x14ac:dyDescent="0.2">
      <c r="A237" s="353"/>
      <c r="B237" s="354"/>
      <c r="C237" s="354"/>
      <c r="D237" s="354"/>
      <c r="E237" s="354"/>
      <c r="F237" s="356"/>
      <c r="G237" s="356"/>
      <c r="H237" s="356"/>
      <c r="I237" s="357"/>
      <c r="J237" s="356"/>
      <c r="K237" s="356"/>
      <c r="L237" s="356"/>
      <c r="M237" s="356"/>
      <c r="N237" s="356"/>
      <c r="O237" s="356"/>
      <c r="P237" s="356"/>
      <c r="Q237" s="356"/>
      <c r="R237" s="358"/>
      <c r="S237" s="358"/>
      <c r="T237" s="356"/>
      <c r="U237" s="359"/>
      <c r="V237" s="493"/>
      <c r="W237" s="356"/>
      <c r="X237" s="356"/>
      <c r="Y237" s="356"/>
      <c r="Z237" s="356"/>
      <c r="AA237" s="360"/>
      <c r="AB237" s="360"/>
      <c r="AC237" s="356"/>
      <c r="AD237" s="356"/>
      <c r="AE237" s="356"/>
      <c r="AF237" s="356"/>
      <c r="AG237" s="356"/>
      <c r="AH237" s="356"/>
      <c r="AI237" s="361"/>
      <c r="AJ237" s="356"/>
      <c r="AK237" s="356"/>
      <c r="AL237" s="356"/>
      <c r="AM237" s="362"/>
      <c r="AN237" s="356"/>
      <c r="AO237" s="356"/>
      <c r="AP237" s="356"/>
      <c r="AQ237" s="356"/>
      <c r="AR237" s="363"/>
      <c r="AS237" s="356"/>
      <c r="AT237" s="356"/>
      <c r="AU237" s="356"/>
      <c r="AV237" s="364"/>
      <c r="AW237" s="356"/>
      <c r="AX237" s="356"/>
      <c r="AY237" s="356"/>
      <c r="AZ237" s="356"/>
      <c r="BA237" s="356"/>
      <c r="BB237" s="356"/>
      <c r="BC237" s="356"/>
      <c r="BD237" s="356"/>
      <c r="BE237" s="356"/>
      <c r="BF237" s="356"/>
      <c r="BG237" s="356"/>
      <c r="BH237" s="354"/>
      <c r="BI237" s="354"/>
      <c r="BJ237" s="356"/>
      <c r="BK237" s="356"/>
      <c r="BL237" s="356"/>
      <c r="BM237" s="356"/>
      <c r="BN237" s="356"/>
      <c r="BO237" s="356"/>
      <c r="BP237" s="356"/>
      <c r="BQ237" s="356"/>
      <c r="BR237" s="356"/>
      <c r="BS237" s="354"/>
      <c r="BT237" s="356"/>
      <c r="CA237" s="345" t="str">
        <f t="shared" si="58"/>
        <v/>
      </c>
    </row>
    <row r="238" spans="1:79" x14ac:dyDescent="0.2">
      <c r="A238" s="353"/>
      <c r="B238" s="354"/>
      <c r="C238" s="354"/>
      <c r="D238" s="354"/>
      <c r="E238" s="354"/>
      <c r="F238" s="356"/>
      <c r="G238" s="356"/>
      <c r="H238" s="356"/>
      <c r="I238" s="357"/>
      <c r="J238" s="356"/>
      <c r="K238" s="356"/>
      <c r="L238" s="356"/>
      <c r="M238" s="356"/>
      <c r="N238" s="356"/>
      <c r="O238" s="356"/>
      <c r="P238" s="356"/>
      <c r="Q238" s="356"/>
      <c r="R238" s="358"/>
      <c r="S238" s="358"/>
      <c r="T238" s="356"/>
      <c r="U238" s="359"/>
      <c r="V238" s="493"/>
      <c r="W238" s="356"/>
      <c r="X238" s="356"/>
      <c r="Y238" s="356"/>
      <c r="Z238" s="356"/>
      <c r="AA238" s="360"/>
      <c r="AB238" s="360"/>
      <c r="AC238" s="356"/>
      <c r="AD238" s="356"/>
      <c r="AE238" s="356"/>
      <c r="AF238" s="356"/>
      <c r="AG238" s="356"/>
      <c r="AH238" s="356"/>
      <c r="AI238" s="361"/>
      <c r="AJ238" s="356"/>
      <c r="AK238" s="356"/>
      <c r="AL238" s="356"/>
      <c r="AM238" s="362"/>
      <c r="AN238" s="356"/>
      <c r="AO238" s="356"/>
      <c r="AP238" s="356"/>
      <c r="AQ238" s="356"/>
      <c r="AR238" s="363"/>
      <c r="AS238" s="356"/>
      <c r="AT238" s="356"/>
      <c r="AU238" s="356"/>
      <c r="AV238" s="364"/>
      <c r="AW238" s="356"/>
      <c r="AX238" s="356"/>
      <c r="AY238" s="356"/>
      <c r="AZ238" s="356"/>
      <c r="BA238" s="356"/>
      <c r="BB238" s="356"/>
      <c r="BC238" s="356"/>
      <c r="BD238" s="356"/>
      <c r="BE238" s="356"/>
      <c r="BF238" s="356"/>
      <c r="BG238" s="356"/>
      <c r="BH238" s="354"/>
      <c r="BI238" s="354"/>
      <c r="BJ238" s="356"/>
      <c r="BK238" s="356"/>
      <c r="BL238" s="356"/>
      <c r="BM238" s="356"/>
      <c r="BN238" s="356"/>
      <c r="BO238" s="356"/>
      <c r="BP238" s="356"/>
      <c r="BQ238" s="356"/>
      <c r="BR238" s="356"/>
      <c r="BS238" s="354"/>
      <c r="BT238" s="356"/>
      <c r="CA238" s="345" t="str">
        <f t="shared" si="58"/>
        <v/>
      </c>
    </row>
    <row r="239" spans="1:79" x14ac:dyDescent="0.2">
      <c r="A239" s="353"/>
      <c r="B239" s="354"/>
      <c r="C239" s="354"/>
      <c r="D239" s="354"/>
      <c r="E239" s="354"/>
      <c r="F239" s="356"/>
      <c r="G239" s="356"/>
      <c r="H239" s="356"/>
      <c r="I239" s="357"/>
      <c r="J239" s="356"/>
      <c r="K239" s="356"/>
      <c r="L239" s="356"/>
      <c r="M239" s="356"/>
      <c r="N239" s="356"/>
      <c r="O239" s="356"/>
      <c r="P239" s="356"/>
      <c r="Q239" s="356"/>
      <c r="R239" s="358"/>
      <c r="S239" s="358"/>
      <c r="T239" s="356"/>
      <c r="U239" s="359"/>
      <c r="V239" s="493"/>
      <c r="W239" s="356"/>
      <c r="X239" s="356"/>
      <c r="Y239" s="356"/>
      <c r="Z239" s="356"/>
      <c r="AA239" s="360"/>
      <c r="AB239" s="360"/>
      <c r="AC239" s="356"/>
      <c r="AD239" s="356"/>
      <c r="AE239" s="356"/>
      <c r="AF239" s="356"/>
      <c r="AG239" s="356"/>
      <c r="AH239" s="356"/>
      <c r="AI239" s="361"/>
      <c r="AJ239" s="356"/>
      <c r="AK239" s="356"/>
      <c r="AL239" s="356"/>
      <c r="AM239" s="362"/>
      <c r="AN239" s="356"/>
      <c r="AO239" s="356"/>
      <c r="AP239" s="356"/>
      <c r="AQ239" s="356"/>
      <c r="AR239" s="363"/>
      <c r="AS239" s="356"/>
      <c r="AT239" s="356"/>
      <c r="AU239" s="356"/>
      <c r="AV239" s="364"/>
      <c r="AW239" s="356"/>
      <c r="AX239" s="356"/>
      <c r="AY239" s="356"/>
      <c r="AZ239" s="356"/>
      <c r="BA239" s="356"/>
      <c r="BB239" s="356"/>
      <c r="BC239" s="356"/>
      <c r="BD239" s="356"/>
      <c r="BE239" s="356"/>
      <c r="BF239" s="356"/>
      <c r="BG239" s="356"/>
      <c r="BH239" s="354"/>
      <c r="BI239" s="354"/>
      <c r="BJ239" s="356"/>
      <c r="BK239" s="356"/>
      <c r="BL239" s="356"/>
      <c r="BM239" s="356"/>
      <c r="BN239" s="356"/>
      <c r="BO239" s="356"/>
      <c r="BP239" s="356"/>
      <c r="BQ239" s="356"/>
      <c r="BR239" s="356"/>
      <c r="BS239" s="354"/>
      <c r="BT239" s="356"/>
      <c r="CA239" s="345" t="str">
        <f t="shared" si="58"/>
        <v/>
      </c>
    </row>
    <row r="240" spans="1:79" x14ac:dyDescent="0.2">
      <c r="A240" s="353"/>
      <c r="B240" s="354"/>
      <c r="C240" s="354"/>
      <c r="D240" s="354"/>
      <c r="E240" s="354"/>
      <c r="F240" s="356"/>
      <c r="G240" s="356"/>
      <c r="H240" s="356"/>
      <c r="I240" s="357"/>
      <c r="J240" s="356"/>
      <c r="K240" s="356"/>
      <c r="L240" s="356"/>
      <c r="M240" s="356"/>
      <c r="N240" s="356"/>
      <c r="O240" s="356"/>
      <c r="P240" s="356"/>
      <c r="Q240" s="356"/>
      <c r="R240" s="358"/>
      <c r="S240" s="358"/>
      <c r="T240" s="356"/>
      <c r="U240" s="359"/>
      <c r="V240" s="493"/>
      <c r="W240" s="356"/>
      <c r="X240" s="356"/>
      <c r="Y240" s="356"/>
      <c r="Z240" s="356"/>
      <c r="AA240" s="360"/>
      <c r="AB240" s="360"/>
      <c r="AC240" s="356"/>
      <c r="AD240" s="356"/>
      <c r="AE240" s="356"/>
      <c r="AF240" s="356"/>
      <c r="AG240" s="356"/>
      <c r="AH240" s="356"/>
      <c r="AI240" s="361"/>
      <c r="AJ240" s="356"/>
      <c r="AK240" s="356"/>
      <c r="AL240" s="356"/>
      <c r="AM240" s="362"/>
      <c r="AN240" s="356"/>
      <c r="AO240" s="356"/>
      <c r="AP240" s="356"/>
      <c r="AQ240" s="356"/>
      <c r="AR240" s="363"/>
      <c r="AS240" s="356"/>
      <c r="AT240" s="356"/>
      <c r="AU240" s="356"/>
      <c r="AV240" s="364"/>
      <c r="AW240" s="356"/>
      <c r="AX240" s="356"/>
      <c r="AY240" s="356"/>
      <c r="AZ240" s="356"/>
      <c r="BA240" s="356"/>
      <c r="BB240" s="356"/>
      <c r="BC240" s="356"/>
      <c r="BD240" s="356"/>
      <c r="BE240" s="356"/>
      <c r="BF240" s="356"/>
      <c r="BG240" s="356"/>
      <c r="BH240" s="354"/>
      <c r="BI240" s="354"/>
      <c r="BJ240" s="356"/>
      <c r="BK240" s="356"/>
      <c r="BL240" s="356"/>
      <c r="BM240" s="356"/>
      <c r="BN240" s="356"/>
      <c r="BO240" s="356"/>
      <c r="BP240" s="356"/>
      <c r="BQ240" s="356"/>
      <c r="BR240" s="356"/>
      <c r="BS240" s="354"/>
      <c r="BT240" s="356"/>
      <c r="CA240" s="345" t="str">
        <f t="shared" si="58"/>
        <v/>
      </c>
    </row>
    <row r="241" spans="1:79" x14ac:dyDescent="0.2">
      <c r="A241" s="353"/>
      <c r="B241" s="354"/>
      <c r="C241" s="354"/>
      <c r="D241" s="354"/>
      <c r="E241" s="354"/>
      <c r="F241" s="356"/>
      <c r="G241" s="356"/>
      <c r="H241" s="356"/>
      <c r="I241" s="357"/>
      <c r="J241" s="356"/>
      <c r="K241" s="356"/>
      <c r="L241" s="356"/>
      <c r="M241" s="356"/>
      <c r="N241" s="356"/>
      <c r="O241" s="356"/>
      <c r="P241" s="356"/>
      <c r="Q241" s="356"/>
      <c r="R241" s="358"/>
      <c r="S241" s="358"/>
      <c r="T241" s="356"/>
      <c r="U241" s="359"/>
      <c r="V241" s="493"/>
      <c r="W241" s="356"/>
      <c r="X241" s="356"/>
      <c r="Y241" s="356"/>
      <c r="Z241" s="356"/>
      <c r="AA241" s="360"/>
      <c r="AB241" s="360"/>
      <c r="AC241" s="356"/>
      <c r="AD241" s="356"/>
      <c r="AE241" s="356"/>
      <c r="AF241" s="356"/>
      <c r="AG241" s="356"/>
      <c r="AH241" s="356"/>
      <c r="AI241" s="361"/>
      <c r="AJ241" s="356"/>
      <c r="AK241" s="356"/>
      <c r="AL241" s="356"/>
      <c r="AM241" s="362"/>
      <c r="AN241" s="356"/>
      <c r="AO241" s="356"/>
      <c r="AP241" s="356"/>
      <c r="AQ241" s="356"/>
      <c r="AR241" s="363"/>
      <c r="AS241" s="356"/>
      <c r="AT241" s="356"/>
      <c r="AU241" s="356"/>
      <c r="AV241" s="364"/>
      <c r="AW241" s="356"/>
      <c r="AX241" s="356"/>
      <c r="AY241" s="356"/>
      <c r="AZ241" s="356"/>
      <c r="BA241" s="356"/>
      <c r="BB241" s="356"/>
      <c r="BC241" s="356"/>
      <c r="BD241" s="356"/>
      <c r="BE241" s="356"/>
      <c r="BF241" s="356"/>
      <c r="BG241" s="356"/>
      <c r="BH241" s="354"/>
      <c r="BI241" s="354"/>
      <c r="BJ241" s="356"/>
      <c r="BK241" s="356"/>
      <c r="BL241" s="356"/>
      <c r="BM241" s="356"/>
      <c r="BN241" s="356"/>
      <c r="BO241" s="356"/>
      <c r="BP241" s="356"/>
      <c r="BQ241" s="356"/>
      <c r="BR241" s="356"/>
      <c r="BS241" s="354"/>
      <c r="BT241" s="356"/>
      <c r="CA241" s="345" t="str">
        <f t="shared" si="58"/>
        <v/>
      </c>
    </row>
    <row r="242" spans="1:79" x14ac:dyDescent="0.2">
      <c r="A242" s="353"/>
      <c r="B242" s="354"/>
      <c r="C242" s="354"/>
      <c r="D242" s="354"/>
      <c r="E242" s="354"/>
      <c r="F242" s="356"/>
      <c r="G242" s="356"/>
      <c r="H242" s="356"/>
      <c r="I242" s="357"/>
      <c r="J242" s="356"/>
      <c r="K242" s="356"/>
      <c r="L242" s="356"/>
      <c r="M242" s="356"/>
      <c r="N242" s="356"/>
      <c r="O242" s="356"/>
      <c r="P242" s="356"/>
      <c r="Q242" s="356"/>
      <c r="R242" s="358"/>
      <c r="S242" s="358"/>
      <c r="T242" s="356"/>
      <c r="U242" s="359"/>
      <c r="V242" s="493"/>
      <c r="W242" s="356"/>
      <c r="X242" s="356"/>
      <c r="Y242" s="356"/>
      <c r="Z242" s="356"/>
      <c r="AA242" s="360"/>
      <c r="AB242" s="360"/>
      <c r="AC242" s="356"/>
      <c r="AD242" s="356"/>
      <c r="AE242" s="356"/>
      <c r="AF242" s="356"/>
      <c r="AG242" s="356"/>
      <c r="AH242" s="356"/>
      <c r="AI242" s="361"/>
      <c r="AJ242" s="356"/>
      <c r="AK242" s="356"/>
      <c r="AL242" s="356"/>
      <c r="AM242" s="362"/>
      <c r="AN242" s="356"/>
      <c r="AO242" s="356"/>
      <c r="AP242" s="356"/>
      <c r="AQ242" s="356"/>
      <c r="AR242" s="363"/>
      <c r="AS242" s="356"/>
      <c r="AT242" s="356"/>
      <c r="AU242" s="356"/>
      <c r="AV242" s="364"/>
      <c r="AW242" s="356"/>
      <c r="AX242" s="356"/>
      <c r="AY242" s="356"/>
      <c r="AZ242" s="356"/>
      <c r="BA242" s="356"/>
      <c r="BB242" s="356"/>
      <c r="BC242" s="356"/>
      <c r="BD242" s="356"/>
      <c r="BE242" s="356"/>
      <c r="BF242" s="356"/>
      <c r="BG242" s="356"/>
      <c r="BH242" s="354"/>
      <c r="BI242" s="354"/>
      <c r="BJ242" s="356"/>
      <c r="BK242" s="356"/>
      <c r="BL242" s="356"/>
      <c r="BM242" s="356"/>
      <c r="BN242" s="356"/>
      <c r="BO242" s="356"/>
      <c r="BP242" s="356"/>
      <c r="BQ242" s="356"/>
      <c r="BR242" s="356"/>
      <c r="BS242" s="354"/>
      <c r="BT242" s="356"/>
      <c r="CA242" s="345" t="str">
        <f t="shared" si="58"/>
        <v/>
      </c>
    </row>
    <row r="243" spans="1:79" x14ac:dyDescent="0.2">
      <c r="A243" s="353"/>
      <c r="B243" s="354"/>
      <c r="C243" s="354"/>
      <c r="D243" s="354"/>
      <c r="E243" s="354"/>
      <c r="F243" s="356"/>
      <c r="G243" s="356"/>
      <c r="H243" s="356"/>
      <c r="I243" s="357"/>
      <c r="J243" s="356"/>
      <c r="K243" s="356"/>
      <c r="L243" s="356"/>
      <c r="M243" s="356"/>
      <c r="N243" s="356"/>
      <c r="O243" s="356"/>
      <c r="P243" s="356"/>
      <c r="Q243" s="356"/>
      <c r="R243" s="358"/>
      <c r="S243" s="358"/>
      <c r="T243" s="356"/>
      <c r="U243" s="359"/>
      <c r="V243" s="493"/>
      <c r="W243" s="356"/>
      <c r="X243" s="356"/>
      <c r="Y243" s="356"/>
      <c r="Z243" s="356"/>
      <c r="AA243" s="360"/>
      <c r="AB243" s="360"/>
      <c r="AC243" s="356"/>
      <c r="AD243" s="356"/>
      <c r="AE243" s="356"/>
      <c r="AF243" s="356"/>
      <c r="AG243" s="356"/>
      <c r="AH243" s="356"/>
      <c r="AI243" s="361"/>
      <c r="AJ243" s="356"/>
      <c r="AK243" s="356"/>
      <c r="AL243" s="356"/>
      <c r="AM243" s="362"/>
      <c r="AN243" s="356"/>
      <c r="AO243" s="356"/>
      <c r="AP243" s="356"/>
      <c r="AQ243" s="356"/>
      <c r="AR243" s="363"/>
      <c r="AS243" s="356"/>
      <c r="AT243" s="356"/>
      <c r="AU243" s="356"/>
      <c r="AV243" s="364"/>
      <c r="AW243" s="356"/>
      <c r="AX243" s="356"/>
      <c r="AY243" s="356"/>
      <c r="AZ243" s="356"/>
      <c r="BA243" s="356"/>
      <c r="BB243" s="356"/>
      <c r="BC243" s="356"/>
      <c r="BD243" s="356"/>
      <c r="BE243" s="356"/>
      <c r="BF243" s="356"/>
      <c r="BG243" s="356"/>
      <c r="BH243" s="354"/>
      <c r="BI243" s="354"/>
      <c r="BJ243" s="356"/>
      <c r="BK243" s="356"/>
      <c r="BL243" s="356"/>
      <c r="BM243" s="356"/>
      <c r="BN243" s="356"/>
      <c r="BO243" s="356"/>
      <c r="BP243" s="356"/>
      <c r="BQ243" s="356"/>
      <c r="BR243" s="356"/>
      <c r="BS243" s="354"/>
      <c r="BT243" s="356"/>
      <c r="CA243" s="345" t="str">
        <f t="shared" si="58"/>
        <v/>
      </c>
    </row>
    <row r="244" spans="1:79" x14ac:dyDescent="0.2">
      <c r="A244" s="353"/>
      <c r="B244" s="354"/>
      <c r="C244" s="354"/>
      <c r="D244" s="354"/>
      <c r="E244" s="354"/>
      <c r="F244" s="356"/>
      <c r="G244" s="356"/>
      <c r="H244" s="356"/>
      <c r="I244" s="357"/>
      <c r="J244" s="356"/>
      <c r="K244" s="356"/>
      <c r="L244" s="356"/>
      <c r="M244" s="356"/>
      <c r="N244" s="356"/>
      <c r="O244" s="356"/>
      <c r="P244" s="356"/>
      <c r="Q244" s="356"/>
      <c r="R244" s="358"/>
      <c r="S244" s="358"/>
      <c r="T244" s="356"/>
      <c r="U244" s="359"/>
      <c r="V244" s="493"/>
      <c r="W244" s="356"/>
      <c r="X244" s="356"/>
      <c r="Y244" s="356"/>
      <c r="Z244" s="356"/>
      <c r="AA244" s="360"/>
      <c r="AB244" s="360"/>
      <c r="AC244" s="356"/>
      <c r="AD244" s="356"/>
      <c r="AE244" s="356"/>
      <c r="AF244" s="356"/>
      <c r="AG244" s="356"/>
      <c r="AH244" s="356"/>
      <c r="AI244" s="361"/>
      <c r="AJ244" s="356"/>
      <c r="AK244" s="356"/>
      <c r="AL244" s="356"/>
      <c r="AM244" s="362"/>
      <c r="AN244" s="356"/>
      <c r="AO244" s="356"/>
      <c r="AP244" s="356"/>
      <c r="AQ244" s="356"/>
      <c r="AR244" s="363"/>
      <c r="AS244" s="356"/>
      <c r="AT244" s="356"/>
      <c r="AU244" s="356"/>
      <c r="AV244" s="364"/>
      <c r="AW244" s="356"/>
      <c r="AX244" s="356"/>
      <c r="AY244" s="356"/>
      <c r="AZ244" s="356"/>
      <c r="BA244" s="356"/>
      <c r="BB244" s="356"/>
      <c r="BC244" s="356"/>
      <c r="BD244" s="356"/>
      <c r="BE244" s="356"/>
      <c r="BF244" s="356"/>
      <c r="BG244" s="356"/>
      <c r="BH244" s="354"/>
      <c r="BI244" s="354"/>
      <c r="BJ244" s="356"/>
      <c r="BK244" s="356"/>
      <c r="BL244" s="356"/>
      <c r="BM244" s="356"/>
      <c r="BN244" s="356"/>
      <c r="BO244" s="356"/>
      <c r="BP244" s="356"/>
      <c r="BQ244" s="356"/>
      <c r="BR244" s="356"/>
      <c r="BS244" s="354"/>
      <c r="BT244" s="356"/>
      <c r="CA244" s="345" t="str">
        <f t="shared" si="58"/>
        <v/>
      </c>
    </row>
    <row r="245" spans="1:79" x14ac:dyDescent="0.2">
      <c r="A245" s="353"/>
      <c r="B245" s="354"/>
      <c r="C245" s="354"/>
      <c r="D245" s="354"/>
      <c r="E245" s="354"/>
      <c r="F245" s="356"/>
      <c r="G245" s="356"/>
      <c r="H245" s="356"/>
      <c r="I245" s="357"/>
      <c r="J245" s="356"/>
      <c r="K245" s="356"/>
      <c r="L245" s="356"/>
      <c r="M245" s="356"/>
      <c r="N245" s="356"/>
      <c r="O245" s="356"/>
      <c r="P245" s="356"/>
      <c r="Q245" s="356"/>
      <c r="R245" s="358"/>
      <c r="S245" s="358"/>
      <c r="T245" s="356"/>
      <c r="U245" s="359"/>
      <c r="V245" s="493"/>
      <c r="W245" s="356"/>
      <c r="X245" s="356"/>
      <c r="Y245" s="356"/>
      <c r="Z245" s="356"/>
      <c r="AA245" s="360"/>
      <c r="AB245" s="360"/>
      <c r="AC245" s="356"/>
      <c r="AD245" s="356"/>
      <c r="AE245" s="356"/>
      <c r="AF245" s="356"/>
      <c r="AG245" s="356"/>
      <c r="AH245" s="356"/>
      <c r="AI245" s="361"/>
      <c r="AJ245" s="356"/>
      <c r="AK245" s="356"/>
      <c r="AL245" s="356"/>
      <c r="AM245" s="362"/>
      <c r="AN245" s="356"/>
      <c r="AO245" s="356"/>
      <c r="AP245" s="356"/>
      <c r="AQ245" s="356"/>
      <c r="AR245" s="363"/>
      <c r="AS245" s="356"/>
      <c r="AT245" s="356"/>
      <c r="AU245" s="356"/>
      <c r="AV245" s="364"/>
      <c r="AW245" s="356"/>
      <c r="AX245" s="356"/>
      <c r="AY245" s="356"/>
      <c r="AZ245" s="356"/>
      <c r="BA245" s="356"/>
      <c r="BB245" s="356"/>
      <c r="BC245" s="356"/>
      <c r="BD245" s="356"/>
      <c r="BE245" s="356"/>
      <c r="BF245" s="356"/>
      <c r="BG245" s="356"/>
      <c r="BH245" s="354"/>
      <c r="BI245" s="354"/>
      <c r="BJ245" s="356"/>
      <c r="BK245" s="356"/>
      <c r="BL245" s="356"/>
      <c r="BM245" s="356"/>
      <c r="BN245" s="356"/>
      <c r="BO245" s="356"/>
      <c r="BP245" s="356"/>
      <c r="BQ245" s="356"/>
      <c r="BR245" s="356"/>
      <c r="BS245" s="354"/>
      <c r="BT245" s="356"/>
      <c r="CA245" s="345" t="str">
        <f t="shared" si="58"/>
        <v/>
      </c>
    </row>
    <row r="246" spans="1:79" x14ac:dyDescent="0.2">
      <c r="A246" s="353"/>
      <c r="B246" s="354"/>
      <c r="C246" s="354"/>
      <c r="D246" s="354"/>
      <c r="E246" s="354"/>
      <c r="F246" s="356"/>
      <c r="G246" s="356"/>
      <c r="H246" s="356"/>
      <c r="I246" s="357"/>
      <c r="J246" s="356"/>
      <c r="K246" s="356"/>
      <c r="L246" s="356"/>
      <c r="M246" s="356"/>
      <c r="N246" s="356"/>
      <c r="O246" s="356"/>
      <c r="P246" s="356"/>
      <c r="Q246" s="356"/>
      <c r="R246" s="358"/>
      <c r="S246" s="358"/>
      <c r="T246" s="356"/>
      <c r="U246" s="359"/>
      <c r="V246" s="493"/>
      <c r="W246" s="356"/>
      <c r="X246" s="356"/>
      <c r="Y246" s="356"/>
      <c r="Z246" s="356"/>
      <c r="AA246" s="360"/>
      <c r="AB246" s="360"/>
      <c r="AC246" s="356"/>
      <c r="AD246" s="356"/>
      <c r="AE246" s="356"/>
      <c r="AF246" s="356"/>
      <c r="AG246" s="356"/>
      <c r="AH246" s="356"/>
      <c r="AI246" s="361"/>
      <c r="AJ246" s="356"/>
      <c r="AK246" s="356"/>
      <c r="AL246" s="356"/>
      <c r="AM246" s="362"/>
      <c r="AN246" s="356"/>
      <c r="AO246" s="356"/>
      <c r="AP246" s="356"/>
      <c r="AQ246" s="356"/>
      <c r="AR246" s="363"/>
      <c r="AS246" s="356"/>
      <c r="AT246" s="356"/>
      <c r="AU246" s="356"/>
      <c r="AV246" s="364"/>
      <c r="AW246" s="356"/>
      <c r="AX246" s="356"/>
      <c r="AY246" s="356"/>
      <c r="AZ246" s="356"/>
      <c r="BA246" s="356"/>
      <c r="BB246" s="356"/>
      <c r="BC246" s="356"/>
      <c r="BD246" s="356"/>
      <c r="BE246" s="356"/>
      <c r="BF246" s="356"/>
      <c r="BG246" s="356"/>
      <c r="BH246" s="354"/>
      <c r="BI246" s="354"/>
      <c r="BJ246" s="356"/>
      <c r="BK246" s="356"/>
      <c r="BL246" s="356"/>
      <c r="BM246" s="356"/>
      <c r="BN246" s="356"/>
      <c r="BO246" s="356"/>
      <c r="BP246" s="356"/>
      <c r="BQ246" s="356"/>
      <c r="BR246" s="356"/>
      <c r="BS246" s="354"/>
      <c r="BT246" s="356"/>
      <c r="CA246" s="345" t="str">
        <f t="shared" si="58"/>
        <v/>
      </c>
    </row>
    <row r="247" spans="1:79" x14ac:dyDescent="0.2">
      <c r="A247" s="353"/>
      <c r="B247" s="354"/>
      <c r="C247" s="354"/>
      <c r="D247" s="354"/>
      <c r="E247" s="354"/>
      <c r="F247" s="356"/>
      <c r="G247" s="356"/>
      <c r="H247" s="356"/>
      <c r="I247" s="357"/>
      <c r="J247" s="356"/>
      <c r="K247" s="356"/>
      <c r="L247" s="356"/>
      <c r="M247" s="356"/>
      <c r="N247" s="356"/>
      <c r="O247" s="356"/>
      <c r="P247" s="356"/>
      <c r="Q247" s="356"/>
      <c r="R247" s="358"/>
      <c r="S247" s="358"/>
      <c r="T247" s="356"/>
      <c r="U247" s="359"/>
      <c r="V247" s="493"/>
      <c r="W247" s="356"/>
      <c r="X247" s="356"/>
      <c r="Y247" s="356"/>
      <c r="Z247" s="356"/>
      <c r="AA247" s="360"/>
      <c r="AB247" s="360"/>
      <c r="AC247" s="356"/>
      <c r="AD247" s="356"/>
      <c r="AE247" s="356"/>
      <c r="AF247" s="356"/>
      <c r="AG247" s="356"/>
      <c r="AH247" s="356"/>
      <c r="AI247" s="361"/>
      <c r="AJ247" s="356"/>
      <c r="AK247" s="356"/>
      <c r="AL247" s="356"/>
      <c r="AM247" s="362"/>
      <c r="AN247" s="356"/>
      <c r="AO247" s="356"/>
      <c r="AP247" s="356"/>
      <c r="AQ247" s="356"/>
      <c r="AR247" s="363"/>
      <c r="AS247" s="356"/>
      <c r="AT247" s="356"/>
      <c r="AU247" s="356"/>
      <c r="AV247" s="364"/>
      <c r="AW247" s="356"/>
      <c r="AX247" s="356"/>
      <c r="AY247" s="356"/>
      <c r="AZ247" s="356"/>
      <c r="BA247" s="356"/>
      <c r="BB247" s="356"/>
      <c r="BC247" s="356"/>
      <c r="BD247" s="356"/>
      <c r="BE247" s="356"/>
      <c r="BF247" s="356"/>
      <c r="BG247" s="356"/>
      <c r="BH247" s="354"/>
      <c r="BI247" s="354"/>
      <c r="BJ247" s="356"/>
      <c r="BK247" s="356"/>
      <c r="BL247" s="356"/>
      <c r="BM247" s="356"/>
      <c r="BN247" s="356"/>
      <c r="BO247" s="356"/>
      <c r="BP247" s="356"/>
      <c r="BQ247" s="356"/>
      <c r="BR247" s="356"/>
      <c r="BS247" s="354"/>
      <c r="BT247" s="356"/>
      <c r="CA247" s="345" t="str">
        <f t="shared" si="58"/>
        <v/>
      </c>
    </row>
    <row r="248" spans="1:79" x14ac:dyDescent="0.2">
      <c r="A248" s="353"/>
      <c r="B248" s="354"/>
      <c r="C248" s="354"/>
      <c r="D248" s="354"/>
      <c r="E248" s="354"/>
      <c r="F248" s="356"/>
      <c r="G248" s="356"/>
      <c r="H248" s="356"/>
      <c r="I248" s="357"/>
      <c r="J248" s="356"/>
      <c r="K248" s="356"/>
      <c r="L248" s="356"/>
      <c r="M248" s="356"/>
      <c r="N248" s="356"/>
      <c r="O248" s="356"/>
      <c r="P248" s="356"/>
      <c r="Q248" s="356"/>
      <c r="R248" s="358"/>
      <c r="S248" s="358"/>
      <c r="T248" s="356"/>
      <c r="U248" s="359"/>
      <c r="V248" s="493"/>
      <c r="W248" s="356"/>
      <c r="X248" s="356"/>
      <c r="Y248" s="356"/>
      <c r="Z248" s="356"/>
      <c r="AA248" s="360"/>
      <c r="AB248" s="360"/>
      <c r="AC248" s="356"/>
      <c r="AD248" s="356"/>
      <c r="AE248" s="356"/>
      <c r="AF248" s="356"/>
      <c r="AG248" s="356"/>
      <c r="AH248" s="356"/>
      <c r="AI248" s="361"/>
      <c r="AJ248" s="356"/>
      <c r="AK248" s="356"/>
      <c r="AL248" s="356"/>
      <c r="AM248" s="362"/>
      <c r="AN248" s="356"/>
      <c r="AO248" s="356"/>
      <c r="AP248" s="356"/>
      <c r="AQ248" s="356"/>
      <c r="AR248" s="363"/>
      <c r="AS248" s="356"/>
      <c r="AT248" s="356"/>
      <c r="AU248" s="356"/>
      <c r="AV248" s="364"/>
      <c r="AW248" s="356"/>
      <c r="AX248" s="356"/>
      <c r="AY248" s="356"/>
      <c r="AZ248" s="356"/>
      <c r="BA248" s="356"/>
      <c r="BB248" s="356"/>
      <c r="BC248" s="356"/>
      <c r="BD248" s="356"/>
      <c r="BE248" s="356"/>
      <c r="BF248" s="356"/>
      <c r="BG248" s="356"/>
      <c r="BH248" s="354"/>
      <c r="BI248" s="354"/>
      <c r="BJ248" s="356"/>
      <c r="BK248" s="356"/>
      <c r="BL248" s="356"/>
      <c r="BM248" s="356"/>
      <c r="BN248" s="356"/>
      <c r="BO248" s="356"/>
      <c r="BP248" s="356"/>
      <c r="BQ248" s="356"/>
      <c r="BR248" s="356"/>
      <c r="BS248" s="354"/>
      <c r="BT248" s="356"/>
      <c r="CA248" s="345" t="str">
        <f t="shared" si="58"/>
        <v/>
      </c>
    </row>
    <row r="249" spans="1:79" x14ac:dyDescent="0.2">
      <c r="A249" s="353"/>
      <c r="B249" s="354"/>
      <c r="C249" s="354"/>
      <c r="D249" s="354"/>
      <c r="E249" s="354"/>
      <c r="F249" s="356"/>
      <c r="G249" s="356"/>
      <c r="H249" s="356"/>
      <c r="I249" s="357"/>
      <c r="J249" s="356"/>
      <c r="K249" s="356"/>
      <c r="L249" s="356"/>
      <c r="M249" s="356"/>
      <c r="N249" s="356"/>
      <c r="O249" s="356"/>
      <c r="P249" s="356"/>
      <c r="Q249" s="356"/>
      <c r="R249" s="358"/>
      <c r="S249" s="358"/>
      <c r="T249" s="356"/>
      <c r="U249" s="359"/>
      <c r="V249" s="493"/>
      <c r="W249" s="356"/>
      <c r="X249" s="356"/>
      <c r="Y249" s="356"/>
      <c r="Z249" s="356"/>
      <c r="AA249" s="360"/>
      <c r="AB249" s="360"/>
      <c r="AC249" s="356"/>
      <c r="AD249" s="356"/>
      <c r="AE249" s="356"/>
      <c r="AF249" s="356"/>
      <c r="AG249" s="356"/>
      <c r="AH249" s="356"/>
      <c r="AI249" s="361"/>
      <c r="AJ249" s="356"/>
      <c r="AK249" s="356"/>
      <c r="AL249" s="356"/>
      <c r="AM249" s="362"/>
      <c r="AN249" s="356"/>
      <c r="AO249" s="356"/>
      <c r="AP249" s="356"/>
      <c r="AQ249" s="356"/>
      <c r="AR249" s="363"/>
      <c r="AS249" s="356"/>
      <c r="AT249" s="356"/>
      <c r="AU249" s="356"/>
      <c r="AV249" s="364"/>
      <c r="AW249" s="356"/>
      <c r="AX249" s="356"/>
      <c r="AY249" s="356"/>
      <c r="AZ249" s="356"/>
      <c r="BA249" s="356"/>
      <c r="BB249" s="356"/>
      <c r="BC249" s="356"/>
      <c r="BD249" s="356"/>
      <c r="BE249" s="356"/>
      <c r="BF249" s="356"/>
      <c r="BG249" s="356"/>
      <c r="BH249" s="354"/>
      <c r="BI249" s="354"/>
      <c r="BJ249" s="356"/>
      <c r="BK249" s="356"/>
      <c r="BL249" s="356"/>
      <c r="BM249" s="356"/>
      <c r="BN249" s="356"/>
      <c r="BO249" s="356"/>
      <c r="BP249" s="356"/>
      <c r="BQ249" s="356"/>
      <c r="BR249" s="356"/>
      <c r="BS249" s="354"/>
      <c r="BT249" s="356"/>
      <c r="CA249" s="345" t="str">
        <f t="shared" si="58"/>
        <v/>
      </c>
    </row>
    <row r="250" spans="1:79" x14ac:dyDescent="0.2">
      <c r="A250" s="353"/>
      <c r="B250" s="354"/>
      <c r="C250" s="354"/>
      <c r="D250" s="354"/>
      <c r="E250" s="354"/>
      <c r="F250" s="356"/>
      <c r="G250" s="356"/>
      <c r="H250" s="356"/>
      <c r="I250" s="357"/>
      <c r="J250" s="356"/>
      <c r="K250" s="356"/>
      <c r="L250" s="356"/>
      <c r="M250" s="356"/>
      <c r="N250" s="356"/>
      <c r="O250" s="356"/>
      <c r="P250" s="356"/>
      <c r="Q250" s="356"/>
      <c r="R250" s="358"/>
      <c r="S250" s="358"/>
      <c r="T250" s="356"/>
      <c r="U250" s="359"/>
      <c r="V250" s="493"/>
      <c r="W250" s="356"/>
      <c r="X250" s="356"/>
      <c r="Y250" s="356"/>
      <c r="Z250" s="356"/>
      <c r="AA250" s="360"/>
      <c r="AB250" s="360"/>
      <c r="AC250" s="356"/>
      <c r="AD250" s="356"/>
      <c r="AE250" s="356"/>
      <c r="AF250" s="356"/>
      <c r="AG250" s="356"/>
      <c r="AH250" s="356"/>
      <c r="AI250" s="361"/>
      <c r="AJ250" s="356"/>
      <c r="AK250" s="356"/>
      <c r="AL250" s="356"/>
      <c r="AM250" s="362"/>
      <c r="AN250" s="356"/>
      <c r="AO250" s="356"/>
      <c r="AP250" s="356"/>
      <c r="AQ250" s="356"/>
      <c r="AR250" s="363"/>
      <c r="AS250" s="356"/>
      <c r="AT250" s="356"/>
      <c r="AU250" s="356"/>
      <c r="AV250" s="364"/>
      <c r="AW250" s="356"/>
      <c r="AX250" s="356"/>
      <c r="AY250" s="356"/>
      <c r="AZ250" s="356"/>
      <c r="BA250" s="356"/>
      <c r="BB250" s="356"/>
      <c r="BC250" s="356"/>
      <c r="BD250" s="356"/>
      <c r="BE250" s="356"/>
      <c r="BF250" s="356"/>
      <c r="BG250" s="356"/>
      <c r="BH250" s="354"/>
      <c r="BI250" s="354"/>
      <c r="BJ250" s="356"/>
      <c r="BK250" s="356"/>
      <c r="BL250" s="356"/>
      <c r="BM250" s="356"/>
      <c r="BN250" s="356"/>
      <c r="BO250" s="356"/>
      <c r="BP250" s="356"/>
      <c r="BQ250" s="356"/>
      <c r="BR250" s="356"/>
      <c r="BS250" s="354"/>
      <c r="BT250" s="356"/>
      <c r="CA250" s="345" t="str">
        <f t="shared" si="58"/>
        <v/>
      </c>
    </row>
    <row r="251" spans="1:79" x14ac:dyDescent="0.2">
      <c r="A251" s="353"/>
      <c r="B251" s="354"/>
      <c r="C251" s="354"/>
      <c r="D251" s="354"/>
      <c r="E251" s="354"/>
      <c r="F251" s="356"/>
      <c r="G251" s="356"/>
      <c r="H251" s="356"/>
      <c r="I251" s="357"/>
      <c r="J251" s="356"/>
      <c r="K251" s="356"/>
      <c r="L251" s="356"/>
      <c r="M251" s="356"/>
      <c r="N251" s="356"/>
      <c r="O251" s="356"/>
      <c r="P251" s="356"/>
      <c r="Q251" s="356"/>
      <c r="R251" s="358"/>
      <c r="S251" s="358"/>
      <c r="T251" s="356"/>
      <c r="U251" s="359"/>
      <c r="V251" s="493"/>
      <c r="W251" s="356"/>
      <c r="X251" s="356"/>
      <c r="Y251" s="356"/>
      <c r="Z251" s="356"/>
      <c r="AA251" s="360"/>
      <c r="AB251" s="360"/>
      <c r="AC251" s="356"/>
      <c r="AD251" s="356"/>
      <c r="AE251" s="356"/>
      <c r="AF251" s="356"/>
      <c r="AG251" s="356"/>
      <c r="AH251" s="356"/>
      <c r="AI251" s="361"/>
      <c r="AJ251" s="356"/>
      <c r="AK251" s="356"/>
      <c r="AL251" s="356"/>
      <c r="AM251" s="362"/>
      <c r="AN251" s="356"/>
      <c r="AO251" s="356"/>
      <c r="AP251" s="356"/>
      <c r="AQ251" s="356"/>
      <c r="AR251" s="363"/>
      <c r="AS251" s="356"/>
      <c r="AT251" s="356"/>
      <c r="AU251" s="356"/>
      <c r="AV251" s="364"/>
      <c r="AW251" s="356"/>
      <c r="AX251" s="356"/>
      <c r="AY251" s="356"/>
      <c r="AZ251" s="356"/>
      <c r="BA251" s="356"/>
      <c r="BB251" s="356"/>
      <c r="BC251" s="356"/>
      <c r="BD251" s="356"/>
      <c r="BE251" s="356"/>
      <c r="BF251" s="356"/>
      <c r="BG251" s="356"/>
      <c r="BH251" s="354"/>
      <c r="BI251" s="354"/>
      <c r="BJ251" s="356"/>
      <c r="BK251" s="356"/>
      <c r="BL251" s="356"/>
      <c r="BM251" s="356"/>
      <c r="BN251" s="356"/>
      <c r="BO251" s="356"/>
      <c r="BP251" s="356"/>
      <c r="BQ251" s="356"/>
      <c r="BR251" s="356"/>
      <c r="BS251" s="354"/>
      <c r="BT251" s="356"/>
      <c r="CA251" s="345" t="str">
        <f t="shared" si="58"/>
        <v/>
      </c>
    </row>
    <row r="252" spans="1:79" x14ac:dyDescent="0.2">
      <c r="A252" s="353"/>
      <c r="B252" s="354"/>
      <c r="C252" s="354"/>
      <c r="D252" s="354"/>
      <c r="E252" s="354"/>
      <c r="F252" s="356"/>
      <c r="G252" s="356"/>
      <c r="H252" s="356"/>
      <c r="I252" s="357"/>
      <c r="J252" s="356"/>
      <c r="K252" s="356"/>
      <c r="L252" s="356"/>
      <c r="M252" s="356"/>
      <c r="N252" s="356"/>
      <c r="O252" s="356"/>
      <c r="P252" s="356"/>
      <c r="Q252" s="356"/>
      <c r="R252" s="358"/>
      <c r="S252" s="358"/>
      <c r="T252" s="356"/>
      <c r="U252" s="359"/>
      <c r="V252" s="493"/>
      <c r="W252" s="356"/>
      <c r="X252" s="356"/>
      <c r="Y252" s="356"/>
      <c r="Z252" s="356"/>
      <c r="AA252" s="360"/>
      <c r="AB252" s="360"/>
      <c r="AC252" s="356"/>
      <c r="AD252" s="356"/>
      <c r="AE252" s="356"/>
      <c r="AF252" s="356"/>
      <c r="AG252" s="356"/>
      <c r="AH252" s="356"/>
      <c r="AI252" s="361"/>
      <c r="AJ252" s="356"/>
      <c r="AK252" s="356"/>
      <c r="AL252" s="356"/>
      <c r="AM252" s="362"/>
      <c r="AN252" s="356"/>
      <c r="AO252" s="356"/>
      <c r="AP252" s="356"/>
      <c r="AQ252" s="356"/>
      <c r="AR252" s="363"/>
      <c r="AS252" s="356"/>
      <c r="AT252" s="356"/>
      <c r="AU252" s="356"/>
      <c r="AV252" s="364"/>
      <c r="AW252" s="356"/>
      <c r="AX252" s="356"/>
      <c r="AY252" s="356"/>
      <c r="AZ252" s="356"/>
      <c r="BA252" s="356"/>
      <c r="BB252" s="356"/>
      <c r="BC252" s="356"/>
      <c r="BD252" s="356"/>
      <c r="BE252" s="356"/>
      <c r="BF252" s="356"/>
      <c r="BG252" s="356"/>
      <c r="BH252" s="354"/>
      <c r="BI252" s="354"/>
      <c r="BJ252" s="356"/>
      <c r="BK252" s="356"/>
      <c r="BL252" s="356"/>
      <c r="BM252" s="356"/>
      <c r="BN252" s="356"/>
      <c r="BO252" s="356"/>
      <c r="BP252" s="356"/>
      <c r="BQ252" s="356"/>
      <c r="BR252" s="356"/>
      <c r="BS252" s="354"/>
      <c r="BT252" s="356"/>
      <c r="CA252" s="345" t="str">
        <f t="shared" si="58"/>
        <v/>
      </c>
    </row>
    <row r="253" spans="1:79" x14ac:dyDescent="0.2">
      <c r="A253" s="353"/>
      <c r="B253" s="354"/>
      <c r="C253" s="354"/>
      <c r="D253" s="354"/>
      <c r="E253" s="354"/>
      <c r="F253" s="356"/>
      <c r="G253" s="356"/>
      <c r="H253" s="356"/>
      <c r="I253" s="357"/>
      <c r="J253" s="356"/>
      <c r="K253" s="356"/>
      <c r="L253" s="356"/>
      <c r="M253" s="356"/>
      <c r="N253" s="356"/>
      <c r="O253" s="356"/>
      <c r="P253" s="356"/>
      <c r="Q253" s="356"/>
      <c r="R253" s="358"/>
      <c r="S253" s="358"/>
      <c r="T253" s="356"/>
      <c r="U253" s="359"/>
      <c r="V253" s="493"/>
      <c r="W253" s="356"/>
      <c r="X253" s="356"/>
      <c r="Y253" s="356"/>
      <c r="Z253" s="356"/>
      <c r="AA253" s="360"/>
      <c r="AB253" s="360"/>
      <c r="AC253" s="356"/>
      <c r="AD253" s="356"/>
      <c r="AE253" s="356"/>
      <c r="AF253" s="356"/>
      <c r="AG253" s="356"/>
      <c r="AH253" s="356"/>
      <c r="AI253" s="361"/>
      <c r="AJ253" s="356"/>
      <c r="AK253" s="356"/>
      <c r="AL253" s="356"/>
      <c r="AM253" s="362"/>
      <c r="AN253" s="356"/>
      <c r="AO253" s="356"/>
      <c r="AP253" s="356"/>
      <c r="AQ253" s="356"/>
      <c r="AR253" s="363"/>
      <c r="AS253" s="356"/>
      <c r="AT253" s="356"/>
      <c r="AU253" s="356"/>
      <c r="AV253" s="364"/>
      <c r="AW253" s="356"/>
      <c r="AX253" s="356"/>
      <c r="AY253" s="356"/>
      <c r="AZ253" s="356"/>
      <c r="BA253" s="356"/>
      <c r="BB253" s="356"/>
      <c r="BC253" s="356"/>
      <c r="BD253" s="356"/>
      <c r="BE253" s="356"/>
      <c r="BF253" s="356"/>
      <c r="BG253" s="356"/>
      <c r="BH253" s="354"/>
      <c r="BI253" s="354"/>
      <c r="BJ253" s="356"/>
      <c r="BK253" s="356"/>
      <c r="BL253" s="356"/>
      <c r="BM253" s="356"/>
      <c r="BN253" s="356"/>
      <c r="BO253" s="356"/>
      <c r="BP253" s="356"/>
      <c r="BQ253" s="356"/>
      <c r="BR253" s="356"/>
      <c r="BS253" s="354"/>
      <c r="BT253" s="356"/>
      <c r="CA253" s="345" t="str">
        <f t="shared" si="58"/>
        <v/>
      </c>
    </row>
    <row r="254" spans="1:79" x14ac:dyDescent="0.2">
      <c r="A254" s="353"/>
      <c r="B254" s="354"/>
      <c r="C254" s="354"/>
      <c r="D254" s="354"/>
      <c r="E254" s="354"/>
      <c r="F254" s="356"/>
      <c r="G254" s="356"/>
      <c r="H254" s="356"/>
      <c r="I254" s="357"/>
      <c r="J254" s="356"/>
      <c r="K254" s="356"/>
      <c r="L254" s="356"/>
      <c r="M254" s="356"/>
      <c r="N254" s="356"/>
      <c r="O254" s="356"/>
      <c r="P254" s="356"/>
      <c r="Q254" s="356"/>
      <c r="R254" s="358"/>
      <c r="S254" s="358"/>
      <c r="T254" s="356"/>
      <c r="U254" s="359"/>
      <c r="V254" s="493"/>
      <c r="W254" s="356"/>
      <c r="X254" s="356"/>
      <c r="Y254" s="356"/>
      <c r="Z254" s="356"/>
      <c r="AA254" s="360"/>
      <c r="AB254" s="360"/>
      <c r="AC254" s="356"/>
      <c r="AD254" s="356"/>
      <c r="AE254" s="356"/>
      <c r="AF254" s="356"/>
      <c r="AG254" s="356"/>
      <c r="AH254" s="356"/>
      <c r="AI254" s="361"/>
      <c r="AJ254" s="356"/>
      <c r="AK254" s="356"/>
      <c r="AL254" s="356"/>
      <c r="AM254" s="362"/>
      <c r="AN254" s="356"/>
      <c r="AO254" s="356"/>
      <c r="AP254" s="356"/>
      <c r="AQ254" s="356"/>
      <c r="AR254" s="363"/>
      <c r="AS254" s="356"/>
      <c r="AT254" s="356"/>
      <c r="AU254" s="356"/>
      <c r="AV254" s="364"/>
      <c r="AW254" s="356"/>
      <c r="AX254" s="356"/>
      <c r="AY254" s="356"/>
      <c r="AZ254" s="356"/>
      <c r="BA254" s="356"/>
      <c r="BB254" s="356"/>
      <c r="BC254" s="356"/>
      <c r="BD254" s="356"/>
      <c r="BE254" s="356"/>
      <c r="BF254" s="356"/>
      <c r="BG254" s="356"/>
      <c r="BH254" s="354"/>
      <c r="BI254" s="354"/>
      <c r="BJ254" s="356"/>
      <c r="BK254" s="356"/>
      <c r="BL254" s="356"/>
      <c r="BM254" s="356"/>
      <c r="BN254" s="356"/>
      <c r="BO254" s="356"/>
      <c r="BP254" s="356"/>
      <c r="BQ254" s="356"/>
      <c r="BR254" s="356"/>
      <c r="BS254" s="354"/>
      <c r="BT254" s="356"/>
      <c r="CA254" s="345" t="str">
        <f t="shared" si="58"/>
        <v/>
      </c>
    </row>
    <row r="255" spans="1:79" x14ac:dyDescent="0.2">
      <c r="A255" s="353"/>
      <c r="B255" s="354"/>
      <c r="C255" s="354"/>
      <c r="D255" s="354"/>
      <c r="E255" s="354"/>
      <c r="F255" s="356"/>
      <c r="G255" s="356"/>
      <c r="H255" s="356"/>
      <c r="I255" s="357"/>
      <c r="J255" s="356"/>
      <c r="K255" s="356"/>
      <c r="L255" s="356"/>
      <c r="M255" s="356"/>
      <c r="N255" s="356"/>
      <c r="O255" s="356"/>
      <c r="P255" s="356"/>
      <c r="Q255" s="356"/>
      <c r="R255" s="358"/>
      <c r="S255" s="358"/>
      <c r="T255" s="356"/>
      <c r="U255" s="359"/>
      <c r="V255" s="493"/>
      <c r="W255" s="356"/>
      <c r="X255" s="356"/>
      <c r="Y255" s="356"/>
      <c r="Z255" s="356"/>
      <c r="AA255" s="360"/>
      <c r="AB255" s="360"/>
      <c r="AC255" s="356"/>
      <c r="AD255" s="356"/>
      <c r="AE255" s="356"/>
      <c r="AF255" s="356"/>
      <c r="AG255" s="356"/>
      <c r="AH255" s="356"/>
      <c r="AI255" s="361"/>
      <c r="AJ255" s="356"/>
      <c r="AK255" s="356"/>
      <c r="AL255" s="356"/>
      <c r="AM255" s="362"/>
      <c r="AN255" s="356"/>
      <c r="AO255" s="356"/>
      <c r="AP255" s="356"/>
      <c r="AQ255" s="356"/>
      <c r="AR255" s="363"/>
      <c r="AS255" s="356"/>
      <c r="AT255" s="356"/>
      <c r="AU255" s="356"/>
      <c r="AV255" s="364"/>
      <c r="AW255" s="356"/>
      <c r="AX255" s="356"/>
      <c r="AY255" s="356"/>
      <c r="AZ255" s="356"/>
      <c r="BA255" s="356"/>
      <c r="BB255" s="356"/>
      <c r="BC255" s="356"/>
      <c r="BD255" s="356"/>
      <c r="BE255" s="356"/>
      <c r="BF255" s="356"/>
      <c r="BG255" s="356"/>
      <c r="BH255" s="354"/>
      <c r="BI255" s="354"/>
      <c r="BJ255" s="356"/>
      <c r="BK255" s="356"/>
      <c r="BL255" s="356"/>
      <c r="BM255" s="356"/>
      <c r="BN255" s="356"/>
      <c r="BO255" s="356"/>
      <c r="BP255" s="356"/>
      <c r="BQ255" s="356"/>
      <c r="BR255" s="356"/>
      <c r="BS255" s="354"/>
      <c r="BT255" s="356"/>
      <c r="CA255" s="345" t="str">
        <f t="shared" si="58"/>
        <v/>
      </c>
    </row>
    <row r="256" spans="1:79" x14ac:dyDescent="0.2">
      <c r="A256" s="353"/>
      <c r="B256" s="354"/>
      <c r="C256" s="354"/>
      <c r="D256" s="354"/>
      <c r="E256" s="354"/>
      <c r="F256" s="356"/>
      <c r="G256" s="356"/>
      <c r="H256" s="356"/>
      <c r="I256" s="357"/>
      <c r="J256" s="356"/>
      <c r="K256" s="356"/>
      <c r="L256" s="356"/>
      <c r="M256" s="356"/>
      <c r="N256" s="356"/>
      <c r="O256" s="356"/>
      <c r="P256" s="356"/>
      <c r="Q256" s="356"/>
      <c r="R256" s="358"/>
      <c r="S256" s="358"/>
      <c r="T256" s="356"/>
      <c r="U256" s="359"/>
      <c r="V256" s="493"/>
      <c r="W256" s="356"/>
      <c r="X256" s="356"/>
      <c r="Y256" s="356"/>
      <c r="Z256" s="356"/>
      <c r="AA256" s="360"/>
      <c r="AB256" s="360"/>
      <c r="AC256" s="356"/>
      <c r="AD256" s="356"/>
      <c r="AE256" s="356"/>
      <c r="AF256" s="356"/>
      <c r="AG256" s="356"/>
      <c r="AH256" s="356"/>
      <c r="AI256" s="361"/>
      <c r="AJ256" s="356"/>
      <c r="AK256" s="356"/>
      <c r="AL256" s="356"/>
      <c r="AM256" s="362"/>
      <c r="AN256" s="356"/>
      <c r="AO256" s="356"/>
      <c r="AP256" s="356"/>
      <c r="AQ256" s="356"/>
      <c r="AR256" s="363"/>
      <c r="AS256" s="356"/>
      <c r="AT256" s="356"/>
      <c r="AU256" s="356"/>
      <c r="AV256" s="364"/>
      <c r="AW256" s="356"/>
      <c r="AX256" s="356"/>
      <c r="AY256" s="356"/>
      <c r="AZ256" s="356"/>
      <c r="BA256" s="356"/>
      <c r="BB256" s="356"/>
      <c r="BC256" s="356"/>
      <c r="BD256" s="356"/>
      <c r="BE256" s="356"/>
      <c r="BF256" s="356"/>
      <c r="BG256" s="356"/>
      <c r="BH256" s="354"/>
      <c r="BI256" s="354"/>
      <c r="BJ256" s="356"/>
      <c r="BK256" s="356"/>
      <c r="BL256" s="356"/>
      <c r="BM256" s="356"/>
      <c r="BN256" s="356"/>
      <c r="BO256" s="356"/>
      <c r="BP256" s="356"/>
      <c r="BQ256" s="356"/>
      <c r="BR256" s="356"/>
      <c r="BS256" s="354"/>
      <c r="BT256" s="356"/>
      <c r="CA256" s="345" t="str">
        <f t="shared" si="58"/>
        <v/>
      </c>
    </row>
    <row r="257" spans="1:79" x14ac:dyDescent="0.2">
      <c r="A257" s="353"/>
      <c r="B257" s="354"/>
      <c r="C257" s="354"/>
      <c r="D257" s="354"/>
      <c r="E257" s="354"/>
      <c r="F257" s="356"/>
      <c r="G257" s="356"/>
      <c r="H257" s="356"/>
      <c r="I257" s="357"/>
      <c r="J257" s="356"/>
      <c r="K257" s="356"/>
      <c r="L257" s="356"/>
      <c r="M257" s="356"/>
      <c r="N257" s="356"/>
      <c r="O257" s="356"/>
      <c r="P257" s="356"/>
      <c r="Q257" s="356"/>
      <c r="R257" s="358"/>
      <c r="S257" s="358"/>
      <c r="T257" s="356"/>
      <c r="U257" s="359"/>
      <c r="V257" s="493"/>
      <c r="W257" s="356"/>
      <c r="X257" s="356"/>
      <c r="Y257" s="356"/>
      <c r="Z257" s="356"/>
      <c r="AA257" s="360"/>
      <c r="AB257" s="360"/>
      <c r="AC257" s="356"/>
      <c r="AD257" s="356"/>
      <c r="AE257" s="356"/>
      <c r="AF257" s="356"/>
      <c r="AG257" s="356"/>
      <c r="AH257" s="356"/>
      <c r="AI257" s="361"/>
      <c r="AJ257" s="356"/>
      <c r="AK257" s="356"/>
      <c r="AL257" s="356"/>
      <c r="AM257" s="362"/>
      <c r="AN257" s="356"/>
      <c r="AO257" s="356"/>
      <c r="AP257" s="356"/>
      <c r="AQ257" s="356"/>
      <c r="AR257" s="363"/>
      <c r="AS257" s="356"/>
      <c r="AT257" s="356"/>
      <c r="AU257" s="356"/>
      <c r="AV257" s="364"/>
      <c r="AW257" s="356"/>
      <c r="AX257" s="356"/>
      <c r="AY257" s="356"/>
      <c r="AZ257" s="356"/>
      <c r="BA257" s="356"/>
      <c r="BB257" s="356"/>
      <c r="BC257" s="356"/>
      <c r="BD257" s="356"/>
      <c r="BE257" s="356"/>
      <c r="BF257" s="356"/>
      <c r="BG257" s="356"/>
      <c r="BH257" s="354"/>
      <c r="BI257" s="354"/>
      <c r="BJ257" s="356"/>
      <c r="BK257" s="356"/>
      <c r="BL257" s="356"/>
      <c r="BM257" s="356"/>
      <c r="BN257" s="356"/>
      <c r="BO257" s="356"/>
      <c r="BP257" s="356"/>
      <c r="BQ257" s="356"/>
      <c r="BR257" s="356"/>
      <c r="BS257" s="354"/>
      <c r="BT257" s="356"/>
      <c r="CA257" s="345" t="str">
        <f t="shared" si="58"/>
        <v/>
      </c>
    </row>
    <row r="258" spans="1:79" x14ac:dyDescent="0.2">
      <c r="A258" s="353"/>
      <c r="B258" s="354"/>
      <c r="C258" s="354"/>
      <c r="D258" s="354"/>
      <c r="E258" s="354"/>
      <c r="F258" s="356"/>
      <c r="G258" s="356"/>
      <c r="H258" s="356"/>
      <c r="I258" s="357"/>
      <c r="J258" s="356"/>
      <c r="K258" s="356"/>
      <c r="L258" s="356"/>
      <c r="M258" s="356"/>
      <c r="N258" s="356"/>
      <c r="O258" s="356"/>
      <c r="P258" s="356"/>
      <c r="Q258" s="356"/>
      <c r="R258" s="358"/>
      <c r="S258" s="358"/>
      <c r="T258" s="356"/>
      <c r="U258" s="359"/>
      <c r="V258" s="493"/>
      <c r="W258" s="356"/>
      <c r="X258" s="356"/>
      <c r="Y258" s="356"/>
      <c r="Z258" s="356"/>
      <c r="AA258" s="360"/>
      <c r="AB258" s="360"/>
      <c r="AC258" s="356"/>
      <c r="AD258" s="356"/>
      <c r="AE258" s="356"/>
      <c r="AF258" s="356"/>
      <c r="AG258" s="356"/>
      <c r="AH258" s="356"/>
      <c r="AI258" s="361"/>
      <c r="AJ258" s="356"/>
      <c r="AK258" s="356"/>
      <c r="AL258" s="356"/>
      <c r="AM258" s="362"/>
      <c r="AN258" s="356"/>
      <c r="AO258" s="356"/>
      <c r="AP258" s="356"/>
      <c r="AQ258" s="356"/>
      <c r="AR258" s="363"/>
      <c r="AS258" s="356"/>
      <c r="AT258" s="356"/>
      <c r="AU258" s="356"/>
      <c r="AV258" s="364"/>
      <c r="AW258" s="356"/>
      <c r="AX258" s="356"/>
      <c r="AY258" s="356"/>
      <c r="AZ258" s="356"/>
      <c r="BA258" s="356"/>
      <c r="BB258" s="356"/>
      <c r="BC258" s="356"/>
      <c r="BD258" s="356"/>
      <c r="BE258" s="356"/>
      <c r="BF258" s="356"/>
      <c r="BG258" s="356"/>
      <c r="BH258" s="354"/>
      <c r="BI258" s="354"/>
      <c r="BJ258" s="356"/>
      <c r="BK258" s="356"/>
      <c r="BL258" s="356"/>
      <c r="BM258" s="356"/>
      <c r="BN258" s="356"/>
      <c r="BO258" s="356"/>
      <c r="BP258" s="356"/>
      <c r="BQ258" s="356"/>
      <c r="BR258" s="356"/>
      <c r="BS258" s="354"/>
      <c r="BT258" s="356"/>
      <c r="CA258" s="345" t="str">
        <f t="shared" si="58"/>
        <v/>
      </c>
    </row>
    <row r="259" spans="1:79" x14ac:dyDescent="0.2">
      <c r="A259" s="353"/>
      <c r="B259" s="354"/>
      <c r="C259" s="354"/>
      <c r="D259" s="354"/>
      <c r="E259" s="354"/>
      <c r="F259" s="356"/>
      <c r="G259" s="356"/>
      <c r="H259" s="356"/>
      <c r="I259" s="357"/>
      <c r="J259" s="356"/>
      <c r="K259" s="356"/>
      <c r="L259" s="356"/>
      <c r="M259" s="356"/>
      <c r="N259" s="356"/>
      <c r="O259" s="356"/>
      <c r="P259" s="356"/>
      <c r="Q259" s="356"/>
      <c r="R259" s="358"/>
      <c r="S259" s="358"/>
      <c r="T259" s="356"/>
      <c r="U259" s="359"/>
      <c r="V259" s="493"/>
      <c r="W259" s="356"/>
      <c r="X259" s="356"/>
      <c r="Y259" s="356"/>
      <c r="Z259" s="356"/>
      <c r="AA259" s="360"/>
      <c r="AB259" s="360"/>
      <c r="AC259" s="356"/>
      <c r="AD259" s="356"/>
      <c r="AE259" s="356"/>
      <c r="AF259" s="356"/>
      <c r="AG259" s="356"/>
      <c r="AH259" s="356"/>
      <c r="AI259" s="361"/>
      <c r="AJ259" s="356"/>
      <c r="AK259" s="356"/>
      <c r="AL259" s="356"/>
      <c r="AM259" s="362"/>
      <c r="AN259" s="356"/>
      <c r="AO259" s="356"/>
      <c r="AP259" s="356"/>
      <c r="AQ259" s="356"/>
      <c r="AR259" s="363"/>
      <c r="AS259" s="356"/>
      <c r="AT259" s="356"/>
      <c r="AU259" s="356"/>
      <c r="AV259" s="364"/>
      <c r="AW259" s="356"/>
      <c r="AX259" s="356"/>
      <c r="AY259" s="356"/>
      <c r="AZ259" s="356"/>
      <c r="BA259" s="356"/>
      <c r="BB259" s="356"/>
      <c r="BC259" s="356"/>
      <c r="BD259" s="356"/>
      <c r="BE259" s="356"/>
      <c r="BF259" s="356"/>
      <c r="BG259" s="356"/>
      <c r="BH259" s="354"/>
      <c r="BI259" s="354"/>
      <c r="BJ259" s="356"/>
      <c r="BK259" s="356"/>
      <c r="BL259" s="356"/>
      <c r="BM259" s="356"/>
      <c r="BN259" s="356"/>
      <c r="BO259" s="356"/>
      <c r="BP259" s="356"/>
      <c r="BQ259" s="356"/>
      <c r="BR259" s="356"/>
      <c r="BS259" s="354"/>
      <c r="BT259" s="356"/>
      <c r="CA259" s="345" t="str">
        <f t="shared" si="58"/>
        <v/>
      </c>
    </row>
    <row r="260" spans="1:79" x14ac:dyDescent="0.2">
      <c r="A260" s="353"/>
      <c r="B260" s="354"/>
      <c r="C260" s="354"/>
      <c r="D260" s="354"/>
      <c r="E260" s="354"/>
      <c r="F260" s="356"/>
      <c r="G260" s="356"/>
      <c r="H260" s="356"/>
      <c r="I260" s="357"/>
      <c r="J260" s="356"/>
      <c r="K260" s="356"/>
      <c r="L260" s="356"/>
      <c r="M260" s="356"/>
      <c r="N260" s="356"/>
      <c r="O260" s="356"/>
      <c r="P260" s="356"/>
      <c r="Q260" s="356"/>
      <c r="R260" s="358"/>
      <c r="S260" s="358"/>
      <c r="T260" s="356"/>
      <c r="U260" s="359"/>
      <c r="V260" s="493"/>
      <c r="W260" s="356"/>
      <c r="X260" s="356"/>
      <c r="Y260" s="356"/>
      <c r="Z260" s="356"/>
      <c r="AA260" s="360"/>
      <c r="AB260" s="360"/>
      <c r="AC260" s="356"/>
      <c r="AD260" s="356"/>
      <c r="AE260" s="356"/>
      <c r="AF260" s="356"/>
      <c r="AG260" s="356"/>
      <c r="AH260" s="356"/>
      <c r="AI260" s="361"/>
      <c r="AJ260" s="356"/>
      <c r="AK260" s="356"/>
      <c r="AL260" s="356"/>
      <c r="AM260" s="362"/>
      <c r="AN260" s="356"/>
      <c r="AO260" s="356"/>
      <c r="AP260" s="356"/>
      <c r="AQ260" s="356"/>
      <c r="AR260" s="363"/>
      <c r="AS260" s="356"/>
      <c r="AT260" s="356"/>
      <c r="AU260" s="356"/>
      <c r="AV260" s="364"/>
      <c r="AW260" s="356"/>
      <c r="AX260" s="356"/>
      <c r="AY260" s="356"/>
      <c r="AZ260" s="356"/>
      <c r="BA260" s="356"/>
      <c r="BB260" s="356"/>
      <c r="BC260" s="356"/>
      <c r="BD260" s="356"/>
      <c r="BE260" s="356"/>
      <c r="BF260" s="356"/>
      <c r="BG260" s="356"/>
      <c r="BH260" s="354"/>
      <c r="BI260" s="354"/>
      <c r="BJ260" s="356"/>
      <c r="BK260" s="356"/>
      <c r="BL260" s="356"/>
      <c r="BM260" s="356"/>
      <c r="BN260" s="356"/>
      <c r="BO260" s="356"/>
      <c r="BP260" s="356"/>
      <c r="BQ260" s="356"/>
      <c r="BR260" s="356"/>
      <c r="BS260" s="354"/>
      <c r="BT260" s="356"/>
      <c r="CA260" s="345" t="str">
        <f t="shared" si="58"/>
        <v/>
      </c>
    </row>
    <row r="261" spans="1:79" x14ac:dyDescent="0.2">
      <c r="A261" s="353"/>
      <c r="B261" s="354"/>
      <c r="C261" s="354"/>
      <c r="D261" s="354"/>
      <c r="E261" s="354"/>
      <c r="F261" s="356"/>
      <c r="G261" s="356"/>
      <c r="H261" s="356"/>
      <c r="I261" s="357"/>
      <c r="J261" s="356"/>
      <c r="K261" s="356"/>
      <c r="L261" s="356"/>
      <c r="M261" s="356"/>
      <c r="N261" s="356"/>
      <c r="O261" s="356"/>
      <c r="P261" s="356"/>
      <c r="Q261" s="356"/>
      <c r="R261" s="358"/>
      <c r="S261" s="358"/>
      <c r="T261" s="356"/>
      <c r="U261" s="359"/>
      <c r="V261" s="493"/>
      <c r="W261" s="356"/>
      <c r="X261" s="356"/>
      <c r="Y261" s="356"/>
      <c r="Z261" s="356"/>
      <c r="AA261" s="360"/>
      <c r="AB261" s="360"/>
      <c r="AC261" s="356"/>
      <c r="AD261" s="356"/>
      <c r="AE261" s="356"/>
      <c r="AF261" s="356"/>
      <c r="AG261" s="356"/>
      <c r="AH261" s="356"/>
      <c r="AI261" s="361"/>
      <c r="AJ261" s="356"/>
      <c r="AK261" s="356"/>
      <c r="AL261" s="356"/>
      <c r="AM261" s="362"/>
      <c r="AN261" s="356"/>
      <c r="AO261" s="356"/>
      <c r="AP261" s="356"/>
      <c r="AQ261" s="356"/>
      <c r="AR261" s="363"/>
      <c r="AS261" s="356"/>
      <c r="AT261" s="356"/>
      <c r="AU261" s="356"/>
      <c r="AV261" s="364"/>
      <c r="AW261" s="356"/>
      <c r="AX261" s="356"/>
      <c r="AY261" s="356"/>
      <c r="AZ261" s="356"/>
      <c r="BA261" s="356"/>
      <c r="BB261" s="356"/>
      <c r="BC261" s="356"/>
      <c r="BD261" s="356"/>
      <c r="BE261" s="356"/>
      <c r="BF261" s="356"/>
      <c r="BG261" s="356"/>
      <c r="BH261" s="354"/>
      <c r="BI261" s="354"/>
      <c r="BJ261" s="356"/>
      <c r="BK261" s="356"/>
      <c r="BL261" s="356"/>
      <c r="BM261" s="356"/>
      <c r="BN261" s="356"/>
      <c r="BO261" s="356"/>
      <c r="BP261" s="356"/>
      <c r="BQ261" s="356"/>
      <c r="BR261" s="356"/>
      <c r="BS261" s="354"/>
      <c r="BT261" s="356"/>
      <c r="CA261" s="345" t="str">
        <f t="shared" si="58"/>
        <v/>
      </c>
    </row>
    <row r="262" spans="1:79" x14ac:dyDescent="0.2">
      <c r="A262" s="353"/>
      <c r="B262" s="354"/>
      <c r="C262" s="354"/>
      <c r="D262" s="354"/>
      <c r="E262" s="354"/>
      <c r="F262" s="356"/>
      <c r="G262" s="356"/>
      <c r="H262" s="356"/>
      <c r="I262" s="357"/>
      <c r="J262" s="356"/>
      <c r="K262" s="356"/>
      <c r="L262" s="356"/>
      <c r="M262" s="356"/>
      <c r="N262" s="356"/>
      <c r="O262" s="356"/>
      <c r="P262" s="356"/>
      <c r="Q262" s="356"/>
      <c r="R262" s="358"/>
      <c r="S262" s="358"/>
      <c r="T262" s="356"/>
      <c r="U262" s="359"/>
      <c r="V262" s="493"/>
      <c r="W262" s="356"/>
      <c r="X262" s="356"/>
      <c r="Y262" s="356"/>
      <c r="Z262" s="356"/>
      <c r="AA262" s="360"/>
      <c r="AB262" s="360"/>
      <c r="AC262" s="356"/>
      <c r="AD262" s="356"/>
      <c r="AE262" s="356"/>
      <c r="AF262" s="356"/>
      <c r="AG262" s="356"/>
      <c r="AH262" s="356"/>
      <c r="AI262" s="361"/>
      <c r="AJ262" s="356"/>
      <c r="AK262" s="356"/>
      <c r="AL262" s="356"/>
      <c r="AM262" s="362"/>
      <c r="AN262" s="356"/>
      <c r="AO262" s="356"/>
      <c r="AP262" s="356"/>
      <c r="AQ262" s="356"/>
      <c r="AR262" s="363"/>
      <c r="AS262" s="356"/>
      <c r="AT262" s="356"/>
      <c r="AU262" s="356"/>
      <c r="AV262" s="364"/>
      <c r="AW262" s="356"/>
      <c r="AX262" s="356"/>
      <c r="AY262" s="356"/>
      <c r="AZ262" s="356"/>
      <c r="BA262" s="356"/>
      <c r="BB262" s="356"/>
      <c r="BC262" s="356"/>
      <c r="BD262" s="356"/>
      <c r="BE262" s="356"/>
      <c r="BF262" s="356"/>
      <c r="BG262" s="356"/>
      <c r="BH262" s="354"/>
      <c r="BI262" s="354"/>
      <c r="BJ262" s="356"/>
      <c r="BK262" s="356"/>
      <c r="BL262" s="356"/>
      <c r="BM262" s="356"/>
      <c r="BN262" s="356"/>
      <c r="BO262" s="356"/>
      <c r="BP262" s="356"/>
      <c r="BQ262" s="356"/>
      <c r="BR262" s="356"/>
      <c r="BS262" s="354"/>
      <c r="BT262" s="356"/>
      <c r="CA262" s="345" t="str">
        <f t="shared" si="58"/>
        <v/>
      </c>
    </row>
    <row r="263" spans="1:79" x14ac:dyDescent="0.2">
      <c r="A263" s="353"/>
      <c r="B263" s="354"/>
      <c r="C263" s="354"/>
      <c r="D263" s="354"/>
      <c r="E263" s="354"/>
      <c r="F263" s="356"/>
      <c r="G263" s="356"/>
      <c r="H263" s="356"/>
      <c r="I263" s="357"/>
      <c r="J263" s="356"/>
      <c r="K263" s="356"/>
      <c r="L263" s="356"/>
      <c r="M263" s="356"/>
      <c r="N263" s="356"/>
      <c r="O263" s="356"/>
      <c r="P263" s="356"/>
      <c r="Q263" s="356"/>
      <c r="R263" s="358"/>
      <c r="S263" s="358"/>
      <c r="T263" s="356"/>
      <c r="U263" s="359"/>
      <c r="V263" s="493"/>
      <c r="W263" s="356"/>
      <c r="X263" s="356"/>
      <c r="Y263" s="356"/>
      <c r="Z263" s="356"/>
      <c r="AA263" s="360"/>
      <c r="AB263" s="360"/>
      <c r="AC263" s="356"/>
      <c r="AD263" s="356"/>
      <c r="AE263" s="356"/>
      <c r="AF263" s="356"/>
      <c r="AG263" s="356"/>
      <c r="AH263" s="356"/>
      <c r="AI263" s="361"/>
      <c r="AJ263" s="356"/>
      <c r="AK263" s="356"/>
      <c r="AL263" s="356"/>
      <c r="AM263" s="362"/>
      <c r="AN263" s="356"/>
      <c r="AO263" s="356"/>
      <c r="AP263" s="356"/>
      <c r="AQ263" s="356"/>
      <c r="AR263" s="363"/>
      <c r="AS263" s="356"/>
      <c r="AT263" s="356"/>
      <c r="AU263" s="356"/>
      <c r="AV263" s="364"/>
      <c r="AW263" s="356"/>
      <c r="AX263" s="356"/>
      <c r="AY263" s="356"/>
      <c r="AZ263" s="356"/>
      <c r="BA263" s="356"/>
      <c r="BB263" s="356"/>
      <c r="BC263" s="356"/>
      <c r="BD263" s="356"/>
      <c r="BE263" s="356"/>
      <c r="BF263" s="356"/>
      <c r="BG263" s="356"/>
      <c r="BH263" s="354"/>
      <c r="BI263" s="354"/>
      <c r="BJ263" s="356"/>
      <c r="BK263" s="356"/>
      <c r="BL263" s="356"/>
      <c r="BM263" s="356"/>
      <c r="BN263" s="356"/>
      <c r="BO263" s="356"/>
      <c r="BP263" s="356"/>
      <c r="BQ263" s="356"/>
      <c r="BR263" s="356"/>
      <c r="BS263" s="354"/>
      <c r="BT263" s="356"/>
      <c r="CA263" s="345" t="str">
        <f t="shared" si="58"/>
        <v/>
      </c>
    </row>
    <row r="264" spans="1:79" x14ac:dyDescent="0.2">
      <c r="A264" s="353"/>
      <c r="B264" s="354"/>
      <c r="C264" s="354"/>
      <c r="D264" s="354"/>
      <c r="E264" s="354"/>
      <c r="F264" s="356"/>
      <c r="G264" s="356"/>
      <c r="H264" s="356"/>
      <c r="I264" s="357"/>
      <c r="J264" s="356"/>
      <c r="K264" s="356"/>
      <c r="L264" s="356"/>
      <c r="M264" s="356"/>
      <c r="N264" s="356"/>
      <c r="O264" s="356"/>
      <c r="P264" s="356"/>
      <c r="Q264" s="356"/>
      <c r="R264" s="358"/>
      <c r="S264" s="358"/>
      <c r="T264" s="356"/>
      <c r="U264" s="359"/>
      <c r="V264" s="493"/>
      <c r="W264" s="356"/>
      <c r="X264" s="356"/>
      <c r="Y264" s="356"/>
      <c r="Z264" s="356"/>
      <c r="AA264" s="360"/>
      <c r="AB264" s="360"/>
      <c r="AC264" s="356"/>
      <c r="AD264" s="356"/>
      <c r="AE264" s="356"/>
      <c r="AF264" s="356"/>
      <c r="AG264" s="356"/>
      <c r="AH264" s="356"/>
      <c r="AI264" s="361"/>
      <c r="AJ264" s="356"/>
      <c r="AK264" s="356"/>
      <c r="AL264" s="356"/>
      <c r="AM264" s="362"/>
      <c r="AN264" s="356"/>
      <c r="AO264" s="356"/>
      <c r="AP264" s="356"/>
      <c r="AQ264" s="356"/>
      <c r="AR264" s="363"/>
      <c r="AS264" s="356"/>
      <c r="AT264" s="356"/>
      <c r="AU264" s="356"/>
      <c r="AV264" s="364"/>
      <c r="AW264" s="356"/>
      <c r="AX264" s="356"/>
      <c r="AY264" s="356"/>
      <c r="AZ264" s="356"/>
      <c r="BA264" s="356"/>
      <c r="BB264" s="356"/>
      <c r="BC264" s="356"/>
      <c r="BD264" s="356"/>
      <c r="BE264" s="356"/>
      <c r="BF264" s="356"/>
      <c r="BG264" s="356"/>
      <c r="BH264" s="354"/>
      <c r="BI264" s="354"/>
      <c r="BJ264" s="356"/>
      <c r="BK264" s="356"/>
      <c r="BL264" s="356"/>
      <c r="BM264" s="356"/>
      <c r="BN264" s="356"/>
      <c r="BO264" s="356"/>
      <c r="BP264" s="356"/>
      <c r="BQ264" s="356"/>
      <c r="BR264" s="356"/>
      <c r="BS264" s="354"/>
      <c r="BT264" s="356"/>
      <c r="CA264" s="345" t="str">
        <f t="shared" si="58"/>
        <v/>
      </c>
    </row>
    <row r="265" spans="1:79" x14ac:dyDescent="0.2">
      <c r="A265" s="353"/>
      <c r="B265" s="354"/>
      <c r="C265" s="354"/>
      <c r="D265" s="354"/>
      <c r="E265" s="354"/>
      <c r="F265" s="356"/>
      <c r="G265" s="356"/>
      <c r="H265" s="356"/>
      <c r="I265" s="357"/>
      <c r="J265" s="356"/>
      <c r="K265" s="356"/>
      <c r="L265" s="356"/>
      <c r="M265" s="356"/>
      <c r="N265" s="356"/>
      <c r="O265" s="356"/>
      <c r="P265" s="356"/>
      <c r="Q265" s="356"/>
      <c r="R265" s="358"/>
      <c r="S265" s="358"/>
      <c r="T265" s="356"/>
      <c r="U265" s="359"/>
      <c r="V265" s="493"/>
      <c r="W265" s="356"/>
      <c r="X265" s="356"/>
      <c r="Y265" s="356"/>
      <c r="Z265" s="356"/>
      <c r="AA265" s="360"/>
      <c r="AB265" s="360"/>
      <c r="AC265" s="356"/>
      <c r="AD265" s="356"/>
      <c r="AE265" s="356"/>
      <c r="AF265" s="356"/>
      <c r="AG265" s="356"/>
      <c r="AH265" s="356"/>
      <c r="AI265" s="361"/>
      <c r="AJ265" s="356"/>
      <c r="AK265" s="356"/>
      <c r="AL265" s="356"/>
      <c r="AM265" s="362"/>
      <c r="AN265" s="356"/>
      <c r="AO265" s="356"/>
      <c r="AP265" s="356"/>
      <c r="AQ265" s="356"/>
      <c r="AR265" s="363"/>
      <c r="AS265" s="356"/>
      <c r="AT265" s="356"/>
      <c r="AU265" s="356"/>
      <c r="AV265" s="364"/>
      <c r="AW265" s="356"/>
      <c r="AX265" s="356"/>
      <c r="AY265" s="356"/>
      <c r="AZ265" s="356"/>
      <c r="BA265" s="356"/>
      <c r="BB265" s="356"/>
      <c r="BC265" s="356"/>
      <c r="BD265" s="356"/>
      <c r="BE265" s="356"/>
      <c r="BF265" s="356"/>
      <c r="BG265" s="356"/>
      <c r="BH265" s="354"/>
      <c r="BI265" s="354"/>
      <c r="BJ265" s="356"/>
      <c r="BK265" s="356"/>
      <c r="BL265" s="356"/>
      <c r="BM265" s="356"/>
      <c r="BN265" s="356"/>
      <c r="BO265" s="356"/>
      <c r="BP265" s="356"/>
      <c r="BQ265" s="356"/>
      <c r="BR265" s="356"/>
      <c r="BS265" s="354"/>
      <c r="BT265" s="356"/>
      <c r="CA265" s="345" t="str">
        <f t="shared" si="58"/>
        <v/>
      </c>
    </row>
    <row r="266" spans="1:79" x14ac:dyDescent="0.2">
      <c r="A266" s="353"/>
      <c r="B266" s="354"/>
      <c r="C266" s="354"/>
      <c r="D266" s="354"/>
      <c r="E266" s="354"/>
      <c r="F266" s="356"/>
      <c r="G266" s="356"/>
      <c r="H266" s="356"/>
      <c r="I266" s="357"/>
      <c r="J266" s="356"/>
      <c r="K266" s="356"/>
      <c r="L266" s="356"/>
      <c r="M266" s="356"/>
      <c r="N266" s="356"/>
      <c r="O266" s="356"/>
      <c r="P266" s="356"/>
      <c r="Q266" s="356"/>
      <c r="R266" s="358"/>
      <c r="S266" s="358"/>
      <c r="T266" s="356"/>
      <c r="U266" s="359"/>
      <c r="V266" s="493"/>
      <c r="W266" s="356"/>
      <c r="X266" s="356"/>
      <c r="Y266" s="356"/>
      <c r="Z266" s="356"/>
      <c r="AA266" s="360"/>
      <c r="AB266" s="360"/>
      <c r="AC266" s="356"/>
      <c r="AD266" s="356"/>
      <c r="AE266" s="356"/>
      <c r="AF266" s="356"/>
      <c r="AG266" s="356"/>
      <c r="AH266" s="356"/>
      <c r="AI266" s="361"/>
      <c r="AJ266" s="356"/>
      <c r="AK266" s="356"/>
      <c r="AL266" s="356"/>
      <c r="AM266" s="362"/>
      <c r="AN266" s="356"/>
      <c r="AO266" s="356"/>
      <c r="AP266" s="356"/>
      <c r="AQ266" s="356"/>
      <c r="AR266" s="363"/>
      <c r="AS266" s="356"/>
      <c r="AT266" s="356"/>
      <c r="AU266" s="356"/>
      <c r="AV266" s="364"/>
      <c r="AW266" s="356"/>
      <c r="AX266" s="356"/>
      <c r="AY266" s="356"/>
      <c r="AZ266" s="356"/>
      <c r="BA266" s="356"/>
      <c r="BB266" s="356"/>
      <c r="BC266" s="356"/>
      <c r="BD266" s="356"/>
      <c r="BE266" s="356"/>
      <c r="BF266" s="356"/>
      <c r="BG266" s="356"/>
      <c r="BH266" s="354"/>
      <c r="BI266" s="354"/>
      <c r="BJ266" s="356"/>
      <c r="BK266" s="356"/>
      <c r="BL266" s="356"/>
      <c r="BM266" s="356"/>
      <c r="BN266" s="356"/>
      <c r="BO266" s="356"/>
      <c r="BP266" s="356"/>
      <c r="BQ266" s="356"/>
      <c r="BR266" s="356"/>
      <c r="BS266" s="354"/>
      <c r="BT266" s="356"/>
      <c r="CA266" s="345" t="str">
        <f t="shared" si="58"/>
        <v/>
      </c>
    </row>
    <row r="267" spans="1:79" x14ac:dyDescent="0.2">
      <c r="A267" s="353"/>
      <c r="B267" s="354"/>
      <c r="C267" s="354"/>
      <c r="D267" s="354"/>
      <c r="E267" s="354"/>
      <c r="F267" s="356"/>
      <c r="G267" s="356"/>
      <c r="H267" s="356"/>
      <c r="I267" s="357"/>
      <c r="J267" s="356"/>
      <c r="K267" s="356"/>
      <c r="L267" s="356"/>
      <c r="M267" s="356"/>
      <c r="N267" s="356"/>
      <c r="O267" s="356"/>
      <c r="P267" s="356"/>
      <c r="Q267" s="356"/>
      <c r="R267" s="358"/>
      <c r="S267" s="358"/>
      <c r="T267" s="356"/>
      <c r="U267" s="359"/>
      <c r="V267" s="493"/>
      <c r="W267" s="356"/>
      <c r="X267" s="356"/>
      <c r="Y267" s="356"/>
      <c r="Z267" s="356"/>
      <c r="AA267" s="360"/>
      <c r="AB267" s="360"/>
      <c r="AC267" s="356"/>
      <c r="AD267" s="356"/>
      <c r="AE267" s="356"/>
      <c r="AF267" s="356"/>
      <c r="AG267" s="356"/>
      <c r="AH267" s="356"/>
      <c r="AI267" s="361"/>
      <c r="AJ267" s="356"/>
      <c r="AK267" s="356"/>
      <c r="AL267" s="356"/>
      <c r="AM267" s="362"/>
      <c r="AN267" s="356"/>
      <c r="AO267" s="356"/>
      <c r="AP267" s="356"/>
      <c r="AQ267" s="356"/>
      <c r="AR267" s="363"/>
      <c r="AS267" s="356"/>
      <c r="AT267" s="356"/>
      <c r="AU267" s="356"/>
      <c r="AV267" s="364"/>
      <c r="AW267" s="356"/>
      <c r="AX267" s="356"/>
      <c r="AY267" s="356"/>
      <c r="AZ267" s="356"/>
      <c r="BA267" s="356"/>
      <c r="BB267" s="356"/>
      <c r="BC267" s="356"/>
      <c r="BD267" s="356"/>
      <c r="BE267" s="356"/>
      <c r="BF267" s="356"/>
      <c r="BG267" s="356"/>
      <c r="BH267" s="354"/>
      <c r="BI267" s="354"/>
      <c r="BJ267" s="356"/>
      <c r="BK267" s="356"/>
      <c r="BL267" s="356"/>
      <c r="BM267" s="356"/>
      <c r="BN267" s="356"/>
      <c r="BO267" s="356"/>
      <c r="BP267" s="356"/>
      <c r="BQ267" s="356"/>
      <c r="BR267" s="356"/>
      <c r="BS267" s="354"/>
      <c r="BT267" s="356"/>
      <c r="CA267" s="345" t="str">
        <f t="shared" si="58"/>
        <v/>
      </c>
    </row>
    <row r="268" spans="1:79" x14ac:dyDescent="0.2">
      <c r="A268" s="353"/>
      <c r="B268" s="354"/>
      <c r="C268" s="354"/>
      <c r="D268" s="354"/>
      <c r="E268" s="354"/>
      <c r="F268" s="356"/>
      <c r="G268" s="356"/>
      <c r="H268" s="356"/>
      <c r="I268" s="357"/>
      <c r="J268" s="356"/>
      <c r="K268" s="356"/>
      <c r="L268" s="356"/>
      <c r="M268" s="356"/>
      <c r="N268" s="356"/>
      <c r="O268" s="356"/>
      <c r="P268" s="356"/>
      <c r="Q268" s="356"/>
      <c r="R268" s="358"/>
      <c r="S268" s="358"/>
      <c r="T268" s="356"/>
      <c r="U268" s="359"/>
      <c r="V268" s="493"/>
      <c r="W268" s="356"/>
      <c r="X268" s="356"/>
      <c r="Y268" s="356"/>
      <c r="Z268" s="356"/>
      <c r="AA268" s="360"/>
      <c r="AB268" s="360"/>
      <c r="AC268" s="356"/>
      <c r="AD268" s="356"/>
      <c r="AE268" s="356"/>
      <c r="AF268" s="356"/>
      <c r="AG268" s="356"/>
      <c r="AH268" s="356"/>
      <c r="AI268" s="361"/>
      <c r="AJ268" s="356"/>
      <c r="AK268" s="356"/>
      <c r="AL268" s="356"/>
      <c r="AM268" s="362"/>
      <c r="AN268" s="356"/>
      <c r="AO268" s="356"/>
      <c r="AP268" s="356"/>
      <c r="AQ268" s="356"/>
      <c r="AR268" s="363"/>
      <c r="AS268" s="356"/>
      <c r="AT268" s="356"/>
      <c r="AU268" s="356"/>
      <c r="AV268" s="364"/>
      <c r="AW268" s="356"/>
      <c r="AX268" s="356"/>
      <c r="AY268" s="356"/>
      <c r="AZ268" s="356"/>
      <c r="BA268" s="356"/>
      <c r="BB268" s="356"/>
      <c r="BC268" s="356"/>
      <c r="BD268" s="356"/>
      <c r="BE268" s="356"/>
      <c r="BF268" s="356"/>
      <c r="BG268" s="356"/>
      <c r="BH268" s="354"/>
      <c r="BI268" s="354"/>
      <c r="BJ268" s="356"/>
      <c r="BK268" s="356"/>
      <c r="BL268" s="356"/>
      <c r="BM268" s="356"/>
      <c r="BN268" s="356"/>
      <c r="BO268" s="356"/>
      <c r="BP268" s="356"/>
      <c r="BQ268" s="356"/>
      <c r="BR268" s="356"/>
      <c r="BS268" s="354"/>
      <c r="BT268" s="356"/>
      <c r="CA268" s="345" t="str">
        <f t="shared" si="58"/>
        <v/>
      </c>
    </row>
    <row r="269" spans="1:79" x14ac:dyDescent="0.2">
      <c r="A269" s="353"/>
      <c r="B269" s="354"/>
      <c r="C269" s="354"/>
      <c r="D269" s="354"/>
      <c r="E269" s="354"/>
      <c r="F269" s="356"/>
      <c r="G269" s="356"/>
      <c r="H269" s="356"/>
      <c r="I269" s="357"/>
      <c r="J269" s="356"/>
      <c r="K269" s="356"/>
      <c r="L269" s="356"/>
      <c r="M269" s="356"/>
      <c r="N269" s="356"/>
      <c r="O269" s="356"/>
      <c r="P269" s="356"/>
      <c r="Q269" s="356"/>
      <c r="R269" s="358"/>
      <c r="S269" s="358"/>
      <c r="T269" s="356"/>
      <c r="U269" s="359"/>
      <c r="V269" s="493"/>
      <c r="W269" s="356"/>
      <c r="X269" s="356"/>
      <c r="Y269" s="356"/>
      <c r="Z269" s="356"/>
      <c r="AA269" s="360"/>
      <c r="AB269" s="360"/>
      <c r="AC269" s="356"/>
      <c r="AD269" s="356"/>
      <c r="AE269" s="356"/>
      <c r="AF269" s="356"/>
      <c r="AG269" s="356"/>
      <c r="AH269" s="356"/>
      <c r="AI269" s="361"/>
      <c r="AJ269" s="356"/>
      <c r="AK269" s="356"/>
      <c r="AL269" s="356"/>
      <c r="AM269" s="362"/>
      <c r="AN269" s="356"/>
      <c r="AO269" s="356"/>
      <c r="AP269" s="356"/>
      <c r="AQ269" s="356"/>
      <c r="AR269" s="363"/>
      <c r="AS269" s="356"/>
      <c r="AT269" s="356"/>
      <c r="AU269" s="356"/>
      <c r="AV269" s="364"/>
      <c r="AW269" s="356"/>
      <c r="AX269" s="356"/>
      <c r="AY269" s="356"/>
      <c r="AZ269" s="356"/>
      <c r="BA269" s="356"/>
      <c r="BB269" s="356"/>
      <c r="BC269" s="356"/>
      <c r="BD269" s="356"/>
      <c r="BE269" s="356"/>
      <c r="BF269" s="356"/>
      <c r="BG269" s="356"/>
      <c r="BH269" s="354"/>
      <c r="BI269" s="354"/>
      <c r="BJ269" s="356"/>
      <c r="BK269" s="356"/>
      <c r="BL269" s="356"/>
      <c r="BM269" s="356"/>
      <c r="BN269" s="356"/>
      <c r="BO269" s="356"/>
      <c r="BP269" s="356"/>
      <c r="BQ269" s="356"/>
      <c r="BR269" s="356"/>
      <c r="BS269" s="354"/>
      <c r="BT269" s="356"/>
      <c r="CA269" s="345" t="str">
        <f t="shared" si="58"/>
        <v/>
      </c>
    </row>
    <row r="270" spans="1:79" x14ac:dyDescent="0.2">
      <c r="A270" s="353"/>
      <c r="B270" s="354"/>
      <c r="C270" s="354"/>
      <c r="D270" s="354"/>
      <c r="E270" s="354"/>
      <c r="F270" s="356"/>
      <c r="G270" s="356"/>
      <c r="H270" s="356"/>
      <c r="I270" s="357"/>
      <c r="J270" s="356"/>
      <c r="K270" s="356"/>
      <c r="L270" s="356"/>
      <c r="M270" s="356"/>
      <c r="N270" s="356"/>
      <c r="O270" s="356"/>
      <c r="P270" s="356"/>
      <c r="Q270" s="356"/>
      <c r="R270" s="358"/>
      <c r="S270" s="358"/>
      <c r="T270" s="356"/>
      <c r="U270" s="359"/>
      <c r="V270" s="493"/>
      <c r="W270" s="356"/>
      <c r="X270" s="356"/>
      <c r="Y270" s="356"/>
      <c r="Z270" s="356"/>
      <c r="AA270" s="360"/>
      <c r="AB270" s="360"/>
      <c r="AC270" s="356"/>
      <c r="AD270" s="356"/>
      <c r="AE270" s="356"/>
      <c r="AF270" s="356"/>
      <c r="AG270" s="356"/>
      <c r="AH270" s="356"/>
      <c r="AI270" s="361"/>
      <c r="AJ270" s="356"/>
      <c r="AK270" s="356"/>
      <c r="AL270" s="356"/>
      <c r="AM270" s="362"/>
      <c r="AN270" s="356"/>
      <c r="AO270" s="356"/>
      <c r="AP270" s="356"/>
      <c r="AQ270" s="356"/>
      <c r="AR270" s="363"/>
      <c r="AS270" s="356"/>
      <c r="AT270" s="356"/>
      <c r="AU270" s="356"/>
      <c r="AV270" s="364"/>
      <c r="AW270" s="356"/>
      <c r="AX270" s="356"/>
      <c r="AY270" s="356"/>
      <c r="AZ270" s="356"/>
      <c r="BA270" s="356"/>
      <c r="BB270" s="356"/>
      <c r="BC270" s="356"/>
      <c r="BD270" s="356"/>
      <c r="BE270" s="356"/>
      <c r="BF270" s="356"/>
      <c r="BG270" s="356"/>
      <c r="BH270" s="354"/>
      <c r="BI270" s="354"/>
      <c r="BJ270" s="356"/>
      <c r="BK270" s="356"/>
      <c r="BL270" s="356"/>
      <c r="BM270" s="356"/>
      <c r="BN270" s="356"/>
      <c r="BO270" s="356"/>
      <c r="BP270" s="356"/>
      <c r="BQ270" s="356"/>
      <c r="BR270" s="356"/>
      <c r="BS270" s="354"/>
      <c r="BT270" s="356"/>
      <c r="CA270" s="345" t="str">
        <f t="shared" si="58"/>
        <v/>
      </c>
    </row>
    <row r="271" spans="1:79" x14ac:dyDescent="0.2">
      <c r="A271" s="353"/>
      <c r="B271" s="354"/>
      <c r="C271" s="354"/>
      <c r="D271" s="354"/>
      <c r="E271" s="354"/>
      <c r="F271" s="356"/>
      <c r="G271" s="356"/>
      <c r="H271" s="356"/>
      <c r="I271" s="357"/>
      <c r="J271" s="356"/>
      <c r="K271" s="356"/>
      <c r="L271" s="356"/>
      <c r="M271" s="356"/>
      <c r="N271" s="356"/>
      <c r="O271" s="356"/>
      <c r="P271" s="356"/>
      <c r="Q271" s="356"/>
      <c r="R271" s="358"/>
      <c r="S271" s="358"/>
      <c r="T271" s="356"/>
      <c r="U271" s="359"/>
      <c r="V271" s="493"/>
      <c r="W271" s="356"/>
      <c r="X271" s="356"/>
      <c r="Y271" s="356"/>
      <c r="Z271" s="356"/>
      <c r="AA271" s="360"/>
      <c r="AB271" s="360"/>
      <c r="AC271" s="356"/>
      <c r="AD271" s="356"/>
      <c r="AE271" s="356"/>
      <c r="AF271" s="356"/>
      <c r="AG271" s="356"/>
      <c r="AH271" s="356"/>
      <c r="AI271" s="361"/>
      <c r="AJ271" s="356"/>
      <c r="AK271" s="356"/>
      <c r="AL271" s="356"/>
      <c r="AM271" s="362"/>
      <c r="AN271" s="356"/>
      <c r="AO271" s="356"/>
      <c r="AP271" s="356"/>
      <c r="AQ271" s="356"/>
      <c r="AR271" s="363"/>
      <c r="AS271" s="356"/>
      <c r="AT271" s="356"/>
      <c r="AU271" s="356"/>
      <c r="AV271" s="364"/>
      <c r="AW271" s="356"/>
      <c r="AX271" s="356"/>
      <c r="AY271" s="356"/>
      <c r="AZ271" s="356"/>
      <c r="BA271" s="356"/>
      <c r="BB271" s="356"/>
      <c r="BC271" s="356"/>
      <c r="BD271" s="356"/>
      <c r="BE271" s="356"/>
      <c r="BF271" s="356"/>
      <c r="BG271" s="356"/>
      <c r="BH271" s="354"/>
      <c r="BI271" s="354"/>
      <c r="BJ271" s="356"/>
      <c r="BK271" s="356"/>
      <c r="BL271" s="356"/>
      <c r="BM271" s="356"/>
      <c r="BN271" s="356"/>
      <c r="BO271" s="356"/>
      <c r="BP271" s="356"/>
      <c r="BQ271" s="356"/>
      <c r="BR271" s="356"/>
      <c r="BS271" s="354"/>
      <c r="BT271" s="356"/>
      <c r="CA271" s="345" t="str">
        <f t="shared" si="58"/>
        <v/>
      </c>
    </row>
    <row r="272" spans="1:79" x14ac:dyDescent="0.2">
      <c r="A272" s="353"/>
      <c r="B272" s="354"/>
      <c r="C272" s="354"/>
      <c r="D272" s="354"/>
      <c r="E272" s="354"/>
      <c r="F272" s="356"/>
      <c r="G272" s="356"/>
      <c r="H272" s="356"/>
      <c r="I272" s="357"/>
      <c r="J272" s="356"/>
      <c r="K272" s="356"/>
      <c r="L272" s="356"/>
      <c r="M272" s="356"/>
      <c r="N272" s="356"/>
      <c r="O272" s="356"/>
      <c r="P272" s="356"/>
      <c r="Q272" s="356"/>
      <c r="R272" s="358"/>
      <c r="S272" s="358"/>
      <c r="T272" s="356"/>
      <c r="U272" s="359"/>
      <c r="V272" s="493"/>
      <c r="W272" s="356"/>
      <c r="X272" s="356"/>
      <c r="Y272" s="356"/>
      <c r="Z272" s="356"/>
      <c r="AA272" s="360"/>
      <c r="AB272" s="360"/>
      <c r="AC272" s="356"/>
      <c r="AD272" s="356"/>
      <c r="AE272" s="356"/>
      <c r="AF272" s="356"/>
      <c r="AG272" s="356"/>
      <c r="AH272" s="356"/>
      <c r="AI272" s="361"/>
      <c r="AJ272" s="356"/>
      <c r="AK272" s="356"/>
      <c r="AL272" s="356"/>
      <c r="AM272" s="362"/>
      <c r="AN272" s="356"/>
      <c r="AO272" s="356"/>
      <c r="AP272" s="356"/>
      <c r="AQ272" s="356"/>
      <c r="AR272" s="363"/>
      <c r="AS272" s="356"/>
      <c r="AT272" s="356"/>
      <c r="AU272" s="356"/>
      <c r="AV272" s="364"/>
      <c r="AW272" s="356"/>
      <c r="AX272" s="356"/>
      <c r="AY272" s="356"/>
      <c r="AZ272" s="356"/>
      <c r="BA272" s="356"/>
      <c r="BB272" s="356"/>
      <c r="BC272" s="356"/>
      <c r="BD272" s="356"/>
      <c r="BE272" s="356"/>
      <c r="BF272" s="356"/>
      <c r="BG272" s="356"/>
      <c r="BH272" s="354"/>
      <c r="BI272" s="354"/>
      <c r="BJ272" s="356"/>
      <c r="BK272" s="356"/>
      <c r="BL272" s="356"/>
      <c r="BM272" s="356"/>
      <c r="BN272" s="356"/>
      <c r="BO272" s="356"/>
      <c r="BP272" s="356"/>
      <c r="BQ272" s="356"/>
      <c r="BR272" s="356"/>
      <c r="BS272" s="354"/>
      <c r="BT272" s="356"/>
      <c r="CA272" s="345" t="str">
        <f t="shared" si="58"/>
        <v/>
      </c>
    </row>
    <row r="273" spans="1:79" x14ac:dyDescent="0.2">
      <c r="A273" s="353"/>
      <c r="B273" s="354"/>
      <c r="C273" s="354"/>
      <c r="D273" s="354"/>
      <c r="E273" s="354"/>
      <c r="F273" s="356"/>
      <c r="G273" s="356"/>
      <c r="H273" s="356"/>
      <c r="I273" s="357"/>
      <c r="J273" s="356"/>
      <c r="K273" s="356"/>
      <c r="L273" s="356"/>
      <c r="M273" s="356"/>
      <c r="N273" s="356"/>
      <c r="O273" s="356"/>
      <c r="P273" s="356"/>
      <c r="Q273" s="356"/>
      <c r="R273" s="358"/>
      <c r="S273" s="358"/>
      <c r="T273" s="356"/>
      <c r="U273" s="359"/>
      <c r="V273" s="493"/>
      <c r="W273" s="356"/>
      <c r="X273" s="356"/>
      <c r="Y273" s="356"/>
      <c r="Z273" s="356"/>
      <c r="AA273" s="360"/>
      <c r="AB273" s="360"/>
      <c r="AC273" s="356"/>
      <c r="AD273" s="356"/>
      <c r="AE273" s="356"/>
      <c r="AF273" s="356"/>
      <c r="AG273" s="356"/>
      <c r="AH273" s="356"/>
      <c r="AI273" s="361"/>
      <c r="AJ273" s="356"/>
      <c r="AK273" s="356"/>
      <c r="AL273" s="356"/>
      <c r="AM273" s="362"/>
      <c r="AN273" s="356"/>
      <c r="AO273" s="356"/>
      <c r="AP273" s="356"/>
      <c r="AQ273" s="356"/>
      <c r="AR273" s="363"/>
      <c r="AS273" s="356"/>
      <c r="AT273" s="356"/>
      <c r="AU273" s="356"/>
      <c r="AV273" s="364"/>
      <c r="AW273" s="356"/>
      <c r="AX273" s="356"/>
      <c r="AY273" s="356"/>
      <c r="AZ273" s="356"/>
      <c r="BA273" s="356"/>
      <c r="BB273" s="356"/>
      <c r="BC273" s="356"/>
      <c r="BD273" s="356"/>
      <c r="BE273" s="356"/>
      <c r="BF273" s="356"/>
      <c r="BG273" s="356"/>
      <c r="BH273" s="354"/>
      <c r="BI273" s="354"/>
      <c r="BJ273" s="356"/>
      <c r="BK273" s="356"/>
      <c r="BL273" s="356"/>
      <c r="BM273" s="356"/>
      <c r="BN273" s="356"/>
      <c r="BO273" s="356"/>
      <c r="BP273" s="356"/>
      <c r="BQ273" s="356"/>
      <c r="BR273" s="356"/>
      <c r="BS273" s="354"/>
      <c r="BT273" s="356"/>
      <c r="CA273" s="345" t="str">
        <f t="shared" si="58"/>
        <v/>
      </c>
    </row>
    <row r="274" spans="1:79" x14ac:dyDescent="0.2">
      <c r="A274" s="353"/>
      <c r="B274" s="354"/>
      <c r="C274" s="354"/>
      <c r="D274" s="354"/>
      <c r="E274" s="354"/>
      <c r="F274" s="356"/>
      <c r="G274" s="356"/>
      <c r="H274" s="356"/>
      <c r="I274" s="357"/>
      <c r="J274" s="356"/>
      <c r="K274" s="356"/>
      <c r="L274" s="356"/>
      <c r="M274" s="356"/>
      <c r="N274" s="356"/>
      <c r="O274" s="356"/>
      <c r="P274" s="356"/>
      <c r="Q274" s="356"/>
      <c r="R274" s="358"/>
      <c r="S274" s="358"/>
      <c r="T274" s="356"/>
      <c r="U274" s="359"/>
      <c r="V274" s="493"/>
      <c r="W274" s="356"/>
      <c r="X274" s="356"/>
      <c r="Y274" s="356"/>
      <c r="Z274" s="356"/>
      <c r="AA274" s="360"/>
      <c r="AB274" s="360"/>
      <c r="AC274" s="356"/>
      <c r="AD274" s="356"/>
      <c r="AE274" s="356"/>
      <c r="AF274" s="356"/>
      <c r="AG274" s="356"/>
      <c r="AH274" s="356"/>
      <c r="AI274" s="361"/>
      <c r="AJ274" s="356"/>
      <c r="AK274" s="356"/>
      <c r="AL274" s="356"/>
      <c r="AM274" s="362"/>
      <c r="AN274" s="356"/>
      <c r="AO274" s="356"/>
      <c r="AP274" s="356"/>
      <c r="AQ274" s="356"/>
      <c r="AR274" s="363"/>
      <c r="AS274" s="356"/>
      <c r="AT274" s="356"/>
      <c r="AU274" s="356"/>
      <c r="AV274" s="364"/>
      <c r="AW274" s="356"/>
      <c r="AX274" s="356"/>
      <c r="AY274" s="356"/>
      <c r="AZ274" s="356"/>
      <c r="BA274" s="356"/>
      <c r="BB274" s="356"/>
      <c r="BC274" s="356"/>
      <c r="BD274" s="356"/>
      <c r="BE274" s="356"/>
      <c r="BF274" s="356"/>
      <c r="BG274" s="356"/>
      <c r="BH274" s="354"/>
      <c r="BI274" s="354"/>
      <c r="BJ274" s="356"/>
      <c r="BK274" s="356"/>
      <c r="BL274" s="356"/>
      <c r="BM274" s="356"/>
      <c r="BN274" s="356"/>
      <c r="BO274" s="356"/>
      <c r="BP274" s="356"/>
      <c r="BQ274" s="356"/>
      <c r="BR274" s="356"/>
      <c r="BS274" s="354"/>
      <c r="BT274" s="356"/>
      <c r="CA274" s="345" t="str">
        <f t="shared" si="58"/>
        <v/>
      </c>
    </row>
    <row r="275" spans="1:79" x14ac:dyDescent="0.2">
      <c r="A275" s="353"/>
      <c r="B275" s="354"/>
      <c r="C275" s="354"/>
      <c r="D275" s="354"/>
      <c r="E275" s="354"/>
      <c r="F275" s="356"/>
      <c r="G275" s="356"/>
      <c r="H275" s="356"/>
      <c r="I275" s="357"/>
      <c r="J275" s="356"/>
      <c r="K275" s="356"/>
      <c r="L275" s="356"/>
      <c r="M275" s="356"/>
      <c r="N275" s="356"/>
      <c r="O275" s="356"/>
      <c r="P275" s="356"/>
      <c r="Q275" s="356"/>
      <c r="R275" s="358"/>
      <c r="S275" s="358"/>
      <c r="T275" s="356"/>
      <c r="U275" s="359"/>
      <c r="V275" s="493"/>
      <c r="W275" s="356"/>
      <c r="X275" s="356"/>
      <c r="Y275" s="356"/>
      <c r="Z275" s="356"/>
      <c r="AA275" s="360"/>
      <c r="AB275" s="360"/>
      <c r="AC275" s="356"/>
      <c r="AD275" s="356"/>
      <c r="AE275" s="356"/>
      <c r="AF275" s="356"/>
      <c r="AG275" s="356"/>
      <c r="AH275" s="356"/>
      <c r="AI275" s="361"/>
      <c r="AJ275" s="356"/>
      <c r="AK275" s="356"/>
      <c r="AL275" s="356"/>
      <c r="AM275" s="362"/>
      <c r="AN275" s="356"/>
      <c r="AO275" s="356"/>
      <c r="AP275" s="356"/>
      <c r="AQ275" s="356"/>
      <c r="AR275" s="363"/>
      <c r="AS275" s="356"/>
      <c r="AT275" s="356"/>
      <c r="AU275" s="356"/>
      <c r="AV275" s="364"/>
      <c r="AW275" s="356"/>
      <c r="AX275" s="356"/>
      <c r="AY275" s="356"/>
      <c r="AZ275" s="356"/>
      <c r="BA275" s="356"/>
      <c r="BB275" s="356"/>
      <c r="BC275" s="356"/>
      <c r="BD275" s="356"/>
      <c r="BE275" s="356"/>
      <c r="BF275" s="356"/>
      <c r="BG275" s="356"/>
      <c r="BH275" s="354"/>
      <c r="BI275" s="354"/>
      <c r="BJ275" s="356"/>
      <c r="BK275" s="356"/>
      <c r="BL275" s="356"/>
      <c r="BM275" s="356"/>
      <c r="BN275" s="356"/>
      <c r="BO275" s="356"/>
      <c r="BP275" s="356"/>
      <c r="BQ275" s="356"/>
      <c r="BR275" s="356"/>
      <c r="BS275" s="354"/>
      <c r="BT275" s="356"/>
      <c r="CA275" s="345" t="str">
        <f t="shared" si="58"/>
        <v/>
      </c>
    </row>
    <row r="276" spans="1:79" x14ac:dyDescent="0.2">
      <c r="A276" s="353"/>
      <c r="B276" s="354"/>
      <c r="C276" s="354"/>
      <c r="D276" s="354"/>
      <c r="E276" s="354"/>
      <c r="F276" s="356"/>
      <c r="G276" s="356"/>
      <c r="H276" s="356"/>
      <c r="I276" s="357"/>
      <c r="J276" s="356"/>
      <c r="K276" s="356"/>
      <c r="L276" s="356"/>
      <c r="M276" s="356"/>
      <c r="N276" s="356"/>
      <c r="O276" s="356"/>
      <c r="P276" s="356"/>
      <c r="Q276" s="356"/>
      <c r="R276" s="358"/>
      <c r="S276" s="358"/>
      <c r="T276" s="356"/>
      <c r="U276" s="359"/>
      <c r="V276" s="493"/>
      <c r="W276" s="356"/>
      <c r="X276" s="356"/>
      <c r="Y276" s="356"/>
      <c r="Z276" s="356"/>
      <c r="AA276" s="360"/>
      <c r="AB276" s="360"/>
      <c r="AC276" s="356"/>
      <c r="AD276" s="356"/>
      <c r="AE276" s="356"/>
      <c r="AF276" s="356"/>
      <c r="AG276" s="356"/>
      <c r="AH276" s="356"/>
      <c r="AI276" s="361"/>
      <c r="AJ276" s="356"/>
      <c r="AK276" s="356"/>
      <c r="AL276" s="356"/>
      <c r="AM276" s="362"/>
      <c r="AN276" s="356"/>
      <c r="AO276" s="356"/>
      <c r="AP276" s="356"/>
      <c r="AQ276" s="356"/>
      <c r="AR276" s="363"/>
      <c r="AS276" s="356"/>
      <c r="AT276" s="356"/>
      <c r="AU276" s="356"/>
      <c r="AV276" s="364"/>
      <c r="AW276" s="356"/>
      <c r="AX276" s="356"/>
      <c r="AY276" s="356"/>
      <c r="AZ276" s="356"/>
      <c r="BA276" s="356"/>
      <c r="BB276" s="356"/>
      <c r="BC276" s="356"/>
      <c r="BD276" s="356"/>
      <c r="BE276" s="356"/>
      <c r="BF276" s="356"/>
      <c r="BG276" s="356"/>
      <c r="BH276" s="354"/>
      <c r="BI276" s="354"/>
      <c r="BJ276" s="356"/>
      <c r="BK276" s="356"/>
      <c r="BL276" s="356"/>
      <c r="BM276" s="356"/>
      <c r="BN276" s="356"/>
      <c r="BO276" s="356"/>
      <c r="BP276" s="356"/>
      <c r="BQ276" s="356"/>
      <c r="BR276" s="356"/>
      <c r="BS276" s="354"/>
      <c r="BT276" s="356"/>
      <c r="CA276" s="345" t="str">
        <f t="shared" si="58"/>
        <v/>
      </c>
    </row>
    <row r="277" spans="1:79" x14ac:dyDescent="0.2">
      <c r="A277" s="353"/>
      <c r="B277" s="354"/>
      <c r="C277" s="354"/>
      <c r="D277" s="354"/>
      <c r="E277" s="354"/>
      <c r="F277" s="356"/>
      <c r="G277" s="356"/>
      <c r="H277" s="356"/>
      <c r="I277" s="357"/>
      <c r="J277" s="356"/>
      <c r="K277" s="356"/>
      <c r="L277" s="356"/>
      <c r="M277" s="356"/>
      <c r="N277" s="356"/>
      <c r="O277" s="356"/>
      <c r="P277" s="356"/>
      <c r="Q277" s="356"/>
      <c r="R277" s="358"/>
      <c r="S277" s="358"/>
      <c r="T277" s="356"/>
      <c r="U277" s="359"/>
      <c r="V277" s="493"/>
      <c r="W277" s="356"/>
      <c r="X277" s="356"/>
      <c r="Y277" s="356"/>
      <c r="Z277" s="356"/>
      <c r="AA277" s="360"/>
      <c r="AB277" s="360"/>
      <c r="AC277" s="356"/>
      <c r="AD277" s="356"/>
      <c r="AE277" s="356"/>
      <c r="AF277" s="356"/>
      <c r="AG277" s="356"/>
      <c r="AH277" s="356"/>
      <c r="AI277" s="361"/>
      <c r="AJ277" s="356"/>
      <c r="AK277" s="356"/>
      <c r="AL277" s="356"/>
      <c r="AM277" s="362"/>
      <c r="AN277" s="356"/>
      <c r="AO277" s="356"/>
      <c r="AP277" s="356"/>
      <c r="AQ277" s="356"/>
      <c r="AR277" s="363"/>
      <c r="AS277" s="356"/>
      <c r="AT277" s="356"/>
      <c r="AU277" s="356"/>
      <c r="AV277" s="364"/>
      <c r="AW277" s="356"/>
      <c r="AX277" s="356"/>
      <c r="AY277" s="356"/>
      <c r="AZ277" s="356"/>
      <c r="BA277" s="356"/>
      <c r="BB277" s="356"/>
      <c r="BC277" s="356"/>
      <c r="BD277" s="356"/>
      <c r="BE277" s="356"/>
      <c r="BF277" s="356"/>
      <c r="BG277" s="356"/>
      <c r="BH277" s="354"/>
      <c r="BI277" s="354"/>
      <c r="BJ277" s="356"/>
      <c r="BK277" s="356"/>
      <c r="BL277" s="356"/>
      <c r="BM277" s="356"/>
      <c r="BN277" s="356"/>
      <c r="BO277" s="356"/>
      <c r="BP277" s="356"/>
      <c r="BQ277" s="356"/>
      <c r="BR277" s="356"/>
      <c r="BS277" s="354"/>
      <c r="BT277" s="356"/>
      <c r="CA277" s="345" t="str">
        <f t="shared" si="58"/>
        <v/>
      </c>
    </row>
    <row r="278" spans="1:79" x14ac:dyDescent="0.2">
      <c r="A278" s="353"/>
      <c r="B278" s="354"/>
      <c r="C278" s="354"/>
      <c r="D278" s="354"/>
      <c r="E278" s="354"/>
      <c r="F278" s="356"/>
      <c r="G278" s="356"/>
      <c r="H278" s="356"/>
      <c r="I278" s="357"/>
      <c r="J278" s="356"/>
      <c r="K278" s="356"/>
      <c r="L278" s="356"/>
      <c r="M278" s="356"/>
      <c r="N278" s="356"/>
      <c r="O278" s="356"/>
      <c r="P278" s="356"/>
      <c r="Q278" s="356"/>
      <c r="R278" s="358"/>
      <c r="S278" s="358"/>
      <c r="T278" s="356"/>
      <c r="U278" s="359"/>
      <c r="V278" s="493"/>
      <c r="W278" s="356"/>
      <c r="X278" s="356"/>
      <c r="Y278" s="356"/>
      <c r="Z278" s="356"/>
      <c r="AA278" s="360"/>
      <c r="AB278" s="360"/>
      <c r="AC278" s="356"/>
      <c r="AD278" s="356"/>
      <c r="AE278" s="356"/>
      <c r="AF278" s="356"/>
      <c r="AG278" s="356"/>
      <c r="AH278" s="356"/>
      <c r="AI278" s="361"/>
      <c r="AJ278" s="356"/>
      <c r="AK278" s="356"/>
      <c r="AL278" s="356"/>
      <c r="AM278" s="362"/>
      <c r="AN278" s="356"/>
      <c r="AO278" s="356"/>
      <c r="AP278" s="356"/>
      <c r="AQ278" s="356"/>
      <c r="AR278" s="363"/>
      <c r="AS278" s="356"/>
      <c r="AT278" s="356"/>
      <c r="AU278" s="356"/>
      <c r="AV278" s="364"/>
      <c r="AW278" s="356"/>
      <c r="AX278" s="356"/>
      <c r="AY278" s="356"/>
      <c r="AZ278" s="356"/>
      <c r="BA278" s="356"/>
      <c r="BB278" s="356"/>
      <c r="BC278" s="356"/>
      <c r="BD278" s="356"/>
      <c r="BE278" s="356"/>
      <c r="BF278" s="356"/>
      <c r="BG278" s="356"/>
      <c r="BH278" s="354"/>
      <c r="BI278" s="354"/>
      <c r="BJ278" s="356"/>
      <c r="BK278" s="356"/>
      <c r="BL278" s="356"/>
      <c r="BM278" s="356"/>
      <c r="BN278" s="356"/>
      <c r="BO278" s="356"/>
      <c r="BP278" s="356"/>
      <c r="BQ278" s="356"/>
      <c r="BR278" s="356"/>
      <c r="BS278" s="354"/>
      <c r="BT278" s="356"/>
      <c r="CA278" s="345" t="str">
        <f t="shared" si="58"/>
        <v/>
      </c>
    </row>
    <row r="279" spans="1:79" x14ac:dyDescent="0.2">
      <c r="A279" s="353"/>
      <c r="B279" s="354"/>
      <c r="C279" s="354"/>
      <c r="D279" s="354"/>
      <c r="E279" s="354"/>
      <c r="F279" s="356"/>
      <c r="G279" s="356"/>
      <c r="H279" s="356"/>
      <c r="I279" s="357"/>
      <c r="J279" s="356"/>
      <c r="K279" s="356"/>
      <c r="L279" s="356"/>
      <c r="M279" s="356"/>
      <c r="N279" s="356"/>
      <c r="O279" s="356"/>
      <c r="P279" s="356"/>
      <c r="Q279" s="356"/>
      <c r="R279" s="358"/>
      <c r="S279" s="358"/>
      <c r="T279" s="356"/>
      <c r="U279" s="359"/>
      <c r="V279" s="493"/>
      <c r="W279" s="356"/>
      <c r="X279" s="356"/>
      <c r="Y279" s="356"/>
      <c r="Z279" s="356"/>
      <c r="AA279" s="360"/>
      <c r="AB279" s="360"/>
      <c r="AC279" s="356"/>
      <c r="AD279" s="356"/>
      <c r="AE279" s="356"/>
      <c r="AF279" s="356"/>
      <c r="AG279" s="356"/>
      <c r="AH279" s="356"/>
      <c r="AI279" s="361"/>
      <c r="AJ279" s="356"/>
      <c r="AK279" s="356"/>
      <c r="AL279" s="356"/>
      <c r="AM279" s="362"/>
      <c r="AN279" s="356"/>
      <c r="AO279" s="356"/>
      <c r="AP279" s="356"/>
      <c r="AQ279" s="356"/>
      <c r="AR279" s="363"/>
      <c r="AS279" s="356"/>
      <c r="AT279" s="356"/>
      <c r="AU279" s="356"/>
      <c r="AV279" s="364"/>
      <c r="AW279" s="356"/>
      <c r="AX279" s="356"/>
      <c r="AY279" s="356"/>
      <c r="AZ279" s="356"/>
      <c r="BA279" s="356"/>
      <c r="BB279" s="356"/>
      <c r="BC279" s="356"/>
      <c r="BD279" s="356"/>
      <c r="BE279" s="356"/>
      <c r="BF279" s="356"/>
      <c r="BG279" s="356"/>
      <c r="BH279" s="354"/>
      <c r="BI279" s="354"/>
      <c r="BJ279" s="356"/>
      <c r="BK279" s="356"/>
      <c r="BL279" s="356"/>
      <c r="BM279" s="356"/>
      <c r="BN279" s="356"/>
      <c r="BO279" s="356"/>
      <c r="BP279" s="356"/>
      <c r="BQ279" s="356"/>
      <c r="BR279" s="356"/>
      <c r="BS279" s="354"/>
      <c r="BT279" s="356"/>
      <c r="CA279" s="345" t="str">
        <f t="shared" si="58"/>
        <v/>
      </c>
    </row>
    <row r="280" spans="1:79" x14ac:dyDescent="0.2">
      <c r="A280" s="353"/>
      <c r="B280" s="354"/>
      <c r="C280" s="354"/>
      <c r="D280" s="354"/>
      <c r="E280" s="354"/>
      <c r="F280" s="356"/>
      <c r="G280" s="356"/>
      <c r="H280" s="356"/>
      <c r="I280" s="357"/>
      <c r="J280" s="356"/>
      <c r="K280" s="356"/>
      <c r="L280" s="356"/>
      <c r="M280" s="356"/>
      <c r="N280" s="356"/>
      <c r="O280" s="356"/>
      <c r="P280" s="356"/>
      <c r="Q280" s="356"/>
      <c r="R280" s="358"/>
      <c r="S280" s="358"/>
      <c r="T280" s="356"/>
      <c r="U280" s="359"/>
      <c r="V280" s="493"/>
      <c r="W280" s="356"/>
      <c r="X280" s="356"/>
      <c r="Y280" s="356"/>
      <c r="Z280" s="356"/>
      <c r="AA280" s="360"/>
      <c r="AB280" s="360"/>
      <c r="AC280" s="356"/>
      <c r="AD280" s="356"/>
      <c r="AE280" s="356"/>
      <c r="AF280" s="356"/>
      <c r="AG280" s="356"/>
      <c r="AH280" s="356"/>
      <c r="AI280" s="361"/>
      <c r="AJ280" s="356"/>
      <c r="AK280" s="356"/>
      <c r="AL280" s="356"/>
      <c r="AM280" s="362"/>
      <c r="AN280" s="356"/>
      <c r="AO280" s="356"/>
      <c r="AP280" s="356"/>
      <c r="AQ280" s="356"/>
      <c r="AR280" s="363"/>
      <c r="AS280" s="356"/>
      <c r="AT280" s="356"/>
      <c r="AU280" s="356"/>
      <c r="AV280" s="364"/>
      <c r="AW280" s="356"/>
      <c r="AX280" s="356"/>
      <c r="AY280" s="356"/>
      <c r="AZ280" s="356"/>
      <c r="BA280" s="356"/>
      <c r="BB280" s="356"/>
      <c r="BC280" s="356"/>
      <c r="BD280" s="356"/>
      <c r="BE280" s="356"/>
      <c r="BF280" s="356"/>
      <c r="BG280" s="356"/>
      <c r="BH280" s="354"/>
      <c r="BI280" s="354"/>
      <c r="BJ280" s="356"/>
      <c r="BK280" s="356"/>
      <c r="BL280" s="356"/>
      <c r="BM280" s="356"/>
      <c r="BN280" s="356"/>
      <c r="BO280" s="356"/>
      <c r="BP280" s="356"/>
      <c r="BQ280" s="356"/>
      <c r="BR280" s="356"/>
      <c r="BS280" s="354"/>
      <c r="BT280" s="356"/>
      <c r="CA280" s="345" t="str">
        <f t="shared" si="58"/>
        <v/>
      </c>
    </row>
    <row r="281" spans="1:79" x14ac:dyDescent="0.2">
      <c r="A281" s="353"/>
      <c r="B281" s="354"/>
      <c r="C281" s="354"/>
      <c r="D281" s="354"/>
      <c r="E281" s="354"/>
      <c r="F281" s="356"/>
      <c r="G281" s="356"/>
      <c r="H281" s="356"/>
      <c r="I281" s="357"/>
      <c r="J281" s="356"/>
      <c r="K281" s="356"/>
      <c r="L281" s="356"/>
      <c r="M281" s="356"/>
      <c r="N281" s="356"/>
      <c r="O281" s="356"/>
      <c r="P281" s="356"/>
      <c r="Q281" s="356"/>
      <c r="R281" s="358"/>
      <c r="S281" s="358"/>
      <c r="T281" s="356"/>
      <c r="U281" s="359"/>
      <c r="V281" s="493"/>
      <c r="W281" s="356"/>
      <c r="X281" s="356"/>
      <c r="Y281" s="356"/>
      <c r="Z281" s="356"/>
      <c r="AA281" s="360"/>
      <c r="AB281" s="360"/>
      <c r="AC281" s="356"/>
      <c r="AD281" s="356"/>
      <c r="AE281" s="356"/>
      <c r="AF281" s="356"/>
      <c r="AG281" s="356"/>
      <c r="AH281" s="356"/>
      <c r="AI281" s="361"/>
      <c r="AJ281" s="356"/>
      <c r="AK281" s="356"/>
      <c r="AL281" s="356"/>
      <c r="AM281" s="362"/>
      <c r="AN281" s="356"/>
      <c r="AO281" s="356"/>
      <c r="AP281" s="356"/>
      <c r="AQ281" s="356"/>
      <c r="AR281" s="363"/>
      <c r="AS281" s="356"/>
      <c r="AT281" s="356"/>
      <c r="AU281" s="356"/>
      <c r="AV281" s="364"/>
      <c r="AW281" s="356"/>
      <c r="AX281" s="356"/>
      <c r="AY281" s="356"/>
      <c r="AZ281" s="356"/>
      <c r="BA281" s="356"/>
      <c r="BB281" s="356"/>
      <c r="BC281" s="356"/>
      <c r="BD281" s="356"/>
      <c r="BE281" s="356"/>
      <c r="BF281" s="356"/>
      <c r="BG281" s="356"/>
      <c r="BH281" s="354"/>
      <c r="BI281" s="354"/>
      <c r="BJ281" s="356"/>
      <c r="BK281" s="356"/>
      <c r="BL281" s="356"/>
      <c r="BM281" s="356"/>
      <c r="BN281" s="356"/>
      <c r="BO281" s="356"/>
      <c r="BP281" s="356"/>
      <c r="BQ281" s="356"/>
      <c r="BR281" s="356"/>
      <c r="BS281" s="354"/>
      <c r="BT281" s="356"/>
      <c r="CA281" s="345" t="str">
        <f t="shared" si="58"/>
        <v/>
      </c>
    </row>
    <row r="282" spans="1:79" x14ac:dyDescent="0.2">
      <c r="A282" s="353"/>
      <c r="B282" s="354"/>
      <c r="C282" s="354"/>
      <c r="D282" s="354"/>
      <c r="E282" s="354"/>
      <c r="F282" s="356"/>
      <c r="G282" s="356"/>
      <c r="H282" s="356"/>
      <c r="I282" s="357"/>
      <c r="J282" s="356"/>
      <c r="K282" s="356"/>
      <c r="L282" s="356"/>
      <c r="M282" s="356"/>
      <c r="N282" s="356"/>
      <c r="O282" s="356"/>
      <c r="P282" s="356"/>
      <c r="Q282" s="356"/>
      <c r="R282" s="358"/>
      <c r="S282" s="358"/>
      <c r="T282" s="356"/>
      <c r="U282" s="359"/>
      <c r="V282" s="493"/>
      <c r="W282" s="356"/>
      <c r="X282" s="356"/>
      <c r="Y282" s="356"/>
      <c r="Z282" s="356"/>
      <c r="AA282" s="360"/>
      <c r="AB282" s="360"/>
      <c r="AC282" s="356"/>
      <c r="AD282" s="356"/>
      <c r="AE282" s="356"/>
      <c r="AF282" s="356"/>
      <c r="AG282" s="356"/>
      <c r="AH282" s="356"/>
      <c r="AI282" s="361"/>
      <c r="AJ282" s="356"/>
      <c r="AK282" s="356"/>
      <c r="AL282" s="356"/>
      <c r="AM282" s="362"/>
      <c r="AN282" s="356"/>
      <c r="AO282" s="356"/>
      <c r="AP282" s="356"/>
      <c r="AQ282" s="356"/>
      <c r="AR282" s="363"/>
      <c r="AS282" s="356"/>
      <c r="AT282" s="356"/>
      <c r="AU282" s="356"/>
      <c r="AV282" s="364"/>
      <c r="AW282" s="356"/>
      <c r="AX282" s="356"/>
      <c r="AY282" s="356"/>
      <c r="AZ282" s="356"/>
      <c r="BA282" s="356"/>
      <c r="BB282" s="356"/>
      <c r="BC282" s="356"/>
      <c r="BD282" s="356"/>
      <c r="BE282" s="356"/>
      <c r="BF282" s="356"/>
      <c r="BG282" s="356"/>
      <c r="BH282" s="354"/>
      <c r="BI282" s="354"/>
      <c r="BJ282" s="356"/>
      <c r="BK282" s="356"/>
      <c r="BL282" s="356"/>
      <c r="BM282" s="356"/>
      <c r="BN282" s="356"/>
      <c r="BO282" s="356"/>
      <c r="BP282" s="356"/>
      <c r="BQ282" s="356"/>
      <c r="BR282" s="356"/>
      <c r="BS282" s="354"/>
      <c r="BT282" s="356"/>
      <c r="CA282" s="345" t="str">
        <f t="shared" si="58"/>
        <v/>
      </c>
    </row>
    <row r="283" spans="1:79" x14ac:dyDescent="0.2">
      <c r="A283" s="353"/>
      <c r="B283" s="354"/>
      <c r="C283" s="354"/>
      <c r="D283" s="354"/>
      <c r="E283" s="354"/>
      <c r="F283" s="356"/>
      <c r="G283" s="356"/>
      <c r="H283" s="356"/>
      <c r="I283" s="357"/>
      <c r="J283" s="356"/>
      <c r="K283" s="356"/>
      <c r="L283" s="356"/>
      <c r="M283" s="356"/>
      <c r="N283" s="356"/>
      <c r="O283" s="356"/>
      <c r="P283" s="356"/>
      <c r="Q283" s="356"/>
      <c r="R283" s="358"/>
      <c r="S283" s="358"/>
      <c r="T283" s="356"/>
      <c r="U283" s="359"/>
      <c r="V283" s="493"/>
      <c r="W283" s="356"/>
      <c r="X283" s="356"/>
      <c r="Y283" s="356"/>
      <c r="Z283" s="356"/>
      <c r="AA283" s="360"/>
      <c r="AB283" s="360"/>
      <c r="AC283" s="356"/>
      <c r="AD283" s="356"/>
      <c r="AE283" s="356"/>
      <c r="AF283" s="356"/>
      <c r="AG283" s="356"/>
      <c r="AH283" s="356"/>
      <c r="AI283" s="361"/>
      <c r="AJ283" s="356"/>
      <c r="AK283" s="356"/>
      <c r="AL283" s="356"/>
      <c r="AM283" s="362"/>
      <c r="AN283" s="356"/>
      <c r="AO283" s="356"/>
      <c r="AP283" s="356"/>
      <c r="AQ283" s="356"/>
      <c r="AR283" s="363"/>
      <c r="AS283" s="356"/>
      <c r="AT283" s="356"/>
      <c r="AU283" s="356"/>
      <c r="AV283" s="364"/>
      <c r="AW283" s="356"/>
      <c r="AX283" s="356"/>
      <c r="AY283" s="356"/>
      <c r="AZ283" s="356"/>
      <c r="BA283" s="356"/>
      <c r="BB283" s="356"/>
      <c r="BC283" s="356"/>
      <c r="BD283" s="356"/>
      <c r="BE283" s="356"/>
      <c r="BF283" s="356"/>
      <c r="BG283" s="356"/>
      <c r="BH283" s="354"/>
      <c r="BI283" s="354"/>
      <c r="BJ283" s="356"/>
      <c r="BK283" s="356"/>
      <c r="BL283" s="356"/>
      <c r="BM283" s="356"/>
      <c r="BN283" s="356"/>
      <c r="BO283" s="356"/>
      <c r="BP283" s="356"/>
      <c r="BQ283" s="356"/>
      <c r="BR283" s="356"/>
      <c r="BS283" s="354"/>
      <c r="BT283" s="356"/>
      <c r="CA283" s="345" t="str">
        <f t="shared" si="58"/>
        <v/>
      </c>
    </row>
    <row r="284" spans="1:79" x14ac:dyDescent="0.2">
      <c r="A284" s="353"/>
      <c r="B284" s="354"/>
      <c r="C284" s="354"/>
      <c r="D284" s="354"/>
      <c r="E284" s="354"/>
      <c r="F284" s="356"/>
      <c r="G284" s="356"/>
      <c r="H284" s="356"/>
      <c r="I284" s="357"/>
      <c r="J284" s="356"/>
      <c r="K284" s="356"/>
      <c r="L284" s="356"/>
      <c r="M284" s="356"/>
      <c r="N284" s="356"/>
      <c r="O284" s="356"/>
      <c r="P284" s="356"/>
      <c r="Q284" s="356"/>
      <c r="R284" s="358"/>
      <c r="S284" s="358"/>
      <c r="T284" s="356"/>
      <c r="U284" s="359"/>
      <c r="V284" s="493"/>
      <c r="W284" s="356"/>
      <c r="X284" s="356"/>
      <c r="Y284" s="356"/>
      <c r="Z284" s="356"/>
      <c r="AA284" s="360"/>
      <c r="AB284" s="360"/>
      <c r="AC284" s="356"/>
      <c r="AD284" s="356"/>
      <c r="AE284" s="356"/>
      <c r="AF284" s="356"/>
      <c r="AG284" s="356"/>
      <c r="AH284" s="356"/>
      <c r="AI284" s="361"/>
      <c r="AJ284" s="356"/>
      <c r="AK284" s="356"/>
      <c r="AL284" s="356"/>
      <c r="AM284" s="362"/>
      <c r="AN284" s="356"/>
      <c r="AO284" s="356"/>
      <c r="AP284" s="356"/>
      <c r="AQ284" s="356"/>
      <c r="AR284" s="363"/>
      <c r="AS284" s="356"/>
      <c r="AT284" s="356"/>
      <c r="AU284" s="356"/>
      <c r="AV284" s="364"/>
      <c r="AW284" s="356"/>
      <c r="AX284" s="356"/>
      <c r="AY284" s="356"/>
      <c r="AZ284" s="356"/>
      <c r="BA284" s="356"/>
      <c r="BB284" s="356"/>
      <c r="BC284" s="356"/>
      <c r="BD284" s="356"/>
      <c r="BE284" s="356"/>
      <c r="BF284" s="356"/>
      <c r="BG284" s="356"/>
      <c r="BH284" s="354"/>
      <c r="BI284" s="354"/>
      <c r="BJ284" s="356"/>
      <c r="BK284" s="356"/>
      <c r="BL284" s="356"/>
      <c r="BM284" s="356"/>
      <c r="BN284" s="356"/>
      <c r="BO284" s="356"/>
      <c r="BP284" s="356"/>
      <c r="BQ284" s="356"/>
      <c r="BR284" s="356"/>
      <c r="BS284" s="354"/>
      <c r="BT284" s="356"/>
      <c r="CA284" s="345" t="str">
        <f t="shared" si="58"/>
        <v/>
      </c>
    </row>
    <row r="285" spans="1:79" x14ac:dyDescent="0.2">
      <c r="A285" s="353"/>
      <c r="B285" s="354"/>
      <c r="C285" s="354"/>
      <c r="D285" s="354"/>
      <c r="E285" s="354"/>
      <c r="F285" s="356"/>
      <c r="G285" s="356"/>
      <c r="H285" s="356"/>
      <c r="I285" s="357"/>
      <c r="J285" s="356"/>
      <c r="K285" s="356"/>
      <c r="L285" s="356"/>
      <c r="M285" s="356"/>
      <c r="N285" s="356"/>
      <c r="O285" s="356"/>
      <c r="P285" s="356"/>
      <c r="Q285" s="356"/>
      <c r="R285" s="358"/>
      <c r="S285" s="358"/>
      <c r="T285" s="356"/>
      <c r="U285" s="359"/>
      <c r="V285" s="493"/>
      <c r="W285" s="356"/>
      <c r="X285" s="356"/>
      <c r="Y285" s="356"/>
      <c r="Z285" s="356"/>
      <c r="AA285" s="360"/>
      <c r="AB285" s="360"/>
      <c r="AC285" s="356"/>
      <c r="AD285" s="356"/>
      <c r="AE285" s="356"/>
      <c r="AF285" s="356"/>
      <c r="AG285" s="356"/>
      <c r="AH285" s="356"/>
      <c r="AI285" s="361"/>
      <c r="AJ285" s="356"/>
      <c r="AK285" s="356"/>
      <c r="AL285" s="356"/>
      <c r="AM285" s="362"/>
      <c r="AN285" s="356"/>
      <c r="AO285" s="356"/>
      <c r="AP285" s="356"/>
      <c r="AQ285" s="356"/>
      <c r="AR285" s="363"/>
      <c r="AS285" s="356"/>
      <c r="AT285" s="356"/>
      <c r="AU285" s="356"/>
      <c r="AV285" s="364"/>
      <c r="AW285" s="356"/>
      <c r="AX285" s="356"/>
      <c r="AY285" s="356"/>
      <c r="AZ285" s="356"/>
      <c r="BA285" s="356"/>
      <c r="BB285" s="356"/>
      <c r="BC285" s="356"/>
      <c r="BD285" s="356"/>
      <c r="BE285" s="356"/>
      <c r="BF285" s="356"/>
      <c r="BG285" s="356"/>
      <c r="BH285" s="354"/>
      <c r="BI285" s="354"/>
      <c r="BJ285" s="356"/>
      <c r="BK285" s="356"/>
      <c r="BL285" s="356"/>
      <c r="BM285" s="356"/>
      <c r="BN285" s="356"/>
      <c r="BO285" s="356"/>
      <c r="BP285" s="356"/>
      <c r="BQ285" s="356"/>
      <c r="BR285" s="356"/>
      <c r="BS285" s="354"/>
      <c r="BT285" s="356"/>
      <c r="CA285" s="345" t="str">
        <f t="shared" si="58"/>
        <v/>
      </c>
    </row>
    <row r="286" spans="1:79" x14ac:dyDescent="0.2">
      <c r="A286" s="353"/>
      <c r="B286" s="354"/>
      <c r="C286" s="354"/>
      <c r="D286" s="354"/>
      <c r="E286" s="354"/>
      <c r="F286" s="356"/>
      <c r="G286" s="356"/>
      <c r="H286" s="356"/>
      <c r="I286" s="357"/>
      <c r="J286" s="356"/>
      <c r="K286" s="356"/>
      <c r="L286" s="356"/>
      <c r="M286" s="356"/>
      <c r="N286" s="356"/>
      <c r="O286" s="356"/>
      <c r="P286" s="356"/>
      <c r="Q286" s="356"/>
      <c r="R286" s="358"/>
      <c r="S286" s="358"/>
      <c r="T286" s="356"/>
      <c r="U286" s="359"/>
      <c r="V286" s="493"/>
      <c r="W286" s="356"/>
      <c r="X286" s="356"/>
      <c r="Y286" s="356"/>
      <c r="Z286" s="356"/>
      <c r="AA286" s="360"/>
      <c r="AB286" s="360"/>
      <c r="AC286" s="356"/>
      <c r="AD286" s="356"/>
      <c r="AE286" s="356"/>
      <c r="AF286" s="356"/>
      <c r="AG286" s="356"/>
      <c r="AH286" s="356"/>
      <c r="AI286" s="361"/>
      <c r="AJ286" s="356"/>
      <c r="AK286" s="356"/>
      <c r="AL286" s="356"/>
      <c r="AM286" s="362"/>
      <c r="AN286" s="356"/>
      <c r="AO286" s="356"/>
      <c r="AP286" s="356"/>
      <c r="AQ286" s="356"/>
      <c r="AR286" s="363"/>
      <c r="AS286" s="356"/>
      <c r="AT286" s="356"/>
      <c r="AU286" s="356"/>
      <c r="AV286" s="364"/>
      <c r="AW286" s="356"/>
      <c r="AX286" s="356"/>
      <c r="AY286" s="356"/>
      <c r="AZ286" s="356"/>
      <c r="BA286" s="356"/>
      <c r="BB286" s="356"/>
      <c r="BC286" s="356"/>
      <c r="BD286" s="356"/>
      <c r="BE286" s="356"/>
      <c r="BF286" s="356"/>
      <c r="BG286" s="356"/>
      <c r="BH286" s="354"/>
      <c r="BI286" s="354"/>
      <c r="BJ286" s="356"/>
      <c r="BK286" s="356"/>
      <c r="BL286" s="356"/>
      <c r="BM286" s="356"/>
      <c r="BN286" s="356"/>
      <c r="BO286" s="356"/>
      <c r="BP286" s="356"/>
      <c r="BQ286" s="356"/>
      <c r="BR286" s="356"/>
      <c r="BS286" s="354"/>
      <c r="BT286" s="356"/>
      <c r="CA286" s="345" t="str">
        <f t="shared" si="58"/>
        <v/>
      </c>
    </row>
    <row r="287" spans="1:79" x14ac:dyDescent="0.2">
      <c r="A287" s="353"/>
      <c r="B287" s="354"/>
      <c r="C287" s="354"/>
      <c r="D287" s="354"/>
      <c r="E287" s="354"/>
      <c r="F287" s="356"/>
      <c r="G287" s="356"/>
      <c r="H287" s="356"/>
      <c r="I287" s="357"/>
      <c r="J287" s="356"/>
      <c r="K287" s="356"/>
      <c r="L287" s="356"/>
      <c r="M287" s="356"/>
      <c r="N287" s="356"/>
      <c r="O287" s="356"/>
      <c r="P287" s="356"/>
      <c r="Q287" s="356"/>
      <c r="R287" s="358"/>
      <c r="S287" s="358"/>
      <c r="T287" s="356"/>
      <c r="U287" s="359"/>
      <c r="V287" s="493"/>
      <c r="W287" s="356"/>
      <c r="X287" s="356"/>
      <c r="Y287" s="356"/>
      <c r="Z287" s="356"/>
      <c r="AA287" s="360"/>
      <c r="AB287" s="360"/>
      <c r="AC287" s="356"/>
      <c r="AD287" s="356"/>
      <c r="AE287" s="356"/>
      <c r="AF287" s="356"/>
      <c r="AG287" s="356"/>
      <c r="AH287" s="356"/>
      <c r="AI287" s="361"/>
      <c r="AJ287" s="356"/>
      <c r="AK287" s="356"/>
      <c r="AL287" s="356"/>
      <c r="AM287" s="362"/>
      <c r="AN287" s="356"/>
      <c r="AO287" s="356"/>
      <c r="AP287" s="356"/>
      <c r="AQ287" s="356"/>
      <c r="AR287" s="363"/>
      <c r="AS287" s="356"/>
      <c r="AT287" s="356"/>
      <c r="AU287" s="356"/>
      <c r="AV287" s="364"/>
      <c r="AW287" s="356"/>
      <c r="AX287" s="356"/>
      <c r="AY287" s="356"/>
      <c r="AZ287" s="356"/>
      <c r="BA287" s="356"/>
      <c r="BB287" s="356"/>
      <c r="BC287" s="356"/>
      <c r="BD287" s="356"/>
      <c r="BE287" s="356"/>
      <c r="BF287" s="356"/>
      <c r="BG287" s="356"/>
      <c r="BH287" s="354"/>
      <c r="BI287" s="354"/>
      <c r="BJ287" s="356"/>
      <c r="BK287" s="356"/>
      <c r="BL287" s="356"/>
      <c r="BM287" s="356"/>
      <c r="BN287" s="356"/>
      <c r="BO287" s="356"/>
      <c r="BP287" s="356"/>
      <c r="BQ287" s="356"/>
      <c r="BR287" s="356"/>
      <c r="BS287" s="354"/>
      <c r="BT287" s="356"/>
      <c r="CA287" s="345" t="str">
        <f t="shared" si="58"/>
        <v/>
      </c>
    </row>
    <row r="288" spans="1:79" x14ac:dyDescent="0.2">
      <c r="A288" s="353"/>
      <c r="B288" s="354"/>
      <c r="C288" s="354"/>
      <c r="D288" s="354"/>
      <c r="E288" s="354"/>
      <c r="F288" s="356"/>
      <c r="G288" s="356"/>
      <c r="H288" s="356"/>
      <c r="I288" s="357"/>
      <c r="J288" s="356"/>
      <c r="K288" s="356"/>
      <c r="L288" s="356"/>
      <c r="M288" s="356"/>
      <c r="N288" s="356"/>
      <c r="O288" s="356"/>
      <c r="P288" s="356"/>
      <c r="Q288" s="356"/>
      <c r="R288" s="358"/>
      <c r="S288" s="358"/>
      <c r="T288" s="356"/>
      <c r="U288" s="359"/>
      <c r="V288" s="493"/>
      <c r="W288" s="356"/>
      <c r="X288" s="356"/>
      <c r="Y288" s="356"/>
      <c r="Z288" s="356"/>
      <c r="AA288" s="360"/>
      <c r="AB288" s="360"/>
      <c r="AC288" s="356"/>
      <c r="AD288" s="356"/>
      <c r="AE288" s="356"/>
      <c r="AF288" s="356"/>
      <c r="AG288" s="356"/>
      <c r="AH288" s="356"/>
      <c r="AI288" s="361"/>
      <c r="AJ288" s="356"/>
      <c r="AK288" s="356"/>
      <c r="AL288" s="356"/>
      <c r="AM288" s="362"/>
      <c r="AN288" s="356"/>
      <c r="AO288" s="356"/>
      <c r="AP288" s="356"/>
      <c r="AQ288" s="356"/>
      <c r="AR288" s="363"/>
      <c r="AS288" s="356"/>
      <c r="AT288" s="356"/>
      <c r="AU288" s="356"/>
      <c r="AV288" s="364"/>
      <c r="AW288" s="356"/>
      <c r="AX288" s="356"/>
      <c r="AY288" s="356"/>
      <c r="AZ288" s="356"/>
      <c r="BA288" s="356"/>
      <c r="BB288" s="356"/>
      <c r="BC288" s="356"/>
      <c r="BD288" s="356"/>
      <c r="BE288" s="356"/>
      <c r="BF288" s="356"/>
      <c r="BG288" s="356"/>
      <c r="BH288" s="354"/>
      <c r="BI288" s="354"/>
      <c r="BJ288" s="356"/>
      <c r="BK288" s="356"/>
      <c r="BL288" s="356"/>
      <c r="BM288" s="356"/>
      <c r="BN288" s="356"/>
      <c r="BO288" s="356"/>
      <c r="BP288" s="356"/>
      <c r="BQ288" s="356"/>
      <c r="BR288" s="356"/>
      <c r="BS288" s="354"/>
      <c r="BT288" s="356"/>
      <c r="CA288" s="345" t="str">
        <f t="shared" si="58"/>
        <v/>
      </c>
    </row>
    <row r="289" spans="1:79" x14ac:dyDescent="0.2">
      <c r="A289" s="353"/>
      <c r="B289" s="354"/>
      <c r="C289" s="354"/>
      <c r="D289" s="354"/>
      <c r="E289" s="354"/>
      <c r="F289" s="356"/>
      <c r="G289" s="356"/>
      <c r="H289" s="356"/>
      <c r="I289" s="357"/>
      <c r="J289" s="356"/>
      <c r="K289" s="356"/>
      <c r="L289" s="356"/>
      <c r="M289" s="356"/>
      <c r="N289" s="356"/>
      <c r="O289" s="356"/>
      <c r="P289" s="356"/>
      <c r="Q289" s="356"/>
      <c r="R289" s="358"/>
      <c r="S289" s="358"/>
      <c r="T289" s="356"/>
      <c r="U289" s="359"/>
      <c r="V289" s="493"/>
      <c r="W289" s="356"/>
      <c r="X289" s="356"/>
      <c r="Y289" s="356"/>
      <c r="Z289" s="356"/>
      <c r="AA289" s="360"/>
      <c r="AB289" s="360"/>
      <c r="AC289" s="356"/>
      <c r="AD289" s="356"/>
      <c r="AE289" s="356"/>
      <c r="AF289" s="356"/>
      <c r="AG289" s="356"/>
      <c r="AH289" s="356"/>
      <c r="AI289" s="361"/>
      <c r="AJ289" s="356"/>
      <c r="AK289" s="356"/>
      <c r="AL289" s="356"/>
      <c r="AM289" s="362"/>
      <c r="AN289" s="356"/>
      <c r="AO289" s="356"/>
      <c r="AP289" s="356"/>
      <c r="AQ289" s="356"/>
      <c r="AR289" s="363"/>
      <c r="AS289" s="356"/>
      <c r="AT289" s="356"/>
      <c r="AU289" s="356"/>
      <c r="AV289" s="364"/>
      <c r="AW289" s="356"/>
      <c r="AX289" s="356"/>
      <c r="AY289" s="356"/>
      <c r="AZ289" s="356"/>
      <c r="BA289" s="356"/>
      <c r="BB289" s="356"/>
      <c r="BC289" s="356"/>
      <c r="BD289" s="356"/>
      <c r="BE289" s="356"/>
      <c r="BF289" s="356"/>
      <c r="BG289" s="356"/>
      <c r="BH289" s="354"/>
      <c r="BI289" s="354"/>
      <c r="BJ289" s="356"/>
      <c r="BK289" s="356"/>
      <c r="BL289" s="356"/>
      <c r="BM289" s="356"/>
      <c r="BN289" s="356"/>
      <c r="BO289" s="356"/>
      <c r="BP289" s="356"/>
      <c r="BQ289" s="356"/>
      <c r="BR289" s="356"/>
      <c r="BS289" s="354"/>
      <c r="BT289" s="356"/>
      <c r="CA289" s="345" t="str">
        <f t="shared" si="58"/>
        <v/>
      </c>
    </row>
    <row r="290" spans="1:79" x14ac:dyDescent="0.2">
      <c r="A290" s="353"/>
      <c r="B290" s="354"/>
      <c r="C290" s="354"/>
      <c r="D290" s="354"/>
      <c r="E290" s="354"/>
      <c r="F290" s="356"/>
      <c r="G290" s="356"/>
      <c r="H290" s="356"/>
      <c r="I290" s="357"/>
      <c r="J290" s="356"/>
      <c r="K290" s="356"/>
      <c r="L290" s="356"/>
      <c r="M290" s="356"/>
      <c r="N290" s="356"/>
      <c r="O290" s="356"/>
      <c r="P290" s="356"/>
      <c r="Q290" s="356"/>
      <c r="R290" s="358"/>
      <c r="S290" s="358"/>
      <c r="T290" s="356"/>
      <c r="U290" s="359"/>
      <c r="V290" s="493"/>
      <c r="W290" s="356"/>
      <c r="X290" s="356"/>
      <c r="Y290" s="356"/>
      <c r="Z290" s="356"/>
      <c r="AA290" s="360"/>
      <c r="AB290" s="360"/>
      <c r="AC290" s="356"/>
      <c r="AD290" s="356"/>
      <c r="AE290" s="356"/>
      <c r="AF290" s="356"/>
      <c r="AG290" s="356"/>
      <c r="AH290" s="356"/>
      <c r="AI290" s="361"/>
      <c r="AJ290" s="356"/>
      <c r="AK290" s="356"/>
      <c r="AL290" s="356"/>
      <c r="AM290" s="362"/>
      <c r="AN290" s="356"/>
      <c r="AO290" s="356"/>
      <c r="AP290" s="356"/>
      <c r="AQ290" s="356"/>
      <c r="AR290" s="363"/>
      <c r="AS290" s="356"/>
      <c r="AT290" s="356"/>
      <c r="AU290" s="356"/>
      <c r="AV290" s="364"/>
      <c r="AW290" s="356"/>
      <c r="AX290" s="356"/>
      <c r="AY290" s="356"/>
      <c r="AZ290" s="356"/>
      <c r="BA290" s="356"/>
      <c r="BB290" s="356"/>
      <c r="BC290" s="356"/>
      <c r="BD290" s="356"/>
      <c r="BE290" s="356"/>
      <c r="BF290" s="356"/>
      <c r="BG290" s="356"/>
      <c r="BH290" s="354"/>
      <c r="BI290" s="354"/>
      <c r="BJ290" s="356"/>
      <c r="BK290" s="356"/>
      <c r="BL290" s="356"/>
      <c r="BM290" s="356"/>
      <c r="BN290" s="356"/>
      <c r="BO290" s="356"/>
      <c r="BP290" s="356"/>
      <c r="BQ290" s="356"/>
      <c r="BR290" s="356"/>
      <c r="BS290" s="354"/>
      <c r="BT290" s="356"/>
      <c r="CA290" s="345" t="str">
        <f t="shared" si="58"/>
        <v/>
      </c>
    </row>
    <row r="291" spans="1:79" x14ac:dyDescent="0.2">
      <c r="A291" s="353"/>
      <c r="B291" s="354"/>
      <c r="C291" s="354"/>
      <c r="D291" s="354"/>
      <c r="E291" s="354"/>
      <c r="F291" s="356"/>
      <c r="G291" s="356"/>
      <c r="H291" s="356"/>
      <c r="I291" s="357"/>
      <c r="J291" s="356"/>
      <c r="K291" s="356"/>
      <c r="L291" s="356"/>
      <c r="M291" s="356"/>
      <c r="N291" s="356"/>
      <c r="O291" s="356"/>
      <c r="P291" s="356"/>
      <c r="Q291" s="356"/>
      <c r="R291" s="358"/>
      <c r="S291" s="358"/>
      <c r="T291" s="356"/>
      <c r="U291" s="359"/>
      <c r="V291" s="493"/>
      <c r="W291" s="356"/>
      <c r="X291" s="356"/>
      <c r="Y291" s="356"/>
      <c r="Z291" s="356"/>
      <c r="AA291" s="360"/>
      <c r="AB291" s="360"/>
      <c r="AC291" s="356"/>
      <c r="AD291" s="356"/>
      <c r="AE291" s="356"/>
      <c r="AF291" s="356"/>
      <c r="AG291" s="356"/>
      <c r="AH291" s="356"/>
      <c r="AI291" s="361"/>
      <c r="AJ291" s="356"/>
      <c r="AK291" s="356"/>
      <c r="AL291" s="356"/>
      <c r="AM291" s="362"/>
      <c r="AN291" s="356"/>
      <c r="AO291" s="356"/>
      <c r="AP291" s="356"/>
      <c r="AQ291" s="356"/>
      <c r="AR291" s="363"/>
      <c r="AS291" s="356"/>
      <c r="AT291" s="356"/>
      <c r="AU291" s="356"/>
      <c r="AV291" s="364"/>
      <c r="AW291" s="356"/>
      <c r="AX291" s="356"/>
      <c r="AY291" s="356"/>
      <c r="AZ291" s="356"/>
      <c r="BA291" s="356"/>
      <c r="BB291" s="356"/>
      <c r="BC291" s="356"/>
      <c r="BD291" s="356"/>
      <c r="BE291" s="356"/>
      <c r="BF291" s="356"/>
      <c r="BG291" s="356"/>
      <c r="BH291" s="354"/>
      <c r="BI291" s="354"/>
      <c r="BJ291" s="356"/>
      <c r="BK291" s="356"/>
      <c r="BL291" s="356"/>
      <c r="BM291" s="356"/>
      <c r="BN291" s="356"/>
      <c r="BO291" s="356"/>
      <c r="BP291" s="356"/>
      <c r="BQ291" s="356"/>
      <c r="BR291" s="356"/>
      <c r="BS291" s="354"/>
      <c r="BT291" s="356"/>
      <c r="CA291" s="345" t="str">
        <f t="shared" si="58"/>
        <v/>
      </c>
    </row>
    <row r="292" spans="1:79" x14ac:dyDescent="0.2">
      <c r="A292" s="353"/>
      <c r="B292" s="354"/>
      <c r="C292" s="354"/>
      <c r="D292" s="354"/>
      <c r="E292" s="354"/>
      <c r="F292" s="356"/>
      <c r="G292" s="356"/>
      <c r="H292" s="356"/>
      <c r="I292" s="357"/>
      <c r="J292" s="356"/>
      <c r="K292" s="356"/>
      <c r="L292" s="356"/>
      <c r="M292" s="356"/>
      <c r="N292" s="356"/>
      <c r="O292" s="356"/>
      <c r="P292" s="356"/>
      <c r="Q292" s="356"/>
      <c r="R292" s="358"/>
      <c r="S292" s="358"/>
      <c r="T292" s="356"/>
      <c r="U292" s="359"/>
      <c r="V292" s="493"/>
      <c r="W292" s="356"/>
      <c r="X292" s="356"/>
      <c r="Y292" s="356"/>
      <c r="Z292" s="356"/>
      <c r="AA292" s="360"/>
      <c r="AB292" s="360"/>
      <c r="AC292" s="356"/>
      <c r="AD292" s="356"/>
      <c r="AE292" s="356"/>
      <c r="AF292" s="356"/>
      <c r="AG292" s="356"/>
      <c r="AH292" s="356"/>
      <c r="AI292" s="361"/>
      <c r="AJ292" s="356"/>
      <c r="AK292" s="356"/>
      <c r="AL292" s="356"/>
      <c r="AM292" s="362"/>
      <c r="AN292" s="356"/>
      <c r="AO292" s="356"/>
      <c r="AP292" s="356"/>
      <c r="AQ292" s="356"/>
      <c r="AR292" s="363"/>
      <c r="AS292" s="356"/>
      <c r="AT292" s="356"/>
      <c r="AU292" s="356"/>
      <c r="AV292" s="364"/>
      <c r="AW292" s="356"/>
      <c r="AX292" s="356"/>
      <c r="AY292" s="356"/>
      <c r="AZ292" s="356"/>
      <c r="BA292" s="356"/>
      <c r="BB292" s="356"/>
      <c r="BC292" s="356"/>
      <c r="BD292" s="356"/>
      <c r="BE292" s="356"/>
      <c r="BF292" s="356"/>
      <c r="BG292" s="356"/>
      <c r="BH292" s="354"/>
      <c r="BI292" s="354"/>
      <c r="BJ292" s="356"/>
      <c r="BK292" s="356"/>
      <c r="BL292" s="356"/>
      <c r="BM292" s="356"/>
      <c r="BN292" s="356"/>
      <c r="BO292" s="356"/>
      <c r="BP292" s="356"/>
      <c r="BQ292" s="356"/>
      <c r="BR292" s="356"/>
      <c r="BS292" s="354"/>
      <c r="BT292" s="356"/>
      <c r="CA292" s="345" t="str">
        <f t="shared" si="58"/>
        <v/>
      </c>
    </row>
    <row r="293" spans="1:79" x14ac:dyDescent="0.2">
      <c r="A293" s="353"/>
      <c r="B293" s="354"/>
      <c r="C293" s="354"/>
      <c r="D293" s="354"/>
      <c r="E293" s="354"/>
      <c r="F293" s="356"/>
      <c r="G293" s="356"/>
      <c r="H293" s="356"/>
      <c r="I293" s="357"/>
      <c r="J293" s="356"/>
      <c r="K293" s="356"/>
      <c r="L293" s="356"/>
      <c r="M293" s="356"/>
      <c r="N293" s="356"/>
      <c r="O293" s="356"/>
      <c r="P293" s="356"/>
      <c r="Q293" s="356"/>
      <c r="R293" s="358"/>
      <c r="S293" s="358"/>
      <c r="T293" s="356"/>
      <c r="U293" s="359"/>
      <c r="V293" s="493"/>
      <c r="W293" s="356"/>
      <c r="X293" s="356"/>
      <c r="Y293" s="356"/>
      <c r="Z293" s="356"/>
      <c r="AA293" s="360"/>
      <c r="AB293" s="360"/>
      <c r="AC293" s="356"/>
      <c r="AD293" s="356"/>
      <c r="AE293" s="356"/>
      <c r="AF293" s="356"/>
      <c r="AG293" s="356"/>
      <c r="AH293" s="356"/>
      <c r="AI293" s="361"/>
      <c r="AJ293" s="356"/>
      <c r="AK293" s="356"/>
      <c r="AL293" s="356"/>
      <c r="AM293" s="362"/>
      <c r="AN293" s="356"/>
      <c r="AO293" s="356"/>
      <c r="AP293" s="356"/>
      <c r="AQ293" s="356"/>
      <c r="AR293" s="363"/>
      <c r="AS293" s="356"/>
      <c r="AT293" s="356"/>
      <c r="AU293" s="356"/>
      <c r="AV293" s="364"/>
      <c r="AW293" s="356"/>
      <c r="AX293" s="356"/>
      <c r="AY293" s="356"/>
      <c r="AZ293" s="356"/>
      <c r="BA293" s="356"/>
      <c r="BB293" s="356"/>
      <c r="BC293" s="356"/>
      <c r="BD293" s="356"/>
      <c r="BE293" s="356"/>
      <c r="BF293" s="356"/>
      <c r="BG293" s="356"/>
      <c r="BH293" s="354"/>
      <c r="BI293" s="354"/>
      <c r="BJ293" s="356"/>
      <c r="BK293" s="356"/>
      <c r="BL293" s="356"/>
      <c r="BM293" s="356"/>
      <c r="BN293" s="356"/>
      <c r="BO293" s="356"/>
      <c r="BP293" s="356"/>
      <c r="BQ293" s="356"/>
      <c r="BR293" s="356"/>
      <c r="BS293" s="354"/>
      <c r="BT293" s="356"/>
      <c r="CA293" s="345" t="str">
        <f t="shared" si="58"/>
        <v/>
      </c>
    </row>
    <row r="294" spans="1:79" x14ac:dyDescent="0.2">
      <c r="A294" s="353"/>
      <c r="B294" s="354"/>
      <c r="C294" s="354"/>
      <c r="D294" s="354"/>
      <c r="E294" s="354"/>
      <c r="F294" s="356"/>
      <c r="G294" s="356"/>
      <c r="H294" s="356"/>
      <c r="I294" s="357"/>
      <c r="J294" s="356"/>
      <c r="K294" s="356"/>
      <c r="L294" s="356"/>
      <c r="M294" s="356"/>
      <c r="N294" s="356"/>
      <c r="O294" s="356"/>
      <c r="P294" s="356"/>
      <c r="Q294" s="356"/>
      <c r="R294" s="358"/>
      <c r="S294" s="358"/>
      <c r="T294" s="356"/>
      <c r="U294" s="359"/>
      <c r="V294" s="493"/>
      <c r="W294" s="356"/>
      <c r="X294" s="356"/>
      <c r="Y294" s="356"/>
      <c r="Z294" s="356"/>
      <c r="AA294" s="360"/>
      <c r="AB294" s="360"/>
      <c r="AC294" s="356"/>
      <c r="AD294" s="356"/>
      <c r="AE294" s="356"/>
      <c r="AF294" s="356"/>
      <c r="AG294" s="356"/>
      <c r="AH294" s="356"/>
      <c r="AI294" s="361"/>
      <c r="AJ294" s="356"/>
      <c r="AK294" s="356"/>
      <c r="AL294" s="356"/>
      <c r="AM294" s="362"/>
      <c r="AN294" s="356"/>
      <c r="AO294" s="356"/>
      <c r="AP294" s="356"/>
      <c r="AQ294" s="356"/>
      <c r="AR294" s="363"/>
      <c r="AS294" s="356"/>
      <c r="AT294" s="356"/>
      <c r="AU294" s="356"/>
      <c r="AV294" s="364"/>
      <c r="AW294" s="356"/>
      <c r="AX294" s="356"/>
      <c r="AY294" s="356"/>
      <c r="AZ294" s="356"/>
      <c r="BA294" s="356"/>
      <c r="BB294" s="356"/>
      <c r="BC294" s="356"/>
      <c r="BD294" s="356"/>
      <c r="BE294" s="356"/>
      <c r="BF294" s="356"/>
      <c r="BG294" s="356"/>
      <c r="BH294" s="354"/>
      <c r="BI294" s="354"/>
      <c r="BJ294" s="356"/>
      <c r="BK294" s="356"/>
      <c r="BL294" s="356"/>
      <c r="BM294" s="356"/>
      <c r="BN294" s="356"/>
      <c r="BO294" s="356"/>
      <c r="BP294" s="356"/>
      <c r="BQ294" s="356"/>
      <c r="BR294" s="356"/>
      <c r="BS294" s="354"/>
      <c r="BT294" s="356"/>
      <c r="CA294" s="345" t="str">
        <f t="shared" si="58"/>
        <v/>
      </c>
    </row>
    <row r="295" spans="1:79" x14ac:dyDescent="0.2">
      <c r="A295" s="353"/>
      <c r="B295" s="354"/>
      <c r="C295" s="354"/>
      <c r="D295" s="354"/>
      <c r="E295" s="354"/>
      <c r="F295" s="356"/>
      <c r="G295" s="356"/>
      <c r="H295" s="356"/>
      <c r="I295" s="357"/>
      <c r="J295" s="356"/>
      <c r="K295" s="356"/>
      <c r="L295" s="356"/>
      <c r="M295" s="356"/>
      <c r="N295" s="356"/>
      <c r="O295" s="356"/>
      <c r="P295" s="356"/>
      <c r="Q295" s="356"/>
      <c r="R295" s="358"/>
      <c r="S295" s="358"/>
      <c r="T295" s="356"/>
      <c r="U295" s="359"/>
      <c r="V295" s="493"/>
      <c r="W295" s="356"/>
      <c r="X295" s="356"/>
      <c r="Y295" s="356"/>
      <c r="Z295" s="356"/>
      <c r="AA295" s="360"/>
      <c r="AB295" s="360"/>
      <c r="AC295" s="356"/>
      <c r="AD295" s="356"/>
      <c r="AE295" s="356"/>
      <c r="AF295" s="356"/>
      <c r="AG295" s="356"/>
      <c r="AH295" s="356"/>
      <c r="AI295" s="361"/>
      <c r="AJ295" s="356"/>
      <c r="AK295" s="356"/>
      <c r="AL295" s="356"/>
      <c r="AM295" s="362"/>
      <c r="AN295" s="356"/>
      <c r="AO295" s="356"/>
      <c r="AP295" s="356"/>
      <c r="AQ295" s="356"/>
      <c r="AR295" s="363"/>
      <c r="AS295" s="356"/>
      <c r="AT295" s="356"/>
      <c r="AU295" s="356"/>
      <c r="AV295" s="364"/>
      <c r="AW295" s="356"/>
      <c r="AX295" s="356"/>
      <c r="AY295" s="356"/>
      <c r="AZ295" s="356"/>
      <c r="BA295" s="356"/>
      <c r="BB295" s="356"/>
      <c r="BC295" s="356"/>
      <c r="BD295" s="356"/>
      <c r="BE295" s="356"/>
      <c r="BF295" s="356"/>
      <c r="BG295" s="356"/>
      <c r="BH295" s="354"/>
      <c r="BI295" s="354"/>
      <c r="BJ295" s="356"/>
      <c r="BK295" s="356"/>
      <c r="BL295" s="356"/>
      <c r="BM295" s="356"/>
      <c r="BN295" s="356"/>
      <c r="BO295" s="356"/>
      <c r="BP295" s="356"/>
      <c r="BQ295" s="356"/>
      <c r="BR295" s="356"/>
      <c r="BS295" s="354"/>
      <c r="BT295" s="356"/>
      <c r="CA295" s="345" t="str">
        <f t="shared" si="58"/>
        <v/>
      </c>
    </row>
    <row r="296" spans="1:79" x14ac:dyDescent="0.2">
      <c r="A296" s="353"/>
      <c r="B296" s="354"/>
      <c r="C296" s="354"/>
      <c r="D296" s="354"/>
      <c r="E296" s="354"/>
      <c r="F296" s="356"/>
      <c r="G296" s="356"/>
      <c r="H296" s="356"/>
      <c r="I296" s="357"/>
      <c r="J296" s="356"/>
      <c r="K296" s="356"/>
      <c r="L296" s="356"/>
      <c r="M296" s="356"/>
      <c r="N296" s="356"/>
      <c r="O296" s="356"/>
      <c r="P296" s="356"/>
      <c r="Q296" s="356"/>
      <c r="R296" s="358"/>
      <c r="S296" s="358"/>
      <c r="T296" s="356"/>
      <c r="U296" s="359"/>
      <c r="V296" s="493"/>
      <c r="W296" s="356"/>
      <c r="X296" s="356"/>
      <c r="Y296" s="356"/>
      <c r="Z296" s="356"/>
      <c r="AA296" s="360"/>
      <c r="AB296" s="360"/>
      <c r="AC296" s="356"/>
      <c r="AD296" s="356"/>
      <c r="AE296" s="356"/>
      <c r="AF296" s="356"/>
      <c r="AG296" s="356"/>
      <c r="AH296" s="356"/>
      <c r="AI296" s="361"/>
      <c r="AJ296" s="356"/>
      <c r="AK296" s="356"/>
      <c r="AL296" s="356"/>
      <c r="AM296" s="362"/>
      <c r="AN296" s="356"/>
      <c r="AO296" s="356"/>
      <c r="AP296" s="356"/>
      <c r="AQ296" s="356"/>
      <c r="AR296" s="363"/>
      <c r="AS296" s="356"/>
      <c r="AT296" s="356"/>
      <c r="AU296" s="356"/>
      <c r="AV296" s="364"/>
      <c r="AW296" s="356"/>
      <c r="AX296" s="356"/>
      <c r="AY296" s="356"/>
      <c r="AZ296" s="356"/>
      <c r="BA296" s="356"/>
      <c r="BB296" s="356"/>
      <c r="BC296" s="356"/>
      <c r="BD296" s="356"/>
      <c r="BE296" s="356"/>
      <c r="BF296" s="356"/>
      <c r="BG296" s="356"/>
      <c r="BH296" s="354"/>
      <c r="BI296" s="354"/>
      <c r="BJ296" s="356"/>
      <c r="BK296" s="356"/>
      <c r="BL296" s="356"/>
      <c r="BM296" s="356"/>
      <c r="BN296" s="356"/>
      <c r="BO296" s="356"/>
      <c r="BP296" s="356"/>
      <c r="BQ296" s="356"/>
      <c r="BR296" s="356"/>
      <c r="BS296" s="354"/>
      <c r="BT296" s="356"/>
      <c r="CA296" s="345" t="str">
        <f t="shared" si="58"/>
        <v/>
      </c>
    </row>
    <row r="297" spans="1:79" x14ac:dyDescent="0.2">
      <c r="A297" s="353"/>
      <c r="B297" s="354"/>
      <c r="C297" s="354"/>
      <c r="D297" s="354"/>
      <c r="E297" s="354"/>
      <c r="F297" s="356"/>
      <c r="G297" s="356"/>
      <c r="H297" s="356"/>
      <c r="I297" s="357"/>
      <c r="J297" s="356"/>
      <c r="K297" s="356"/>
      <c r="L297" s="356"/>
      <c r="M297" s="356"/>
      <c r="N297" s="356"/>
      <c r="O297" s="356"/>
      <c r="P297" s="356"/>
      <c r="Q297" s="356"/>
      <c r="R297" s="358"/>
      <c r="S297" s="358"/>
      <c r="T297" s="356"/>
      <c r="U297" s="359"/>
      <c r="V297" s="493"/>
      <c r="W297" s="356"/>
      <c r="X297" s="356"/>
      <c r="Y297" s="356"/>
      <c r="Z297" s="356"/>
      <c r="AA297" s="360"/>
      <c r="AB297" s="360"/>
      <c r="AC297" s="356"/>
      <c r="AD297" s="356"/>
      <c r="AE297" s="356"/>
      <c r="AF297" s="356"/>
      <c r="AG297" s="356"/>
      <c r="AH297" s="356"/>
      <c r="AI297" s="361"/>
      <c r="AJ297" s="356"/>
      <c r="AK297" s="356"/>
      <c r="AL297" s="356"/>
      <c r="AM297" s="362"/>
      <c r="AN297" s="356"/>
      <c r="AO297" s="356"/>
      <c r="AP297" s="356"/>
      <c r="AQ297" s="356"/>
      <c r="AR297" s="363"/>
      <c r="AS297" s="356"/>
      <c r="AT297" s="356"/>
      <c r="AU297" s="356"/>
      <c r="AV297" s="364"/>
      <c r="AW297" s="356"/>
      <c r="AX297" s="356"/>
      <c r="AY297" s="356"/>
      <c r="AZ297" s="356"/>
      <c r="BA297" s="356"/>
      <c r="BB297" s="356"/>
      <c r="BC297" s="356"/>
      <c r="BD297" s="356"/>
      <c r="BE297" s="356"/>
      <c r="BF297" s="356"/>
      <c r="BG297" s="356"/>
      <c r="BH297" s="354"/>
      <c r="BI297" s="354"/>
      <c r="BJ297" s="356"/>
      <c r="BK297" s="356"/>
      <c r="BL297" s="356"/>
      <c r="BM297" s="356"/>
      <c r="BN297" s="356"/>
      <c r="BO297" s="356"/>
      <c r="BP297" s="356"/>
      <c r="BQ297" s="356"/>
      <c r="BR297" s="356"/>
      <c r="BS297" s="354"/>
      <c r="BT297" s="356"/>
      <c r="CA297" s="345" t="str">
        <f t="shared" si="58"/>
        <v/>
      </c>
    </row>
    <row r="298" spans="1:79" x14ac:dyDescent="0.2">
      <c r="A298" s="353"/>
      <c r="B298" s="354"/>
      <c r="C298" s="354"/>
      <c r="D298" s="354"/>
      <c r="E298" s="354"/>
      <c r="F298" s="356"/>
      <c r="G298" s="356"/>
      <c r="H298" s="356"/>
      <c r="I298" s="357"/>
      <c r="J298" s="356"/>
      <c r="K298" s="356"/>
      <c r="L298" s="356"/>
      <c r="M298" s="356"/>
      <c r="N298" s="356"/>
      <c r="O298" s="356"/>
      <c r="P298" s="356"/>
      <c r="Q298" s="356"/>
      <c r="R298" s="358"/>
      <c r="S298" s="358"/>
      <c r="T298" s="356"/>
      <c r="U298" s="359"/>
      <c r="V298" s="493"/>
      <c r="W298" s="356"/>
      <c r="X298" s="356"/>
      <c r="Y298" s="356"/>
      <c r="Z298" s="356"/>
      <c r="AA298" s="360"/>
      <c r="AB298" s="360"/>
      <c r="AC298" s="356"/>
      <c r="AD298" s="356"/>
      <c r="AE298" s="356"/>
      <c r="AF298" s="356"/>
      <c r="AG298" s="356"/>
      <c r="AH298" s="356"/>
      <c r="AI298" s="361"/>
      <c r="AJ298" s="356"/>
      <c r="AK298" s="356"/>
      <c r="AL298" s="356"/>
      <c r="AM298" s="362"/>
      <c r="AN298" s="356"/>
      <c r="AO298" s="356"/>
      <c r="AP298" s="356"/>
      <c r="AQ298" s="356"/>
      <c r="AR298" s="363"/>
      <c r="AS298" s="356"/>
      <c r="AT298" s="356"/>
      <c r="AU298" s="356"/>
      <c r="AV298" s="364"/>
      <c r="AW298" s="356"/>
      <c r="AX298" s="356"/>
      <c r="AY298" s="356"/>
      <c r="AZ298" s="356"/>
      <c r="BA298" s="356"/>
      <c r="BB298" s="356"/>
      <c r="BC298" s="356"/>
      <c r="BD298" s="356"/>
      <c r="BE298" s="356"/>
      <c r="BF298" s="356"/>
      <c r="BG298" s="356"/>
      <c r="BH298" s="354"/>
      <c r="BI298" s="354"/>
      <c r="BJ298" s="356"/>
      <c r="BK298" s="356"/>
      <c r="BL298" s="356"/>
      <c r="BM298" s="356"/>
      <c r="BN298" s="356"/>
      <c r="BO298" s="356"/>
      <c r="BP298" s="356"/>
      <c r="BQ298" s="356"/>
      <c r="BR298" s="356"/>
      <c r="BS298" s="354"/>
      <c r="BT298" s="356"/>
      <c r="CA298" s="345" t="str">
        <f t="shared" si="58"/>
        <v/>
      </c>
    </row>
    <row r="299" spans="1:79" x14ac:dyDescent="0.2">
      <c r="A299" s="353"/>
      <c r="B299" s="354"/>
      <c r="C299" s="354"/>
      <c r="D299" s="354"/>
      <c r="E299" s="354"/>
      <c r="F299" s="356"/>
      <c r="G299" s="356"/>
      <c r="H299" s="356"/>
      <c r="I299" s="357"/>
      <c r="J299" s="356"/>
      <c r="K299" s="356"/>
      <c r="L299" s="356"/>
      <c r="M299" s="356"/>
      <c r="N299" s="356"/>
      <c r="O299" s="356"/>
      <c r="P299" s="356"/>
      <c r="Q299" s="356"/>
      <c r="R299" s="358"/>
      <c r="S299" s="358"/>
      <c r="T299" s="356"/>
      <c r="U299" s="359"/>
      <c r="V299" s="493"/>
      <c r="W299" s="356"/>
      <c r="X299" s="356"/>
      <c r="Y299" s="356"/>
      <c r="Z299" s="356"/>
      <c r="AA299" s="360"/>
      <c r="AB299" s="360"/>
      <c r="AC299" s="356"/>
      <c r="AD299" s="356"/>
      <c r="AE299" s="356"/>
      <c r="AF299" s="356"/>
      <c r="AG299" s="356"/>
      <c r="AH299" s="356"/>
      <c r="AI299" s="361"/>
      <c r="AJ299" s="356"/>
      <c r="AK299" s="356"/>
      <c r="AL299" s="356"/>
      <c r="AM299" s="362"/>
      <c r="AN299" s="356"/>
      <c r="AO299" s="356"/>
      <c r="AP299" s="356"/>
      <c r="AQ299" s="356"/>
      <c r="AR299" s="363"/>
      <c r="AS299" s="356"/>
      <c r="AT299" s="356"/>
      <c r="AU299" s="356"/>
      <c r="AV299" s="364"/>
      <c r="AW299" s="356"/>
      <c r="AX299" s="356"/>
      <c r="AY299" s="356"/>
      <c r="AZ299" s="356"/>
      <c r="BA299" s="356"/>
      <c r="BB299" s="356"/>
      <c r="BC299" s="356"/>
      <c r="BD299" s="356"/>
      <c r="BE299" s="356"/>
      <c r="BF299" s="356"/>
      <c r="BG299" s="356"/>
      <c r="BH299" s="354"/>
      <c r="BI299" s="354"/>
      <c r="BJ299" s="356"/>
      <c r="BK299" s="356"/>
      <c r="BL299" s="356"/>
      <c r="BM299" s="356"/>
      <c r="BN299" s="356"/>
      <c r="BO299" s="356"/>
      <c r="BP299" s="356"/>
      <c r="BQ299" s="356"/>
      <c r="BR299" s="356"/>
      <c r="BS299" s="354"/>
      <c r="BT299" s="356"/>
      <c r="CA299" s="345" t="str">
        <f t="shared" si="58"/>
        <v/>
      </c>
    </row>
    <row r="300" spans="1:79" x14ac:dyDescent="0.2">
      <c r="A300" s="353"/>
      <c r="B300" s="354"/>
      <c r="C300" s="354"/>
      <c r="D300" s="354"/>
      <c r="E300" s="354"/>
      <c r="F300" s="356"/>
      <c r="G300" s="356"/>
      <c r="H300" s="356"/>
      <c r="I300" s="357"/>
      <c r="J300" s="356"/>
      <c r="K300" s="356"/>
      <c r="L300" s="356"/>
      <c r="M300" s="356"/>
      <c r="N300" s="356"/>
      <c r="O300" s="356"/>
      <c r="P300" s="356"/>
      <c r="Q300" s="356"/>
      <c r="R300" s="358"/>
      <c r="S300" s="358"/>
      <c r="T300" s="356"/>
      <c r="U300" s="359"/>
      <c r="V300" s="493"/>
      <c r="W300" s="356"/>
      <c r="X300" s="356"/>
      <c r="Y300" s="356"/>
      <c r="Z300" s="356"/>
      <c r="AA300" s="360"/>
      <c r="AB300" s="360"/>
      <c r="AC300" s="356"/>
      <c r="AD300" s="356"/>
      <c r="AE300" s="356"/>
      <c r="AF300" s="356"/>
      <c r="AG300" s="356"/>
      <c r="AH300" s="356"/>
      <c r="AI300" s="361"/>
      <c r="AJ300" s="356"/>
      <c r="AK300" s="356"/>
      <c r="AL300" s="356"/>
      <c r="AM300" s="362"/>
      <c r="AN300" s="356"/>
      <c r="AO300" s="356"/>
      <c r="AP300" s="356"/>
      <c r="AQ300" s="356"/>
      <c r="AR300" s="363"/>
      <c r="AS300" s="356"/>
      <c r="AT300" s="356"/>
      <c r="AU300" s="356"/>
      <c r="AV300" s="364"/>
      <c r="AW300" s="356"/>
      <c r="AX300" s="356"/>
      <c r="AY300" s="356"/>
      <c r="AZ300" s="356"/>
      <c r="BA300" s="356"/>
      <c r="BB300" s="356"/>
      <c r="BC300" s="356"/>
      <c r="BD300" s="356"/>
      <c r="BE300" s="356"/>
      <c r="BF300" s="356"/>
      <c r="BG300" s="356"/>
      <c r="BH300" s="354"/>
      <c r="BI300" s="354"/>
      <c r="BJ300" s="356"/>
      <c r="BK300" s="356"/>
      <c r="BL300" s="356"/>
      <c r="BM300" s="356"/>
      <c r="BN300" s="356"/>
      <c r="BO300" s="356"/>
      <c r="BP300" s="356"/>
      <c r="BQ300" s="356"/>
      <c r="BR300" s="356"/>
      <c r="BS300" s="354"/>
      <c r="BT300" s="356"/>
      <c r="CA300" s="345" t="str">
        <f t="shared" si="58"/>
        <v/>
      </c>
    </row>
    <row r="301" spans="1:79" x14ac:dyDescent="0.2">
      <c r="A301" s="353"/>
      <c r="B301" s="354"/>
      <c r="C301" s="354"/>
      <c r="D301" s="354"/>
      <c r="E301" s="354"/>
      <c r="F301" s="356"/>
      <c r="G301" s="356"/>
      <c r="H301" s="356"/>
      <c r="I301" s="357"/>
      <c r="J301" s="356"/>
      <c r="K301" s="356"/>
      <c r="L301" s="356"/>
      <c r="M301" s="356"/>
      <c r="N301" s="356"/>
      <c r="O301" s="356"/>
      <c r="P301" s="356"/>
      <c r="Q301" s="356"/>
      <c r="R301" s="358"/>
      <c r="S301" s="358"/>
      <c r="T301" s="356"/>
      <c r="U301" s="359"/>
      <c r="V301" s="493"/>
      <c r="W301" s="356"/>
      <c r="X301" s="356"/>
      <c r="Y301" s="356"/>
      <c r="Z301" s="356"/>
      <c r="AA301" s="360"/>
      <c r="AB301" s="360"/>
      <c r="AC301" s="356"/>
      <c r="AD301" s="356"/>
      <c r="AE301" s="356"/>
      <c r="AF301" s="356"/>
      <c r="AG301" s="356"/>
      <c r="AH301" s="356"/>
      <c r="AI301" s="361"/>
      <c r="AJ301" s="356"/>
      <c r="AK301" s="356"/>
      <c r="AL301" s="356"/>
      <c r="AM301" s="362"/>
      <c r="AN301" s="356"/>
      <c r="AO301" s="356"/>
      <c r="AP301" s="356"/>
      <c r="AQ301" s="356"/>
      <c r="AR301" s="363"/>
      <c r="AS301" s="356"/>
      <c r="AT301" s="356"/>
      <c r="AU301" s="356"/>
      <c r="AV301" s="364"/>
      <c r="AW301" s="356"/>
      <c r="AX301" s="356"/>
      <c r="AY301" s="356"/>
      <c r="AZ301" s="356"/>
      <c r="BA301" s="356"/>
      <c r="BB301" s="356"/>
      <c r="BC301" s="356"/>
      <c r="BD301" s="356"/>
      <c r="BE301" s="356"/>
      <c r="BF301" s="356"/>
      <c r="BG301" s="356"/>
      <c r="BH301" s="354"/>
      <c r="BI301" s="354"/>
      <c r="BJ301" s="356"/>
      <c r="BK301" s="356"/>
      <c r="BL301" s="356"/>
      <c r="BM301" s="356"/>
      <c r="BN301" s="356"/>
      <c r="BO301" s="356"/>
      <c r="BP301" s="356"/>
      <c r="BQ301" s="356"/>
      <c r="BR301" s="356"/>
      <c r="BS301" s="354"/>
      <c r="BT301" s="356"/>
      <c r="CA301" s="345" t="str">
        <f t="shared" si="58"/>
        <v/>
      </c>
    </row>
    <row r="302" spans="1:79" x14ac:dyDescent="0.2">
      <c r="A302" s="353"/>
      <c r="B302" s="354"/>
      <c r="C302" s="354"/>
      <c r="D302" s="354"/>
      <c r="E302" s="354"/>
      <c r="F302" s="356"/>
      <c r="G302" s="356"/>
      <c r="H302" s="356"/>
      <c r="I302" s="357"/>
      <c r="J302" s="356"/>
      <c r="K302" s="356"/>
      <c r="L302" s="356"/>
      <c r="M302" s="356"/>
      <c r="N302" s="356"/>
      <c r="O302" s="356"/>
      <c r="P302" s="356"/>
      <c r="Q302" s="356"/>
      <c r="R302" s="358"/>
      <c r="S302" s="358"/>
      <c r="T302" s="356"/>
      <c r="U302" s="359"/>
      <c r="V302" s="493"/>
      <c r="W302" s="356"/>
      <c r="X302" s="356"/>
      <c r="Y302" s="356"/>
      <c r="Z302" s="356"/>
      <c r="AA302" s="360"/>
      <c r="AB302" s="360"/>
      <c r="AC302" s="356"/>
      <c r="AD302" s="356"/>
      <c r="AE302" s="356"/>
      <c r="AF302" s="356"/>
      <c r="AG302" s="356"/>
      <c r="AH302" s="356"/>
      <c r="AI302" s="361"/>
      <c r="AJ302" s="356"/>
      <c r="AK302" s="356"/>
      <c r="AL302" s="356"/>
      <c r="AM302" s="362"/>
      <c r="AN302" s="356"/>
      <c r="AO302" s="356"/>
      <c r="AP302" s="356"/>
      <c r="AQ302" s="356"/>
      <c r="AR302" s="363"/>
      <c r="AS302" s="356"/>
      <c r="AT302" s="356"/>
      <c r="AU302" s="356"/>
      <c r="AV302" s="364"/>
      <c r="AW302" s="356"/>
      <c r="AX302" s="356"/>
      <c r="AY302" s="356"/>
      <c r="AZ302" s="356"/>
      <c r="BA302" s="356"/>
      <c r="BB302" s="356"/>
      <c r="BC302" s="356"/>
      <c r="BD302" s="356"/>
      <c r="BE302" s="356"/>
      <c r="BF302" s="356"/>
      <c r="BG302" s="356"/>
      <c r="BH302" s="354"/>
      <c r="BI302" s="354"/>
      <c r="BJ302" s="356"/>
      <c r="BK302" s="356"/>
      <c r="BL302" s="356"/>
      <c r="BM302" s="356"/>
      <c r="BN302" s="356"/>
      <c r="BO302" s="356"/>
      <c r="BP302" s="356"/>
      <c r="BQ302" s="356"/>
      <c r="BR302" s="356"/>
      <c r="BS302" s="354"/>
      <c r="BT302" s="356"/>
      <c r="CA302" s="345" t="str">
        <f t="shared" si="58"/>
        <v/>
      </c>
    </row>
    <row r="303" spans="1:79" x14ac:dyDescent="0.2">
      <c r="A303" s="353"/>
      <c r="B303" s="354"/>
      <c r="C303" s="354"/>
      <c r="D303" s="354"/>
      <c r="E303" s="354"/>
      <c r="F303" s="356"/>
      <c r="G303" s="356"/>
      <c r="H303" s="356"/>
      <c r="I303" s="357"/>
      <c r="J303" s="356"/>
      <c r="K303" s="356"/>
      <c r="L303" s="356"/>
      <c r="M303" s="356"/>
      <c r="N303" s="356"/>
      <c r="O303" s="356"/>
      <c r="P303" s="356"/>
      <c r="Q303" s="356"/>
      <c r="R303" s="358"/>
      <c r="S303" s="358"/>
      <c r="T303" s="356"/>
      <c r="U303" s="359"/>
      <c r="V303" s="493"/>
      <c r="W303" s="356"/>
      <c r="X303" s="356"/>
      <c r="Y303" s="356"/>
      <c r="Z303" s="356"/>
      <c r="AA303" s="360"/>
      <c r="AB303" s="360"/>
      <c r="AC303" s="356"/>
      <c r="AD303" s="356"/>
      <c r="AE303" s="356"/>
      <c r="AF303" s="356"/>
      <c r="AG303" s="356"/>
      <c r="AH303" s="356"/>
      <c r="AI303" s="361"/>
      <c r="AJ303" s="356"/>
      <c r="AK303" s="356"/>
      <c r="AL303" s="356"/>
      <c r="AM303" s="362"/>
      <c r="AN303" s="356"/>
      <c r="AO303" s="356"/>
      <c r="AP303" s="356"/>
      <c r="AQ303" s="356"/>
      <c r="AR303" s="363"/>
      <c r="AS303" s="356"/>
      <c r="AT303" s="356"/>
      <c r="AU303" s="356"/>
      <c r="AV303" s="364"/>
      <c r="AW303" s="356"/>
      <c r="AX303" s="356"/>
      <c r="AY303" s="356"/>
      <c r="AZ303" s="356"/>
      <c r="BA303" s="356"/>
      <c r="BB303" s="356"/>
      <c r="BC303" s="356"/>
      <c r="BD303" s="356"/>
      <c r="BE303" s="356"/>
      <c r="BF303" s="356"/>
      <c r="BG303" s="356"/>
      <c r="BH303" s="354"/>
      <c r="BI303" s="354"/>
      <c r="BJ303" s="356"/>
      <c r="BK303" s="356"/>
      <c r="BL303" s="356"/>
      <c r="BM303" s="356"/>
      <c r="BN303" s="356"/>
      <c r="BO303" s="356"/>
      <c r="BP303" s="356"/>
      <c r="BQ303" s="356"/>
      <c r="BR303" s="356"/>
      <c r="BS303" s="354"/>
      <c r="BT303" s="356"/>
      <c r="CA303" s="345" t="str">
        <f t="shared" si="58"/>
        <v/>
      </c>
    </row>
    <row r="304" spans="1:79" x14ac:dyDescent="0.2">
      <c r="A304" s="353"/>
      <c r="B304" s="354"/>
      <c r="C304" s="354"/>
      <c r="D304" s="354"/>
      <c r="E304" s="354"/>
      <c r="F304" s="356"/>
      <c r="G304" s="356"/>
      <c r="H304" s="356"/>
      <c r="I304" s="357"/>
      <c r="J304" s="356"/>
      <c r="K304" s="356"/>
      <c r="L304" s="356"/>
      <c r="M304" s="356"/>
      <c r="N304" s="356"/>
      <c r="O304" s="356"/>
      <c r="P304" s="356"/>
      <c r="Q304" s="356"/>
      <c r="R304" s="358"/>
      <c r="S304" s="358"/>
      <c r="T304" s="356"/>
      <c r="U304" s="359"/>
      <c r="V304" s="493"/>
      <c r="W304" s="356"/>
      <c r="X304" s="356"/>
      <c r="Y304" s="356"/>
      <c r="Z304" s="356"/>
      <c r="AA304" s="360"/>
      <c r="AB304" s="360"/>
      <c r="AC304" s="356"/>
      <c r="AD304" s="356"/>
      <c r="AE304" s="356"/>
      <c r="AF304" s="356"/>
      <c r="AG304" s="356"/>
      <c r="AH304" s="356"/>
      <c r="AI304" s="361"/>
      <c r="AJ304" s="356"/>
      <c r="AK304" s="356"/>
      <c r="AL304" s="356"/>
      <c r="AM304" s="362"/>
      <c r="AN304" s="356"/>
      <c r="AO304" s="356"/>
      <c r="AP304" s="356"/>
      <c r="AQ304" s="356"/>
      <c r="AR304" s="363"/>
      <c r="AS304" s="356"/>
      <c r="AT304" s="356"/>
      <c r="AU304" s="356"/>
      <c r="AV304" s="364"/>
      <c r="AW304" s="356"/>
      <c r="AX304" s="356"/>
      <c r="AY304" s="356"/>
      <c r="AZ304" s="356"/>
      <c r="BA304" s="356"/>
      <c r="BB304" s="356"/>
      <c r="BC304" s="356"/>
      <c r="BD304" s="356"/>
      <c r="BE304" s="356"/>
      <c r="BF304" s="356"/>
      <c r="BG304" s="356"/>
      <c r="BH304" s="354"/>
      <c r="BI304" s="354"/>
      <c r="BJ304" s="356"/>
      <c r="BK304" s="356"/>
      <c r="BL304" s="356"/>
      <c r="BM304" s="356"/>
      <c r="BN304" s="356"/>
      <c r="BO304" s="356"/>
      <c r="BP304" s="356"/>
      <c r="BQ304" s="356"/>
      <c r="BR304" s="356"/>
      <c r="BS304" s="354"/>
      <c r="BT304" s="356"/>
      <c r="CA304" s="345" t="str">
        <f t="shared" si="58"/>
        <v/>
      </c>
    </row>
    <row r="305" spans="1:79" x14ac:dyDescent="0.2">
      <c r="A305" s="353"/>
      <c r="B305" s="354"/>
      <c r="C305" s="354"/>
      <c r="D305" s="354"/>
      <c r="E305" s="354"/>
      <c r="F305" s="356"/>
      <c r="G305" s="356"/>
      <c r="H305" s="356"/>
      <c r="I305" s="357"/>
      <c r="J305" s="356"/>
      <c r="K305" s="356"/>
      <c r="L305" s="356"/>
      <c r="M305" s="356"/>
      <c r="N305" s="356"/>
      <c r="O305" s="356"/>
      <c r="P305" s="356"/>
      <c r="Q305" s="356"/>
      <c r="R305" s="358"/>
      <c r="S305" s="358"/>
      <c r="T305" s="356"/>
      <c r="U305" s="359"/>
      <c r="V305" s="493"/>
      <c r="W305" s="356"/>
      <c r="X305" s="356"/>
      <c r="Y305" s="356"/>
      <c r="Z305" s="356"/>
      <c r="AA305" s="360"/>
      <c r="AB305" s="360"/>
      <c r="AC305" s="356"/>
      <c r="AD305" s="356"/>
      <c r="AE305" s="356"/>
      <c r="AF305" s="356"/>
      <c r="AG305" s="356"/>
      <c r="AH305" s="356"/>
      <c r="AI305" s="361"/>
      <c r="AJ305" s="356"/>
      <c r="AK305" s="356"/>
      <c r="AL305" s="356"/>
      <c r="AM305" s="362"/>
      <c r="AN305" s="356"/>
      <c r="AO305" s="356"/>
      <c r="AP305" s="356"/>
      <c r="AQ305" s="356"/>
      <c r="AR305" s="363"/>
      <c r="AS305" s="356"/>
      <c r="AT305" s="356"/>
      <c r="AU305" s="356"/>
      <c r="AV305" s="364"/>
      <c r="AW305" s="356"/>
      <c r="AX305" s="356"/>
      <c r="AY305" s="356"/>
      <c r="AZ305" s="356"/>
      <c r="BA305" s="356"/>
      <c r="BB305" s="356"/>
      <c r="BC305" s="356"/>
      <c r="BD305" s="356"/>
      <c r="BE305" s="356"/>
      <c r="BF305" s="356"/>
      <c r="BG305" s="356"/>
      <c r="BH305" s="354"/>
      <c r="BI305" s="354"/>
      <c r="BJ305" s="356"/>
      <c r="BK305" s="356"/>
      <c r="BL305" s="356"/>
      <c r="BM305" s="356"/>
      <c r="BN305" s="356"/>
      <c r="BO305" s="356"/>
      <c r="BP305" s="356"/>
      <c r="BQ305" s="356"/>
      <c r="BR305" s="356"/>
      <c r="BS305" s="354"/>
      <c r="BT305" s="356"/>
      <c r="CA305" s="345" t="str">
        <f t="shared" si="58"/>
        <v/>
      </c>
    </row>
    <row r="306" spans="1:79" x14ac:dyDescent="0.2">
      <c r="A306" s="353"/>
      <c r="B306" s="354"/>
      <c r="C306" s="354"/>
      <c r="D306" s="354"/>
      <c r="E306" s="354"/>
      <c r="F306" s="356"/>
      <c r="G306" s="356"/>
      <c r="H306" s="356"/>
      <c r="I306" s="357"/>
      <c r="J306" s="356"/>
      <c r="K306" s="356"/>
      <c r="L306" s="356"/>
      <c r="M306" s="356"/>
      <c r="N306" s="356"/>
      <c r="O306" s="356"/>
      <c r="P306" s="356"/>
      <c r="Q306" s="356"/>
      <c r="R306" s="358"/>
      <c r="S306" s="358"/>
      <c r="T306" s="356"/>
      <c r="U306" s="359"/>
      <c r="V306" s="493"/>
      <c r="W306" s="356"/>
      <c r="X306" s="356"/>
      <c r="Y306" s="356"/>
      <c r="Z306" s="356"/>
      <c r="AA306" s="360"/>
      <c r="AB306" s="360"/>
      <c r="AC306" s="356"/>
      <c r="AD306" s="356"/>
      <c r="AE306" s="356"/>
      <c r="AF306" s="356"/>
      <c r="AG306" s="356"/>
      <c r="AH306" s="356"/>
      <c r="AI306" s="361"/>
      <c r="AJ306" s="356"/>
      <c r="AK306" s="356"/>
      <c r="AL306" s="356"/>
      <c r="AM306" s="362"/>
      <c r="AN306" s="356"/>
      <c r="AO306" s="356"/>
      <c r="AP306" s="356"/>
      <c r="AQ306" s="356"/>
      <c r="AR306" s="363"/>
      <c r="AS306" s="356"/>
      <c r="AT306" s="356"/>
      <c r="AU306" s="356"/>
      <c r="AV306" s="364"/>
      <c r="AW306" s="356"/>
      <c r="AX306" s="356"/>
      <c r="AY306" s="356"/>
      <c r="AZ306" s="356"/>
      <c r="BA306" s="356"/>
      <c r="BB306" s="356"/>
      <c r="BC306" s="356"/>
      <c r="BD306" s="356"/>
      <c r="BE306" s="356"/>
      <c r="BF306" s="356"/>
      <c r="BG306" s="356"/>
      <c r="BH306" s="354"/>
      <c r="BI306" s="354"/>
      <c r="BJ306" s="356"/>
      <c r="BK306" s="356"/>
      <c r="BL306" s="356"/>
      <c r="BM306" s="356"/>
      <c r="BN306" s="356"/>
      <c r="BO306" s="356"/>
      <c r="BP306" s="356"/>
      <c r="BQ306" s="356"/>
      <c r="BR306" s="356"/>
      <c r="BS306" s="354"/>
      <c r="BT306" s="356"/>
      <c r="CA306" s="345" t="str">
        <f t="shared" si="58"/>
        <v/>
      </c>
    </row>
    <row r="307" spans="1:79" x14ac:dyDescent="0.2">
      <c r="A307" s="353"/>
      <c r="B307" s="354"/>
      <c r="C307" s="354"/>
      <c r="D307" s="354"/>
      <c r="E307" s="354"/>
      <c r="F307" s="356"/>
      <c r="G307" s="356"/>
      <c r="H307" s="356"/>
      <c r="I307" s="357"/>
      <c r="J307" s="356"/>
      <c r="K307" s="356"/>
      <c r="L307" s="356"/>
      <c r="M307" s="356"/>
      <c r="N307" s="356"/>
      <c r="O307" s="356"/>
      <c r="P307" s="356"/>
      <c r="Q307" s="356"/>
      <c r="R307" s="358"/>
      <c r="S307" s="358"/>
      <c r="T307" s="356"/>
      <c r="U307" s="359"/>
      <c r="V307" s="493"/>
      <c r="W307" s="356"/>
      <c r="X307" s="356"/>
      <c r="Y307" s="356"/>
      <c r="Z307" s="356"/>
      <c r="AA307" s="360"/>
      <c r="AB307" s="360"/>
      <c r="AC307" s="356"/>
      <c r="AD307" s="356"/>
      <c r="AE307" s="356"/>
      <c r="AF307" s="356"/>
      <c r="AG307" s="356"/>
      <c r="AH307" s="356"/>
      <c r="AI307" s="361"/>
      <c r="AJ307" s="356"/>
      <c r="AK307" s="356"/>
      <c r="AL307" s="356"/>
      <c r="AM307" s="362"/>
      <c r="AN307" s="356"/>
      <c r="AO307" s="356"/>
      <c r="AP307" s="356"/>
      <c r="AQ307" s="356"/>
      <c r="AR307" s="363"/>
      <c r="AS307" s="356"/>
      <c r="AT307" s="356"/>
      <c r="AU307" s="356"/>
      <c r="AV307" s="364"/>
      <c r="AW307" s="356"/>
      <c r="AX307" s="356"/>
      <c r="AY307" s="356"/>
      <c r="AZ307" s="356"/>
      <c r="BA307" s="356"/>
      <c r="BB307" s="356"/>
      <c r="BC307" s="356"/>
      <c r="BD307" s="356"/>
      <c r="BE307" s="356"/>
      <c r="BF307" s="356"/>
      <c r="BG307" s="356"/>
      <c r="BH307" s="354"/>
      <c r="BI307" s="354"/>
      <c r="BJ307" s="356"/>
      <c r="BK307" s="356"/>
      <c r="BL307" s="356"/>
      <c r="BM307" s="356"/>
      <c r="BN307" s="356"/>
      <c r="BO307" s="356"/>
      <c r="BP307" s="356"/>
      <c r="BQ307" s="356"/>
      <c r="BR307" s="356"/>
      <c r="BS307" s="354"/>
      <c r="BT307" s="356"/>
      <c r="CA307" s="345" t="str">
        <f t="shared" si="58"/>
        <v/>
      </c>
    </row>
    <row r="308" spans="1:79" x14ac:dyDescent="0.2">
      <c r="A308" s="353"/>
      <c r="B308" s="354"/>
      <c r="C308" s="354"/>
      <c r="D308" s="354"/>
      <c r="E308" s="354"/>
      <c r="F308" s="356"/>
      <c r="G308" s="356"/>
      <c r="H308" s="356"/>
      <c r="I308" s="357"/>
      <c r="J308" s="356"/>
      <c r="K308" s="356"/>
      <c r="L308" s="356"/>
      <c r="M308" s="356"/>
      <c r="N308" s="356"/>
      <c r="O308" s="356"/>
      <c r="P308" s="356"/>
      <c r="Q308" s="356"/>
      <c r="R308" s="358"/>
      <c r="S308" s="358"/>
      <c r="T308" s="356"/>
      <c r="U308" s="359"/>
      <c r="V308" s="493"/>
      <c r="W308" s="356"/>
      <c r="X308" s="356"/>
      <c r="Y308" s="356"/>
      <c r="Z308" s="356"/>
      <c r="AA308" s="360"/>
      <c r="AB308" s="360"/>
      <c r="AC308" s="356"/>
      <c r="AD308" s="356"/>
      <c r="AE308" s="356"/>
      <c r="AF308" s="356"/>
      <c r="AG308" s="356"/>
      <c r="AH308" s="356"/>
      <c r="AI308" s="361"/>
      <c r="AJ308" s="356"/>
      <c r="AK308" s="356"/>
      <c r="AL308" s="356"/>
      <c r="AM308" s="362"/>
      <c r="AN308" s="356"/>
      <c r="AO308" s="356"/>
      <c r="AP308" s="356"/>
      <c r="AQ308" s="356"/>
      <c r="AR308" s="363"/>
      <c r="AS308" s="356"/>
      <c r="AT308" s="356"/>
      <c r="AU308" s="356"/>
      <c r="AV308" s="364"/>
      <c r="AW308" s="356"/>
      <c r="AX308" s="356"/>
      <c r="AY308" s="356"/>
      <c r="AZ308" s="356"/>
      <c r="BA308" s="356"/>
      <c r="BB308" s="356"/>
      <c r="BC308" s="356"/>
      <c r="BD308" s="356"/>
      <c r="BE308" s="356"/>
      <c r="BF308" s="356"/>
      <c r="BG308" s="356"/>
      <c r="BH308" s="354"/>
      <c r="BI308" s="354"/>
      <c r="BJ308" s="356"/>
      <c r="BK308" s="356"/>
      <c r="BL308" s="356"/>
      <c r="BM308" s="356"/>
      <c r="BN308" s="356"/>
      <c r="BO308" s="356"/>
      <c r="BP308" s="356"/>
      <c r="BQ308" s="356"/>
      <c r="BR308" s="356"/>
      <c r="BS308" s="354"/>
      <c r="BT308" s="356"/>
      <c r="CA308" s="345" t="str">
        <f t="shared" si="58"/>
        <v/>
      </c>
    </row>
    <row r="309" spans="1:79" x14ac:dyDescent="0.2">
      <c r="A309" s="353"/>
      <c r="B309" s="354"/>
      <c r="C309" s="354"/>
      <c r="D309" s="354"/>
      <c r="E309" s="354"/>
      <c r="F309" s="356"/>
      <c r="G309" s="356"/>
      <c r="H309" s="356"/>
      <c r="I309" s="357"/>
      <c r="J309" s="356"/>
      <c r="K309" s="356"/>
      <c r="L309" s="356"/>
      <c r="M309" s="356"/>
      <c r="N309" s="356"/>
      <c r="O309" s="356"/>
      <c r="P309" s="356"/>
      <c r="Q309" s="356"/>
      <c r="R309" s="358"/>
      <c r="S309" s="358"/>
      <c r="T309" s="356"/>
      <c r="U309" s="359"/>
      <c r="V309" s="493"/>
      <c r="W309" s="356"/>
      <c r="X309" s="356"/>
      <c r="Y309" s="356"/>
      <c r="Z309" s="356"/>
      <c r="AA309" s="360"/>
      <c r="AB309" s="360"/>
      <c r="AC309" s="356"/>
      <c r="AD309" s="356"/>
      <c r="AE309" s="356"/>
      <c r="AF309" s="356"/>
      <c r="AG309" s="356"/>
      <c r="AH309" s="356"/>
      <c r="AI309" s="361"/>
      <c r="AJ309" s="356"/>
      <c r="AK309" s="356"/>
      <c r="AL309" s="356"/>
      <c r="AM309" s="362"/>
      <c r="AN309" s="356"/>
      <c r="AO309" s="356"/>
      <c r="AP309" s="356"/>
      <c r="AQ309" s="356"/>
      <c r="AR309" s="363"/>
      <c r="AS309" s="356"/>
      <c r="AT309" s="356"/>
      <c r="AU309" s="356"/>
      <c r="AV309" s="364"/>
      <c r="AW309" s="356"/>
      <c r="AX309" s="356"/>
      <c r="AY309" s="356"/>
      <c r="AZ309" s="356"/>
      <c r="BA309" s="356"/>
      <c r="BB309" s="356"/>
      <c r="BC309" s="356"/>
      <c r="BD309" s="356"/>
      <c r="BE309" s="356"/>
      <c r="BF309" s="356"/>
      <c r="BG309" s="356"/>
      <c r="BH309" s="354"/>
      <c r="BI309" s="354"/>
      <c r="BJ309" s="356"/>
      <c r="BK309" s="356"/>
      <c r="BL309" s="356"/>
      <c r="BM309" s="356"/>
      <c r="BN309" s="356"/>
      <c r="BO309" s="356"/>
      <c r="BP309" s="356"/>
      <c r="BQ309" s="356"/>
      <c r="BR309" s="356"/>
      <c r="BS309" s="354"/>
      <c r="BT309" s="356"/>
      <c r="CA309" s="345" t="str">
        <f t="shared" si="58"/>
        <v/>
      </c>
    </row>
    <row r="310" spans="1:79" x14ac:dyDescent="0.2">
      <c r="A310" s="353"/>
      <c r="B310" s="354"/>
      <c r="C310" s="354"/>
      <c r="D310" s="354"/>
      <c r="E310" s="354"/>
      <c r="F310" s="356"/>
      <c r="G310" s="356"/>
      <c r="H310" s="356"/>
      <c r="I310" s="357"/>
      <c r="J310" s="356"/>
      <c r="K310" s="356"/>
      <c r="L310" s="356"/>
      <c r="M310" s="356"/>
      <c r="N310" s="356"/>
      <c r="O310" s="356"/>
      <c r="P310" s="356"/>
      <c r="Q310" s="356"/>
      <c r="R310" s="358"/>
      <c r="S310" s="358"/>
      <c r="T310" s="356"/>
      <c r="U310" s="359"/>
      <c r="V310" s="493"/>
      <c r="W310" s="356"/>
      <c r="X310" s="356"/>
      <c r="Y310" s="356"/>
      <c r="Z310" s="356"/>
      <c r="AA310" s="360"/>
      <c r="AB310" s="360"/>
      <c r="AC310" s="356"/>
      <c r="AD310" s="356"/>
      <c r="AE310" s="356"/>
      <c r="AF310" s="356"/>
      <c r="AG310" s="356"/>
      <c r="AH310" s="356"/>
      <c r="AI310" s="361"/>
      <c r="AJ310" s="356"/>
      <c r="AK310" s="356"/>
      <c r="AL310" s="356"/>
      <c r="AM310" s="362"/>
      <c r="AN310" s="356"/>
      <c r="AO310" s="356"/>
      <c r="AP310" s="356"/>
      <c r="AQ310" s="356"/>
      <c r="AR310" s="363"/>
      <c r="AS310" s="356"/>
      <c r="AT310" s="356"/>
      <c r="AU310" s="356"/>
      <c r="AV310" s="364"/>
      <c r="AW310" s="356"/>
      <c r="AX310" s="356"/>
      <c r="AY310" s="356"/>
      <c r="AZ310" s="356"/>
      <c r="BA310" s="356"/>
      <c r="BB310" s="356"/>
      <c r="BC310" s="356"/>
      <c r="BD310" s="356"/>
      <c r="BE310" s="356"/>
      <c r="BF310" s="356"/>
      <c r="BG310" s="356"/>
      <c r="BH310" s="354"/>
      <c r="BI310" s="354"/>
      <c r="BJ310" s="356"/>
      <c r="BK310" s="356"/>
      <c r="BL310" s="356"/>
      <c r="BM310" s="356"/>
      <c r="BN310" s="356"/>
      <c r="BO310" s="356"/>
      <c r="BP310" s="356"/>
      <c r="BQ310" s="356"/>
      <c r="BR310" s="356"/>
      <c r="BS310" s="354"/>
      <c r="BT310" s="356"/>
    </row>
    <row r="311" spans="1:79" x14ac:dyDescent="0.2">
      <c r="A311" s="353"/>
      <c r="B311" s="354"/>
      <c r="C311" s="354"/>
      <c r="D311" s="354"/>
      <c r="E311" s="354"/>
      <c r="F311" s="356"/>
      <c r="G311" s="356"/>
      <c r="H311" s="356"/>
      <c r="I311" s="357"/>
      <c r="J311" s="356"/>
      <c r="K311" s="356"/>
      <c r="L311" s="356"/>
      <c r="M311" s="356"/>
      <c r="N311" s="356"/>
      <c r="O311" s="356"/>
      <c r="P311" s="356"/>
      <c r="Q311" s="356"/>
      <c r="R311" s="358"/>
      <c r="S311" s="358"/>
      <c r="T311" s="356"/>
      <c r="U311" s="359"/>
      <c r="V311" s="493"/>
      <c r="W311" s="356"/>
      <c r="X311" s="356"/>
      <c r="Y311" s="356"/>
      <c r="Z311" s="356"/>
      <c r="AA311" s="360"/>
      <c r="AB311" s="360"/>
      <c r="AC311" s="356"/>
      <c r="AD311" s="356"/>
      <c r="AE311" s="356"/>
      <c r="AF311" s="356"/>
      <c r="AG311" s="356"/>
      <c r="AH311" s="356"/>
      <c r="AI311" s="361"/>
      <c r="AJ311" s="356"/>
      <c r="AK311" s="356"/>
      <c r="AL311" s="356"/>
      <c r="AM311" s="362"/>
      <c r="AN311" s="356"/>
      <c r="AO311" s="356"/>
      <c r="AP311" s="356"/>
      <c r="AQ311" s="356"/>
      <c r="AR311" s="363"/>
      <c r="AS311" s="356"/>
      <c r="AT311" s="356"/>
      <c r="AU311" s="356"/>
      <c r="AV311" s="364"/>
      <c r="AW311" s="356"/>
      <c r="AX311" s="356"/>
      <c r="AY311" s="356"/>
      <c r="AZ311" s="356"/>
      <c r="BA311" s="356"/>
      <c r="BB311" s="356"/>
      <c r="BC311" s="356"/>
      <c r="BD311" s="356"/>
      <c r="BE311" s="356"/>
      <c r="BF311" s="356"/>
      <c r="BG311" s="356"/>
      <c r="BH311" s="354"/>
      <c r="BI311" s="354"/>
      <c r="BJ311" s="356"/>
      <c r="BK311" s="356"/>
      <c r="BL311" s="356"/>
      <c r="BM311" s="356"/>
      <c r="BN311" s="356"/>
      <c r="BO311" s="356"/>
      <c r="BP311" s="356"/>
      <c r="BQ311" s="356"/>
      <c r="BR311" s="356"/>
      <c r="BS311" s="354"/>
      <c r="BT311" s="356"/>
    </row>
    <row r="312" spans="1:79" x14ac:dyDescent="0.2">
      <c r="A312" s="353"/>
      <c r="B312" s="354"/>
      <c r="C312" s="354"/>
      <c r="D312" s="354"/>
      <c r="E312" s="354"/>
      <c r="F312" s="356"/>
      <c r="G312" s="356"/>
      <c r="H312" s="356"/>
      <c r="I312" s="357"/>
      <c r="J312" s="356"/>
      <c r="K312" s="356"/>
      <c r="L312" s="356"/>
      <c r="M312" s="356"/>
      <c r="N312" s="356"/>
      <c r="O312" s="356"/>
      <c r="P312" s="356"/>
      <c r="Q312" s="356"/>
      <c r="R312" s="358"/>
      <c r="S312" s="358"/>
      <c r="T312" s="356"/>
      <c r="U312" s="359"/>
      <c r="V312" s="493"/>
      <c r="W312" s="356"/>
      <c r="X312" s="356"/>
      <c r="Y312" s="356"/>
      <c r="Z312" s="356"/>
      <c r="AA312" s="360"/>
      <c r="AB312" s="360"/>
      <c r="AC312" s="356"/>
      <c r="AD312" s="356"/>
      <c r="AE312" s="356"/>
      <c r="AF312" s="356"/>
      <c r="AG312" s="356"/>
      <c r="AH312" s="356"/>
      <c r="AI312" s="361"/>
      <c r="AJ312" s="356"/>
      <c r="AK312" s="356"/>
      <c r="AL312" s="356"/>
      <c r="AM312" s="362"/>
      <c r="AN312" s="356"/>
      <c r="AO312" s="356"/>
      <c r="AP312" s="356"/>
      <c r="AQ312" s="356"/>
      <c r="AR312" s="363"/>
      <c r="AS312" s="356"/>
      <c r="AT312" s="356"/>
      <c r="AU312" s="356"/>
      <c r="AV312" s="364"/>
      <c r="AW312" s="356"/>
      <c r="AX312" s="356"/>
      <c r="AY312" s="356"/>
      <c r="AZ312" s="356"/>
      <c r="BA312" s="356"/>
      <c r="BB312" s="356"/>
      <c r="BC312" s="356"/>
      <c r="BD312" s="356"/>
      <c r="BE312" s="356"/>
      <c r="BF312" s="356"/>
      <c r="BG312" s="356"/>
      <c r="BH312" s="354"/>
      <c r="BI312" s="354"/>
      <c r="BJ312" s="356"/>
      <c r="BK312" s="356"/>
      <c r="BL312" s="356"/>
      <c r="BM312" s="356"/>
      <c r="BN312" s="356"/>
      <c r="BO312" s="356"/>
      <c r="BP312" s="356"/>
      <c r="BQ312" s="356"/>
      <c r="BR312" s="356"/>
      <c r="BS312" s="354"/>
      <c r="BT312" s="356"/>
    </row>
    <row r="313" spans="1:79" x14ac:dyDescent="0.2">
      <c r="A313" s="353"/>
      <c r="B313" s="354"/>
      <c r="C313" s="354"/>
      <c r="D313" s="354"/>
      <c r="E313" s="354"/>
      <c r="F313" s="356"/>
      <c r="G313" s="356"/>
      <c r="H313" s="356"/>
      <c r="I313" s="357"/>
      <c r="J313" s="356"/>
      <c r="K313" s="356"/>
      <c r="L313" s="356"/>
      <c r="M313" s="356"/>
      <c r="N313" s="356"/>
      <c r="O313" s="356"/>
      <c r="P313" s="356"/>
      <c r="Q313" s="356"/>
      <c r="R313" s="358"/>
      <c r="S313" s="358"/>
      <c r="T313" s="356"/>
      <c r="U313" s="359"/>
      <c r="V313" s="493"/>
      <c r="W313" s="356"/>
      <c r="X313" s="356"/>
      <c r="Y313" s="356"/>
      <c r="Z313" s="356"/>
      <c r="AA313" s="360"/>
      <c r="AB313" s="360"/>
      <c r="AC313" s="356"/>
      <c r="AD313" s="356"/>
      <c r="AE313" s="356"/>
      <c r="AF313" s="356"/>
      <c r="AG313" s="356"/>
      <c r="AH313" s="356"/>
      <c r="AI313" s="361"/>
      <c r="AJ313" s="356"/>
      <c r="AK313" s="356"/>
      <c r="AL313" s="356"/>
      <c r="AM313" s="362"/>
      <c r="AN313" s="356"/>
      <c r="AO313" s="356"/>
      <c r="AP313" s="356"/>
      <c r="AQ313" s="356"/>
      <c r="AR313" s="363"/>
      <c r="AS313" s="356"/>
      <c r="AT313" s="356"/>
      <c r="AU313" s="356"/>
      <c r="AV313" s="364"/>
      <c r="AW313" s="356"/>
      <c r="AX313" s="356"/>
      <c r="AY313" s="356"/>
      <c r="AZ313" s="356"/>
      <c r="BA313" s="356"/>
      <c r="BB313" s="356"/>
      <c r="BC313" s="356"/>
      <c r="BD313" s="356"/>
      <c r="BE313" s="356"/>
      <c r="BF313" s="356"/>
      <c r="BG313" s="356"/>
      <c r="BH313" s="354"/>
      <c r="BI313" s="354"/>
      <c r="BJ313" s="356"/>
      <c r="BK313" s="356"/>
      <c r="BL313" s="356"/>
      <c r="BM313" s="356"/>
      <c r="BN313" s="356"/>
      <c r="BO313" s="356"/>
      <c r="BP313" s="356"/>
      <c r="BQ313" s="356"/>
      <c r="BR313" s="356"/>
      <c r="BS313" s="354"/>
      <c r="BT313" s="356"/>
    </row>
    <row r="314" spans="1:79" x14ac:dyDescent="0.2">
      <c r="A314" s="353"/>
      <c r="B314" s="354"/>
      <c r="C314" s="354"/>
      <c r="D314" s="354"/>
      <c r="E314" s="354"/>
      <c r="F314" s="356"/>
      <c r="G314" s="356"/>
      <c r="H314" s="356"/>
      <c r="I314" s="357"/>
      <c r="J314" s="356"/>
      <c r="K314" s="356"/>
      <c r="L314" s="356"/>
      <c r="M314" s="356"/>
      <c r="N314" s="356"/>
      <c r="O314" s="356"/>
      <c r="P314" s="356"/>
      <c r="Q314" s="356"/>
      <c r="R314" s="358"/>
      <c r="S314" s="358"/>
      <c r="T314" s="356"/>
      <c r="U314" s="359"/>
      <c r="V314" s="493"/>
      <c r="W314" s="356"/>
      <c r="X314" s="356"/>
      <c r="Y314" s="356"/>
      <c r="Z314" s="356"/>
      <c r="AA314" s="360"/>
      <c r="AB314" s="360"/>
      <c r="AC314" s="356"/>
      <c r="AD314" s="356"/>
      <c r="AE314" s="356"/>
      <c r="AF314" s="356"/>
      <c r="AG314" s="356"/>
      <c r="AH314" s="356"/>
      <c r="AI314" s="361"/>
      <c r="AJ314" s="356"/>
      <c r="AK314" s="356"/>
      <c r="AL314" s="356"/>
      <c r="AM314" s="362"/>
      <c r="AN314" s="356"/>
      <c r="AO314" s="356"/>
      <c r="AP314" s="356"/>
      <c r="AQ314" s="356"/>
      <c r="AR314" s="363"/>
      <c r="AS314" s="356"/>
      <c r="AT314" s="356"/>
      <c r="AU314" s="356"/>
      <c r="AV314" s="364"/>
      <c r="AW314" s="356"/>
      <c r="AX314" s="356"/>
      <c r="AY314" s="356"/>
      <c r="AZ314" s="356"/>
      <c r="BA314" s="356"/>
      <c r="BB314" s="356"/>
      <c r="BC314" s="356"/>
      <c r="BD314" s="356"/>
      <c r="BE314" s="356"/>
      <c r="BF314" s="356"/>
      <c r="BG314" s="356"/>
      <c r="BH314" s="354"/>
      <c r="BI314" s="354"/>
      <c r="BJ314" s="356"/>
      <c r="BK314" s="356"/>
      <c r="BL314" s="356"/>
      <c r="BM314" s="356"/>
      <c r="BN314" s="356"/>
      <c r="BO314" s="356"/>
      <c r="BP314" s="356"/>
      <c r="BQ314" s="356"/>
      <c r="BR314" s="356"/>
      <c r="BS314" s="354"/>
      <c r="BT314" s="356"/>
    </row>
    <row r="315" spans="1:79" x14ac:dyDescent="0.2">
      <c r="A315" s="353"/>
      <c r="B315" s="354"/>
      <c r="C315" s="354"/>
      <c r="D315" s="354"/>
      <c r="E315" s="354"/>
      <c r="F315" s="356"/>
      <c r="G315" s="356"/>
      <c r="H315" s="356"/>
      <c r="I315" s="357"/>
      <c r="J315" s="356"/>
      <c r="K315" s="356"/>
      <c r="L315" s="356"/>
      <c r="M315" s="356"/>
      <c r="N315" s="356"/>
      <c r="O315" s="356"/>
      <c r="P315" s="356"/>
      <c r="Q315" s="356"/>
      <c r="R315" s="358"/>
      <c r="S315" s="358"/>
      <c r="T315" s="356"/>
      <c r="U315" s="359"/>
      <c r="V315" s="493"/>
      <c r="W315" s="356"/>
      <c r="X315" s="356"/>
      <c r="Y315" s="356"/>
      <c r="Z315" s="356"/>
      <c r="AA315" s="360"/>
      <c r="AB315" s="360"/>
      <c r="AC315" s="356"/>
      <c r="AD315" s="356"/>
      <c r="AE315" s="356"/>
      <c r="AF315" s="356"/>
      <c r="AG315" s="356"/>
      <c r="AH315" s="356"/>
      <c r="AI315" s="361"/>
      <c r="AJ315" s="356"/>
      <c r="AK315" s="356"/>
      <c r="AL315" s="356"/>
      <c r="AM315" s="362"/>
      <c r="AN315" s="356"/>
      <c r="AO315" s="356"/>
      <c r="AP315" s="356"/>
      <c r="AQ315" s="356"/>
      <c r="AR315" s="363"/>
      <c r="AS315" s="356"/>
      <c r="AT315" s="356"/>
      <c r="AU315" s="356"/>
      <c r="AV315" s="364"/>
      <c r="AW315" s="356"/>
      <c r="AX315" s="356"/>
      <c r="AY315" s="356"/>
      <c r="AZ315" s="356"/>
      <c r="BA315" s="356"/>
      <c r="BB315" s="356"/>
      <c r="BC315" s="356"/>
      <c r="BD315" s="356"/>
      <c r="BE315" s="356"/>
      <c r="BF315" s="356"/>
      <c r="BG315" s="356"/>
      <c r="BH315" s="354"/>
      <c r="BI315" s="354"/>
      <c r="BJ315" s="356"/>
      <c r="BK315" s="356"/>
      <c r="BL315" s="356"/>
      <c r="BM315" s="356"/>
      <c r="BN315" s="356"/>
      <c r="BO315" s="356"/>
      <c r="BP315" s="356"/>
      <c r="BQ315" s="356"/>
      <c r="BR315" s="356"/>
      <c r="BS315" s="354"/>
      <c r="BT315" s="356"/>
    </row>
    <row r="316" spans="1:79" x14ac:dyDescent="0.2">
      <c r="A316" s="353"/>
      <c r="B316" s="354"/>
      <c r="C316" s="354"/>
      <c r="D316" s="354"/>
      <c r="E316" s="354"/>
      <c r="F316" s="356"/>
      <c r="G316" s="356"/>
      <c r="H316" s="356"/>
      <c r="I316" s="357"/>
      <c r="J316" s="356"/>
      <c r="K316" s="356"/>
      <c r="L316" s="356"/>
      <c r="M316" s="356"/>
      <c r="N316" s="356"/>
      <c r="O316" s="356"/>
      <c r="P316" s="356"/>
      <c r="Q316" s="356"/>
      <c r="R316" s="358"/>
      <c r="S316" s="358"/>
      <c r="T316" s="356"/>
      <c r="U316" s="359"/>
      <c r="V316" s="493"/>
      <c r="W316" s="356"/>
      <c r="X316" s="356"/>
      <c r="Y316" s="356"/>
      <c r="Z316" s="356"/>
      <c r="AA316" s="360"/>
      <c r="AB316" s="360"/>
      <c r="AC316" s="356"/>
      <c r="AD316" s="356"/>
      <c r="AE316" s="356"/>
      <c r="AF316" s="356"/>
      <c r="AG316" s="356"/>
      <c r="AH316" s="356"/>
      <c r="AI316" s="361"/>
      <c r="AJ316" s="356"/>
      <c r="AK316" s="356"/>
      <c r="AL316" s="356"/>
      <c r="AM316" s="362"/>
      <c r="AN316" s="356"/>
      <c r="AO316" s="356"/>
      <c r="AP316" s="356"/>
      <c r="AQ316" s="356"/>
      <c r="AR316" s="363"/>
      <c r="AS316" s="356"/>
      <c r="AT316" s="356"/>
      <c r="AU316" s="356"/>
      <c r="AV316" s="364"/>
      <c r="AW316" s="356"/>
      <c r="AX316" s="356"/>
      <c r="AY316" s="356"/>
      <c r="AZ316" s="356"/>
      <c r="BA316" s="356"/>
      <c r="BB316" s="356"/>
      <c r="BC316" s="356"/>
      <c r="BD316" s="356"/>
      <c r="BE316" s="356"/>
      <c r="BF316" s="356"/>
      <c r="BG316" s="356"/>
      <c r="BH316" s="354"/>
      <c r="BI316" s="354"/>
      <c r="BJ316" s="356"/>
      <c r="BK316" s="356"/>
      <c r="BL316" s="356"/>
      <c r="BM316" s="356"/>
      <c r="BN316" s="356"/>
      <c r="BO316" s="356"/>
      <c r="BP316" s="356"/>
      <c r="BQ316" s="356"/>
      <c r="BR316" s="356"/>
      <c r="BS316" s="354"/>
      <c r="BT316" s="356"/>
    </row>
    <row r="317" spans="1:79" x14ac:dyDescent="0.2">
      <c r="A317" s="353"/>
      <c r="B317" s="354"/>
      <c r="C317" s="354"/>
      <c r="D317" s="354"/>
      <c r="E317" s="354"/>
      <c r="F317" s="356"/>
      <c r="G317" s="356"/>
      <c r="H317" s="356"/>
      <c r="I317" s="357"/>
      <c r="J317" s="356"/>
      <c r="K317" s="356"/>
      <c r="L317" s="356"/>
      <c r="M317" s="356"/>
      <c r="N317" s="356"/>
      <c r="O317" s="356"/>
      <c r="P317" s="356"/>
      <c r="Q317" s="356"/>
      <c r="R317" s="358"/>
      <c r="S317" s="358"/>
      <c r="T317" s="356"/>
      <c r="U317" s="359"/>
      <c r="V317" s="493"/>
      <c r="W317" s="356"/>
      <c r="X317" s="356"/>
      <c r="Y317" s="356"/>
      <c r="Z317" s="356"/>
      <c r="AA317" s="360"/>
      <c r="AB317" s="360"/>
      <c r="AC317" s="356"/>
      <c r="AD317" s="356"/>
      <c r="AE317" s="356"/>
      <c r="AF317" s="356"/>
      <c r="AG317" s="356"/>
      <c r="AH317" s="356"/>
      <c r="AI317" s="361"/>
      <c r="AJ317" s="356"/>
      <c r="AK317" s="356"/>
      <c r="AL317" s="356"/>
      <c r="AM317" s="362"/>
      <c r="AN317" s="356"/>
      <c r="AO317" s="356"/>
      <c r="AP317" s="356"/>
      <c r="AQ317" s="356"/>
      <c r="AR317" s="363"/>
      <c r="AS317" s="356"/>
      <c r="AT317" s="356"/>
      <c r="AU317" s="356"/>
      <c r="AV317" s="364"/>
      <c r="AW317" s="356"/>
      <c r="AX317" s="356"/>
      <c r="AY317" s="356"/>
      <c r="AZ317" s="356"/>
      <c r="BA317" s="356"/>
      <c r="BB317" s="356"/>
      <c r="BC317" s="356"/>
      <c r="BD317" s="356"/>
      <c r="BE317" s="356"/>
      <c r="BF317" s="356"/>
      <c r="BG317" s="356"/>
      <c r="BH317" s="354"/>
      <c r="BI317" s="354"/>
      <c r="BJ317" s="356"/>
      <c r="BK317" s="356"/>
      <c r="BL317" s="356"/>
      <c r="BM317" s="356"/>
      <c r="BN317" s="356"/>
      <c r="BO317" s="356"/>
      <c r="BP317" s="356"/>
      <c r="BQ317" s="356"/>
      <c r="BR317" s="356"/>
      <c r="BS317" s="354"/>
      <c r="BT317" s="356"/>
    </row>
    <row r="318" spans="1:79" x14ac:dyDescent="0.2">
      <c r="A318" s="353"/>
      <c r="B318" s="354"/>
      <c r="C318" s="354"/>
      <c r="D318" s="354"/>
      <c r="E318" s="354"/>
      <c r="F318" s="356"/>
      <c r="G318" s="356"/>
      <c r="H318" s="356"/>
      <c r="I318" s="357"/>
      <c r="J318" s="356"/>
      <c r="K318" s="356"/>
      <c r="L318" s="356"/>
      <c r="M318" s="356"/>
      <c r="N318" s="356"/>
      <c r="O318" s="356"/>
      <c r="P318" s="356"/>
      <c r="Q318" s="356"/>
      <c r="R318" s="358"/>
      <c r="S318" s="358"/>
      <c r="T318" s="356"/>
      <c r="U318" s="359"/>
      <c r="V318" s="493"/>
      <c r="W318" s="356"/>
      <c r="X318" s="356"/>
      <c r="Y318" s="356"/>
      <c r="Z318" s="356"/>
      <c r="AA318" s="360"/>
      <c r="AB318" s="360"/>
      <c r="AC318" s="356"/>
      <c r="AD318" s="356"/>
      <c r="AE318" s="356"/>
      <c r="AF318" s="356"/>
      <c r="AG318" s="356"/>
      <c r="AH318" s="356"/>
      <c r="AI318" s="361"/>
      <c r="AJ318" s="356"/>
      <c r="AK318" s="356"/>
      <c r="AL318" s="356"/>
      <c r="AM318" s="362"/>
      <c r="AN318" s="356"/>
      <c r="AO318" s="356"/>
      <c r="AP318" s="356"/>
      <c r="AQ318" s="356"/>
      <c r="AR318" s="363"/>
      <c r="AS318" s="356"/>
      <c r="AT318" s="356"/>
      <c r="AU318" s="356"/>
      <c r="AV318" s="364"/>
      <c r="AW318" s="356"/>
      <c r="AX318" s="356"/>
      <c r="AY318" s="356"/>
      <c r="AZ318" s="356"/>
      <c r="BA318" s="356"/>
      <c r="BB318" s="356"/>
      <c r="BC318" s="356"/>
      <c r="BD318" s="356"/>
      <c r="BE318" s="356"/>
      <c r="BF318" s="356"/>
      <c r="BG318" s="356"/>
      <c r="BH318" s="354"/>
      <c r="BI318" s="354"/>
      <c r="BJ318" s="356"/>
      <c r="BK318" s="356"/>
      <c r="BL318" s="356"/>
      <c r="BM318" s="356"/>
      <c r="BN318" s="356"/>
      <c r="BO318" s="356"/>
      <c r="BP318" s="356"/>
      <c r="BQ318" s="356"/>
      <c r="BR318" s="356"/>
      <c r="BS318" s="354"/>
      <c r="BT318" s="356"/>
    </row>
    <row r="319" spans="1:79" x14ac:dyDescent="0.2">
      <c r="A319" s="353"/>
      <c r="B319" s="354"/>
      <c r="C319" s="354"/>
      <c r="D319" s="354"/>
      <c r="E319" s="354"/>
      <c r="F319" s="356"/>
      <c r="G319" s="356"/>
      <c r="H319" s="356"/>
      <c r="I319" s="357"/>
      <c r="J319" s="356"/>
      <c r="K319" s="356"/>
      <c r="L319" s="356"/>
      <c r="M319" s="356"/>
      <c r="N319" s="356"/>
      <c r="O319" s="356"/>
      <c r="P319" s="356"/>
      <c r="Q319" s="356"/>
      <c r="R319" s="358"/>
      <c r="S319" s="358"/>
      <c r="T319" s="356"/>
      <c r="U319" s="359"/>
      <c r="V319" s="493"/>
      <c r="W319" s="356"/>
      <c r="X319" s="356"/>
      <c r="Y319" s="356"/>
      <c r="Z319" s="356"/>
      <c r="AA319" s="360"/>
      <c r="AB319" s="360"/>
      <c r="AC319" s="356"/>
      <c r="AD319" s="356"/>
      <c r="AE319" s="356"/>
      <c r="AF319" s="356"/>
      <c r="AG319" s="356"/>
      <c r="AH319" s="356"/>
      <c r="AI319" s="361"/>
      <c r="AJ319" s="356"/>
      <c r="AK319" s="356"/>
      <c r="AL319" s="356"/>
      <c r="AM319" s="362"/>
      <c r="AN319" s="356"/>
      <c r="AO319" s="356"/>
      <c r="AP319" s="356"/>
      <c r="AQ319" s="356"/>
      <c r="AR319" s="363"/>
      <c r="AS319" s="356"/>
      <c r="AT319" s="356"/>
      <c r="AU319" s="356"/>
      <c r="AV319" s="364"/>
      <c r="AW319" s="356"/>
      <c r="AX319" s="356"/>
      <c r="AY319" s="356"/>
      <c r="AZ319" s="356"/>
      <c r="BA319" s="356"/>
      <c r="BB319" s="356"/>
      <c r="BC319" s="356"/>
      <c r="BD319" s="356"/>
      <c r="BE319" s="356"/>
      <c r="BF319" s="356"/>
      <c r="BG319" s="356"/>
      <c r="BH319" s="354"/>
      <c r="BI319" s="354"/>
      <c r="BJ319" s="356"/>
      <c r="BK319" s="356"/>
      <c r="BL319" s="356"/>
      <c r="BM319" s="356"/>
      <c r="BN319" s="356"/>
      <c r="BO319" s="356"/>
      <c r="BP319" s="356"/>
      <c r="BQ319" s="356"/>
      <c r="BR319" s="356"/>
      <c r="BS319" s="354"/>
      <c r="BT319" s="356"/>
    </row>
    <row r="320" spans="1:79" x14ac:dyDescent="0.2">
      <c r="A320" s="353"/>
      <c r="B320" s="354"/>
      <c r="C320" s="354"/>
      <c r="D320" s="354"/>
      <c r="E320" s="354"/>
      <c r="F320" s="356"/>
      <c r="G320" s="356"/>
      <c r="H320" s="356"/>
      <c r="I320" s="357"/>
      <c r="J320" s="356"/>
      <c r="K320" s="356"/>
      <c r="L320" s="356"/>
      <c r="M320" s="356"/>
      <c r="N320" s="356"/>
      <c r="O320" s="356"/>
      <c r="P320" s="356"/>
      <c r="Q320" s="356"/>
      <c r="R320" s="358"/>
      <c r="S320" s="358"/>
      <c r="T320" s="356"/>
      <c r="U320" s="359"/>
      <c r="V320" s="493"/>
      <c r="W320" s="356"/>
      <c r="X320" s="356"/>
      <c r="Y320" s="356"/>
      <c r="Z320" s="356"/>
      <c r="AA320" s="360"/>
      <c r="AB320" s="360"/>
      <c r="AC320" s="356"/>
      <c r="AD320" s="356"/>
      <c r="AE320" s="356"/>
      <c r="AF320" s="356"/>
      <c r="AG320" s="356"/>
      <c r="AH320" s="356"/>
      <c r="AI320" s="361"/>
      <c r="AJ320" s="356"/>
      <c r="AK320" s="356"/>
      <c r="AL320" s="356"/>
      <c r="AM320" s="362"/>
      <c r="AN320" s="356"/>
      <c r="AO320" s="356"/>
      <c r="AP320" s="356"/>
      <c r="AQ320" s="356"/>
      <c r="AR320" s="363"/>
      <c r="AS320" s="356"/>
      <c r="AT320" s="356"/>
      <c r="AU320" s="356"/>
      <c r="AV320" s="364"/>
      <c r="AW320" s="356"/>
      <c r="AX320" s="356"/>
      <c r="AY320" s="356"/>
      <c r="AZ320" s="356"/>
      <c r="BA320" s="356"/>
      <c r="BB320" s="356"/>
      <c r="BC320" s="356"/>
      <c r="BD320" s="356"/>
      <c r="BE320" s="356"/>
      <c r="BF320" s="356"/>
      <c r="BG320" s="356"/>
      <c r="BH320" s="354"/>
      <c r="BI320" s="354"/>
      <c r="BJ320" s="356"/>
      <c r="BK320" s="356"/>
      <c r="BL320" s="356"/>
      <c r="BM320" s="356"/>
      <c r="BN320" s="356"/>
      <c r="BO320" s="356"/>
      <c r="BP320" s="356"/>
      <c r="BQ320" s="356"/>
      <c r="BR320" s="356"/>
      <c r="BS320" s="354"/>
      <c r="BT320" s="356"/>
    </row>
    <row r="321" spans="1:72" x14ac:dyDescent="0.2">
      <c r="A321" s="353"/>
      <c r="B321" s="354"/>
      <c r="C321" s="354"/>
      <c r="D321" s="354"/>
      <c r="E321" s="354"/>
      <c r="F321" s="356"/>
      <c r="G321" s="356"/>
      <c r="H321" s="356"/>
      <c r="I321" s="357"/>
      <c r="J321" s="356"/>
      <c r="K321" s="356"/>
      <c r="L321" s="356"/>
      <c r="M321" s="356"/>
      <c r="N321" s="356"/>
      <c r="O321" s="356"/>
      <c r="P321" s="356"/>
      <c r="Q321" s="356"/>
      <c r="R321" s="358"/>
      <c r="S321" s="358"/>
      <c r="T321" s="356"/>
      <c r="U321" s="359"/>
      <c r="V321" s="493"/>
      <c r="W321" s="356"/>
      <c r="X321" s="356"/>
      <c r="Y321" s="356"/>
      <c r="Z321" s="356"/>
      <c r="AA321" s="360"/>
      <c r="AB321" s="360"/>
      <c r="AC321" s="356"/>
      <c r="AD321" s="356"/>
      <c r="AE321" s="356"/>
      <c r="AF321" s="356"/>
      <c r="AG321" s="356"/>
      <c r="AH321" s="356"/>
      <c r="AI321" s="361"/>
      <c r="AJ321" s="356"/>
      <c r="AK321" s="356"/>
      <c r="AL321" s="356"/>
      <c r="AM321" s="362"/>
      <c r="AN321" s="356"/>
      <c r="AO321" s="356"/>
      <c r="AP321" s="356"/>
      <c r="AQ321" s="356"/>
      <c r="AR321" s="363"/>
      <c r="AS321" s="356"/>
      <c r="AT321" s="356"/>
      <c r="AU321" s="356"/>
      <c r="AV321" s="364"/>
      <c r="AW321" s="356"/>
      <c r="AX321" s="356"/>
      <c r="AY321" s="356"/>
      <c r="AZ321" s="356"/>
      <c r="BA321" s="356"/>
      <c r="BB321" s="356"/>
      <c r="BC321" s="356"/>
      <c r="BD321" s="356"/>
      <c r="BE321" s="356"/>
      <c r="BF321" s="356"/>
      <c r="BG321" s="356"/>
      <c r="BH321" s="354"/>
      <c r="BI321" s="354"/>
      <c r="BJ321" s="356"/>
      <c r="BK321" s="356"/>
      <c r="BL321" s="356"/>
      <c r="BM321" s="356"/>
      <c r="BN321" s="356"/>
      <c r="BO321" s="356"/>
      <c r="BP321" s="356"/>
      <c r="BQ321" s="356"/>
      <c r="BR321" s="356"/>
      <c r="BS321" s="354"/>
      <c r="BT321" s="356"/>
    </row>
    <row r="322" spans="1:72" x14ac:dyDescent="0.2">
      <c r="A322" s="353"/>
      <c r="B322" s="354"/>
      <c r="C322" s="354"/>
      <c r="D322" s="354"/>
      <c r="E322" s="354"/>
      <c r="F322" s="356"/>
      <c r="G322" s="356"/>
      <c r="H322" s="356"/>
      <c r="I322" s="357"/>
      <c r="J322" s="356"/>
      <c r="K322" s="356"/>
      <c r="L322" s="356"/>
      <c r="M322" s="356"/>
      <c r="N322" s="356"/>
      <c r="O322" s="356"/>
      <c r="P322" s="356"/>
      <c r="Q322" s="356"/>
      <c r="R322" s="358"/>
      <c r="S322" s="358"/>
      <c r="T322" s="356"/>
      <c r="U322" s="359"/>
      <c r="V322" s="493"/>
      <c r="W322" s="356"/>
      <c r="X322" s="356"/>
      <c r="Y322" s="356"/>
      <c r="Z322" s="356"/>
      <c r="AA322" s="360"/>
      <c r="AB322" s="360"/>
      <c r="AC322" s="356"/>
      <c r="AD322" s="356"/>
      <c r="AE322" s="356"/>
      <c r="AF322" s="356"/>
      <c r="AG322" s="356"/>
      <c r="AH322" s="356"/>
      <c r="AI322" s="361"/>
      <c r="AJ322" s="356"/>
      <c r="AK322" s="356"/>
      <c r="AL322" s="356"/>
      <c r="AM322" s="362"/>
      <c r="AN322" s="356"/>
      <c r="AO322" s="356"/>
      <c r="AP322" s="356"/>
      <c r="AQ322" s="356"/>
      <c r="AR322" s="363"/>
      <c r="AS322" s="356"/>
      <c r="AT322" s="356"/>
      <c r="AU322" s="356"/>
      <c r="AV322" s="364"/>
      <c r="AW322" s="356"/>
      <c r="AX322" s="356"/>
      <c r="AY322" s="356"/>
      <c r="AZ322" s="356"/>
      <c r="BA322" s="356"/>
      <c r="BB322" s="356"/>
      <c r="BC322" s="356"/>
      <c r="BD322" s="356"/>
      <c r="BE322" s="356"/>
      <c r="BF322" s="356"/>
      <c r="BG322" s="356"/>
      <c r="BH322" s="354"/>
      <c r="BI322" s="354"/>
      <c r="BJ322" s="356"/>
      <c r="BK322" s="356"/>
      <c r="BL322" s="356"/>
      <c r="BM322" s="356"/>
      <c r="BN322" s="356"/>
      <c r="BO322" s="356"/>
      <c r="BP322" s="356"/>
      <c r="BQ322" s="356"/>
      <c r="BR322" s="356"/>
      <c r="BS322" s="354"/>
      <c r="BT322" s="356"/>
    </row>
    <row r="323" spans="1:72" x14ac:dyDescent="0.2">
      <c r="A323" s="353"/>
      <c r="B323" s="354"/>
      <c r="C323" s="354"/>
      <c r="D323" s="354"/>
      <c r="E323" s="354"/>
      <c r="F323" s="356"/>
      <c r="G323" s="356"/>
      <c r="H323" s="356"/>
      <c r="I323" s="357"/>
      <c r="J323" s="356"/>
      <c r="K323" s="356"/>
      <c r="L323" s="356"/>
      <c r="M323" s="356"/>
      <c r="N323" s="356"/>
      <c r="O323" s="356"/>
      <c r="P323" s="356"/>
      <c r="Q323" s="356"/>
      <c r="R323" s="358"/>
      <c r="S323" s="358"/>
      <c r="T323" s="356"/>
      <c r="U323" s="359"/>
      <c r="V323" s="493"/>
      <c r="W323" s="356"/>
      <c r="X323" s="356"/>
      <c r="Y323" s="356"/>
      <c r="Z323" s="356"/>
      <c r="AA323" s="360"/>
      <c r="AB323" s="360"/>
      <c r="AC323" s="356"/>
      <c r="AD323" s="356"/>
      <c r="AE323" s="356"/>
      <c r="AF323" s="356"/>
      <c r="AG323" s="356"/>
      <c r="AH323" s="356"/>
      <c r="AI323" s="361"/>
      <c r="AJ323" s="356"/>
      <c r="AK323" s="356"/>
      <c r="AL323" s="356"/>
      <c r="AM323" s="362"/>
      <c r="AN323" s="356"/>
      <c r="AO323" s="356"/>
      <c r="AP323" s="356"/>
      <c r="AQ323" s="356"/>
      <c r="AR323" s="363"/>
      <c r="AS323" s="356"/>
      <c r="AT323" s="356"/>
      <c r="AU323" s="356"/>
      <c r="AV323" s="364"/>
      <c r="AW323" s="356"/>
      <c r="AX323" s="356"/>
      <c r="AY323" s="356"/>
      <c r="AZ323" s="356"/>
      <c r="BA323" s="356"/>
      <c r="BB323" s="356"/>
      <c r="BC323" s="356"/>
      <c r="BD323" s="356"/>
      <c r="BE323" s="356"/>
      <c r="BF323" s="356"/>
      <c r="BG323" s="356"/>
      <c r="BH323" s="354"/>
      <c r="BI323" s="354"/>
      <c r="BJ323" s="356"/>
      <c r="BK323" s="356"/>
      <c r="BL323" s="356"/>
      <c r="BM323" s="356"/>
      <c r="BN323" s="356"/>
      <c r="BO323" s="356"/>
      <c r="BP323" s="356"/>
      <c r="BQ323" s="356"/>
      <c r="BR323" s="356"/>
      <c r="BS323" s="354"/>
      <c r="BT323" s="356"/>
    </row>
    <row r="324" spans="1:72" x14ac:dyDescent="0.2">
      <c r="A324" s="353"/>
      <c r="B324" s="354"/>
      <c r="C324" s="354"/>
      <c r="D324" s="354"/>
      <c r="E324" s="354"/>
      <c r="F324" s="356"/>
      <c r="G324" s="356"/>
      <c r="H324" s="356"/>
      <c r="I324" s="357"/>
      <c r="J324" s="356"/>
      <c r="K324" s="356"/>
      <c r="L324" s="356"/>
      <c r="M324" s="356"/>
      <c r="N324" s="356"/>
      <c r="O324" s="356"/>
      <c r="P324" s="356"/>
      <c r="Q324" s="356"/>
      <c r="R324" s="358"/>
      <c r="S324" s="358"/>
      <c r="T324" s="356"/>
      <c r="U324" s="359"/>
      <c r="V324" s="493"/>
      <c r="W324" s="356"/>
      <c r="X324" s="356"/>
      <c r="Y324" s="356"/>
      <c r="Z324" s="356"/>
      <c r="AA324" s="360"/>
      <c r="AB324" s="360"/>
      <c r="AC324" s="356"/>
      <c r="AD324" s="356"/>
      <c r="AE324" s="356"/>
      <c r="AF324" s="356"/>
      <c r="AG324" s="356"/>
      <c r="AH324" s="356"/>
      <c r="AI324" s="361"/>
      <c r="AJ324" s="356"/>
      <c r="AK324" s="356"/>
      <c r="AL324" s="356"/>
      <c r="AM324" s="362"/>
      <c r="AN324" s="356"/>
      <c r="AO324" s="356"/>
      <c r="AP324" s="356"/>
      <c r="AQ324" s="356"/>
      <c r="AR324" s="363"/>
      <c r="AS324" s="356"/>
      <c r="AT324" s="356"/>
      <c r="AU324" s="356"/>
      <c r="AV324" s="364"/>
      <c r="AW324" s="356"/>
      <c r="AX324" s="356"/>
      <c r="AY324" s="356"/>
      <c r="AZ324" s="356"/>
      <c r="BA324" s="356"/>
      <c r="BB324" s="356"/>
      <c r="BC324" s="356"/>
      <c r="BD324" s="356"/>
      <c r="BE324" s="356"/>
      <c r="BF324" s="356"/>
      <c r="BG324" s="356"/>
      <c r="BH324" s="354"/>
      <c r="BI324" s="354"/>
      <c r="BJ324" s="356"/>
      <c r="BK324" s="356"/>
      <c r="BL324" s="356"/>
      <c r="BM324" s="356"/>
      <c r="BN324" s="356"/>
      <c r="BO324" s="356"/>
      <c r="BP324" s="356"/>
      <c r="BQ324" s="356"/>
      <c r="BR324" s="356"/>
      <c r="BS324" s="354"/>
      <c r="BT324" s="356"/>
    </row>
    <row r="325" spans="1:72" x14ac:dyDescent="0.2">
      <c r="A325" s="353"/>
      <c r="B325" s="354"/>
      <c r="C325" s="354"/>
      <c r="D325" s="354"/>
      <c r="E325" s="354"/>
      <c r="F325" s="356"/>
      <c r="G325" s="356"/>
      <c r="H325" s="356"/>
      <c r="I325" s="357"/>
      <c r="J325" s="356"/>
      <c r="K325" s="356"/>
      <c r="L325" s="356"/>
      <c r="M325" s="356"/>
      <c r="N325" s="356"/>
      <c r="O325" s="356"/>
      <c r="P325" s="356"/>
      <c r="Q325" s="356"/>
      <c r="R325" s="358"/>
      <c r="S325" s="358"/>
      <c r="T325" s="356"/>
      <c r="U325" s="359"/>
      <c r="V325" s="493"/>
      <c r="W325" s="356"/>
      <c r="X325" s="356"/>
      <c r="Y325" s="356"/>
      <c r="Z325" s="356"/>
      <c r="AA325" s="360"/>
      <c r="AB325" s="360"/>
      <c r="AC325" s="356"/>
      <c r="AD325" s="356"/>
      <c r="AE325" s="356"/>
      <c r="AF325" s="356"/>
      <c r="AG325" s="356"/>
      <c r="AH325" s="356"/>
      <c r="AI325" s="361"/>
      <c r="AJ325" s="356"/>
      <c r="AK325" s="356"/>
      <c r="AL325" s="356"/>
      <c r="AM325" s="362"/>
      <c r="AN325" s="356"/>
      <c r="AO325" s="356"/>
      <c r="AP325" s="356"/>
      <c r="AQ325" s="356"/>
      <c r="AR325" s="363"/>
      <c r="AS325" s="356"/>
      <c r="AT325" s="356"/>
      <c r="AU325" s="356"/>
      <c r="AV325" s="364"/>
      <c r="AW325" s="356"/>
      <c r="AX325" s="356"/>
      <c r="AY325" s="356"/>
      <c r="AZ325" s="356"/>
      <c r="BA325" s="356"/>
      <c r="BB325" s="356"/>
      <c r="BC325" s="356"/>
      <c r="BD325" s="356"/>
      <c r="BE325" s="356"/>
      <c r="BF325" s="356"/>
      <c r="BG325" s="356"/>
      <c r="BH325" s="354"/>
      <c r="BI325" s="354"/>
      <c r="BJ325" s="356"/>
      <c r="BK325" s="356"/>
      <c r="BL325" s="356"/>
      <c r="BM325" s="356"/>
      <c r="BN325" s="356"/>
      <c r="BO325" s="356"/>
      <c r="BP325" s="356"/>
      <c r="BQ325" s="356"/>
      <c r="BR325" s="356"/>
      <c r="BS325" s="354"/>
      <c r="BT325" s="356"/>
    </row>
    <row r="326" spans="1:72" x14ac:dyDescent="0.2">
      <c r="A326" s="353"/>
      <c r="B326" s="354"/>
      <c r="C326" s="354"/>
      <c r="D326" s="354"/>
      <c r="E326" s="354"/>
      <c r="F326" s="356"/>
      <c r="G326" s="356"/>
      <c r="H326" s="356"/>
      <c r="I326" s="357"/>
      <c r="J326" s="356"/>
      <c r="K326" s="356"/>
      <c r="L326" s="356"/>
      <c r="M326" s="356"/>
      <c r="N326" s="356"/>
      <c r="O326" s="356"/>
      <c r="P326" s="356"/>
      <c r="Q326" s="356"/>
      <c r="R326" s="358"/>
      <c r="S326" s="358"/>
      <c r="T326" s="356"/>
      <c r="U326" s="359"/>
      <c r="V326" s="493"/>
      <c r="W326" s="356"/>
      <c r="X326" s="356"/>
      <c r="Y326" s="356"/>
      <c r="Z326" s="356"/>
      <c r="AA326" s="360"/>
      <c r="AB326" s="360"/>
      <c r="AC326" s="356"/>
      <c r="AD326" s="356"/>
      <c r="AE326" s="356"/>
      <c r="AF326" s="356"/>
      <c r="AG326" s="356"/>
      <c r="AH326" s="356"/>
      <c r="AI326" s="361"/>
      <c r="AJ326" s="356"/>
      <c r="AK326" s="356"/>
      <c r="AL326" s="356"/>
      <c r="AM326" s="362"/>
      <c r="AN326" s="356"/>
      <c r="AO326" s="356"/>
      <c r="AP326" s="356"/>
      <c r="AQ326" s="356"/>
      <c r="AR326" s="363"/>
      <c r="AS326" s="356"/>
      <c r="AT326" s="356"/>
      <c r="AU326" s="356"/>
      <c r="AV326" s="364"/>
      <c r="AW326" s="356"/>
      <c r="AX326" s="356"/>
      <c r="AY326" s="356"/>
      <c r="AZ326" s="356"/>
      <c r="BA326" s="356"/>
      <c r="BB326" s="356"/>
      <c r="BC326" s="356"/>
      <c r="BD326" s="356"/>
      <c r="BE326" s="356"/>
      <c r="BF326" s="356"/>
      <c r="BG326" s="356"/>
      <c r="BH326" s="354"/>
      <c r="BI326" s="354"/>
      <c r="BJ326" s="356"/>
      <c r="BK326" s="356"/>
      <c r="BL326" s="356"/>
      <c r="BM326" s="356"/>
      <c r="BN326" s="356"/>
      <c r="BO326" s="356"/>
      <c r="BP326" s="356"/>
      <c r="BQ326" s="356"/>
      <c r="BR326" s="356"/>
      <c r="BS326" s="354"/>
      <c r="BT326" s="356"/>
    </row>
    <row r="327" spans="1:72" x14ac:dyDescent="0.2">
      <c r="A327" s="353"/>
      <c r="B327" s="354"/>
      <c r="C327" s="354"/>
      <c r="D327" s="354"/>
      <c r="E327" s="354"/>
      <c r="F327" s="356"/>
      <c r="G327" s="356"/>
      <c r="H327" s="356"/>
      <c r="I327" s="357"/>
      <c r="J327" s="356"/>
      <c r="K327" s="356"/>
      <c r="L327" s="356"/>
      <c r="M327" s="356"/>
      <c r="N327" s="356"/>
      <c r="O327" s="356"/>
      <c r="P327" s="356"/>
      <c r="Q327" s="356"/>
      <c r="R327" s="358"/>
      <c r="S327" s="358"/>
      <c r="T327" s="356"/>
      <c r="U327" s="359"/>
      <c r="V327" s="493"/>
      <c r="W327" s="356"/>
      <c r="X327" s="356"/>
      <c r="Y327" s="356"/>
      <c r="Z327" s="356"/>
      <c r="AA327" s="360"/>
      <c r="AB327" s="360"/>
      <c r="AC327" s="356"/>
      <c r="AD327" s="356"/>
      <c r="AE327" s="356"/>
      <c r="AF327" s="356"/>
      <c r="AG327" s="356"/>
      <c r="AH327" s="356"/>
      <c r="AI327" s="361"/>
      <c r="AJ327" s="356"/>
      <c r="AK327" s="356"/>
      <c r="AL327" s="356"/>
      <c r="AM327" s="362"/>
      <c r="AN327" s="356"/>
      <c r="AO327" s="356"/>
      <c r="AP327" s="356"/>
      <c r="AQ327" s="356"/>
      <c r="AR327" s="363"/>
      <c r="AS327" s="356"/>
      <c r="AT327" s="356"/>
      <c r="AU327" s="356"/>
      <c r="AV327" s="364"/>
      <c r="AW327" s="356"/>
      <c r="AX327" s="356"/>
      <c r="AY327" s="356"/>
      <c r="AZ327" s="356"/>
      <c r="BA327" s="356"/>
      <c r="BB327" s="356"/>
      <c r="BC327" s="356"/>
      <c r="BD327" s="356"/>
      <c r="BE327" s="356"/>
      <c r="BF327" s="356"/>
      <c r="BG327" s="356"/>
      <c r="BH327" s="354"/>
      <c r="BI327" s="354"/>
      <c r="BJ327" s="356"/>
      <c r="BK327" s="356"/>
      <c r="BL327" s="356"/>
      <c r="BM327" s="356"/>
      <c r="BN327" s="356"/>
      <c r="BO327" s="356"/>
      <c r="BP327" s="356"/>
      <c r="BQ327" s="356"/>
      <c r="BR327" s="356"/>
      <c r="BS327" s="354"/>
      <c r="BT327" s="356"/>
    </row>
    <row r="328" spans="1:72" x14ac:dyDescent="0.2">
      <c r="A328" s="353"/>
      <c r="B328" s="354"/>
      <c r="C328" s="354"/>
      <c r="D328" s="354"/>
      <c r="E328" s="354"/>
      <c r="F328" s="356"/>
      <c r="G328" s="356"/>
      <c r="H328" s="356"/>
      <c r="I328" s="357"/>
      <c r="J328" s="356"/>
      <c r="K328" s="356"/>
      <c r="L328" s="356"/>
      <c r="M328" s="356"/>
      <c r="N328" s="356"/>
      <c r="O328" s="356"/>
      <c r="P328" s="356"/>
      <c r="Q328" s="356"/>
      <c r="R328" s="358"/>
      <c r="S328" s="358"/>
      <c r="T328" s="356"/>
      <c r="U328" s="359"/>
      <c r="V328" s="493"/>
      <c r="W328" s="356"/>
      <c r="X328" s="356"/>
      <c r="Y328" s="356"/>
      <c r="Z328" s="356"/>
      <c r="AA328" s="360"/>
      <c r="AB328" s="360"/>
      <c r="AC328" s="356"/>
      <c r="AD328" s="356"/>
      <c r="AE328" s="356"/>
      <c r="AF328" s="356"/>
      <c r="AG328" s="356"/>
      <c r="AH328" s="356"/>
      <c r="AI328" s="361"/>
      <c r="AJ328" s="356"/>
      <c r="AK328" s="356"/>
      <c r="AL328" s="356"/>
      <c r="AM328" s="362"/>
      <c r="AN328" s="356"/>
      <c r="AO328" s="356"/>
      <c r="AP328" s="356"/>
      <c r="AQ328" s="356"/>
      <c r="AR328" s="363"/>
      <c r="AS328" s="356"/>
      <c r="AT328" s="356"/>
      <c r="AU328" s="356"/>
      <c r="AV328" s="364"/>
      <c r="AW328" s="356"/>
      <c r="AX328" s="356"/>
      <c r="AY328" s="356"/>
      <c r="AZ328" s="356"/>
      <c r="BA328" s="356"/>
      <c r="BB328" s="356"/>
      <c r="BC328" s="356"/>
      <c r="BD328" s="356"/>
      <c r="BE328" s="356"/>
      <c r="BF328" s="356"/>
      <c r="BG328" s="356"/>
      <c r="BH328" s="354"/>
      <c r="BI328" s="354"/>
      <c r="BJ328" s="356"/>
      <c r="BK328" s="356"/>
      <c r="BL328" s="356"/>
      <c r="BM328" s="356"/>
      <c r="BN328" s="356"/>
      <c r="BO328" s="356"/>
      <c r="BP328" s="356"/>
      <c r="BQ328" s="356"/>
      <c r="BR328" s="356"/>
      <c r="BS328" s="354"/>
      <c r="BT328" s="356"/>
    </row>
    <row r="329" spans="1:72" x14ac:dyDescent="0.2">
      <c r="A329" s="353"/>
      <c r="B329" s="354"/>
      <c r="C329" s="354"/>
      <c r="D329" s="354"/>
      <c r="E329" s="354"/>
      <c r="F329" s="356"/>
      <c r="G329" s="356"/>
      <c r="H329" s="356"/>
      <c r="I329" s="357"/>
      <c r="J329" s="356"/>
      <c r="K329" s="356"/>
      <c r="L329" s="356"/>
      <c r="M329" s="356"/>
      <c r="N329" s="356"/>
      <c r="O329" s="356"/>
      <c r="P329" s="356"/>
      <c r="Q329" s="356"/>
      <c r="R329" s="358"/>
      <c r="S329" s="358"/>
      <c r="T329" s="356"/>
      <c r="U329" s="359"/>
      <c r="V329" s="493"/>
      <c r="W329" s="356"/>
      <c r="X329" s="356"/>
      <c r="Y329" s="356"/>
      <c r="Z329" s="356"/>
      <c r="AA329" s="360"/>
      <c r="AB329" s="360"/>
      <c r="AC329" s="356"/>
      <c r="AD329" s="356"/>
      <c r="AE329" s="356"/>
      <c r="AF329" s="356"/>
      <c r="AG329" s="356"/>
      <c r="AH329" s="356"/>
      <c r="AI329" s="361"/>
      <c r="AJ329" s="356"/>
      <c r="AK329" s="356"/>
      <c r="AL329" s="356"/>
      <c r="AM329" s="362"/>
      <c r="AN329" s="356"/>
      <c r="AO329" s="356"/>
      <c r="AP329" s="356"/>
      <c r="AQ329" s="356"/>
      <c r="AR329" s="363"/>
      <c r="AS329" s="356"/>
      <c r="AT329" s="356"/>
      <c r="AU329" s="356"/>
      <c r="AV329" s="364"/>
      <c r="AW329" s="356"/>
      <c r="AX329" s="356"/>
      <c r="AY329" s="356"/>
      <c r="AZ329" s="356"/>
      <c r="BA329" s="356"/>
      <c r="BB329" s="356"/>
      <c r="BC329" s="356"/>
      <c r="BD329" s="356"/>
      <c r="BE329" s="356"/>
      <c r="BF329" s="356"/>
      <c r="BG329" s="356"/>
      <c r="BH329" s="354"/>
      <c r="BI329" s="354"/>
      <c r="BJ329" s="356"/>
      <c r="BK329" s="356"/>
      <c r="BL329" s="356"/>
      <c r="BM329" s="356"/>
      <c r="BN329" s="356"/>
      <c r="BO329" s="356"/>
      <c r="BP329" s="356"/>
      <c r="BQ329" s="356"/>
      <c r="BR329" s="356"/>
      <c r="BS329" s="354"/>
      <c r="BT329" s="356"/>
    </row>
    <row r="330" spans="1:72" x14ac:dyDescent="0.2">
      <c r="A330" s="353"/>
      <c r="B330" s="354"/>
      <c r="C330" s="354"/>
      <c r="D330" s="354"/>
      <c r="E330" s="354"/>
      <c r="F330" s="356"/>
      <c r="G330" s="356"/>
      <c r="H330" s="356"/>
      <c r="I330" s="357"/>
      <c r="J330" s="356"/>
      <c r="K330" s="356"/>
      <c r="L330" s="356"/>
      <c r="M330" s="356"/>
      <c r="N330" s="356"/>
      <c r="O330" s="356"/>
      <c r="P330" s="356"/>
      <c r="Q330" s="356"/>
      <c r="R330" s="358"/>
      <c r="S330" s="358"/>
      <c r="T330" s="356"/>
      <c r="U330" s="359"/>
      <c r="V330" s="493"/>
      <c r="W330" s="356"/>
      <c r="X330" s="356"/>
      <c r="Y330" s="356"/>
      <c r="Z330" s="356"/>
      <c r="AA330" s="360"/>
      <c r="AB330" s="360"/>
      <c r="AC330" s="356"/>
      <c r="AD330" s="356"/>
      <c r="AE330" s="356"/>
      <c r="AF330" s="356"/>
      <c r="AG330" s="356"/>
      <c r="AH330" s="356"/>
      <c r="AI330" s="361"/>
      <c r="AJ330" s="356"/>
      <c r="AK330" s="356"/>
      <c r="AL330" s="356"/>
      <c r="AM330" s="362"/>
      <c r="AN330" s="356"/>
      <c r="AO330" s="356"/>
      <c r="AP330" s="356"/>
      <c r="AQ330" s="356"/>
      <c r="AR330" s="363"/>
      <c r="AS330" s="356"/>
      <c r="AT330" s="356"/>
      <c r="AU330" s="356"/>
      <c r="AV330" s="364"/>
      <c r="AW330" s="356"/>
      <c r="AX330" s="356"/>
      <c r="AY330" s="356"/>
      <c r="AZ330" s="356"/>
      <c r="BA330" s="356"/>
      <c r="BB330" s="356"/>
      <c r="BC330" s="356"/>
      <c r="BD330" s="356"/>
      <c r="BE330" s="356"/>
      <c r="BF330" s="356"/>
      <c r="BG330" s="356"/>
      <c r="BH330" s="354"/>
      <c r="BI330" s="354"/>
      <c r="BJ330" s="356"/>
      <c r="BK330" s="356"/>
      <c r="BL330" s="356"/>
      <c r="BM330" s="356"/>
      <c r="BN330" s="356"/>
      <c r="BO330" s="356"/>
      <c r="BP330" s="356"/>
      <c r="BQ330" s="356"/>
      <c r="BR330" s="356"/>
      <c r="BS330" s="354"/>
      <c r="BT330" s="356"/>
    </row>
    <row r="331" spans="1:72" x14ac:dyDescent="0.2">
      <c r="A331" s="353"/>
      <c r="B331" s="354"/>
      <c r="C331" s="354"/>
      <c r="D331" s="354"/>
      <c r="E331" s="354"/>
      <c r="F331" s="356"/>
      <c r="G331" s="356"/>
      <c r="H331" s="356"/>
      <c r="I331" s="357"/>
      <c r="J331" s="356"/>
      <c r="K331" s="356"/>
      <c r="L331" s="356"/>
      <c r="M331" s="356"/>
      <c r="N331" s="356"/>
      <c r="O331" s="356"/>
      <c r="P331" s="356"/>
      <c r="Q331" s="356"/>
      <c r="R331" s="358"/>
      <c r="S331" s="358"/>
      <c r="T331" s="356"/>
      <c r="U331" s="359"/>
      <c r="V331" s="493"/>
      <c r="W331" s="356"/>
      <c r="X331" s="356"/>
      <c r="Y331" s="356"/>
      <c r="Z331" s="356"/>
      <c r="AA331" s="360"/>
      <c r="AB331" s="360"/>
      <c r="AC331" s="356"/>
      <c r="AD331" s="356"/>
      <c r="AE331" s="356"/>
      <c r="AF331" s="356"/>
      <c r="AG331" s="356"/>
      <c r="AH331" s="356"/>
      <c r="AI331" s="361"/>
      <c r="AJ331" s="356"/>
      <c r="AK331" s="356"/>
      <c r="AL331" s="356"/>
      <c r="AM331" s="362"/>
      <c r="AN331" s="356"/>
      <c r="AO331" s="356"/>
      <c r="AP331" s="356"/>
      <c r="AQ331" s="356"/>
      <c r="AR331" s="363"/>
      <c r="AS331" s="356"/>
      <c r="AT331" s="356"/>
      <c r="AU331" s="356"/>
      <c r="AV331" s="364"/>
      <c r="AW331" s="356"/>
      <c r="AX331" s="356"/>
      <c r="AY331" s="356"/>
      <c r="AZ331" s="356"/>
      <c r="BA331" s="356"/>
      <c r="BB331" s="356"/>
      <c r="BC331" s="356"/>
      <c r="BD331" s="356"/>
      <c r="BE331" s="356"/>
      <c r="BF331" s="356"/>
      <c r="BG331" s="356"/>
      <c r="BH331" s="354"/>
      <c r="BI331" s="354"/>
      <c r="BJ331" s="356"/>
      <c r="BK331" s="356"/>
      <c r="BL331" s="356"/>
      <c r="BM331" s="356"/>
      <c r="BN331" s="356"/>
      <c r="BO331" s="356"/>
      <c r="BP331" s="356"/>
      <c r="BQ331" s="356"/>
      <c r="BR331" s="356"/>
      <c r="BS331" s="354"/>
      <c r="BT331" s="356"/>
    </row>
    <row r="332" spans="1:72" x14ac:dyDescent="0.2">
      <c r="A332" s="353"/>
      <c r="B332" s="354"/>
      <c r="C332" s="354"/>
      <c r="D332" s="354"/>
      <c r="E332" s="354"/>
      <c r="F332" s="356"/>
      <c r="G332" s="356"/>
      <c r="H332" s="356"/>
      <c r="I332" s="357"/>
      <c r="J332" s="356"/>
      <c r="K332" s="356"/>
      <c r="L332" s="356"/>
      <c r="M332" s="356"/>
      <c r="N332" s="356"/>
      <c r="O332" s="356"/>
      <c r="P332" s="356"/>
      <c r="Q332" s="356"/>
      <c r="R332" s="358"/>
      <c r="S332" s="358"/>
      <c r="T332" s="356"/>
      <c r="U332" s="359"/>
      <c r="V332" s="493"/>
      <c r="W332" s="356"/>
      <c r="X332" s="356"/>
      <c r="Y332" s="356"/>
      <c r="Z332" s="356"/>
      <c r="AA332" s="360"/>
      <c r="AB332" s="360"/>
      <c r="AC332" s="356"/>
      <c r="AD332" s="356"/>
      <c r="AE332" s="356"/>
      <c r="AF332" s="356"/>
      <c r="AG332" s="356"/>
      <c r="AH332" s="356"/>
      <c r="AI332" s="361"/>
      <c r="AJ332" s="356"/>
      <c r="AK332" s="356"/>
      <c r="AL332" s="356"/>
      <c r="AM332" s="362"/>
      <c r="AN332" s="356"/>
      <c r="AO332" s="356"/>
      <c r="AP332" s="356"/>
      <c r="AQ332" s="356"/>
      <c r="AR332" s="363"/>
      <c r="AS332" s="356"/>
      <c r="AT332" s="356"/>
      <c r="AU332" s="356"/>
      <c r="AV332" s="364"/>
      <c r="AW332" s="356"/>
      <c r="AX332" s="356"/>
      <c r="AY332" s="356"/>
      <c r="AZ332" s="356"/>
      <c r="BA332" s="356"/>
      <c r="BB332" s="356"/>
      <c r="BC332" s="356"/>
      <c r="BD332" s="356"/>
      <c r="BE332" s="356"/>
      <c r="BF332" s="356"/>
      <c r="BG332" s="356"/>
      <c r="BH332" s="354"/>
      <c r="BI332" s="354"/>
      <c r="BJ332" s="356"/>
      <c r="BK332" s="356"/>
      <c r="BL332" s="356"/>
      <c r="BM332" s="356"/>
      <c r="BN332" s="356"/>
      <c r="BO332" s="356"/>
      <c r="BP332" s="356"/>
      <c r="BQ332" s="356"/>
      <c r="BR332" s="356"/>
      <c r="BS332" s="354"/>
      <c r="BT332" s="356"/>
    </row>
    <row r="333" spans="1:72" x14ac:dyDescent="0.2">
      <c r="A333" s="353"/>
      <c r="B333" s="354"/>
      <c r="C333" s="354"/>
      <c r="D333" s="354"/>
      <c r="E333" s="354"/>
      <c r="F333" s="356"/>
      <c r="G333" s="356"/>
      <c r="H333" s="356"/>
      <c r="I333" s="357"/>
      <c r="J333" s="356"/>
      <c r="K333" s="356"/>
      <c r="L333" s="356"/>
      <c r="M333" s="356"/>
      <c r="N333" s="356"/>
      <c r="O333" s="356"/>
      <c r="P333" s="356"/>
      <c r="Q333" s="356"/>
      <c r="R333" s="358"/>
      <c r="S333" s="358"/>
      <c r="T333" s="356"/>
      <c r="U333" s="359"/>
      <c r="V333" s="493"/>
      <c r="W333" s="356"/>
      <c r="X333" s="356"/>
      <c r="Y333" s="356"/>
      <c r="Z333" s="356"/>
      <c r="AA333" s="360"/>
      <c r="AB333" s="360"/>
      <c r="AC333" s="356"/>
      <c r="AD333" s="356"/>
      <c r="AE333" s="356"/>
      <c r="AF333" s="356"/>
      <c r="AG333" s="356"/>
      <c r="AH333" s="356"/>
      <c r="AI333" s="361"/>
      <c r="AJ333" s="356"/>
      <c r="AK333" s="356"/>
      <c r="AL333" s="356"/>
      <c r="AM333" s="362"/>
      <c r="AN333" s="356"/>
      <c r="AO333" s="356"/>
      <c r="AP333" s="356"/>
      <c r="AQ333" s="356"/>
      <c r="AR333" s="363"/>
      <c r="AS333" s="356"/>
      <c r="AT333" s="356"/>
      <c r="AU333" s="356"/>
      <c r="AV333" s="364"/>
      <c r="AW333" s="356"/>
      <c r="AX333" s="356"/>
      <c r="AY333" s="356"/>
      <c r="AZ333" s="356"/>
      <c r="BA333" s="356"/>
      <c r="BB333" s="356"/>
      <c r="BC333" s="356"/>
      <c r="BD333" s="356"/>
      <c r="BE333" s="356"/>
      <c r="BF333" s="356"/>
      <c r="BG333" s="356"/>
      <c r="BH333" s="354"/>
      <c r="BI333" s="354"/>
      <c r="BJ333" s="356"/>
      <c r="BK333" s="356"/>
      <c r="BL333" s="356"/>
      <c r="BM333" s="356"/>
      <c r="BN333" s="356"/>
      <c r="BO333" s="356"/>
      <c r="BP333" s="356"/>
      <c r="BQ333" s="356"/>
      <c r="BR333" s="356"/>
      <c r="BS333" s="354"/>
      <c r="BT333" s="356"/>
    </row>
    <row r="334" spans="1:72" x14ac:dyDescent="0.2">
      <c r="A334" s="353"/>
      <c r="B334" s="354"/>
      <c r="C334" s="354"/>
      <c r="D334" s="354"/>
      <c r="E334" s="354"/>
      <c r="F334" s="356"/>
      <c r="G334" s="356"/>
      <c r="H334" s="356"/>
      <c r="I334" s="357"/>
      <c r="J334" s="356"/>
      <c r="K334" s="356"/>
      <c r="L334" s="356"/>
      <c r="M334" s="356"/>
      <c r="N334" s="356"/>
      <c r="O334" s="356"/>
      <c r="P334" s="356"/>
      <c r="Q334" s="356"/>
      <c r="R334" s="358"/>
      <c r="S334" s="358"/>
      <c r="T334" s="356"/>
      <c r="U334" s="359"/>
      <c r="V334" s="493"/>
      <c r="W334" s="356"/>
      <c r="X334" s="356"/>
      <c r="Y334" s="356"/>
      <c r="Z334" s="356"/>
      <c r="AA334" s="360"/>
      <c r="AB334" s="360"/>
      <c r="AC334" s="356"/>
      <c r="AD334" s="356"/>
      <c r="AE334" s="356"/>
      <c r="AF334" s="356"/>
      <c r="AG334" s="356"/>
      <c r="AH334" s="356"/>
      <c r="AI334" s="361"/>
      <c r="AJ334" s="356"/>
      <c r="AK334" s="356"/>
      <c r="AL334" s="356"/>
      <c r="AM334" s="362"/>
      <c r="AN334" s="356"/>
      <c r="AO334" s="356"/>
      <c r="AP334" s="356"/>
      <c r="AQ334" s="356"/>
      <c r="AR334" s="363"/>
      <c r="AS334" s="356"/>
      <c r="AT334" s="356"/>
      <c r="AU334" s="356"/>
      <c r="AV334" s="364"/>
      <c r="AW334" s="356"/>
      <c r="AX334" s="356"/>
      <c r="AY334" s="356"/>
      <c r="AZ334" s="356"/>
      <c r="BA334" s="356"/>
      <c r="BB334" s="356"/>
      <c r="BC334" s="356"/>
      <c r="BD334" s="356"/>
      <c r="BE334" s="356"/>
      <c r="BF334" s="356"/>
      <c r="BG334" s="356"/>
      <c r="BH334" s="354"/>
      <c r="BI334" s="354"/>
      <c r="BJ334" s="356"/>
      <c r="BK334" s="356"/>
      <c r="BL334" s="356"/>
      <c r="BM334" s="356"/>
      <c r="BN334" s="356"/>
      <c r="BO334" s="356"/>
      <c r="BP334" s="356"/>
      <c r="BQ334" s="356"/>
      <c r="BR334" s="356"/>
      <c r="BS334" s="354"/>
      <c r="BT334" s="356"/>
    </row>
    <row r="335" spans="1:72" x14ac:dyDescent="0.2">
      <c r="A335" s="353"/>
      <c r="B335" s="354"/>
      <c r="C335" s="354"/>
      <c r="D335" s="354"/>
      <c r="E335" s="354"/>
      <c r="F335" s="356"/>
      <c r="G335" s="356"/>
      <c r="H335" s="356"/>
      <c r="I335" s="357"/>
      <c r="J335" s="356"/>
      <c r="K335" s="356"/>
      <c r="L335" s="356"/>
      <c r="M335" s="356"/>
      <c r="N335" s="356"/>
      <c r="O335" s="356"/>
      <c r="P335" s="356"/>
      <c r="Q335" s="356"/>
      <c r="R335" s="358"/>
      <c r="S335" s="358"/>
      <c r="T335" s="356"/>
      <c r="U335" s="359"/>
      <c r="V335" s="493"/>
      <c r="W335" s="356"/>
      <c r="X335" s="356"/>
      <c r="Y335" s="356"/>
      <c r="Z335" s="356"/>
      <c r="AA335" s="360"/>
      <c r="AB335" s="360"/>
      <c r="AC335" s="356"/>
      <c r="AD335" s="356"/>
      <c r="AE335" s="356"/>
      <c r="AF335" s="356"/>
      <c r="AG335" s="356"/>
      <c r="AH335" s="356"/>
      <c r="AI335" s="361"/>
      <c r="AJ335" s="356"/>
      <c r="AK335" s="356"/>
      <c r="AL335" s="356"/>
      <c r="AM335" s="362"/>
      <c r="AN335" s="356"/>
      <c r="AO335" s="356"/>
      <c r="AP335" s="356"/>
      <c r="AQ335" s="356"/>
      <c r="AR335" s="363"/>
      <c r="AS335" s="356"/>
      <c r="AT335" s="356"/>
      <c r="AU335" s="356"/>
      <c r="AV335" s="364"/>
      <c r="AW335" s="356"/>
      <c r="AX335" s="356"/>
      <c r="AY335" s="356"/>
      <c r="AZ335" s="356"/>
      <c r="BA335" s="356"/>
      <c r="BB335" s="356"/>
      <c r="BC335" s="356"/>
      <c r="BD335" s="356"/>
      <c r="BE335" s="356"/>
      <c r="BF335" s="356"/>
      <c r="BG335" s="356"/>
      <c r="BH335" s="354"/>
      <c r="BI335" s="354"/>
      <c r="BJ335" s="356"/>
      <c r="BK335" s="356"/>
      <c r="BL335" s="356"/>
      <c r="BM335" s="356"/>
      <c r="BN335" s="356"/>
      <c r="BO335" s="356"/>
      <c r="BP335" s="356"/>
      <c r="BQ335" s="356"/>
      <c r="BR335" s="356"/>
      <c r="BS335" s="354"/>
      <c r="BT335" s="356"/>
    </row>
    <row r="336" spans="1:72" x14ac:dyDescent="0.2">
      <c r="A336" s="353"/>
      <c r="B336" s="354"/>
      <c r="C336" s="354"/>
      <c r="D336" s="354"/>
      <c r="E336" s="354"/>
      <c r="F336" s="356"/>
      <c r="G336" s="356"/>
      <c r="H336" s="356"/>
      <c r="I336" s="357"/>
      <c r="J336" s="356"/>
      <c r="K336" s="356"/>
      <c r="L336" s="356"/>
      <c r="M336" s="356"/>
      <c r="N336" s="356"/>
      <c r="O336" s="356"/>
      <c r="P336" s="356"/>
      <c r="Q336" s="356"/>
      <c r="R336" s="358"/>
      <c r="S336" s="358"/>
      <c r="T336" s="356"/>
      <c r="U336" s="359"/>
      <c r="V336" s="493"/>
      <c r="W336" s="356"/>
      <c r="X336" s="356"/>
      <c r="Y336" s="356"/>
      <c r="Z336" s="356"/>
      <c r="AA336" s="360"/>
      <c r="AB336" s="360"/>
      <c r="AC336" s="356"/>
      <c r="AD336" s="356"/>
      <c r="AE336" s="356"/>
      <c r="AF336" s="356"/>
      <c r="AG336" s="356"/>
      <c r="AH336" s="356"/>
      <c r="AI336" s="361"/>
      <c r="AJ336" s="356"/>
      <c r="AK336" s="356"/>
      <c r="AL336" s="356"/>
      <c r="AM336" s="362"/>
      <c r="AN336" s="356"/>
      <c r="AO336" s="356"/>
      <c r="AP336" s="356"/>
      <c r="AQ336" s="356"/>
      <c r="AR336" s="363"/>
      <c r="AS336" s="356"/>
      <c r="AT336" s="356"/>
      <c r="AU336" s="356"/>
      <c r="AV336" s="364"/>
      <c r="AW336" s="356"/>
      <c r="AX336" s="356"/>
      <c r="AY336" s="356"/>
      <c r="AZ336" s="356"/>
      <c r="BA336" s="356"/>
      <c r="BB336" s="356"/>
      <c r="BC336" s="356"/>
      <c r="BD336" s="356"/>
      <c r="BE336" s="356"/>
      <c r="BF336" s="356"/>
      <c r="BG336" s="356"/>
      <c r="BH336" s="354"/>
      <c r="BI336" s="354"/>
      <c r="BJ336" s="356"/>
      <c r="BK336" s="356"/>
      <c r="BL336" s="356"/>
      <c r="BM336" s="356"/>
      <c r="BN336" s="356"/>
      <c r="BO336" s="356"/>
      <c r="BP336" s="356"/>
      <c r="BQ336" s="356"/>
      <c r="BR336" s="356"/>
      <c r="BS336" s="354"/>
      <c r="BT336" s="356"/>
    </row>
    <row r="337" spans="1:72" x14ac:dyDescent="0.2">
      <c r="A337" s="353"/>
      <c r="B337" s="354"/>
      <c r="C337" s="354"/>
      <c r="D337" s="354"/>
      <c r="E337" s="354"/>
      <c r="F337" s="356"/>
      <c r="G337" s="356"/>
      <c r="H337" s="356"/>
      <c r="I337" s="357"/>
      <c r="J337" s="356"/>
      <c r="K337" s="356"/>
      <c r="L337" s="356"/>
      <c r="M337" s="356"/>
      <c r="N337" s="356"/>
      <c r="O337" s="356"/>
      <c r="P337" s="356"/>
      <c r="Q337" s="356"/>
      <c r="R337" s="358"/>
      <c r="S337" s="358"/>
      <c r="T337" s="356"/>
      <c r="U337" s="359"/>
      <c r="V337" s="493"/>
      <c r="W337" s="356"/>
      <c r="X337" s="356"/>
      <c r="Y337" s="356"/>
      <c r="Z337" s="356"/>
      <c r="AA337" s="360"/>
      <c r="AB337" s="360"/>
      <c r="AC337" s="356"/>
      <c r="AD337" s="356"/>
      <c r="AE337" s="356"/>
      <c r="AF337" s="356"/>
      <c r="AG337" s="356"/>
      <c r="AH337" s="356"/>
      <c r="AI337" s="361"/>
      <c r="AJ337" s="356"/>
      <c r="AK337" s="356"/>
      <c r="AL337" s="356"/>
      <c r="AM337" s="362"/>
      <c r="AN337" s="356"/>
      <c r="AO337" s="356"/>
      <c r="AP337" s="356"/>
      <c r="AQ337" s="356"/>
      <c r="AR337" s="363"/>
      <c r="AS337" s="356"/>
      <c r="AT337" s="356"/>
      <c r="AU337" s="356"/>
      <c r="AV337" s="364"/>
      <c r="AW337" s="356"/>
      <c r="AX337" s="356"/>
      <c r="AY337" s="356"/>
      <c r="AZ337" s="356"/>
      <c r="BA337" s="356"/>
      <c r="BB337" s="356"/>
      <c r="BC337" s="356"/>
      <c r="BD337" s="356"/>
      <c r="BE337" s="356"/>
      <c r="BF337" s="356"/>
      <c r="BG337" s="356"/>
      <c r="BH337" s="354"/>
      <c r="BI337" s="354"/>
      <c r="BJ337" s="356"/>
      <c r="BK337" s="356"/>
      <c r="BL337" s="356"/>
      <c r="BM337" s="356"/>
      <c r="BN337" s="356"/>
      <c r="BO337" s="356"/>
      <c r="BP337" s="356"/>
      <c r="BQ337" s="356"/>
      <c r="BR337" s="356"/>
      <c r="BS337" s="354"/>
      <c r="BT337" s="356"/>
    </row>
    <row r="338" spans="1:72" x14ac:dyDescent="0.2">
      <c r="A338" s="353"/>
      <c r="B338" s="354"/>
      <c r="C338" s="354"/>
      <c r="D338" s="354"/>
      <c r="E338" s="354"/>
      <c r="F338" s="356"/>
      <c r="G338" s="356"/>
      <c r="H338" s="356"/>
      <c r="I338" s="357"/>
      <c r="J338" s="356"/>
      <c r="K338" s="356"/>
      <c r="L338" s="356"/>
      <c r="M338" s="356"/>
      <c r="N338" s="356"/>
      <c r="O338" s="356"/>
      <c r="P338" s="356"/>
      <c r="Q338" s="356"/>
      <c r="R338" s="358"/>
      <c r="S338" s="358"/>
      <c r="T338" s="356"/>
      <c r="U338" s="359"/>
      <c r="V338" s="493"/>
      <c r="W338" s="356"/>
      <c r="X338" s="356"/>
      <c r="Y338" s="356"/>
      <c r="Z338" s="356"/>
      <c r="AA338" s="360"/>
      <c r="AB338" s="360"/>
      <c r="AC338" s="356"/>
      <c r="AD338" s="356"/>
      <c r="AE338" s="356"/>
      <c r="AF338" s="356"/>
      <c r="AG338" s="356"/>
      <c r="AH338" s="356"/>
      <c r="AI338" s="361"/>
      <c r="AJ338" s="356"/>
      <c r="AK338" s="356"/>
      <c r="AL338" s="356"/>
      <c r="AM338" s="362"/>
      <c r="AN338" s="356"/>
      <c r="AO338" s="356"/>
      <c r="AP338" s="356"/>
      <c r="AQ338" s="356"/>
      <c r="AR338" s="363"/>
      <c r="AS338" s="356"/>
      <c r="AT338" s="356"/>
      <c r="AU338" s="356"/>
      <c r="AV338" s="364"/>
      <c r="AW338" s="356"/>
      <c r="AX338" s="356"/>
      <c r="AY338" s="356"/>
      <c r="AZ338" s="356"/>
      <c r="BA338" s="356"/>
      <c r="BB338" s="356"/>
      <c r="BC338" s="356"/>
      <c r="BD338" s="356"/>
      <c r="BE338" s="356"/>
      <c r="BF338" s="356"/>
      <c r="BG338" s="356"/>
      <c r="BH338" s="354"/>
      <c r="BI338" s="354"/>
      <c r="BJ338" s="356"/>
      <c r="BK338" s="356"/>
      <c r="BL338" s="356"/>
      <c r="BM338" s="356"/>
      <c r="BN338" s="356"/>
      <c r="BO338" s="356"/>
      <c r="BP338" s="356"/>
      <c r="BQ338" s="356"/>
      <c r="BR338" s="356"/>
      <c r="BS338" s="354"/>
      <c r="BT338" s="356"/>
    </row>
    <row r="339" spans="1:72" x14ac:dyDescent="0.2">
      <c r="A339" s="353"/>
      <c r="B339" s="354"/>
      <c r="C339" s="354"/>
      <c r="D339" s="354"/>
      <c r="E339" s="354"/>
      <c r="F339" s="356"/>
      <c r="G339" s="356"/>
      <c r="H339" s="356"/>
      <c r="I339" s="357"/>
      <c r="J339" s="356"/>
      <c r="K339" s="356"/>
      <c r="L339" s="356"/>
      <c r="M339" s="356"/>
      <c r="N339" s="356"/>
      <c r="O339" s="356"/>
      <c r="P339" s="356"/>
      <c r="Q339" s="356"/>
      <c r="R339" s="358"/>
      <c r="S339" s="358"/>
      <c r="T339" s="356"/>
      <c r="U339" s="359"/>
      <c r="V339" s="493"/>
      <c r="W339" s="356"/>
      <c r="X339" s="356"/>
      <c r="Y339" s="356"/>
      <c r="Z339" s="356"/>
      <c r="AA339" s="360"/>
      <c r="AB339" s="360"/>
      <c r="AC339" s="356"/>
      <c r="AD339" s="356"/>
      <c r="AE339" s="356"/>
      <c r="AF339" s="356"/>
      <c r="AG339" s="356"/>
      <c r="AH339" s="356"/>
      <c r="AI339" s="361"/>
      <c r="AJ339" s="356"/>
      <c r="AK339" s="356"/>
      <c r="AL339" s="356"/>
      <c r="AM339" s="362"/>
      <c r="AN339" s="356"/>
      <c r="AO339" s="356"/>
      <c r="AP339" s="356"/>
      <c r="AQ339" s="356"/>
      <c r="AR339" s="363"/>
      <c r="AS339" s="356"/>
      <c r="AT339" s="356"/>
      <c r="AU339" s="356"/>
      <c r="AV339" s="364"/>
      <c r="AW339" s="356"/>
      <c r="AX339" s="356"/>
      <c r="AY339" s="356"/>
      <c r="AZ339" s="356"/>
      <c r="BA339" s="356"/>
      <c r="BB339" s="356"/>
      <c r="BC339" s="356"/>
      <c r="BD339" s="356"/>
      <c r="BE339" s="356"/>
      <c r="BF339" s="356"/>
      <c r="BG339" s="356"/>
      <c r="BH339" s="354"/>
      <c r="BI339" s="354"/>
      <c r="BJ339" s="356"/>
      <c r="BK339" s="356"/>
      <c r="BL339" s="356"/>
      <c r="BM339" s="356"/>
      <c r="BN339" s="356"/>
      <c r="BO339" s="356"/>
      <c r="BP339" s="356"/>
      <c r="BQ339" s="356"/>
      <c r="BR339" s="356"/>
      <c r="BS339" s="354"/>
      <c r="BT339" s="356"/>
    </row>
    <row r="340" spans="1:72" x14ac:dyDescent="0.2">
      <c r="A340" s="353"/>
      <c r="B340" s="354"/>
      <c r="C340" s="354"/>
      <c r="D340" s="354"/>
      <c r="E340" s="354"/>
      <c r="F340" s="356"/>
      <c r="G340" s="356"/>
      <c r="H340" s="356"/>
      <c r="I340" s="357"/>
      <c r="J340" s="356"/>
      <c r="K340" s="356"/>
      <c r="L340" s="356"/>
      <c r="M340" s="356"/>
      <c r="N340" s="356"/>
      <c r="O340" s="356"/>
      <c r="P340" s="356"/>
      <c r="Q340" s="356"/>
      <c r="R340" s="358"/>
      <c r="S340" s="358"/>
      <c r="T340" s="356"/>
      <c r="U340" s="359"/>
      <c r="V340" s="493"/>
      <c r="W340" s="356"/>
      <c r="X340" s="356"/>
      <c r="Y340" s="356"/>
      <c r="Z340" s="356"/>
      <c r="AA340" s="360"/>
      <c r="AB340" s="360"/>
      <c r="AC340" s="356"/>
      <c r="AD340" s="356"/>
      <c r="AE340" s="356"/>
      <c r="AF340" s="356"/>
      <c r="AG340" s="356"/>
      <c r="AH340" s="356"/>
      <c r="AI340" s="361"/>
      <c r="AJ340" s="356"/>
      <c r="AK340" s="356"/>
      <c r="AL340" s="356"/>
      <c r="AM340" s="362"/>
      <c r="AN340" s="356"/>
      <c r="AO340" s="356"/>
      <c r="AP340" s="356"/>
      <c r="AQ340" s="356"/>
      <c r="AR340" s="363"/>
      <c r="AS340" s="356"/>
      <c r="AT340" s="356"/>
      <c r="AU340" s="356"/>
      <c r="AV340" s="364"/>
      <c r="AW340" s="356"/>
      <c r="AX340" s="356"/>
      <c r="AY340" s="356"/>
      <c r="AZ340" s="356"/>
      <c r="BA340" s="356"/>
      <c r="BB340" s="356"/>
      <c r="BC340" s="356"/>
      <c r="BD340" s="356"/>
      <c r="BE340" s="356"/>
      <c r="BF340" s="356"/>
      <c r="BG340" s="356"/>
      <c r="BH340" s="354"/>
      <c r="BI340" s="354"/>
      <c r="BJ340" s="356"/>
      <c r="BK340" s="356"/>
      <c r="BL340" s="356"/>
      <c r="BM340" s="356"/>
      <c r="BN340" s="356"/>
      <c r="BO340" s="356"/>
      <c r="BP340" s="356"/>
      <c r="BQ340" s="356"/>
      <c r="BR340" s="356"/>
      <c r="BS340" s="354"/>
      <c r="BT340" s="356"/>
    </row>
    <row r="341" spans="1:72" x14ac:dyDescent="0.2">
      <c r="A341" s="353"/>
      <c r="B341" s="354"/>
      <c r="C341" s="354"/>
      <c r="D341" s="354"/>
      <c r="E341" s="354"/>
      <c r="F341" s="356"/>
      <c r="G341" s="356"/>
      <c r="H341" s="356"/>
      <c r="I341" s="357"/>
      <c r="J341" s="356"/>
      <c r="K341" s="356"/>
      <c r="L341" s="356"/>
      <c r="M341" s="356"/>
      <c r="N341" s="356"/>
      <c r="O341" s="356"/>
      <c r="P341" s="356"/>
      <c r="Q341" s="356"/>
      <c r="R341" s="358"/>
      <c r="S341" s="358"/>
      <c r="T341" s="356"/>
      <c r="U341" s="359"/>
      <c r="V341" s="493"/>
      <c r="W341" s="356"/>
      <c r="X341" s="356"/>
      <c r="Y341" s="356"/>
      <c r="Z341" s="356"/>
      <c r="AA341" s="360"/>
      <c r="AB341" s="360"/>
      <c r="AC341" s="356"/>
      <c r="AD341" s="356"/>
      <c r="AE341" s="356"/>
      <c r="AF341" s="356"/>
      <c r="AG341" s="356"/>
      <c r="AH341" s="356"/>
      <c r="AI341" s="361"/>
      <c r="AJ341" s="356"/>
      <c r="AK341" s="356"/>
      <c r="AL341" s="356"/>
      <c r="AM341" s="362"/>
      <c r="AN341" s="356"/>
      <c r="AO341" s="356"/>
      <c r="AP341" s="356"/>
      <c r="AQ341" s="356"/>
      <c r="AR341" s="363"/>
      <c r="AS341" s="356"/>
      <c r="AT341" s="356"/>
      <c r="AU341" s="356"/>
      <c r="AV341" s="364"/>
      <c r="AW341" s="356"/>
      <c r="AX341" s="356"/>
      <c r="AY341" s="356"/>
      <c r="AZ341" s="356"/>
      <c r="BA341" s="356"/>
      <c r="BB341" s="356"/>
      <c r="BC341" s="356"/>
      <c r="BD341" s="356"/>
      <c r="BE341" s="356"/>
      <c r="BF341" s="356"/>
      <c r="BG341" s="356"/>
      <c r="BH341" s="354"/>
      <c r="BI341" s="354"/>
      <c r="BJ341" s="356"/>
      <c r="BK341" s="356"/>
      <c r="BL341" s="356"/>
      <c r="BM341" s="356"/>
      <c r="BN341" s="356"/>
      <c r="BO341" s="356"/>
      <c r="BP341" s="356"/>
      <c r="BQ341" s="356"/>
      <c r="BR341" s="356"/>
      <c r="BS341" s="354"/>
      <c r="BT341" s="356"/>
    </row>
    <row r="342" spans="1:72" x14ac:dyDescent="0.2">
      <c r="A342" s="353"/>
      <c r="B342" s="354"/>
      <c r="C342" s="354"/>
      <c r="D342" s="354"/>
      <c r="E342" s="354"/>
      <c r="F342" s="356"/>
      <c r="G342" s="356"/>
      <c r="H342" s="356"/>
      <c r="I342" s="357"/>
      <c r="J342" s="356"/>
      <c r="K342" s="356"/>
      <c r="L342" s="356"/>
      <c r="M342" s="356"/>
      <c r="N342" s="356"/>
      <c r="O342" s="356"/>
      <c r="P342" s="356"/>
      <c r="Q342" s="356"/>
      <c r="R342" s="358"/>
      <c r="S342" s="358"/>
      <c r="T342" s="356"/>
      <c r="U342" s="359"/>
      <c r="V342" s="493"/>
      <c r="W342" s="356"/>
      <c r="X342" s="356"/>
      <c r="Y342" s="356"/>
      <c r="Z342" s="356"/>
      <c r="AA342" s="360"/>
      <c r="AB342" s="360"/>
      <c r="AC342" s="356"/>
      <c r="AD342" s="356"/>
      <c r="AE342" s="356"/>
      <c r="AF342" s="356"/>
      <c r="AG342" s="356"/>
      <c r="AH342" s="356"/>
      <c r="AI342" s="361"/>
      <c r="AJ342" s="356"/>
      <c r="AK342" s="356"/>
      <c r="AL342" s="356"/>
      <c r="AM342" s="362"/>
      <c r="AN342" s="356"/>
      <c r="AO342" s="356"/>
      <c r="AP342" s="356"/>
      <c r="AQ342" s="356"/>
      <c r="AR342" s="363"/>
      <c r="AS342" s="356"/>
      <c r="AT342" s="356"/>
      <c r="AU342" s="356"/>
      <c r="AV342" s="364"/>
      <c r="AW342" s="356"/>
      <c r="AX342" s="356"/>
      <c r="AY342" s="356"/>
      <c r="AZ342" s="356"/>
      <c r="BA342" s="356"/>
      <c r="BB342" s="356"/>
      <c r="BC342" s="356"/>
      <c r="BD342" s="356"/>
      <c r="BE342" s="356"/>
      <c r="BF342" s="356"/>
      <c r="BG342" s="356"/>
      <c r="BH342" s="354"/>
      <c r="BI342" s="354"/>
      <c r="BJ342" s="356"/>
      <c r="BK342" s="356"/>
      <c r="BL342" s="356"/>
      <c r="BM342" s="356"/>
      <c r="BN342" s="356"/>
      <c r="BO342" s="356"/>
      <c r="BP342" s="356"/>
      <c r="BQ342" s="356"/>
      <c r="BR342" s="356"/>
      <c r="BS342" s="354"/>
      <c r="BT342" s="356"/>
    </row>
    <row r="343" spans="1:72" x14ac:dyDescent="0.2">
      <c r="A343" s="353"/>
      <c r="B343" s="354"/>
      <c r="C343" s="354"/>
      <c r="D343" s="354"/>
      <c r="E343" s="354"/>
      <c r="F343" s="356"/>
      <c r="G343" s="356"/>
      <c r="H343" s="356"/>
      <c r="I343" s="357"/>
      <c r="J343" s="356"/>
      <c r="K343" s="356"/>
      <c r="L343" s="356"/>
      <c r="M343" s="356"/>
      <c r="N343" s="356"/>
      <c r="O343" s="356"/>
      <c r="P343" s="356"/>
      <c r="Q343" s="356"/>
      <c r="R343" s="358"/>
      <c r="S343" s="358"/>
      <c r="T343" s="356"/>
      <c r="U343" s="359"/>
      <c r="V343" s="493"/>
      <c r="W343" s="356"/>
      <c r="X343" s="356"/>
      <c r="Y343" s="356"/>
      <c r="Z343" s="356"/>
      <c r="AA343" s="360"/>
      <c r="AB343" s="360"/>
      <c r="AC343" s="356"/>
      <c r="AD343" s="356"/>
      <c r="AE343" s="356"/>
      <c r="AF343" s="356"/>
      <c r="AG343" s="356"/>
      <c r="AH343" s="356"/>
      <c r="AI343" s="361"/>
      <c r="AJ343" s="356"/>
      <c r="AK343" s="356"/>
      <c r="AL343" s="356"/>
      <c r="AM343" s="362"/>
      <c r="AN343" s="356"/>
      <c r="AO343" s="356"/>
      <c r="AP343" s="356"/>
      <c r="AQ343" s="356"/>
      <c r="AR343" s="363"/>
      <c r="AS343" s="356"/>
      <c r="AT343" s="356"/>
      <c r="AU343" s="356"/>
      <c r="AV343" s="364"/>
      <c r="AW343" s="356"/>
      <c r="AX343" s="356"/>
      <c r="AY343" s="356"/>
      <c r="AZ343" s="356"/>
      <c r="BA343" s="356"/>
      <c r="BB343" s="356"/>
      <c r="BC343" s="356"/>
      <c r="BD343" s="356"/>
      <c r="BE343" s="356"/>
      <c r="BF343" s="356"/>
      <c r="BG343" s="356"/>
      <c r="BH343" s="354"/>
      <c r="BI343" s="354"/>
      <c r="BJ343" s="356"/>
      <c r="BK343" s="356"/>
      <c r="BL343" s="356"/>
      <c r="BM343" s="356"/>
      <c r="BN343" s="356"/>
      <c r="BO343" s="356"/>
      <c r="BP343" s="356"/>
      <c r="BQ343" s="356"/>
      <c r="BR343" s="356"/>
      <c r="BS343" s="354"/>
      <c r="BT343" s="356"/>
    </row>
    <row r="344" spans="1:72" x14ac:dyDescent="0.2">
      <c r="A344" s="353"/>
      <c r="B344" s="354"/>
      <c r="C344" s="354"/>
      <c r="D344" s="354"/>
      <c r="E344" s="354"/>
      <c r="F344" s="356"/>
      <c r="G344" s="356"/>
      <c r="H344" s="356"/>
      <c r="I344" s="357"/>
      <c r="J344" s="356"/>
      <c r="K344" s="356"/>
      <c r="L344" s="356"/>
      <c r="M344" s="356"/>
      <c r="N344" s="356"/>
      <c r="O344" s="356"/>
      <c r="P344" s="356"/>
      <c r="Q344" s="356"/>
      <c r="R344" s="358"/>
      <c r="S344" s="358"/>
      <c r="T344" s="356"/>
      <c r="U344" s="359"/>
      <c r="V344" s="493"/>
      <c r="W344" s="356"/>
      <c r="X344" s="356"/>
      <c r="Y344" s="356"/>
      <c r="Z344" s="356"/>
      <c r="AA344" s="360"/>
      <c r="AB344" s="360"/>
      <c r="AC344" s="356"/>
      <c r="AD344" s="356"/>
      <c r="AE344" s="356"/>
      <c r="AF344" s="356"/>
      <c r="AG344" s="356"/>
      <c r="AH344" s="356"/>
      <c r="AI344" s="361"/>
      <c r="AJ344" s="356"/>
      <c r="AK344" s="356"/>
      <c r="AL344" s="356"/>
      <c r="AM344" s="362"/>
      <c r="AN344" s="356"/>
      <c r="AO344" s="356"/>
      <c r="AP344" s="356"/>
      <c r="AQ344" s="356"/>
      <c r="AR344" s="363"/>
      <c r="AS344" s="356"/>
      <c r="AT344" s="356"/>
      <c r="AU344" s="356"/>
      <c r="AV344" s="364"/>
      <c r="AW344" s="356"/>
      <c r="AX344" s="356"/>
      <c r="AY344" s="356"/>
      <c r="AZ344" s="356"/>
      <c r="BA344" s="356"/>
      <c r="BB344" s="356"/>
      <c r="BC344" s="356"/>
      <c r="BD344" s="356"/>
      <c r="BE344" s="356"/>
      <c r="BF344" s="356"/>
      <c r="BG344" s="356"/>
      <c r="BH344" s="354"/>
      <c r="BI344" s="354"/>
      <c r="BJ344" s="356"/>
      <c r="BK344" s="356"/>
      <c r="BL344" s="356"/>
      <c r="BM344" s="356"/>
      <c r="BN344" s="356"/>
      <c r="BO344" s="356"/>
      <c r="BP344" s="356"/>
      <c r="BQ344" s="356"/>
      <c r="BR344" s="356"/>
      <c r="BS344" s="354"/>
      <c r="BT344" s="356"/>
    </row>
    <row r="345" spans="1:72" x14ac:dyDescent="0.2">
      <c r="A345" s="353"/>
      <c r="B345" s="354"/>
      <c r="C345" s="354"/>
      <c r="D345" s="354"/>
      <c r="E345" s="354"/>
      <c r="F345" s="356"/>
      <c r="G345" s="356"/>
      <c r="H345" s="356"/>
      <c r="I345" s="357"/>
      <c r="J345" s="356"/>
      <c r="K345" s="356"/>
      <c r="L345" s="356"/>
      <c r="M345" s="356"/>
      <c r="N345" s="356"/>
      <c r="O345" s="356"/>
      <c r="P345" s="356"/>
      <c r="Q345" s="356"/>
      <c r="R345" s="358"/>
      <c r="S345" s="358"/>
      <c r="T345" s="356"/>
      <c r="U345" s="359"/>
      <c r="V345" s="493"/>
      <c r="W345" s="356"/>
      <c r="X345" s="356"/>
      <c r="Y345" s="356"/>
      <c r="Z345" s="356"/>
      <c r="AA345" s="360"/>
      <c r="AB345" s="360"/>
      <c r="AC345" s="356"/>
      <c r="AD345" s="356"/>
      <c r="AE345" s="356"/>
      <c r="AF345" s="356"/>
      <c r="AG345" s="356"/>
      <c r="AH345" s="356"/>
      <c r="AI345" s="361"/>
      <c r="AJ345" s="356"/>
      <c r="AK345" s="356"/>
      <c r="AL345" s="356"/>
      <c r="AM345" s="362"/>
      <c r="AN345" s="356"/>
      <c r="AO345" s="356"/>
      <c r="AP345" s="356"/>
      <c r="AQ345" s="356"/>
      <c r="AR345" s="363"/>
      <c r="AS345" s="356"/>
      <c r="AT345" s="356"/>
      <c r="AU345" s="356"/>
      <c r="AV345" s="364"/>
      <c r="AW345" s="356"/>
      <c r="AX345" s="356"/>
      <c r="AY345" s="356"/>
      <c r="AZ345" s="356"/>
      <c r="BA345" s="356"/>
      <c r="BB345" s="356"/>
      <c r="BC345" s="356"/>
      <c r="BD345" s="356"/>
      <c r="BE345" s="356"/>
      <c r="BF345" s="356"/>
      <c r="BG345" s="356"/>
      <c r="BH345" s="354"/>
      <c r="BI345" s="354"/>
      <c r="BJ345" s="356"/>
      <c r="BK345" s="356"/>
      <c r="BL345" s="356"/>
      <c r="BM345" s="356"/>
      <c r="BN345" s="356"/>
      <c r="BO345" s="356"/>
      <c r="BP345" s="356"/>
      <c r="BQ345" s="356"/>
      <c r="BR345" s="356"/>
      <c r="BS345" s="354"/>
      <c r="BT345" s="356"/>
    </row>
    <row r="346" spans="1:72" x14ac:dyDescent="0.2">
      <c r="A346" s="353"/>
      <c r="B346" s="354"/>
      <c r="C346" s="354"/>
      <c r="D346" s="354"/>
      <c r="E346" s="354"/>
      <c r="F346" s="356"/>
      <c r="G346" s="356"/>
      <c r="H346" s="356"/>
      <c r="I346" s="357"/>
      <c r="J346" s="356"/>
      <c r="K346" s="356"/>
      <c r="L346" s="356"/>
      <c r="M346" s="356"/>
      <c r="N346" s="356"/>
      <c r="O346" s="356"/>
      <c r="P346" s="356"/>
      <c r="Q346" s="356"/>
      <c r="R346" s="358"/>
      <c r="S346" s="358"/>
      <c r="T346" s="356"/>
      <c r="U346" s="359"/>
      <c r="V346" s="493"/>
      <c r="W346" s="356"/>
      <c r="X346" s="356"/>
      <c r="Y346" s="356"/>
      <c r="Z346" s="356"/>
      <c r="AA346" s="360"/>
      <c r="AB346" s="360"/>
      <c r="AC346" s="356"/>
      <c r="AD346" s="356"/>
      <c r="AE346" s="356"/>
      <c r="AF346" s="356"/>
      <c r="AG346" s="356"/>
      <c r="AH346" s="356"/>
      <c r="AI346" s="361"/>
      <c r="AJ346" s="356"/>
      <c r="AK346" s="356"/>
      <c r="AL346" s="356"/>
      <c r="AM346" s="362"/>
      <c r="AN346" s="356"/>
      <c r="AO346" s="356"/>
      <c r="AP346" s="356"/>
      <c r="AQ346" s="356"/>
      <c r="AR346" s="363"/>
      <c r="AS346" s="356"/>
      <c r="AT346" s="356"/>
      <c r="AU346" s="356"/>
      <c r="AV346" s="364"/>
      <c r="AW346" s="356"/>
      <c r="AX346" s="356"/>
      <c r="AY346" s="356"/>
      <c r="AZ346" s="356"/>
      <c r="BA346" s="356"/>
      <c r="BB346" s="356"/>
      <c r="BC346" s="356"/>
      <c r="BD346" s="356"/>
      <c r="BE346" s="356"/>
      <c r="BF346" s="356"/>
      <c r="BG346" s="356"/>
      <c r="BH346" s="354"/>
      <c r="BI346" s="354"/>
      <c r="BJ346" s="356"/>
      <c r="BK346" s="356"/>
      <c r="BL346" s="356"/>
      <c r="BM346" s="356"/>
      <c r="BN346" s="356"/>
      <c r="BO346" s="356"/>
      <c r="BP346" s="356"/>
      <c r="BQ346" s="356"/>
      <c r="BR346" s="356"/>
      <c r="BS346" s="354"/>
      <c r="BT346" s="356"/>
    </row>
    <row r="347" spans="1:72" x14ac:dyDescent="0.2">
      <c r="A347" s="353"/>
      <c r="B347" s="354"/>
      <c r="C347" s="354"/>
      <c r="D347" s="354"/>
      <c r="E347" s="354"/>
      <c r="F347" s="356"/>
      <c r="G347" s="356"/>
      <c r="H347" s="356"/>
      <c r="I347" s="357"/>
      <c r="J347" s="356"/>
      <c r="K347" s="356"/>
      <c r="L347" s="356"/>
      <c r="M347" s="356"/>
      <c r="N347" s="356"/>
      <c r="O347" s="356"/>
      <c r="P347" s="356"/>
      <c r="Q347" s="356"/>
      <c r="R347" s="358"/>
      <c r="S347" s="358"/>
      <c r="T347" s="356"/>
      <c r="U347" s="359"/>
      <c r="V347" s="493"/>
      <c r="W347" s="356"/>
      <c r="X347" s="356"/>
      <c r="Y347" s="356"/>
      <c r="Z347" s="356"/>
      <c r="AA347" s="360"/>
      <c r="AB347" s="360"/>
      <c r="AC347" s="356"/>
      <c r="AD347" s="356"/>
      <c r="AE347" s="356"/>
      <c r="AF347" s="356"/>
      <c r="AG347" s="356"/>
      <c r="AH347" s="356"/>
      <c r="AI347" s="361"/>
      <c r="AJ347" s="356"/>
      <c r="AK347" s="356"/>
      <c r="AL347" s="356"/>
      <c r="AM347" s="362"/>
      <c r="AN347" s="356"/>
      <c r="AO347" s="356"/>
      <c r="AP347" s="356"/>
      <c r="AQ347" s="356"/>
      <c r="AR347" s="363"/>
      <c r="AS347" s="356"/>
      <c r="AT347" s="356"/>
      <c r="AU347" s="356"/>
      <c r="AV347" s="364"/>
      <c r="AW347" s="356"/>
      <c r="AX347" s="356"/>
      <c r="AY347" s="356"/>
      <c r="AZ347" s="356"/>
      <c r="BA347" s="356"/>
      <c r="BB347" s="356"/>
      <c r="BC347" s="356"/>
      <c r="BD347" s="356"/>
      <c r="BE347" s="356"/>
      <c r="BF347" s="356"/>
      <c r="BG347" s="356"/>
      <c r="BH347" s="354"/>
      <c r="BI347" s="354"/>
      <c r="BJ347" s="356"/>
      <c r="BK347" s="356"/>
      <c r="BL347" s="356"/>
      <c r="BM347" s="356"/>
      <c r="BN347" s="356"/>
      <c r="BO347" s="356"/>
      <c r="BP347" s="356"/>
      <c r="BQ347" s="356"/>
      <c r="BR347" s="356"/>
      <c r="BS347" s="354"/>
      <c r="BT347" s="356"/>
    </row>
    <row r="348" spans="1:72" x14ac:dyDescent="0.2">
      <c r="A348" s="353"/>
      <c r="B348" s="354"/>
      <c r="C348" s="354"/>
      <c r="D348" s="354"/>
      <c r="E348" s="354"/>
      <c r="F348" s="356"/>
      <c r="G348" s="356"/>
      <c r="H348" s="356"/>
      <c r="I348" s="357"/>
      <c r="J348" s="356"/>
      <c r="K348" s="356"/>
      <c r="L348" s="356"/>
      <c r="M348" s="356"/>
      <c r="N348" s="356"/>
      <c r="O348" s="356"/>
      <c r="P348" s="356"/>
      <c r="Q348" s="356"/>
      <c r="R348" s="358"/>
      <c r="S348" s="358"/>
      <c r="T348" s="356"/>
      <c r="U348" s="359"/>
      <c r="V348" s="493"/>
      <c r="W348" s="356"/>
      <c r="X348" s="356"/>
      <c r="Y348" s="356"/>
      <c r="Z348" s="356"/>
      <c r="AA348" s="360"/>
      <c r="AB348" s="360"/>
      <c r="AC348" s="356"/>
      <c r="AD348" s="356"/>
      <c r="AE348" s="356"/>
      <c r="AF348" s="356"/>
      <c r="AG348" s="356"/>
      <c r="AH348" s="356"/>
      <c r="AI348" s="361"/>
      <c r="AJ348" s="356"/>
      <c r="AK348" s="356"/>
      <c r="AL348" s="356"/>
      <c r="AM348" s="362"/>
      <c r="AN348" s="356"/>
      <c r="AO348" s="356"/>
      <c r="AP348" s="356"/>
      <c r="AQ348" s="356"/>
      <c r="AR348" s="363"/>
      <c r="AS348" s="356"/>
      <c r="AT348" s="356"/>
      <c r="AU348" s="356"/>
      <c r="AV348" s="364"/>
      <c r="AW348" s="356"/>
      <c r="AX348" s="356"/>
      <c r="AY348" s="356"/>
      <c r="AZ348" s="356"/>
      <c r="BA348" s="356"/>
      <c r="BB348" s="356"/>
      <c r="BC348" s="356"/>
      <c r="BD348" s="356"/>
      <c r="BE348" s="356"/>
      <c r="BF348" s="356"/>
      <c r="BG348" s="356"/>
      <c r="BH348" s="354"/>
      <c r="BI348" s="354"/>
      <c r="BJ348" s="356"/>
      <c r="BK348" s="356"/>
      <c r="BL348" s="356"/>
      <c r="BM348" s="356"/>
      <c r="BN348" s="356"/>
      <c r="BO348" s="356"/>
      <c r="BP348" s="356"/>
      <c r="BQ348" s="356"/>
      <c r="BR348" s="356"/>
      <c r="BS348" s="354"/>
      <c r="BT348" s="356"/>
    </row>
    <row r="349" spans="1:72" x14ac:dyDescent="0.2">
      <c r="A349" s="353"/>
      <c r="B349" s="354"/>
      <c r="C349" s="354"/>
      <c r="D349" s="354"/>
      <c r="E349" s="354"/>
      <c r="F349" s="356"/>
      <c r="G349" s="356"/>
      <c r="H349" s="356"/>
      <c r="I349" s="357"/>
      <c r="J349" s="356"/>
      <c r="K349" s="356"/>
      <c r="L349" s="356"/>
      <c r="M349" s="356"/>
      <c r="N349" s="356"/>
      <c r="O349" s="356"/>
      <c r="P349" s="356"/>
      <c r="Q349" s="356"/>
      <c r="R349" s="358"/>
      <c r="S349" s="358"/>
      <c r="T349" s="356"/>
      <c r="U349" s="359"/>
      <c r="V349" s="493"/>
      <c r="W349" s="356"/>
      <c r="X349" s="356"/>
      <c r="Y349" s="356"/>
      <c r="Z349" s="356"/>
      <c r="AA349" s="360"/>
      <c r="AB349" s="360"/>
      <c r="AC349" s="356"/>
      <c r="AD349" s="356"/>
      <c r="AE349" s="356"/>
      <c r="AF349" s="356"/>
      <c r="AG349" s="356"/>
      <c r="AH349" s="356"/>
      <c r="AI349" s="361"/>
      <c r="AJ349" s="356"/>
      <c r="AK349" s="356"/>
      <c r="AL349" s="356"/>
      <c r="AM349" s="362"/>
      <c r="AN349" s="356"/>
      <c r="AO349" s="356"/>
      <c r="AP349" s="356"/>
      <c r="AQ349" s="356"/>
      <c r="AR349" s="363"/>
      <c r="AS349" s="356"/>
      <c r="AT349" s="356"/>
      <c r="AU349" s="356"/>
      <c r="AV349" s="364"/>
      <c r="AW349" s="356"/>
      <c r="AX349" s="356"/>
      <c r="AY349" s="356"/>
      <c r="AZ349" s="356"/>
      <c r="BA349" s="356"/>
      <c r="BB349" s="356"/>
      <c r="BC349" s="356"/>
      <c r="BD349" s="356"/>
      <c r="BE349" s="356"/>
      <c r="BF349" s="356"/>
      <c r="BG349" s="356"/>
      <c r="BH349" s="354"/>
      <c r="BI349" s="354"/>
      <c r="BJ349" s="356"/>
      <c r="BK349" s="356"/>
      <c r="BL349" s="356"/>
      <c r="BM349" s="356"/>
      <c r="BN349" s="356"/>
      <c r="BO349" s="356"/>
      <c r="BP349" s="356"/>
      <c r="BQ349" s="356"/>
      <c r="BR349" s="356"/>
      <c r="BS349" s="354"/>
      <c r="BT349" s="356"/>
    </row>
    <row r="350" spans="1:72" x14ac:dyDescent="0.2">
      <c r="A350" s="353"/>
      <c r="B350" s="354"/>
      <c r="C350" s="354"/>
      <c r="D350" s="354"/>
      <c r="E350" s="354"/>
      <c r="F350" s="356"/>
      <c r="G350" s="356"/>
      <c r="H350" s="356"/>
      <c r="I350" s="357"/>
      <c r="J350" s="356"/>
      <c r="K350" s="356"/>
      <c r="L350" s="356"/>
      <c r="M350" s="356"/>
      <c r="N350" s="356"/>
      <c r="O350" s="356"/>
      <c r="P350" s="356"/>
      <c r="Q350" s="356"/>
      <c r="R350" s="358"/>
      <c r="S350" s="358"/>
      <c r="T350" s="356"/>
      <c r="U350" s="359"/>
      <c r="V350" s="493"/>
      <c r="W350" s="356"/>
      <c r="X350" s="356"/>
      <c r="Y350" s="356"/>
      <c r="Z350" s="356"/>
      <c r="AA350" s="360"/>
      <c r="AB350" s="360"/>
      <c r="AC350" s="356"/>
      <c r="AD350" s="356"/>
      <c r="AE350" s="356"/>
      <c r="AF350" s="356"/>
      <c r="AG350" s="356"/>
      <c r="AH350" s="356"/>
      <c r="AI350" s="361"/>
      <c r="AJ350" s="356"/>
      <c r="AK350" s="356"/>
      <c r="AL350" s="356"/>
      <c r="AM350" s="362"/>
      <c r="AN350" s="356"/>
      <c r="AO350" s="356"/>
      <c r="AP350" s="356"/>
      <c r="AQ350" s="356"/>
      <c r="AR350" s="363"/>
      <c r="AS350" s="356"/>
      <c r="AT350" s="356"/>
      <c r="AU350" s="356"/>
      <c r="AV350" s="364"/>
      <c r="AW350" s="356"/>
      <c r="AX350" s="356"/>
      <c r="AY350" s="356"/>
      <c r="AZ350" s="356"/>
      <c r="BA350" s="356"/>
      <c r="BB350" s="356"/>
      <c r="BC350" s="356"/>
      <c r="BD350" s="356"/>
      <c r="BE350" s="356"/>
      <c r="BF350" s="356"/>
      <c r="BG350" s="356"/>
      <c r="BH350" s="354"/>
      <c r="BI350" s="354"/>
      <c r="BJ350" s="356"/>
      <c r="BK350" s="356"/>
      <c r="BL350" s="356"/>
      <c r="BM350" s="356"/>
      <c r="BN350" s="356"/>
      <c r="BO350" s="356"/>
      <c r="BP350" s="356"/>
      <c r="BQ350" s="356"/>
      <c r="BR350" s="356"/>
      <c r="BS350" s="354"/>
      <c r="BT350" s="356"/>
    </row>
    <row r="351" spans="1:72" x14ac:dyDescent="0.2">
      <c r="A351" s="353"/>
      <c r="B351" s="354"/>
      <c r="C351" s="354"/>
      <c r="D351" s="354"/>
      <c r="E351" s="354"/>
      <c r="F351" s="356"/>
      <c r="G351" s="356"/>
      <c r="H351" s="356"/>
      <c r="I351" s="357"/>
      <c r="J351" s="356"/>
      <c r="K351" s="356"/>
      <c r="L351" s="356"/>
      <c r="M351" s="356"/>
      <c r="N351" s="356"/>
      <c r="O351" s="356"/>
      <c r="P351" s="356"/>
      <c r="Q351" s="356"/>
      <c r="R351" s="358"/>
      <c r="S351" s="358"/>
      <c r="T351" s="356"/>
      <c r="U351" s="359"/>
      <c r="V351" s="493"/>
      <c r="W351" s="356"/>
      <c r="X351" s="356"/>
      <c r="Y351" s="356"/>
      <c r="Z351" s="356"/>
      <c r="AA351" s="360"/>
      <c r="AB351" s="360"/>
      <c r="AC351" s="356"/>
      <c r="AD351" s="356"/>
      <c r="AE351" s="356"/>
      <c r="AF351" s="356"/>
      <c r="AG351" s="356"/>
      <c r="AH351" s="356"/>
      <c r="AI351" s="361"/>
      <c r="AJ351" s="356"/>
      <c r="AK351" s="356"/>
      <c r="AL351" s="356"/>
      <c r="AM351" s="362"/>
      <c r="AN351" s="356"/>
      <c r="AO351" s="356"/>
      <c r="AP351" s="356"/>
      <c r="AQ351" s="356"/>
      <c r="AR351" s="363"/>
      <c r="AS351" s="356"/>
      <c r="AT351" s="356"/>
      <c r="AU351" s="356"/>
      <c r="AV351" s="364"/>
      <c r="AW351" s="356"/>
      <c r="AX351" s="356"/>
      <c r="AY351" s="356"/>
      <c r="AZ351" s="356"/>
      <c r="BA351" s="356"/>
      <c r="BB351" s="356"/>
      <c r="BC351" s="356"/>
      <c r="BD351" s="356"/>
      <c r="BE351" s="356"/>
      <c r="BF351" s="356"/>
      <c r="BG351" s="356"/>
      <c r="BH351" s="354"/>
      <c r="BI351" s="354"/>
      <c r="BJ351" s="356"/>
      <c r="BK351" s="356"/>
      <c r="BL351" s="356"/>
      <c r="BM351" s="356"/>
      <c r="BN351" s="356"/>
      <c r="BO351" s="356"/>
      <c r="BP351" s="356"/>
      <c r="BQ351" s="356"/>
      <c r="BR351" s="356"/>
      <c r="BS351" s="354"/>
      <c r="BT351" s="356"/>
    </row>
    <row r="352" spans="1:72" x14ac:dyDescent="0.2">
      <c r="A352" s="353"/>
      <c r="B352" s="354"/>
      <c r="C352" s="354"/>
      <c r="D352" s="354"/>
      <c r="E352" s="354"/>
      <c r="F352" s="356"/>
      <c r="G352" s="356"/>
      <c r="H352" s="356"/>
      <c r="I352" s="357"/>
      <c r="J352" s="356"/>
      <c r="K352" s="356"/>
      <c r="L352" s="356"/>
      <c r="M352" s="356"/>
      <c r="N352" s="356"/>
      <c r="O352" s="356"/>
      <c r="P352" s="356"/>
      <c r="Q352" s="356"/>
      <c r="R352" s="358"/>
      <c r="S352" s="358"/>
      <c r="T352" s="356"/>
      <c r="U352" s="359"/>
      <c r="V352" s="493"/>
      <c r="W352" s="356"/>
      <c r="X352" s="356"/>
      <c r="Y352" s="356"/>
      <c r="Z352" s="356"/>
      <c r="AA352" s="360"/>
      <c r="AB352" s="360"/>
      <c r="AC352" s="356"/>
      <c r="AD352" s="356"/>
      <c r="AE352" s="356"/>
      <c r="AF352" s="356"/>
      <c r="AG352" s="356"/>
      <c r="AH352" s="356"/>
      <c r="AI352" s="361"/>
      <c r="AJ352" s="356"/>
      <c r="AK352" s="356"/>
      <c r="AL352" s="356"/>
      <c r="AM352" s="362"/>
      <c r="AN352" s="356"/>
      <c r="AO352" s="356"/>
      <c r="AP352" s="356"/>
      <c r="AQ352" s="356"/>
      <c r="AR352" s="363"/>
      <c r="AS352" s="356"/>
      <c r="AT352" s="356"/>
      <c r="AU352" s="356"/>
      <c r="AV352" s="364"/>
      <c r="AW352" s="356"/>
      <c r="AX352" s="356"/>
      <c r="AY352" s="356"/>
      <c r="AZ352" s="356"/>
      <c r="BA352" s="356"/>
      <c r="BB352" s="356"/>
      <c r="BC352" s="356"/>
      <c r="BD352" s="356"/>
      <c r="BE352" s="356"/>
      <c r="BF352" s="356"/>
      <c r="BG352" s="356"/>
      <c r="BH352" s="354"/>
      <c r="BI352" s="354"/>
      <c r="BJ352" s="356"/>
      <c r="BK352" s="356"/>
      <c r="BL352" s="356"/>
      <c r="BM352" s="356"/>
      <c r="BN352" s="356"/>
      <c r="BO352" s="356"/>
      <c r="BP352" s="356"/>
      <c r="BQ352" s="356"/>
      <c r="BR352" s="356"/>
      <c r="BS352" s="354"/>
      <c r="BT352" s="356"/>
    </row>
    <row r="353" spans="1:72" x14ac:dyDescent="0.2">
      <c r="A353" s="353"/>
      <c r="B353" s="354"/>
      <c r="C353" s="354"/>
      <c r="D353" s="354"/>
      <c r="E353" s="354"/>
      <c r="F353" s="356"/>
      <c r="G353" s="356"/>
      <c r="H353" s="356"/>
      <c r="I353" s="357"/>
      <c r="J353" s="356"/>
      <c r="K353" s="356"/>
      <c r="L353" s="356"/>
      <c r="M353" s="356"/>
      <c r="N353" s="356"/>
      <c r="O353" s="356"/>
      <c r="P353" s="356"/>
      <c r="Q353" s="356"/>
      <c r="R353" s="358"/>
      <c r="S353" s="358"/>
      <c r="T353" s="356"/>
      <c r="U353" s="359"/>
      <c r="V353" s="493"/>
      <c r="W353" s="356"/>
      <c r="X353" s="356"/>
      <c r="Y353" s="356"/>
      <c r="Z353" s="356"/>
      <c r="AA353" s="360"/>
      <c r="AB353" s="360"/>
      <c r="AC353" s="356"/>
      <c r="AD353" s="356"/>
      <c r="AE353" s="356"/>
      <c r="AF353" s="356"/>
      <c r="AG353" s="356"/>
      <c r="AH353" s="356"/>
      <c r="AI353" s="361"/>
      <c r="AJ353" s="356"/>
      <c r="AK353" s="356"/>
      <c r="AL353" s="356"/>
      <c r="AM353" s="362"/>
      <c r="AN353" s="356"/>
      <c r="AO353" s="356"/>
      <c r="AP353" s="356"/>
      <c r="AQ353" s="356"/>
      <c r="AR353" s="363"/>
      <c r="AS353" s="356"/>
      <c r="AT353" s="356"/>
      <c r="AU353" s="356"/>
      <c r="AV353" s="364"/>
      <c r="AW353" s="356"/>
      <c r="AX353" s="356"/>
      <c r="AY353" s="356"/>
      <c r="AZ353" s="356"/>
      <c r="BA353" s="356"/>
      <c r="BB353" s="356"/>
      <c r="BC353" s="356"/>
      <c r="BD353" s="356"/>
      <c r="BE353" s="356"/>
      <c r="BF353" s="356"/>
      <c r="BG353" s="356"/>
      <c r="BH353" s="354"/>
      <c r="BI353" s="354"/>
      <c r="BJ353" s="356"/>
      <c r="BK353" s="356"/>
      <c r="BL353" s="356"/>
      <c r="BM353" s="356"/>
      <c r="BN353" s="356"/>
      <c r="BO353" s="356"/>
      <c r="BP353" s="356"/>
      <c r="BQ353" s="356"/>
      <c r="BR353" s="356"/>
      <c r="BS353" s="354"/>
      <c r="BT353" s="356"/>
    </row>
    <row r="354" spans="1:72" x14ac:dyDescent="0.2">
      <c r="A354" s="353"/>
      <c r="B354" s="354"/>
      <c r="C354" s="354"/>
      <c r="D354" s="354"/>
      <c r="E354" s="354"/>
      <c r="F354" s="356"/>
      <c r="G354" s="356"/>
      <c r="H354" s="356"/>
      <c r="I354" s="357"/>
      <c r="J354" s="356"/>
      <c r="K354" s="356"/>
      <c r="L354" s="356"/>
      <c r="M354" s="356"/>
      <c r="N354" s="356"/>
      <c r="O354" s="356"/>
      <c r="P354" s="356"/>
      <c r="Q354" s="356"/>
      <c r="R354" s="358"/>
      <c r="S354" s="358"/>
      <c r="T354" s="356"/>
      <c r="U354" s="359"/>
      <c r="V354" s="493"/>
      <c r="W354" s="356"/>
      <c r="X354" s="356"/>
      <c r="Y354" s="356"/>
      <c r="Z354" s="356"/>
      <c r="AA354" s="360"/>
      <c r="AB354" s="360"/>
      <c r="AC354" s="356"/>
      <c r="AD354" s="356"/>
      <c r="AE354" s="356"/>
      <c r="AF354" s="356"/>
      <c r="AG354" s="356"/>
      <c r="AH354" s="356"/>
      <c r="AI354" s="361"/>
      <c r="AJ354" s="356"/>
      <c r="AK354" s="356"/>
      <c r="AL354" s="356"/>
      <c r="AM354" s="362"/>
      <c r="AN354" s="356"/>
      <c r="AO354" s="356"/>
      <c r="AP354" s="356"/>
      <c r="AQ354" s="356"/>
      <c r="AR354" s="363"/>
      <c r="AS354" s="356"/>
      <c r="AT354" s="356"/>
      <c r="AU354" s="356"/>
      <c r="AV354" s="364"/>
      <c r="AW354" s="356"/>
      <c r="AX354" s="356"/>
      <c r="AY354" s="356"/>
      <c r="AZ354" s="356"/>
      <c r="BA354" s="356"/>
      <c r="BB354" s="356"/>
      <c r="BC354" s="356"/>
      <c r="BD354" s="356"/>
      <c r="BE354" s="356"/>
      <c r="BF354" s="356"/>
      <c r="BG354" s="356"/>
      <c r="BH354" s="354"/>
      <c r="BI354" s="354"/>
      <c r="BJ354" s="356"/>
      <c r="BK354" s="356"/>
      <c r="BL354" s="356"/>
      <c r="BM354" s="356"/>
      <c r="BN354" s="356"/>
      <c r="BO354" s="356"/>
      <c r="BP354" s="356"/>
      <c r="BQ354" s="356"/>
      <c r="BR354" s="356"/>
      <c r="BS354" s="354"/>
      <c r="BT354" s="356"/>
    </row>
    <row r="355" spans="1:72" x14ac:dyDescent="0.2">
      <c r="A355" s="353"/>
      <c r="B355" s="354"/>
      <c r="C355" s="354"/>
      <c r="D355" s="354"/>
      <c r="E355" s="354"/>
      <c r="F355" s="356"/>
      <c r="G355" s="356"/>
      <c r="H355" s="356"/>
      <c r="I355" s="357"/>
      <c r="J355" s="356"/>
      <c r="K355" s="356"/>
      <c r="L355" s="356"/>
      <c r="M355" s="356"/>
      <c r="N355" s="356"/>
      <c r="O355" s="356"/>
      <c r="P355" s="356"/>
      <c r="Q355" s="356"/>
      <c r="R355" s="358"/>
      <c r="S355" s="358"/>
      <c r="T355" s="356"/>
      <c r="U355" s="359"/>
      <c r="V355" s="493"/>
      <c r="W355" s="356"/>
      <c r="X355" s="356"/>
      <c r="Y355" s="356"/>
      <c r="Z355" s="356"/>
      <c r="AA355" s="360"/>
      <c r="AB355" s="360"/>
      <c r="AC355" s="356"/>
      <c r="AD355" s="356"/>
      <c r="AE355" s="356"/>
      <c r="AF355" s="356"/>
      <c r="AG355" s="356"/>
      <c r="AH355" s="356"/>
      <c r="AI355" s="361"/>
      <c r="AJ355" s="356"/>
      <c r="AK355" s="356"/>
      <c r="AL355" s="356"/>
      <c r="AM355" s="362"/>
      <c r="AN355" s="356"/>
      <c r="AO355" s="356"/>
      <c r="AP355" s="356"/>
      <c r="AQ355" s="356"/>
      <c r="AR355" s="363"/>
      <c r="AS355" s="356"/>
      <c r="AT355" s="356"/>
      <c r="AU355" s="356"/>
      <c r="AV355" s="364"/>
      <c r="AW355" s="356"/>
      <c r="AX355" s="356"/>
      <c r="AY355" s="356"/>
      <c r="AZ355" s="356"/>
      <c r="BA355" s="356"/>
      <c r="BB355" s="356"/>
      <c r="BC355" s="356"/>
      <c r="BD355" s="356"/>
      <c r="BE355" s="356"/>
      <c r="BF355" s="356"/>
      <c r="BG355" s="356"/>
      <c r="BH355" s="354"/>
      <c r="BI355" s="354"/>
      <c r="BJ355" s="356"/>
      <c r="BK355" s="356"/>
      <c r="BL355" s="356"/>
      <c r="BM355" s="356"/>
      <c r="BN355" s="356"/>
      <c r="BO355" s="356"/>
      <c r="BP355" s="356"/>
      <c r="BQ355" s="356"/>
      <c r="BR355" s="356"/>
      <c r="BS355" s="354"/>
      <c r="BT355" s="356"/>
    </row>
    <row r="356" spans="1:72" x14ac:dyDescent="0.2">
      <c r="A356" s="353"/>
      <c r="B356" s="354"/>
      <c r="C356" s="354"/>
      <c r="D356" s="354"/>
      <c r="E356" s="354"/>
      <c r="F356" s="356"/>
      <c r="G356" s="356"/>
      <c r="H356" s="356"/>
      <c r="I356" s="357"/>
      <c r="J356" s="356"/>
      <c r="K356" s="356"/>
      <c r="L356" s="356"/>
      <c r="M356" s="356"/>
      <c r="N356" s="356"/>
      <c r="O356" s="356"/>
      <c r="P356" s="356"/>
      <c r="Q356" s="356"/>
      <c r="R356" s="358"/>
      <c r="S356" s="358"/>
      <c r="T356" s="356"/>
      <c r="U356" s="359"/>
      <c r="V356" s="493"/>
      <c r="W356" s="356"/>
      <c r="X356" s="356"/>
      <c r="Y356" s="356"/>
      <c r="Z356" s="356"/>
      <c r="AA356" s="360"/>
      <c r="AB356" s="360"/>
      <c r="AC356" s="356"/>
      <c r="AD356" s="356"/>
      <c r="AE356" s="356"/>
      <c r="AF356" s="356"/>
      <c r="AG356" s="356"/>
      <c r="AH356" s="356"/>
      <c r="AI356" s="361"/>
      <c r="AJ356" s="356"/>
      <c r="AK356" s="356"/>
      <c r="AL356" s="356"/>
      <c r="AM356" s="362"/>
      <c r="AN356" s="356"/>
      <c r="AO356" s="356"/>
      <c r="AP356" s="356"/>
      <c r="AQ356" s="356"/>
      <c r="AR356" s="363"/>
      <c r="AS356" s="356"/>
      <c r="AT356" s="356"/>
      <c r="AU356" s="356"/>
      <c r="AV356" s="364"/>
      <c r="AW356" s="356"/>
      <c r="AX356" s="356"/>
      <c r="AY356" s="356"/>
      <c r="AZ356" s="356"/>
      <c r="BA356" s="356"/>
      <c r="BB356" s="356"/>
      <c r="BC356" s="356"/>
      <c r="BD356" s="356"/>
      <c r="BE356" s="356"/>
      <c r="BF356" s="356"/>
      <c r="BG356" s="356"/>
      <c r="BH356" s="354"/>
      <c r="BI356" s="354"/>
      <c r="BJ356" s="356"/>
      <c r="BK356" s="356"/>
      <c r="BL356" s="356"/>
      <c r="BM356" s="356"/>
      <c r="BN356" s="356"/>
      <c r="BO356" s="356"/>
      <c r="BP356" s="356"/>
      <c r="BQ356" s="356"/>
      <c r="BR356" s="356"/>
      <c r="BS356" s="354"/>
      <c r="BT356" s="356"/>
    </row>
    <row r="357" spans="1:72" x14ac:dyDescent="0.2">
      <c r="A357" s="353"/>
      <c r="B357" s="354"/>
      <c r="C357" s="354"/>
      <c r="D357" s="354"/>
      <c r="E357" s="354"/>
      <c r="F357" s="356"/>
      <c r="G357" s="356"/>
      <c r="H357" s="356"/>
      <c r="I357" s="357"/>
      <c r="J357" s="356"/>
      <c r="K357" s="356"/>
      <c r="L357" s="356"/>
      <c r="M357" s="356"/>
      <c r="N357" s="356"/>
      <c r="O357" s="356"/>
      <c r="P357" s="356"/>
      <c r="Q357" s="356"/>
      <c r="R357" s="358"/>
      <c r="S357" s="358"/>
      <c r="T357" s="356"/>
      <c r="U357" s="359"/>
      <c r="V357" s="493"/>
      <c r="W357" s="356"/>
      <c r="X357" s="356"/>
      <c r="Y357" s="356"/>
      <c r="Z357" s="356"/>
      <c r="AA357" s="360"/>
      <c r="AB357" s="360"/>
      <c r="AC357" s="356"/>
      <c r="AD357" s="356"/>
      <c r="AE357" s="356"/>
      <c r="AF357" s="356"/>
      <c r="AG357" s="356"/>
      <c r="AH357" s="356"/>
      <c r="AI357" s="361"/>
      <c r="AJ357" s="356"/>
      <c r="AK357" s="356"/>
      <c r="AL357" s="356"/>
      <c r="AM357" s="362"/>
      <c r="AN357" s="356"/>
      <c r="AO357" s="356"/>
      <c r="AP357" s="356"/>
      <c r="AQ357" s="356"/>
      <c r="AR357" s="363"/>
      <c r="AS357" s="356"/>
      <c r="AT357" s="356"/>
      <c r="AU357" s="356"/>
      <c r="AV357" s="364"/>
      <c r="AW357" s="356"/>
      <c r="AX357" s="356"/>
      <c r="AY357" s="356"/>
      <c r="AZ357" s="356"/>
      <c r="BA357" s="356"/>
      <c r="BB357" s="356"/>
      <c r="BC357" s="356"/>
      <c r="BD357" s="356"/>
      <c r="BE357" s="356"/>
      <c r="BF357" s="356"/>
      <c r="BG357" s="356"/>
      <c r="BH357" s="354"/>
      <c r="BI357" s="354"/>
      <c r="BJ357" s="356"/>
      <c r="BK357" s="356"/>
      <c r="BL357" s="356"/>
      <c r="BM357" s="356"/>
      <c r="BN357" s="356"/>
      <c r="BO357" s="356"/>
      <c r="BP357" s="356"/>
      <c r="BQ357" s="356"/>
      <c r="BR357" s="356"/>
      <c r="BS357" s="354"/>
      <c r="BT357" s="356"/>
    </row>
    <row r="358" spans="1:72" x14ac:dyDescent="0.2">
      <c r="A358" s="353"/>
      <c r="B358" s="354"/>
      <c r="C358" s="354"/>
      <c r="D358" s="354"/>
      <c r="E358" s="354"/>
      <c r="F358" s="356"/>
      <c r="G358" s="356"/>
      <c r="H358" s="356"/>
      <c r="I358" s="357"/>
      <c r="J358" s="356"/>
      <c r="K358" s="356"/>
      <c r="L358" s="356"/>
      <c r="M358" s="356"/>
      <c r="N358" s="356"/>
      <c r="O358" s="356"/>
      <c r="P358" s="356"/>
      <c r="Q358" s="356"/>
      <c r="R358" s="358"/>
      <c r="S358" s="358"/>
      <c r="T358" s="356"/>
      <c r="U358" s="359"/>
      <c r="V358" s="493"/>
      <c r="W358" s="356"/>
      <c r="X358" s="356"/>
      <c r="Y358" s="356"/>
      <c r="Z358" s="356"/>
      <c r="AA358" s="360"/>
      <c r="AB358" s="360"/>
      <c r="AC358" s="356"/>
      <c r="AD358" s="356"/>
      <c r="AE358" s="356"/>
      <c r="AF358" s="356"/>
      <c r="AG358" s="356"/>
      <c r="AH358" s="356"/>
      <c r="AI358" s="361"/>
      <c r="AJ358" s="356"/>
      <c r="AK358" s="356"/>
      <c r="AL358" s="356"/>
      <c r="AM358" s="362"/>
      <c r="AN358" s="356"/>
      <c r="AO358" s="356"/>
      <c r="AP358" s="356"/>
      <c r="AQ358" s="356"/>
      <c r="AR358" s="363"/>
      <c r="AS358" s="356"/>
      <c r="AT358" s="356"/>
      <c r="AU358" s="356"/>
      <c r="AV358" s="364"/>
      <c r="AW358" s="356"/>
      <c r="AX358" s="356"/>
      <c r="AY358" s="356"/>
      <c r="AZ358" s="356"/>
      <c r="BA358" s="356"/>
      <c r="BB358" s="356"/>
      <c r="BC358" s="356"/>
      <c r="BD358" s="356"/>
      <c r="BE358" s="356"/>
      <c r="BF358" s="356"/>
      <c r="BG358" s="356"/>
      <c r="BH358" s="354"/>
      <c r="BI358" s="354"/>
      <c r="BJ358" s="356"/>
      <c r="BK358" s="356"/>
      <c r="BL358" s="356"/>
      <c r="BM358" s="356"/>
      <c r="BN358" s="356"/>
      <c r="BO358" s="356"/>
      <c r="BP358" s="356"/>
      <c r="BQ358" s="356"/>
      <c r="BR358" s="356"/>
      <c r="BS358" s="354"/>
      <c r="BT358" s="356"/>
    </row>
    <row r="359" spans="1:72" x14ac:dyDescent="0.2">
      <c r="A359" s="353"/>
      <c r="B359" s="354"/>
      <c r="C359" s="354"/>
      <c r="D359" s="354"/>
      <c r="E359" s="354"/>
      <c r="F359" s="356"/>
      <c r="G359" s="356"/>
      <c r="H359" s="356"/>
      <c r="I359" s="357"/>
      <c r="J359" s="356"/>
      <c r="K359" s="356"/>
      <c r="L359" s="356"/>
      <c r="M359" s="356"/>
      <c r="N359" s="356"/>
      <c r="O359" s="356"/>
      <c r="P359" s="356"/>
      <c r="Q359" s="356"/>
      <c r="R359" s="358"/>
      <c r="S359" s="358"/>
      <c r="T359" s="356"/>
      <c r="U359" s="359"/>
      <c r="V359" s="493"/>
      <c r="W359" s="356"/>
      <c r="X359" s="356"/>
      <c r="Y359" s="356"/>
      <c r="Z359" s="356"/>
      <c r="AA359" s="360"/>
      <c r="AB359" s="360"/>
      <c r="AC359" s="356"/>
      <c r="AD359" s="356"/>
      <c r="AE359" s="356"/>
      <c r="AF359" s="356"/>
      <c r="AG359" s="356"/>
      <c r="AH359" s="356"/>
      <c r="AI359" s="361"/>
      <c r="AJ359" s="356"/>
      <c r="AK359" s="356"/>
      <c r="AL359" s="356"/>
      <c r="AM359" s="362"/>
      <c r="AN359" s="356"/>
      <c r="AO359" s="356"/>
      <c r="AP359" s="356"/>
      <c r="AQ359" s="356"/>
      <c r="AR359" s="363"/>
      <c r="AS359" s="356"/>
      <c r="AT359" s="356"/>
      <c r="AU359" s="356"/>
      <c r="AV359" s="364"/>
      <c r="AW359" s="356"/>
      <c r="AX359" s="356"/>
      <c r="AY359" s="356"/>
      <c r="AZ359" s="356"/>
      <c r="BA359" s="356"/>
      <c r="BB359" s="356"/>
      <c r="BC359" s="356"/>
      <c r="BD359" s="356"/>
      <c r="BE359" s="356"/>
      <c r="BF359" s="356"/>
      <c r="BG359" s="356"/>
      <c r="BH359" s="354"/>
      <c r="BI359" s="354"/>
      <c r="BJ359" s="356"/>
      <c r="BK359" s="356"/>
      <c r="BL359" s="356"/>
      <c r="BM359" s="356"/>
      <c r="BN359" s="356"/>
      <c r="BO359" s="356"/>
      <c r="BP359" s="356"/>
      <c r="BQ359" s="356"/>
      <c r="BR359" s="356"/>
      <c r="BS359" s="354"/>
      <c r="BT359" s="356"/>
    </row>
    <row r="360" spans="1:72" x14ac:dyDescent="0.2">
      <c r="A360" s="353"/>
      <c r="B360" s="354"/>
      <c r="C360" s="354"/>
      <c r="D360" s="354"/>
      <c r="E360" s="354"/>
      <c r="F360" s="356"/>
      <c r="G360" s="356"/>
      <c r="H360" s="356"/>
      <c r="I360" s="357"/>
      <c r="J360" s="356"/>
      <c r="K360" s="356"/>
      <c r="L360" s="356"/>
      <c r="M360" s="356"/>
      <c r="N360" s="356"/>
      <c r="O360" s="356"/>
      <c r="P360" s="356"/>
      <c r="Q360" s="356"/>
      <c r="R360" s="358"/>
      <c r="S360" s="358"/>
      <c r="T360" s="356"/>
      <c r="U360" s="359"/>
      <c r="V360" s="493"/>
      <c r="W360" s="356"/>
      <c r="X360" s="356"/>
      <c r="Y360" s="356"/>
      <c r="Z360" s="356"/>
      <c r="AA360" s="360"/>
      <c r="AB360" s="360"/>
      <c r="AC360" s="356"/>
      <c r="AD360" s="356"/>
      <c r="AE360" s="356"/>
      <c r="AF360" s="356"/>
      <c r="AG360" s="356"/>
      <c r="AH360" s="356"/>
      <c r="AI360" s="361"/>
      <c r="AJ360" s="356"/>
      <c r="AK360" s="356"/>
      <c r="AL360" s="356"/>
      <c r="AM360" s="362"/>
      <c r="AN360" s="356"/>
      <c r="AO360" s="356"/>
      <c r="AP360" s="356"/>
      <c r="AQ360" s="356"/>
      <c r="AR360" s="363"/>
      <c r="AS360" s="356"/>
      <c r="AT360" s="356"/>
      <c r="AU360" s="356"/>
      <c r="AV360" s="364"/>
      <c r="AW360" s="356"/>
      <c r="AX360" s="356"/>
      <c r="AY360" s="356"/>
      <c r="AZ360" s="356"/>
      <c r="BA360" s="356"/>
      <c r="BB360" s="356"/>
      <c r="BC360" s="356"/>
      <c r="BD360" s="356"/>
      <c r="BE360" s="356"/>
      <c r="BF360" s="356"/>
      <c r="BG360" s="356"/>
      <c r="BH360" s="354"/>
      <c r="BI360" s="354"/>
      <c r="BJ360" s="356"/>
      <c r="BK360" s="356"/>
      <c r="BL360" s="356"/>
      <c r="BM360" s="356"/>
      <c r="BN360" s="356"/>
      <c r="BO360" s="356"/>
      <c r="BP360" s="356"/>
      <c r="BQ360" s="356"/>
      <c r="BR360" s="356"/>
      <c r="BS360" s="354"/>
      <c r="BT360" s="356"/>
    </row>
    <row r="361" spans="1:72" x14ac:dyDescent="0.2">
      <c r="A361" s="353"/>
      <c r="B361" s="354"/>
      <c r="C361" s="354"/>
      <c r="D361" s="354"/>
      <c r="E361" s="354"/>
      <c r="F361" s="356"/>
      <c r="G361" s="356"/>
      <c r="H361" s="356"/>
      <c r="I361" s="357"/>
      <c r="J361" s="356"/>
      <c r="K361" s="356"/>
      <c r="L361" s="356"/>
      <c r="M361" s="356"/>
      <c r="N361" s="356"/>
      <c r="O361" s="356"/>
      <c r="P361" s="356"/>
      <c r="Q361" s="356"/>
      <c r="R361" s="358"/>
      <c r="S361" s="358"/>
      <c r="T361" s="356"/>
      <c r="U361" s="359"/>
      <c r="V361" s="493"/>
      <c r="W361" s="356"/>
      <c r="X361" s="356"/>
      <c r="Y361" s="356"/>
      <c r="Z361" s="356"/>
      <c r="AA361" s="360"/>
      <c r="AB361" s="360"/>
      <c r="AC361" s="356"/>
      <c r="AD361" s="356"/>
      <c r="AE361" s="356"/>
      <c r="AF361" s="356"/>
      <c r="AG361" s="356"/>
      <c r="AH361" s="356"/>
      <c r="AI361" s="361"/>
      <c r="AJ361" s="356"/>
      <c r="AK361" s="356"/>
      <c r="AL361" s="356"/>
      <c r="AM361" s="362"/>
      <c r="AN361" s="356"/>
      <c r="AO361" s="356"/>
      <c r="AP361" s="356"/>
      <c r="AQ361" s="356"/>
      <c r="AR361" s="363"/>
      <c r="AS361" s="356"/>
      <c r="AT361" s="356"/>
      <c r="AU361" s="356"/>
      <c r="AV361" s="364"/>
      <c r="AW361" s="356"/>
      <c r="AX361" s="356"/>
      <c r="AY361" s="356"/>
      <c r="AZ361" s="356"/>
      <c r="BA361" s="356"/>
      <c r="BB361" s="356"/>
      <c r="BC361" s="356"/>
      <c r="BD361" s="356"/>
      <c r="BE361" s="356"/>
      <c r="BF361" s="356"/>
      <c r="BG361" s="356"/>
      <c r="BH361" s="354"/>
      <c r="BI361" s="354"/>
      <c r="BJ361" s="356"/>
      <c r="BK361" s="356"/>
      <c r="BL361" s="356"/>
      <c r="BM361" s="356"/>
      <c r="BN361" s="356"/>
      <c r="BO361" s="356"/>
      <c r="BP361" s="356"/>
      <c r="BQ361" s="356"/>
      <c r="BR361" s="356"/>
      <c r="BS361" s="354"/>
      <c r="BT361" s="356"/>
    </row>
    <row r="362" spans="1:72" x14ac:dyDescent="0.2">
      <c r="A362" s="353"/>
      <c r="B362" s="354"/>
      <c r="C362" s="354"/>
      <c r="D362" s="354"/>
      <c r="E362" s="354"/>
      <c r="F362" s="356"/>
      <c r="G362" s="356"/>
      <c r="H362" s="356"/>
      <c r="I362" s="357"/>
      <c r="J362" s="356"/>
      <c r="K362" s="356"/>
      <c r="L362" s="356"/>
      <c r="M362" s="356"/>
      <c r="N362" s="356"/>
      <c r="O362" s="356"/>
      <c r="P362" s="356"/>
      <c r="Q362" s="356"/>
      <c r="R362" s="358"/>
      <c r="S362" s="358"/>
      <c r="T362" s="356"/>
      <c r="U362" s="359"/>
      <c r="V362" s="493"/>
      <c r="W362" s="356"/>
      <c r="X362" s="356"/>
      <c r="Y362" s="356"/>
      <c r="Z362" s="356"/>
      <c r="AA362" s="360"/>
      <c r="AB362" s="360"/>
      <c r="AC362" s="356"/>
      <c r="AD362" s="356"/>
      <c r="AE362" s="356"/>
      <c r="AF362" s="356"/>
      <c r="AG362" s="356"/>
      <c r="AH362" s="356"/>
      <c r="AI362" s="361"/>
      <c r="AJ362" s="356"/>
      <c r="AK362" s="356"/>
      <c r="AL362" s="356"/>
      <c r="AM362" s="362"/>
      <c r="AN362" s="356"/>
      <c r="AO362" s="356"/>
      <c r="AP362" s="356"/>
      <c r="AQ362" s="356"/>
      <c r="AR362" s="363"/>
      <c r="AS362" s="356"/>
      <c r="AT362" s="356"/>
      <c r="AU362" s="356"/>
      <c r="AV362" s="364"/>
      <c r="AW362" s="356"/>
      <c r="AX362" s="356"/>
      <c r="AY362" s="356"/>
      <c r="AZ362" s="356"/>
      <c r="BA362" s="356"/>
      <c r="BB362" s="356"/>
      <c r="BC362" s="356"/>
      <c r="BD362" s="356"/>
      <c r="BE362" s="356"/>
      <c r="BF362" s="356"/>
      <c r="BG362" s="356"/>
      <c r="BH362" s="354"/>
      <c r="BI362" s="354"/>
      <c r="BJ362" s="356"/>
      <c r="BK362" s="356"/>
      <c r="BL362" s="356"/>
      <c r="BM362" s="356"/>
      <c r="BN362" s="356"/>
      <c r="BO362" s="356"/>
      <c r="BP362" s="356"/>
      <c r="BQ362" s="356"/>
      <c r="BR362" s="356"/>
      <c r="BS362" s="354"/>
      <c r="BT362" s="356"/>
    </row>
    <row r="363" spans="1:72" x14ac:dyDescent="0.2">
      <c r="A363" s="353"/>
      <c r="B363" s="354"/>
      <c r="C363" s="354"/>
      <c r="D363" s="354"/>
      <c r="E363" s="354"/>
      <c r="F363" s="356"/>
      <c r="G363" s="356"/>
      <c r="H363" s="356"/>
      <c r="I363" s="357"/>
      <c r="J363" s="356"/>
      <c r="K363" s="356"/>
      <c r="L363" s="356"/>
      <c r="M363" s="356"/>
      <c r="N363" s="356"/>
      <c r="O363" s="356"/>
      <c r="P363" s="356"/>
      <c r="Q363" s="356"/>
      <c r="R363" s="358"/>
      <c r="S363" s="358"/>
      <c r="T363" s="356"/>
      <c r="U363" s="359"/>
      <c r="V363" s="493"/>
      <c r="W363" s="356"/>
      <c r="X363" s="356"/>
      <c r="Y363" s="356"/>
      <c r="Z363" s="356"/>
      <c r="AA363" s="360"/>
      <c r="AB363" s="360"/>
      <c r="AC363" s="356"/>
      <c r="AD363" s="356"/>
      <c r="AE363" s="356"/>
      <c r="AF363" s="356"/>
      <c r="AG363" s="356"/>
      <c r="AH363" s="356"/>
      <c r="AI363" s="361"/>
      <c r="AJ363" s="356"/>
      <c r="AK363" s="356"/>
      <c r="AL363" s="356"/>
      <c r="AM363" s="362"/>
      <c r="AN363" s="356"/>
      <c r="AO363" s="356"/>
      <c r="AP363" s="356"/>
      <c r="AQ363" s="356"/>
      <c r="AR363" s="363"/>
      <c r="AS363" s="356"/>
      <c r="AT363" s="356"/>
      <c r="AU363" s="356"/>
      <c r="AV363" s="364"/>
      <c r="AW363" s="356"/>
      <c r="AX363" s="356"/>
      <c r="AY363" s="356"/>
      <c r="AZ363" s="356"/>
      <c r="BA363" s="356"/>
      <c r="BB363" s="356"/>
      <c r="BC363" s="356"/>
      <c r="BD363" s="356"/>
      <c r="BE363" s="356"/>
      <c r="BF363" s="356"/>
      <c r="BG363" s="356"/>
      <c r="BH363" s="354"/>
      <c r="BI363" s="354"/>
      <c r="BJ363" s="356"/>
      <c r="BK363" s="356"/>
      <c r="BL363" s="356"/>
      <c r="BM363" s="356"/>
      <c r="BN363" s="356"/>
      <c r="BO363" s="356"/>
      <c r="BP363" s="356"/>
      <c r="BQ363" s="356"/>
      <c r="BR363" s="356"/>
      <c r="BS363" s="354"/>
      <c r="BT363" s="356"/>
    </row>
    <row r="364" spans="1:72" x14ac:dyDescent="0.2">
      <c r="A364" s="353"/>
      <c r="B364" s="354"/>
      <c r="C364" s="354"/>
      <c r="D364" s="354"/>
      <c r="E364" s="354"/>
      <c r="F364" s="356"/>
      <c r="G364" s="356"/>
      <c r="H364" s="356"/>
      <c r="I364" s="357"/>
      <c r="J364" s="356"/>
      <c r="K364" s="356"/>
      <c r="L364" s="356"/>
      <c r="M364" s="356"/>
      <c r="N364" s="356"/>
      <c r="O364" s="356"/>
      <c r="P364" s="356"/>
      <c r="Q364" s="356"/>
      <c r="R364" s="358"/>
      <c r="S364" s="358"/>
      <c r="T364" s="356"/>
      <c r="U364" s="359"/>
      <c r="V364" s="493"/>
      <c r="W364" s="356"/>
      <c r="X364" s="356"/>
      <c r="Y364" s="356"/>
      <c r="Z364" s="356"/>
      <c r="AA364" s="360"/>
      <c r="AB364" s="360"/>
      <c r="AC364" s="356"/>
      <c r="AD364" s="356"/>
      <c r="AE364" s="356"/>
      <c r="AF364" s="356"/>
      <c r="AG364" s="356"/>
      <c r="AH364" s="356"/>
      <c r="AI364" s="361"/>
      <c r="AJ364" s="356"/>
      <c r="AK364" s="356"/>
      <c r="AL364" s="356"/>
      <c r="AM364" s="362"/>
      <c r="AN364" s="356"/>
      <c r="AO364" s="356"/>
      <c r="AP364" s="356"/>
      <c r="AQ364" s="356"/>
      <c r="AR364" s="363"/>
      <c r="AS364" s="356"/>
      <c r="AT364" s="356"/>
      <c r="AU364" s="356"/>
      <c r="AV364" s="364"/>
      <c r="AW364" s="356"/>
      <c r="AX364" s="356"/>
      <c r="AY364" s="356"/>
      <c r="AZ364" s="356"/>
      <c r="BA364" s="356"/>
      <c r="BB364" s="356"/>
      <c r="BC364" s="356"/>
      <c r="BD364" s="356"/>
      <c r="BE364" s="356"/>
      <c r="BF364" s="356"/>
      <c r="BG364" s="356"/>
      <c r="BH364" s="354"/>
      <c r="BI364" s="354"/>
      <c r="BJ364" s="356"/>
      <c r="BK364" s="356"/>
      <c r="BL364" s="356"/>
      <c r="BM364" s="356"/>
      <c r="BN364" s="356"/>
      <c r="BO364" s="356"/>
      <c r="BP364" s="356"/>
      <c r="BQ364" s="356"/>
      <c r="BR364" s="356"/>
      <c r="BS364" s="354"/>
      <c r="BT364" s="356"/>
    </row>
    <row r="365" spans="1:72" x14ac:dyDescent="0.2">
      <c r="A365" s="353"/>
      <c r="B365" s="354"/>
      <c r="C365" s="354"/>
      <c r="D365" s="354"/>
      <c r="E365" s="354"/>
      <c r="F365" s="356"/>
      <c r="G365" s="356"/>
      <c r="H365" s="356"/>
      <c r="I365" s="357"/>
      <c r="J365" s="356"/>
      <c r="K365" s="356"/>
      <c r="L365" s="356"/>
      <c r="M365" s="356"/>
      <c r="N365" s="356"/>
      <c r="O365" s="356"/>
      <c r="P365" s="356"/>
      <c r="Q365" s="356"/>
      <c r="R365" s="358"/>
      <c r="S365" s="358"/>
      <c r="T365" s="356"/>
      <c r="U365" s="359"/>
      <c r="V365" s="493"/>
      <c r="W365" s="356"/>
      <c r="X365" s="356"/>
      <c r="Y365" s="356"/>
      <c r="Z365" s="356"/>
      <c r="AA365" s="360"/>
      <c r="AB365" s="360"/>
      <c r="AC365" s="356"/>
      <c r="AD365" s="356"/>
      <c r="AE365" s="356"/>
      <c r="AF365" s="356"/>
      <c r="AG365" s="356"/>
      <c r="AH365" s="356"/>
      <c r="AI365" s="361"/>
      <c r="AJ365" s="356"/>
      <c r="AK365" s="356"/>
      <c r="AL365" s="356"/>
      <c r="AM365" s="362"/>
      <c r="AN365" s="356"/>
      <c r="AO365" s="356"/>
      <c r="AP365" s="356"/>
      <c r="AQ365" s="356"/>
      <c r="AR365" s="363"/>
      <c r="AS365" s="356"/>
      <c r="AT365" s="356"/>
      <c r="AU365" s="356"/>
      <c r="AV365" s="364"/>
      <c r="AW365" s="356"/>
      <c r="AX365" s="356"/>
      <c r="AY365" s="356"/>
      <c r="AZ365" s="356"/>
      <c r="BA365" s="356"/>
      <c r="BB365" s="356"/>
      <c r="BC365" s="356"/>
      <c r="BD365" s="356"/>
      <c r="BE365" s="356"/>
      <c r="BF365" s="356"/>
      <c r="BG365" s="356"/>
      <c r="BH365" s="354"/>
      <c r="BI365" s="354"/>
      <c r="BJ365" s="356"/>
      <c r="BK365" s="356"/>
      <c r="BL365" s="356"/>
      <c r="BM365" s="356"/>
      <c r="BN365" s="356"/>
      <c r="BO365" s="356"/>
      <c r="BP365" s="356"/>
      <c r="BQ365" s="356"/>
      <c r="BR365" s="356"/>
      <c r="BS365" s="354"/>
      <c r="BT365" s="356"/>
    </row>
    <row r="366" spans="1:72" x14ac:dyDescent="0.2">
      <c r="A366" s="353"/>
      <c r="B366" s="354"/>
      <c r="C366" s="354"/>
      <c r="D366" s="354"/>
      <c r="E366" s="354"/>
      <c r="F366" s="356"/>
      <c r="G366" s="356"/>
      <c r="H366" s="356"/>
      <c r="I366" s="357"/>
      <c r="J366" s="356"/>
      <c r="K366" s="356"/>
      <c r="L366" s="356"/>
      <c r="M366" s="356"/>
      <c r="N366" s="356"/>
      <c r="O366" s="356"/>
      <c r="P366" s="356"/>
      <c r="Q366" s="356"/>
      <c r="R366" s="358"/>
      <c r="S366" s="358"/>
      <c r="T366" s="356"/>
      <c r="U366" s="359"/>
      <c r="V366" s="493"/>
      <c r="W366" s="356"/>
      <c r="X366" s="356"/>
      <c r="Y366" s="356"/>
      <c r="Z366" s="356"/>
      <c r="AA366" s="360"/>
      <c r="AB366" s="360"/>
      <c r="AC366" s="356"/>
      <c r="AD366" s="356"/>
      <c r="AE366" s="356"/>
      <c r="AF366" s="356"/>
      <c r="AG366" s="356"/>
      <c r="AH366" s="356"/>
      <c r="AI366" s="361"/>
      <c r="AJ366" s="356"/>
      <c r="AK366" s="356"/>
      <c r="AL366" s="356"/>
      <c r="AM366" s="362"/>
      <c r="AN366" s="356"/>
      <c r="AO366" s="356"/>
      <c r="AP366" s="356"/>
      <c r="AQ366" s="356"/>
      <c r="AR366" s="363"/>
      <c r="AS366" s="356"/>
      <c r="AT366" s="356"/>
      <c r="AU366" s="356"/>
      <c r="AV366" s="364"/>
      <c r="AW366" s="356"/>
      <c r="AX366" s="356"/>
      <c r="AY366" s="356"/>
      <c r="AZ366" s="356"/>
      <c r="BA366" s="356"/>
      <c r="BB366" s="356"/>
      <c r="BC366" s="356"/>
      <c r="BD366" s="356"/>
      <c r="BE366" s="356"/>
      <c r="BF366" s="356"/>
      <c r="BG366" s="356"/>
      <c r="BH366" s="354"/>
      <c r="BI366" s="354"/>
      <c r="BJ366" s="356"/>
      <c r="BK366" s="356"/>
      <c r="BL366" s="356"/>
      <c r="BM366" s="356"/>
      <c r="BN366" s="356"/>
      <c r="BO366" s="356"/>
      <c r="BP366" s="356"/>
      <c r="BQ366" s="356"/>
      <c r="BR366" s="356"/>
      <c r="BS366" s="354"/>
      <c r="BT366" s="356"/>
    </row>
    <row r="367" spans="1:72" x14ac:dyDescent="0.2">
      <c r="A367" s="353"/>
      <c r="B367" s="354"/>
      <c r="C367" s="354"/>
      <c r="D367" s="354"/>
      <c r="E367" s="354"/>
      <c r="F367" s="356"/>
      <c r="G367" s="356"/>
      <c r="H367" s="356"/>
      <c r="I367" s="357"/>
      <c r="J367" s="356"/>
      <c r="K367" s="356"/>
      <c r="L367" s="356"/>
      <c r="M367" s="356"/>
      <c r="N367" s="356"/>
      <c r="O367" s="356"/>
      <c r="P367" s="356"/>
      <c r="Q367" s="356"/>
      <c r="R367" s="358"/>
      <c r="S367" s="358"/>
      <c r="T367" s="356"/>
      <c r="U367" s="359"/>
      <c r="V367" s="493"/>
      <c r="W367" s="356"/>
      <c r="X367" s="356"/>
      <c r="Y367" s="356"/>
      <c r="Z367" s="356"/>
      <c r="AA367" s="360"/>
      <c r="AB367" s="360"/>
      <c r="AC367" s="356"/>
      <c r="AD367" s="356"/>
      <c r="AE367" s="356"/>
      <c r="AF367" s="356"/>
      <c r="AG367" s="356"/>
      <c r="AH367" s="356"/>
      <c r="AI367" s="361"/>
      <c r="AJ367" s="356"/>
      <c r="AK367" s="356"/>
      <c r="AL367" s="356"/>
      <c r="AM367" s="362"/>
      <c r="AN367" s="356"/>
      <c r="AO367" s="356"/>
      <c r="AP367" s="356"/>
      <c r="AQ367" s="356"/>
      <c r="AR367" s="363"/>
      <c r="AS367" s="356"/>
      <c r="AT367" s="356"/>
      <c r="AU367" s="356"/>
      <c r="AV367" s="364"/>
      <c r="AW367" s="356"/>
      <c r="AX367" s="356"/>
      <c r="AY367" s="356"/>
      <c r="AZ367" s="356"/>
      <c r="BA367" s="356"/>
      <c r="BB367" s="356"/>
      <c r="BC367" s="356"/>
      <c r="BD367" s="356"/>
      <c r="BE367" s="356"/>
      <c r="BF367" s="356"/>
      <c r="BG367" s="356"/>
      <c r="BH367" s="354"/>
      <c r="BI367" s="354"/>
      <c r="BJ367" s="356"/>
      <c r="BK367" s="356"/>
      <c r="BL367" s="356"/>
      <c r="BM367" s="356"/>
      <c r="BN367" s="356"/>
      <c r="BO367" s="356"/>
      <c r="BP367" s="356"/>
      <c r="BQ367" s="356"/>
      <c r="BR367" s="356"/>
      <c r="BS367" s="354"/>
      <c r="BT367" s="356"/>
    </row>
    <row r="368" spans="1:72" x14ac:dyDescent="0.2">
      <c r="A368" s="353"/>
      <c r="B368" s="354"/>
      <c r="C368" s="354"/>
      <c r="D368" s="354"/>
      <c r="E368" s="354"/>
      <c r="F368" s="356"/>
      <c r="G368" s="356"/>
      <c r="H368" s="356"/>
      <c r="I368" s="357"/>
      <c r="J368" s="356"/>
      <c r="K368" s="356"/>
      <c r="L368" s="356"/>
      <c r="M368" s="356"/>
      <c r="N368" s="356"/>
      <c r="O368" s="356"/>
      <c r="P368" s="356"/>
      <c r="Q368" s="356"/>
      <c r="R368" s="358"/>
      <c r="S368" s="358"/>
      <c r="T368" s="356"/>
      <c r="U368" s="359"/>
      <c r="V368" s="493"/>
      <c r="W368" s="356"/>
      <c r="X368" s="356"/>
      <c r="Y368" s="356"/>
      <c r="Z368" s="356"/>
      <c r="AA368" s="360"/>
      <c r="AB368" s="360"/>
      <c r="AC368" s="356"/>
      <c r="AD368" s="356"/>
      <c r="AE368" s="356"/>
      <c r="AF368" s="356"/>
      <c r="AG368" s="356"/>
      <c r="AH368" s="356"/>
      <c r="AI368" s="361"/>
      <c r="AJ368" s="356"/>
      <c r="AK368" s="356"/>
      <c r="AL368" s="356"/>
      <c r="AM368" s="362"/>
      <c r="AN368" s="356"/>
      <c r="AO368" s="356"/>
      <c r="AP368" s="356"/>
      <c r="AQ368" s="356"/>
      <c r="AR368" s="363"/>
      <c r="AS368" s="356"/>
      <c r="AT368" s="356"/>
      <c r="AU368" s="356"/>
      <c r="AV368" s="364"/>
      <c r="AW368" s="356"/>
      <c r="AX368" s="356"/>
      <c r="AY368" s="356"/>
      <c r="AZ368" s="356"/>
      <c r="BA368" s="356"/>
      <c r="BB368" s="356"/>
      <c r="BC368" s="356"/>
      <c r="BD368" s="356"/>
      <c r="BE368" s="356"/>
      <c r="BF368" s="356"/>
      <c r="BG368" s="356"/>
      <c r="BH368" s="354"/>
      <c r="BI368" s="354"/>
      <c r="BJ368" s="356"/>
      <c r="BK368" s="356"/>
      <c r="BL368" s="356"/>
      <c r="BM368" s="356"/>
      <c r="BN368" s="356"/>
      <c r="BO368" s="356"/>
      <c r="BP368" s="356"/>
      <c r="BQ368" s="356"/>
      <c r="BR368" s="356"/>
      <c r="BS368" s="354"/>
      <c r="BT368" s="356"/>
    </row>
    <row r="369" spans="1:72" x14ac:dyDescent="0.2">
      <c r="A369" s="353"/>
      <c r="B369" s="354"/>
      <c r="C369" s="354"/>
      <c r="D369" s="354"/>
      <c r="E369" s="354"/>
      <c r="F369" s="356"/>
      <c r="G369" s="356"/>
      <c r="H369" s="356"/>
      <c r="I369" s="357"/>
      <c r="J369" s="356"/>
      <c r="K369" s="356"/>
      <c r="L369" s="356"/>
      <c r="M369" s="356"/>
      <c r="N369" s="356"/>
      <c r="O369" s="356"/>
      <c r="P369" s="356"/>
      <c r="Q369" s="356"/>
      <c r="R369" s="358"/>
      <c r="S369" s="358"/>
      <c r="T369" s="356"/>
      <c r="U369" s="359"/>
      <c r="V369" s="493"/>
      <c r="W369" s="356"/>
      <c r="X369" s="356"/>
      <c r="Y369" s="356"/>
      <c r="Z369" s="356"/>
      <c r="AA369" s="360"/>
      <c r="AB369" s="360"/>
      <c r="AC369" s="356"/>
      <c r="AD369" s="356"/>
      <c r="AE369" s="356"/>
      <c r="AF369" s="356"/>
      <c r="AG369" s="356"/>
      <c r="AH369" s="356"/>
      <c r="AI369" s="361"/>
      <c r="AJ369" s="356"/>
      <c r="AK369" s="356"/>
      <c r="AL369" s="356"/>
      <c r="AM369" s="362"/>
      <c r="AN369" s="356"/>
      <c r="AO369" s="356"/>
      <c r="AP369" s="356"/>
      <c r="AQ369" s="356"/>
      <c r="AR369" s="363"/>
      <c r="AS369" s="356"/>
      <c r="AT369" s="356"/>
      <c r="AU369" s="356"/>
      <c r="AV369" s="364"/>
      <c r="AW369" s="356"/>
      <c r="AX369" s="356"/>
      <c r="AY369" s="356"/>
      <c r="AZ369" s="356"/>
      <c r="BA369" s="356"/>
      <c r="BB369" s="356"/>
      <c r="BC369" s="356"/>
      <c r="BD369" s="356"/>
      <c r="BE369" s="356"/>
      <c r="BF369" s="356"/>
      <c r="BG369" s="356"/>
      <c r="BH369" s="354"/>
      <c r="BI369" s="354"/>
      <c r="BJ369" s="356"/>
      <c r="BK369" s="356"/>
      <c r="BL369" s="356"/>
      <c r="BM369" s="356"/>
      <c r="BN369" s="356"/>
      <c r="BO369" s="356"/>
      <c r="BP369" s="356"/>
      <c r="BQ369" s="356"/>
      <c r="BR369" s="356"/>
      <c r="BS369" s="354"/>
      <c r="BT369" s="356"/>
    </row>
    <row r="370" spans="1:72" x14ac:dyDescent="0.2">
      <c r="A370" s="353"/>
      <c r="B370" s="354"/>
      <c r="C370" s="354"/>
      <c r="D370" s="354"/>
      <c r="E370" s="354"/>
      <c r="F370" s="356"/>
      <c r="G370" s="356"/>
      <c r="H370" s="356"/>
      <c r="I370" s="357"/>
      <c r="J370" s="356"/>
      <c r="K370" s="356"/>
      <c r="L370" s="356"/>
      <c r="M370" s="356"/>
      <c r="N370" s="356"/>
      <c r="O370" s="356"/>
      <c r="P370" s="356"/>
      <c r="Q370" s="356"/>
      <c r="R370" s="358"/>
      <c r="S370" s="358"/>
      <c r="T370" s="356"/>
      <c r="U370" s="359"/>
      <c r="V370" s="493"/>
      <c r="W370" s="356"/>
      <c r="X370" s="356"/>
      <c r="Y370" s="356"/>
      <c r="Z370" s="356"/>
      <c r="AA370" s="360"/>
      <c r="AB370" s="360"/>
      <c r="AC370" s="356"/>
      <c r="AD370" s="356"/>
      <c r="AE370" s="356"/>
      <c r="AF370" s="356"/>
      <c r="AG370" s="356"/>
      <c r="AH370" s="356"/>
      <c r="AI370" s="361"/>
      <c r="AJ370" s="356"/>
      <c r="AK370" s="356"/>
      <c r="AL370" s="356"/>
      <c r="AM370" s="362"/>
      <c r="AN370" s="356"/>
      <c r="AO370" s="356"/>
      <c r="AP370" s="356"/>
      <c r="AQ370" s="356"/>
      <c r="AR370" s="363"/>
      <c r="AS370" s="356"/>
      <c r="AT370" s="356"/>
      <c r="AU370" s="356"/>
      <c r="AV370" s="364"/>
      <c r="AW370" s="356"/>
      <c r="AX370" s="356"/>
      <c r="AY370" s="356"/>
      <c r="AZ370" s="356"/>
      <c r="BA370" s="356"/>
      <c r="BB370" s="356"/>
      <c r="BC370" s="356"/>
      <c r="BD370" s="356"/>
      <c r="BE370" s="356"/>
      <c r="BF370" s="356"/>
      <c r="BG370" s="356"/>
      <c r="BH370" s="354"/>
      <c r="BI370" s="354"/>
      <c r="BJ370" s="356"/>
      <c r="BK370" s="356"/>
      <c r="BL370" s="356"/>
      <c r="BM370" s="356"/>
      <c r="BN370" s="356"/>
      <c r="BO370" s="356"/>
      <c r="BP370" s="356"/>
      <c r="BQ370" s="356"/>
      <c r="BR370" s="356"/>
      <c r="BS370" s="354"/>
      <c r="BT370" s="356"/>
    </row>
    <row r="371" spans="1:72" x14ac:dyDescent="0.2">
      <c r="A371" s="353"/>
      <c r="B371" s="354"/>
      <c r="C371" s="354"/>
      <c r="D371" s="354"/>
      <c r="E371" s="354"/>
      <c r="F371" s="356"/>
      <c r="G371" s="356"/>
      <c r="H371" s="356"/>
      <c r="I371" s="357"/>
      <c r="J371" s="356"/>
      <c r="K371" s="356"/>
      <c r="L371" s="356"/>
      <c r="M371" s="356"/>
      <c r="N371" s="356"/>
      <c r="O371" s="356"/>
      <c r="P371" s="356"/>
      <c r="Q371" s="356"/>
      <c r="R371" s="358"/>
      <c r="S371" s="358"/>
      <c r="T371" s="356"/>
      <c r="U371" s="359"/>
      <c r="V371" s="493"/>
      <c r="W371" s="356"/>
      <c r="X371" s="356"/>
      <c r="Y371" s="356"/>
      <c r="Z371" s="356"/>
      <c r="AA371" s="360"/>
      <c r="AB371" s="360"/>
      <c r="AC371" s="356"/>
      <c r="AD371" s="356"/>
      <c r="AE371" s="356"/>
      <c r="AF371" s="356"/>
      <c r="AG371" s="356"/>
      <c r="AH371" s="356"/>
      <c r="AI371" s="361"/>
      <c r="AJ371" s="356"/>
      <c r="AK371" s="356"/>
      <c r="AL371" s="356"/>
      <c r="AM371" s="362"/>
      <c r="AN371" s="356"/>
      <c r="AO371" s="356"/>
      <c r="AP371" s="356"/>
      <c r="AQ371" s="356"/>
      <c r="AR371" s="363"/>
      <c r="AS371" s="356"/>
      <c r="AT371" s="356"/>
      <c r="AU371" s="356"/>
      <c r="AV371" s="364"/>
      <c r="AW371" s="356"/>
      <c r="AX371" s="356"/>
      <c r="AY371" s="356"/>
      <c r="AZ371" s="356"/>
      <c r="BA371" s="356"/>
      <c r="BB371" s="356"/>
      <c r="BC371" s="356"/>
      <c r="BD371" s="356"/>
      <c r="BE371" s="356"/>
      <c r="BF371" s="356"/>
      <c r="BG371" s="356"/>
      <c r="BH371" s="354"/>
      <c r="BI371" s="354"/>
      <c r="BJ371" s="356"/>
      <c r="BK371" s="356"/>
      <c r="BL371" s="356"/>
      <c r="BM371" s="356"/>
      <c r="BN371" s="356"/>
      <c r="BO371" s="356"/>
      <c r="BP371" s="356"/>
      <c r="BQ371" s="356"/>
      <c r="BR371" s="356"/>
      <c r="BS371" s="354"/>
      <c r="BT371" s="356"/>
    </row>
    <row r="372" spans="1:72" x14ac:dyDescent="0.2">
      <c r="A372" s="353"/>
      <c r="B372" s="354"/>
      <c r="C372" s="354"/>
      <c r="D372" s="354"/>
      <c r="E372" s="354"/>
      <c r="F372" s="356"/>
      <c r="G372" s="356"/>
      <c r="H372" s="356"/>
      <c r="I372" s="357"/>
      <c r="J372" s="356"/>
      <c r="K372" s="356"/>
      <c r="L372" s="356"/>
      <c r="M372" s="356"/>
      <c r="N372" s="356"/>
      <c r="O372" s="356"/>
      <c r="P372" s="356"/>
      <c r="Q372" s="356"/>
      <c r="R372" s="358"/>
      <c r="S372" s="358"/>
      <c r="T372" s="356"/>
      <c r="U372" s="359"/>
      <c r="V372" s="493"/>
      <c r="W372" s="356"/>
      <c r="X372" s="356"/>
      <c r="Y372" s="356"/>
      <c r="Z372" s="356"/>
      <c r="AA372" s="360"/>
      <c r="AB372" s="360"/>
      <c r="AC372" s="356"/>
      <c r="AD372" s="356"/>
      <c r="AE372" s="356"/>
      <c r="AF372" s="356"/>
      <c r="AG372" s="356"/>
      <c r="AH372" s="356"/>
      <c r="AI372" s="361"/>
      <c r="AJ372" s="356"/>
      <c r="AK372" s="356"/>
      <c r="AL372" s="356"/>
      <c r="AM372" s="362"/>
      <c r="AN372" s="356"/>
      <c r="AO372" s="356"/>
      <c r="AP372" s="356"/>
      <c r="AQ372" s="356"/>
      <c r="AR372" s="363"/>
      <c r="AS372" s="356"/>
      <c r="AT372" s="356"/>
      <c r="AU372" s="356"/>
      <c r="AV372" s="364"/>
      <c r="AW372" s="356"/>
      <c r="AX372" s="356"/>
      <c r="AY372" s="356"/>
      <c r="AZ372" s="356"/>
      <c r="BA372" s="356"/>
      <c r="BB372" s="356"/>
      <c r="BC372" s="356"/>
      <c r="BD372" s="356"/>
      <c r="BE372" s="356"/>
      <c r="BF372" s="356"/>
      <c r="BG372" s="356"/>
      <c r="BH372" s="354"/>
      <c r="BI372" s="354"/>
      <c r="BJ372" s="356"/>
      <c r="BK372" s="356"/>
      <c r="BL372" s="356"/>
      <c r="BM372" s="356"/>
      <c r="BN372" s="356"/>
      <c r="BO372" s="356"/>
      <c r="BP372" s="356"/>
      <c r="BQ372" s="356"/>
      <c r="BR372" s="356"/>
      <c r="BS372" s="354"/>
      <c r="BT372" s="356"/>
    </row>
    <row r="373" spans="1:72" x14ac:dyDescent="0.2">
      <c r="A373" s="353"/>
      <c r="B373" s="354"/>
      <c r="C373" s="354"/>
      <c r="D373" s="354"/>
      <c r="E373" s="354"/>
      <c r="F373" s="356"/>
      <c r="G373" s="356"/>
      <c r="H373" s="356"/>
      <c r="I373" s="357"/>
      <c r="J373" s="356"/>
      <c r="K373" s="356"/>
      <c r="L373" s="356"/>
      <c r="M373" s="356"/>
      <c r="N373" s="356"/>
      <c r="O373" s="356"/>
      <c r="P373" s="356"/>
      <c r="Q373" s="356"/>
      <c r="R373" s="358"/>
      <c r="S373" s="358"/>
      <c r="T373" s="356"/>
      <c r="U373" s="359"/>
      <c r="V373" s="493"/>
      <c r="W373" s="356"/>
      <c r="X373" s="356"/>
      <c r="Y373" s="356"/>
      <c r="Z373" s="356"/>
      <c r="AA373" s="360"/>
      <c r="AB373" s="360"/>
      <c r="AC373" s="356"/>
      <c r="AD373" s="356"/>
      <c r="AE373" s="356"/>
      <c r="AF373" s="356"/>
      <c r="AG373" s="356"/>
      <c r="AH373" s="356"/>
      <c r="AI373" s="361"/>
      <c r="AJ373" s="356"/>
      <c r="AK373" s="356"/>
      <c r="AL373" s="356"/>
      <c r="AM373" s="362"/>
      <c r="AN373" s="356"/>
      <c r="AO373" s="356"/>
      <c r="AP373" s="356"/>
      <c r="AQ373" s="356"/>
      <c r="AR373" s="363"/>
      <c r="AS373" s="356"/>
      <c r="AT373" s="356"/>
      <c r="AU373" s="356"/>
      <c r="AV373" s="364"/>
      <c r="AW373" s="356"/>
      <c r="AX373" s="356"/>
      <c r="AY373" s="356"/>
      <c r="AZ373" s="356"/>
      <c r="BA373" s="356"/>
      <c r="BB373" s="356"/>
      <c r="BC373" s="356"/>
      <c r="BD373" s="356"/>
      <c r="BE373" s="356"/>
      <c r="BF373" s="356"/>
      <c r="BG373" s="356"/>
      <c r="BH373" s="354"/>
      <c r="BI373" s="354"/>
      <c r="BJ373" s="356"/>
      <c r="BK373" s="356"/>
      <c r="BL373" s="356"/>
      <c r="BM373" s="356"/>
      <c r="BN373" s="356"/>
      <c r="BO373" s="356"/>
      <c r="BP373" s="356"/>
      <c r="BQ373" s="356"/>
      <c r="BR373" s="356"/>
      <c r="BS373" s="354"/>
      <c r="BT373" s="356"/>
    </row>
    <row r="374" spans="1:72" x14ac:dyDescent="0.2">
      <c r="A374" s="353"/>
      <c r="B374" s="354"/>
      <c r="C374" s="354"/>
      <c r="D374" s="354"/>
      <c r="E374" s="354"/>
      <c r="F374" s="356"/>
      <c r="G374" s="356"/>
      <c r="H374" s="356"/>
      <c r="I374" s="357"/>
      <c r="J374" s="356"/>
      <c r="K374" s="356"/>
      <c r="L374" s="356"/>
      <c r="M374" s="356"/>
      <c r="N374" s="356"/>
      <c r="O374" s="356"/>
      <c r="P374" s="356"/>
      <c r="Q374" s="356"/>
      <c r="R374" s="358"/>
      <c r="S374" s="358"/>
      <c r="T374" s="356"/>
      <c r="U374" s="359"/>
      <c r="V374" s="493"/>
      <c r="W374" s="356"/>
      <c r="X374" s="356"/>
      <c r="Y374" s="356"/>
      <c r="Z374" s="356"/>
      <c r="AA374" s="360"/>
      <c r="AB374" s="360"/>
      <c r="AC374" s="356"/>
      <c r="AD374" s="356"/>
      <c r="AE374" s="356"/>
      <c r="AF374" s="356"/>
      <c r="AG374" s="356"/>
      <c r="AH374" s="356"/>
      <c r="AI374" s="361"/>
      <c r="AJ374" s="356"/>
      <c r="AK374" s="356"/>
      <c r="AL374" s="356"/>
      <c r="AM374" s="362"/>
      <c r="AN374" s="356"/>
      <c r="AO374" s="356"/>
      <c r="AP374" s="356"/>
      <c r="AQ374" s="356"/>
      <c r="AR374" s="363"/>
      <c r="AS374" s="356"/>
      <c r="AT374" s="356"/>
      <c r="AU374" s="356"/>
      <c r="AV374" s="364"/>
      <c r="AW374" s="356"/>
      <c r="AX374" s="356"/>
      <c r="AY374" s="356"/>
      <c r="AZ374" s="356"/>
      <c r="BA374" s="356"/>
      <c r="BB374" s="356"/>
      <c r="BC374" s="356"/>
      <c r="BD374" s="356"/>
      <c r="BE374" s="356"/>
      <c r="BF374" s="356"/>
      <c r="BG374" s="356"/>
      <c r="BH374" s="354"/>
      <c r="BI374" s="354"/>
      <c r="BJ374" s="356"/>
      <c r="BK374" s="356"/>
      <c r="BL374" s="356"/>
      <c r="BM374" s="356"/>
      <c r="BN374" s="356"/>
      <c r="BO374" s="356"/>
      <c r="BP374" s="356"/>
      <c r="BQ374" s="356"/>
      <c r="BR374" s="356"/>
      <c r="BS374" s="354"/>
      <c r="BT374" s="356"/>
    </row>
    <row r="375" spans="1:72" x14ac:dyDescent="0.2">
      <c r="A375" s="353"/>
      <c r="B375" s="354"/>
      <c r="C375" s="354"/>
      <c r="D375" s="354"/>
      <c r="E375" s="354"/>
      <c r="F375" s="356"/>
      <c r="G375" s="356"/>
      <c r="H375" s="356"/>
      <c r="I375" s="357"/>
      <c r="J375" s="356"/>
      <c r="K375" s="356"/>
      <c r="L375" s="356"/>
      <c r="M375" s="356"/>
      <c r="N375" s="356"/>
      <c r="O375" s="356"/>
      <c r="P375" s="356"/>
      <c r="Q375" s="356"/>
      <c r="R375" s="358"/>
      <c r="S375" s="358"/>
      <c r="T375" s="356"/>
      <c r="U375" s="359"/>
      <c r="V375" s="493"/>
      <c r="W375" s="356"/>
      <c r="X375" s="356"/>
      <c r="Y375" s="356"/>
      <c r="Z375" s="356"/>
      <c r="AA375" s="360"/>
      <c r="AB375" s="360"/>
      <c r="AC375" s="356"/>
      <c r="AD375" s="356"/>
      <c r="AE375" s="356"/>
      <c r="AF375" s="356"/>
      <c r="AG375" s="356"/>
      <c r="AH375" s="356"/>
      <c r="AI375" s="361"/>
      <c r="AJ375" s="356"/>
      <c r="AK375" s="356"/>
      <c r="AL375" s="356"/>
      <c r="AM375" s="362"/>
      <c r="AN375" s="356"/>
      <c r="AO375" s="356"/>
      <c r="AP375" s="356"/>
      <c r="AQ375" s="356"/>
      <c r="AR375" s="363"/>
      <c r="AS375" s="356"/>
      <c r="AT375" s="356"/>
      <c r="AU375" s="356"/>
      <c r="AV375" s="364"/>
      <c r="AW375" s="356"/>
      <c r="AX375" s="356"/>
      <c r="AY375" s="356"/>
      <c r="AZ375" s="356"/>
      <c r="BA375" s="356"/>
      <c r="BB375" s="356"/>
      <c r="BC375" s="356"/>
      <c r="BD375" s="356"/>
      <c r="BE375" s="356"/>
      <c r="BF375" s="356"/>
      <c r="BG375" s="356"/>
      <c r="BH375" s="354"/>
      <c r="BI375" s="354"/>
      <c r="BJ375" s="356"/>
      <c r="BK375" s="356"/>
      <c r="BL375" s="356"/>
      <c r="BM375" s="356"/>
      <c r="BN375" s="356"/>
      <c r="BO375" s="356"/>
      <c r="BP375" s="356"/>
      <c r="BQ375" s="356"/>
      <c r="BR375" s="356"/>
      <c r="BS375" s="354"/>
      <c r="BT375" s="356"/>
    </row>
    <row r="376" spans="1:72" x14ac:dyDescent="0.2">
      <c r="A376" s="353"/>
      <c r="B376" s="354"/>
      <c r="C376" s="354"/>
      <c r="D376" s="354"/>
      <c r="E376" s="354"/>
      <c r="F376" s="356"/>
      <c r="G376" s="356"/>
      <c r="H376" s="356"/>
      <c r="I376" s="357"/>
      <c r="J376" s="356"/>
      <c r="K376" s="356"/>
      <c r="L376" s="356"/>
      <c r="M376" s="356"/>
      <c r="N376" s="356"/>
      <c r="O376" s="356"/>
      <c r="P376" s="356"/>
      <c r="Q376" s="356"/>
      <c r="R376" s="358"/>
      <c r="S376" s="358"/>
      <c r="T376" s="356"/>
      <c r="U376" s="359"/>
      <c r="V376" s="493"/>
      <c r="W376" s="356"/>
      <c r="X376" s="356"/>
      <c r="Y376" s="356"/>
      <c r="Z376" s="356"/>
      <c r="AA376" s="360"/>
      <c r="AB376" s="360"/>
      <c r="AC376" s="356"/>
      <c r="AD376" s="356"/>
      <c r="AE376" s="356"/>
      <c r="AF376" s="356"/>
      <c r="AG376" s="356"/>
      <c r="AH376" s="356"/>
      <c r="AI376" s="361"/>
      <c r="AJ376" s="356"/>
      <c r="AK376" s="356"/>
      <c r="AL376" s="356"/>
      <c r="AM376" s="362"/>
      <c r="AN376" s="356"/>
      <c r="AO376" s="356"/>
      <c r="AP376" s="356"/>
      <c r="AQ376" s="356"/>
      <c r="AR376" s="363"/>
      <c r="AS376" s="356"/>
      <c r="AT376" s="356"/>
      <c r="AU376" s="356"/>
      <c r="AV376" s="364"/>
      <c r="AW376" s="356"/>
      <c r="AX376" s="356"/>
      <c r="AY376" s="356"/>
      <c r="AZ376" s="356"/>
      <c r="BA376" s="356"/>
      <c r="BB376" s="356"/>
      <c r="BC376" s="356"/>
      <c r="BD376" s="356"/>
      <c r="BE376" s="356"/>
      <c r="BF376" s="356"/>
      <c r="BG376" s="356"/>
      <c r="BH376" s="354"/>
      <c r="BI376" s="354"/>
      <c r="BJ376" s="356"/>
      <c r="BK376" s="356"/>
      <c r="BL376" s="356"/>
      <c r="BM376" s="356"/>
      <c r="BN376" s="356"/>
      <c r="BO376" s="356"/>
      <c r="BP376" s="356"/>
      <c r="BQ376" s="356"/>
      <c r="BR376" s="356"/>
      <c r="BS376" s="354"/>
      <c r="BT376" s="356"/>
    </row>
    <row r="377" spans="1:72" x14ac:dyDescent="0.2">
      <c r="A377" s="353"/>
      <c r="B377" s="354"/>
      <c r="C377" s="354"/>
      <c r="D377" s="354"/>
      <c r="E377" s="354"/>
      <c r="F377" s="356"/>
      <c r="G377" s="356"/>
      <c r="H377" s="356"/>
      <c r="I377" s="357"/>
      <c r="J377" s="356"/>
      <c r="K377" s="356"/>
      <c r="L377" s="356"/>
      <c r="M377" s="356"/>
      <c r="N377" s="356"/>
      <c r="O377" s="356"/>
      <c r="P377" s="356"/>
      <c r="Q377" s="356"/>
      <c r="R377" s="358"/>
      <c r="S377" s="358"/>
      <c r="T377" s="356"/>
      <c r="U377" s="359"/>
      <c r="V377" s="493"/>
      <c r="W377" s="356"/>
      <c r="X377" s="356"/>
      <c r="Y377" s="356"/>
      <c r="Z377" s="356"/>
      <c r="AA377" s="360"/>
      <c r="AB377" s="360"/>
      <c r="AC377" s="356"/>
      <c r="AD377" s="356"/>
      <c r="AE377" s="356"/>
      <c r="AF377" s="356"/>
      <c r="AG377" s="356"/>
      <c r="AH377" s="356"/>
      <c r="AI377" s="361"/>
      <c r="AJ377" s="356"/>
      <c r="AK377" s="356"/>
      <c r="AL377" s="356"/>
      <c r="AM377" s="362"/>
      <c r="AN377" s="356"/>
      <c r="AO377" s="356"/>
      <c r="AP377" s="356"/>
      <c r="AQ377" s="356"/>
      <c r="AR377" s="363"/>
      <c r="AS377" s="356"/>
      <c r="AT377" s="356"/>
      <c r="AU377" s="356"/>
      <c r="AV377" s="364"/>
      <c r="AW377" s="356"/>
      <c r="AX377" s="356"/>
      <c r="AY377" s="356"/>
      <c r="AZ377" s="356"/>
      <c r="BA377" s="356"/>
      <c r="BB377" s="356"/>
      <c r="BC377" s="356"/>
      <c r="BD377" s="356"/>
      <c r="BE377" s="356"/>
      <c r="BF377" s="356"/>
      <c r="BG377" s="356"/>
      <c r="BH377" s="354"/>
      <c r="BI377" s="354"/>
      <c r="BJ377" s="356"/>
      <c r="BK377" s="356"/>
      <c r="BL377" s="356"/>
      <c r="BM377" s="356"/>
      <c r="BN377" s="356"/>
      <c r="BO377" s="356"/>
      <c r="BP377" s="356"/>
      <c r="BQ377" s="356"/>
      <c r="BR377" s="356"/>
      <c r="BS377" s="354"/>
      <c r="BT377" s="356"/>
    </row>
    <row r="378" spans="1:72" x14ac:dyDescent="0.2">
      <c r="A378" s="353"/>
      <c r="B378" s="354"/>
      <c r="C378" s="354"/>
      <c r="D378" s="354"/>
      <c r="E378" s="354"/>
      <c r="F378" s="356"/>
      <c r="G378" s="356"/>
      <c r="H378" s="356"/>
      <c r="I378" s="357"/>
      <c r="J378" s="356"/>
      <c r="K378" s="356"/>
      <c r="L378" s="356"/>
      <c r="M378" s="356"/>
      <c r="N378" s="356"/>
      <c r="O378" s="356"/>
      <c r="P378" s="356"/>
      <c r="Q378" s="356"/>
      <c r="R378" s="358"/>
      <c r="S378" s="358"/>
      <c r="T378" s="356"/>
      <c r="U378" s="359"/>
      <c r="V378" s="493"/>
      <c r="W378" s="356"/>
      <c r="X378" s="356"/>
      <c r="Y378" s="356"/>
      <c r="Z378" s="356"/>
      <c r="AA378" s="360"/>
      <c r="AB378" s="360"/>
      <c r="AC378" s="356"/>
      <c r="AD378" s="356"/>
      <c r="AE378" s="356"/>
      <c r="AF378" s="356"/>
      <c r="AG378" s="356"/>
      <c r="AH378" s="356"/>
      <c r="AI378" s="361"/>
      <c r="AJ378" s="356"/>
      <c r="AK378" s="356"/>
      <c r="AL378" s="356"/>
      <c r="AM378" s="362"/>
      <c r="AN378" s="356"/>
      <c r="AO378" s="356"/>
      <c r="AP378" s="356"/>
      <c r="AQ378" s="356"/>
      <c r="AR378" s="363"/>
      <c r="AS378" s="356"/>
      <c r="AT378" s="356"/>
      <c r="AU378" s="356"/>
      <c r="AV378" s="364"/>
      <c r="AW378" s="356"/>
      <c r="AX378" s="356"/>
      <c r="AY378" s="356"/>
      <c r="AZ378" s="356"/>
      <c r="BA378" s="356"/>
      <c r="BB378" s="356"/>
      <c r="BC378" s="356"/>
      <c r="BD378" s="356"/>
      <c r="BE378" s="356"/>
      <c r="BF378" s="356"/>
      <c r="BG378" s="356"/>
      <c r="BH378" s="354"/>
      <c r="BI378" s="354"/>
      <c r="BJ378" s="356"/>
      <c r="BK378" s="356"/>
      <c r="BL378" s="356"/>
      <c r="BM378" s="356"/>
      <c r="BN378" s="356"/>
      <c r="BO378" s="356"/>
      <c r="BP378" s="356"/>
      <c r="BQ378" s="356"/>
      <c r="BR378" s="356"/>
      <c r="BS378" s="354"/>
      <c r="BT378" s="356"/>
    </row>
    <row r="379" spans="1:72" x14ac:dyDescent="0.2">
      <c r="A379" s="353"/>
      <c r="B379" s="354"/>
      <c r="C379" s="354"/>
      <c r="D379" s="354"/>
      <c r="E379" s="354"/>
      <c r="F379" s="356"/>
      <c r="G379" s="356"/>
      <c r="H379" s="356"/>
      <c r="I379" s="357"/>
      <c r="J379" s="356"/>
      <c r="K379" s="356"/>
      <c r="L379" s="356"/>
      <c r="M379" s="356"/>
      <c r="N379" s="356"/>
      <c r="O379" s="356"/>
      <c r="P379" s="356"/>
      <c r="Q379" s="356"/>
      <c r="R379" s="358"/>
      <c r="S379" s="358"/>
      <c r="T379" s="356"/>
      <c r="U379" s="359"/>
      <c r="V379" s="493"/>
      <c r="W379" s="356"/>
      <c r="X379" s="356"/>
      <c r="Y379" s="356"/>
      <c r="Z379" s="356"/>
      <c r="AA379" s="360"/>
      <c r="AB379" s="360"/>
      <c r="AC379" s="356"/>
      <c r="AD379" s="356"/>
      <c r="AE379" s="356"/>
      <c r="AF379" s="356"/>
      <c r="AG379" s="356"/>
      <c r="AH379" s="356"/>
      <c r="AI379" s="361"/>
      <c r="AJ379" s="356"/>
      <c r="AK379" s="356"/>
      <c r="AL379" s="356"/>
      <c r="AM379" s="362"/>
      <c r="AN379" s="356"/>
      <c r="AO379" s="356"/>
      <c r="AP379" s="356"/>
      <c r="AQ379" s="356"/>
      <c r="AR379" s="363"/>
      <c r="AS379" s="356"/>
      <c r="AT379" s="356"/>
      <c r="AU379" s="356"/>
      <c r="AV379" s="364"/>
      <c r="AW379" s="356"/>
      <c r="AX379" s="356"/>
      <c r="AY379" s="356"/>
      <c r="AZ379" s="356"/>
      <c r="BA379" s="356"/>
      <c r="BB379" s="356"/>
      <c r="BC379" s="356"/>
      <c r="BD379" s="356"/>
      <c r="BE379" s="356"/>
      <c r="BF379" s="356"/>
      <c r="BG379" s="356"/>
      <c r="BH379" s="354"/>
      <c r="BI379" s="354"/>
      <c r="BJ379" s="356"/>
      <c r="BK379" s="356"/>
      <c r="BL379" s="356"/>
      <c r="BM379" s="356"/>
      <c r="BN379" s="356"/>
      <c r="BO379" s="356"/>
      <c r="BP379" s="356"/>
      <c r="BQ379" s="356"/>
      <c r="BR379" s="356"/>
      <c r="BS379" s="354"/>
      <c r="BT379" s="356"/>
    </row>
    <row r="380" spans="1:72" x14ac:dyDescent="0.2">
      <c r="A380" s="353"/>
      <c r="B380" s="354"/>
      <c r="C380" s="354"/>
      <c r="D380" s="354"/>
      <c r="E380" s="354"/>
      <c r="F380" s="356"/>
      <c r="G380" s="356"/>
      <c r="H380" s="356"/>
      <c r="I380" s="357"/>
      <c r="J380" s="356"/>
      <c r="K380" s="356"/>
      <c r="L380" s="356"/>
      <c r="M380" s="356"/>
      <c r="N380" s="356"/>
      <c r="O380" s="356"/>
      <c r="P380" s="356"/>
      <c r="Q380" s="356"/>
      <c r="R380" s="358"/>
      <c r="S380" s="358"/>
      <c r="T380" s="356"/>
      <c r="U380" s="359"/>
      <c r="V380" s="493"/>
      <c r="W380" s="356"/>
      <c r="X380" s="356"/>
      <c r="Y380" s="356"/>
      <c r="Z380" s="356"/>
      <c r="AA380" s="360"/>
      <c r="AB380" s="360"/>
      <c r="AC380" s="356"/>
      <c r="AD380" s="356"/>
      <c r="AE380" s="356"/>
      <c r="AF380" s="356"/>
      <c r="AG380" s="356"/>
      <c r="AH380" s="356"/>
      <c r="AI380" s="361"/>
      <c r="AJ380" s="356"/>
      <c r="AK380" s="356"/>
      <c r="AL380" s="356"/>
      <c r="AM380" s="362"/>
      <c r="AN380" s="356"/>
      <c r="AO380" s="356"/>
      <c r="AP380" s="356"/>
      <c r="AQ380" s="356"/>
      <c r="AR380" s="363"/>
      <c r="AS380" s="356"/>
      <c r="AT380" s="356"/>
      <c r="AU380" s="356"/>
      <c r="AV380" s="364"/>
      <c r="AW380" s="356"/>
      <c r="AX380" s="356"/>
      <c r="AY380" s="356"/>
      <c r="AZ380" s="356"/>
      <c r="BA380" s="356"/>
      <c r="BB380" s="356"/>
      <c r="BC380" s="356"/>
      <c r="BD380" s="356"/>
      <c r="BE380" s="356"/>
      <c r="BF380" s="356"/>
      <c r="BG380" s="356"/>
      <c r="BH380" s="354"/>
      <c r="BI380" s="354"/>
      <c r="BJ380" s="356"/>
      <c r="BK380" s="356"/>
      <c r="BL380" s="356"/>
      <c r="BM380" s="356"/>
      <c r="BN380" s="356"/>
      <c r="BO380" s="356"/>
      <c r="BP380" s="356"/>
      <c r="BQ380" s="356"/>
      <c r="BR380" s="356"/>
      <c r="BS380" s="354"/>
      <c r="BT380" s="356"/>
    </row>
    <row r="381" spans="1:72" x14ac:dyDescent="0.2">
      <c r="A381" s="353"/>
      <c r="B381" s="354"/>
      <c r="C381" s="354"/>
      <c r="D381" s="354"/>
      <c r="E381" s="354"/>
      <c r="F381" s="356"/>
      <c r="G381" s="356"/>
      <c r="H381" s="356"/>
      <c r="I381" s="357"/>
      <c r="J381" s="356"/>
      <c r="K381" s="356"/>
      <c r="L381" s="356"/>
      <c r="M381" s="356"/>
      <c r="N381" s="356"/>
      <c r="O381" s="356"/>
      <c r="P381" s="356"/>
      <c r="Q381" s="356"/>
      <c r="R381" s="358"/>
      <c r="S381" s="358"/>
      <c r="T381" s="356"/>
      <c r="U381" s="359"/>
      <c r="V381" s="493"/>
      <c r="W381" s="356"/>
      <c r="X381" s="356"/>
      <c r="Y381" s="356"/>
      <c r="Z381" s="356"/>
      <c r="AA381" s="360"/>
      <c r="AB381" s="360"/>
      <c r="AC381" s="356"/>
      <c r="AD381" s="356"/>
      <c r="AE381" s="356"/>
      <c r="AF381" s="356"/>
      <c r="AG381" s="356"/>
      <c r="AH381" s="356"/>
      <c r="AI381" s="361"/>
      <c r="AJ381" s="356"/>
      <c r="AK381" s="356"/>
      <c r="AL381" s="356"/>
      <c r="AM381" s="362"/>
      <c r="AN381" s="356"/>
      <c r="AO381" s="356"/>
      <c r="AP381" s="356"/>
      <c r="AQ381" s="356"/>
      <c r="AR381" s="363"/>
      <c r="AS381" s="356"/>
      <c r="AT381" s="356"/>
      <c r="AU381" s="356"/>
      <c r="AV381" s="364"/>
      <c r="AW381" s="356"/>
      <c r="AX381" s="356"/>
      <c r="AY381" s="356"/>
      <c r="AZ381" s="356"/>
      <c r="BA381" s="356"/>
      <c r="BB381" s="356"/>
      <c r="BC381" s="356"/>
      <c r="BD381" s="356"/>
      <c r="BE381" s="356"/>
      <c r="BF381" s="356"/>
      <c r="BG381" s="356"/>
      <c r="BH381" s="354"/>
      <c r="BI381" s="354"/>
      <c r="BJ381" s="356"/>
      <c r="BK381" s="356"/>
      <c r="BL381" s="356"/>
      <c r="BM381" s="356"/>
      <c r="BN381" s="356"/>
      <c r="BO381" s="356"/>
      <c r="BP381" s="356"/>
      <c r="BQ381" s="356"/>
      <c r="BR381" s="356"/>
      <c r="BS381" s="354"/>
      <c r="BT381" s="356"/>
    </row>
    <row r="382" spans="1:72" x14ac:dyDescent="0.2">
      <c r="A382" s="353"/>
      <c r="B382" s="354"/>
      <c r="C382" s="354"/>
      <c r="D382" s="354"/>
      <c r="E382" s="354"/>
      <c r="F382" s="356"/>
      <c r="G382" s="356"/>
      <c r="H382" s="356"/>
      <c r="I382" s="357"/>
      <c r="J382" s="356"/>
      <c r="K382" s="356"/>
      <c r="L382" s="356"/>
      <c r="M382" s="356"/>
      <c r="N382" s="356"/>
      <c r="O382" s="356"/>
      <c r="P382" s="356"/>
      <c r="Q382" s="356"/>
      <c r="R382" s="358"/>
      <c r="S382" s="358"/>
      <c r="T382" s="356"/>
      <c r="U382" s="359"/>
      <c r="V382" s="493"/>
      <c r="W382" s="356"/>
      <c r="X382" s="356"/>
      <c r="Y382" s="356"/>
      <c r="Z382" s="356"/>
      <c r="AA382" s="360"/>
      <c r="AB382" s="360"/>
      <c r="AC382" s="356"/>
      <c r="AD382" s="356"/>
      <c r="AE382" s="356"/>
      <c r="AF382" s="356"/>
      <c r="AG382" s="356"/>
      <c r="AH382" s="356"/>
      <c r="AI382" s="361"/>
      <c r="AJ382" s="356"/>
      <c r="AK382" s="356"/>
      <c r="AL382" s="356"/>
      <c r="AM382" s="362"/>
      <c r="AN382" s="356"/>
      <c r="AO382" s="356"/>
      <c r="AP382" s="356"/>
      <c r="AQ382" s="356"/>
      <c r="AR382" s="363"/>
      <c r="AS382" s="356"/>
      <c r="AT382" s="356"/>
      <c r="AU382" s="356"/>
      <c r="AV382" s="364"/>
      <c r="AW382" s="356"/>
      <c r="AX382" s="356"/>
      <c r="AY382" s="356"/>
      <c r="AZ382" s="356"/>
      <c r="BA382" s="356"/>
      <c r="BB382" s="356"/>
      <c r="BC382" s="356"/>
      <c r="BD382" s="356"/>
      <c r="BE382" s="356"/>
      <c r="BF382" s="356"/>
      <c r="BG382" s="356"/>
      <c r="BH382" s="354"/>
      <c r="BI382" s="354"/>
      <c r="BJ382" s="356"/>
      <c r="BK382" s="356"/>
      <c r="BL382" s="356"/>
      <c r="BM382" s="356"/>
      <c r="BN382" s="356"/>
      <c r="BO382" s="356"/>
      <c r="BP382" s="356"/>
      <c r="BQ382" s="356"/>
      <c r="BR382" s="356"/>
      <c r="BS382" s="354"/>
      <c r="BT382" s="356"/>
    </row>
    <row r="383" spans="1:72" x14ac:dyDescent="0.2">
      <c r="A383" s="353"/>
      <c r="B383" s="354"/>
      <c r="C383" s="354"/>
      <c r="D383" s="354"/>
      <c r="E383" s="354"/>
      <c r="F383" s="356"/>
      <c r="G383" s="356"/>
      <c r="H383" s="356"/>
      <c r="I383" s="357"/>
      <c r="J383" s="356"/>
      <c r="K383" s="356"/>
      <c r="L383" s="356"/>
      <c r="M383" s="356"/>
      <c r="N383" s="356"/>
      <c r="O383" s="356"/>
      <c r="P383" s="356"/>
      <c r="Q383" s="356"/>
      <c r="R383" s="358"/>
      <c r="S383" s="358"/>
      <c r="T383" s="356"/>
      <c r="U383" s="359"/>
      <c r="V383" s="493"/>
      <c r="W383" s="356"/>
      <c r="X383" s="356"/>
      <c r="Y383" s="356"/>
      <c r="Z383" s="356"/>
      <c r="AA383" s="360"/>
      <c r="AB383" s="360"/>
      <c r="AC383" s="356"/>
      <c r="AD383" s="356"/>
      <c r="AE383" s="356"/>
      <c r="AF383" s="356"/>
      <c r="AG383" s="356"/>
      <c r="AH383" s="356"/>
      <c r="AI383" s="361"/>
      <c r="AJ383" s="356"/>
      <c r="AK383" s="356"/>
      <c r="AL383" s="356"/>
      <c r="AM383" s="362"/>
      <c r="AN383" s="356"/>
      <c r="AO383" s="356"/>
      <c r="AP383" s="356"/>
      <c r="AQ383" s="356"/>
      <c r="AR383" s="363"/>
      <c r="AS383" s="356"/>
      <c r="AT383" s="356"/>
      <c r="AU383" s="356"/>
      <c r="AV383" s="364"/>
      <c r="AW383" s="356"/>
      <c r="AX383" s="356"/>
      <c r="AY383" s="356"/>
      <c r="AZ383" s="356"/>
      <c r="BA383" s="356"/>
      <c r="BB383" s="356"/>
      <c r="BC383" s="356"/>
      <c r="BD383" s="356"/>
      <c r="BE383" s="356"/>
      <c r="BF383" s="356"/>
      <c r="BG383" s="356"/>
      <c r="BH383" s="354"/>
      <c r="BI383" s="354"/>
      <c r="BJ383" s="356"/>
      <c r="BK383" s="356"/>
      <c r="BL383" s="356"/>
      <c r="BM383" s="356"/>
      <c r="BN383" s="356"/>
      <c r="BO383" s="356"/>
      <c r="BP383" s="356"/>
      <c r="BQ383" s="356"/>
      <c r="BR383" s="356"/>
      <c r="BS383" s="354"/>
      <c r="BT383" s="356"/>
    </row>
    <row r="384" spans="1:72" x14ac:dyDescent="0.2">
      <c r="A384" s="353"/>
      <c r="B384" s="354"/>
      <c r="C384" s="354"/>
      <c r="D384" s="354"/>
      <c r="E384" s="354"/>
      <c r="F384" s="356"/>
      <c r="G384" s="356"/>
      <c r="H384" s="356"/>
      <c r="I384" s="357"/>
      <c r="J384" s="356"/>
      <c r="K384" s="356"/>
      <c r="L384" s="356"/>
      <c r="M384" s="356"/>
      <c r="N384" s="356"/>
      <c r="O384" s="356"/>
      <c r="P384" s="356"/>
      <c r="Q384" s="356"/>
      <c r="R384" s="358"/>
      <c r="S384" s="358"/>
      <c r="T384" s="356"/>
      <c r="U384" s="359"/>
      <c r="V384" s="493"/>
      <c r="W384" s="356"/>
      <c r="X384" s="356"/>
      <c r="Y384" s="356"/>
      <c r="Z384" s="356"/>
      <c r="AA384" s="360"/>
      <c r="AB384" s="360"/>
      <c r="AC384" s="356"/>
      <c r="AD384" s="356"/>
      <c r="AE384" s="356"/>
      <c r="AF384" s="356"/>
      <c r="AG384" s="356"/>
      <c r="AH384" s="356"/>
      <c r="AI384" s="361"/>
      <c r="AJ384" s="356"/>
      <c r="AK384" s="356"/>
      <c r="AL384" s="356"/>
      <c r="AM384" s="362"/>
      <c r="AN384" s="356"/>
      <c r="AO384" s="356"/>
      <c r="AP384" s="356"/>
      <c r="AQ384" s="356"/>
      <c r="AR384" s="363"/>
      <c r="AS384" s="356"/>
      <c r="AT384" s="356"/>
      <c r="AU384" s="356"/>
      <c r="AV384" s="364"/>
      <c r="AW384" s="356"/>
      <c r="AX384" s="356"/>
      <c r="AY384" s="356"/>
      <c r="AZ384" s="356"/>
      <c r="BA384" s="356"/>
      <c r="BB384" s="356"/>
      <c r="BC384" s="356"/>
      <c r="BD384" s="356"/>
      <c r="BE384" s="356"/>
      <c r="BF384" s="356"/>
      <c r="BG384" s="356"/>
      <c r="BH384" s="354"/>
      <c r="BI384" s="354"/>
      <c r="BJ384" s="356"/>
      <c r="BK384" s="356"/>
      <c r="BL384" s="356"/>
      <c r="BM384" s="356"/>
      <c r="BN384" s="356"/>
      <c r="BO384" s="356"/>
      <c r="BP384" s="356"/>
      <c r="BQ384" s="356"/>
      <c r="BR384" s="356"/>
      <c r="BS384" s="354"/>
      <c r="BT384" s="356"/>
    </row>
    <row r="385" spans="1:72" x14ac:dyDescent="0.2">
      <c r="A385" s="353"/>
      <c r="B385" s="354"/>
      <c r="C385" s="354"/>
      <c r="D385" s="354"/>
      <c r="E385" s="354"/>
      <c r="F385" s="356"/>
      <c r="G385" s="356"/>
      <c r="H385" s="356"/>
      <c r="I385" s="357"/>
      <c r="J385" s="356"/>
      <c r="K385" s="356"/>
      <c r="L385" s="356"/>
      <c r="M385" s="356"/>
      <c r="N385" s="356"/>
      <c r="O385" s="356"/>
      <c r="P385" s="356"/>
      <c r="Q385" s="356"/>
      <c r="R385" s="358"/>
      <c r="S385" s="358"/>
      <c r="T385" s="356"/>
      <c r="U385" s="359"/>
      <c r="V385" s="493"/>
      <c r="W385" s="356"/>
      <c r="X385" s="356"/>
      <c r="Y385" s="356"/>
      <c r="Z385" s="356"/>
      <c r="AA385" s="360"/>
      <c r="AB385" s="360"/>
      <c r="AC385" s="356"/>
      <c r="AD385" s="356"/>
      <c r="AE385" s="356"/>
      <c r="AF385" s="356"/>
      <c r="AG385" s="356"/>
      <c r="AH385" s="356"/>
      <c r="AI385" s="361"/>
      <c r="AJ385" s="356"/>
      <c r="AK385" s="356"/>
      <c r="AL385" s="356"/>
      <c r="AM385" s="362"/>
      <c r="AN385" s="356"/>
      <c r="AO385" s="356"/>
      <c r="AP385" s="356"/>
      <c r="AQ385" s="356"/>
      <c r="AR385" s="363"/>
      <c r="AS385" s="356"/>
      <c r="AT385" s="356"/>
      <c r="AU385" s="356"/>
      <c r="AV385" s="364"/>
      <c r="AW385" s="356"/>
      <c r="AX385" s="356"/>
      <c r="AY385" s="356"/>
      <c r="AZ385" s="356"/>
      <c r="BA385" s="356"/>
      <c r="BB385" s="356"/>
      <c r="BC385" s="356"/>
      <c r="BD385" s="356"/>
      <c r="BE385" s="356"/>
      <c r="BF385" s="356"/>
      <c r="BG385" s="356"/>
      <c r="BH385" s="354"/>
      <c r="BI385" s="354"/>
      <c r="BJ385" s="356"/>
      <c r="BK385" s="356"/>
      <c r="BL385" s="356"/>
      <c r="BM385" s="356"/>
      <c r="BN385" s="356"/>
      <c r="BO385" s="356"/>
      <c r="BP385" s="356"/>
      <c r="BQ385" s="356"/>
      <c r="BR385" s="356"/>
      <c r="BS385" s="354"/>
      <c r="BT385" s="356"/>
    </row>
    <row r="386" spans="1:72" x14ac:dyDescent="0.2">
      <c r="A386" s="353"/>
      <c r="B386" s="354"/>
      <c r="C386" s="354"/>
      <c r="D386" s="354"/>
      <c r="E386" s="354"/>
      <c r="F386" s="356"/>
      <c r="G386" s="356"/>
      <c r="H386" s="356"/>
      <c r="I386" s="357"/>
      <c r="J386" s="356"/>
      <c r="K386" s="356"/>
      <c r="L386" s="356"/>
      <c r="M386" s="356"/>
      <c r="N386" s="356"/>
      <c r="O386" s="356"/>
      <c r="P386" s="356"/>
      <c r="Q386" s="356"/>
      <c r="R386" s="358"/>
      <c r="S386" s="358"/>
      <c r="T386" s="356"/>
      <c r="U386" s="359"/>
      <c r="V386" s="493"/>
      <c r="W386" s="356"/>
      <c r="X386" s="356"/>
      <c r="Y386" s="356"/>
      <c r="Z386" s="356"/>
      <c r="AA386" s="360"/>
      <c r="AB386" s="360"/>
      <c r="AC386" s="356"/>
      <c r="AD386" s="356"/>
      <c r="AE386" s="356"/>
      <c r="AF386" s="356"/>
      <c r="AG386" s="356"/>
      <c r="AH386" s="356"/>
      <c r="AI386" s="361"/>
      <c r="AJ386" s="356"/>
      <c r="AK386" s="356"/>
      <c r="AL386" s="356"/>
      <c r="AM386" s="362"/>
      <c r="AN386" s="356"/>
      <c r="AO386" s="356"/>
      <c r="AP386" s="356"/>
      <c r="AQ386" s="356"/>
      <c r="AR386" s="363"/>
      <c r="AS386" s="356"/>
      <c r="AT386" s="356"/>
      <c r="AU386" s="356"/>
      <c r="AV386" s="364"/>
      <c r="AW386" s="356"/>
      <c r="AX386" s="356"/>
      <c r="AY386" s="356"/>
      <c r="AZ386" s="356"/>
      <c r="BA386" s="356"/>
      <c r="BB386" s="356"/>
      <c r="BC386" s="356"/>
      <c r="BD386" s="356"/>
      <c r="BE386" s="356"/>
      <c r="BF386" s="356"/>
      <c r="BG386" s="356"/>
      <c r="BH386" s="354"/>
      <c r="BI386" s="354"/>
      <c r="BJ386" s="356"/>
      <c r="BK386" s="356"/>
      <c r="BL386" s="356"/>
      <c r="BM386" s="356"/>
      <c r="BN386" s="356"/>
      <c r="BO386" s="356"/>
      <c r="BP386" s="356"/>
      <c r="BQ386" s="356"/>
      <c r="BR386" s="356"/>
      <c r="BS386" s="354"/>
      <c r="BT386" s="356"/>
    </row>
    <row r="387" spans="1:72" x14ac:dyDescent="0.2">
      <c r="A387" s="353"/>
      <c r="B387" s="354"/>
      <c r="C387" s="354"/>
      <c r="D387" s="354"/>
      <c r="E387" s="354"/>
      <c r="F387" s="356"/>
      <c r="G387" s="356"/>
      <c r="H387" s="356"/>
      <c r="I387" s="357"/>
      <c r="J387" s="356"/>
      <c r="K387" s="356"/>
      <c r="L387" s="356"/>
      <c r="M387" s="356"/>
      <c r="N387" s="356"/>
      <c r="O387" s="356"/>
      <c r="P387" s="356"/>
      <c r="Q387" s="356"/>
      <c r="R387" s="358"/>
      <c r="S387" s="358"/>
      <c r="T387" s="356"/>
      <c r="U387" s="359"/>
      <c r="V387" s="493"/>
      <c r="W387" s="356"/>
      <c r="X387" s="356"/>
      <c r="Y387" s="356"/>
      <c r="Z387" s="356"/>
      <c r="AA387" s="360"/>
      <c r="AB387" s="360"/>
      <c r="AC387" s="356"/>
      <c r="AD387" s="356"/>
      <c r="AE387" s="356"/>
      <c r="AF387" s="356"/>
      <c r="AG387" s="356"/>
      <c r="AH387" s="356"/>
      <c r="AI387" s="361"/>
      <c r="AJ387" s="356"/>
      <c r="AK387" s="356"/>
      <c r="AL387" s="356"/>
      <c r="AM387" s="362"/>
      <c r="AN387" s="356"/>
      <c r="AO387" s="356"/>
      <c r="AP387" s="356"/>
      <c r="AQ387" s="356"/>
      <c r="AR387" s="363"/>
      <c r="AS387" s="356"/>
      <c r="AT387" s="356"/>
      <c r="AU387" s="356"/>
      <c r="AV387" s="364"/>
      <c r="AW387" s="356"/>
      <c r="AX387" s="356"/>
      <c r="AY387" s="356"/>
      <c r="AZ387" s="356"/>
      <c r="BA387" s="356"/>
      <c r="BB387" s="356"/>
      <c r="BC387" s="356"/>
      <c r="BD387" s="356"/>
      <c r="BE387" s="356"/>
      <c r="BF387" s="356"/>
      <c r="BG387" s="356"/>
      <c r="BH387" s="354"/>
      <c r="BI387" s="354"/>
      <c r="BJ387" s="356"/>
      <c r="BK387" s="356"/>
      <c r="BL387" s="356"/>
      <c r="BM387" s="356"/>
      <c r="BN387" s="356"/>
      <c r="BO387" s="356"/>
      <c r="BP387" s="356"/>
      <c r="BQ387" s="356"/>
      <c r="BR387" s="356"/>
      <c r="BS387" s="354"/>
      <c r="BT387" s="356"/>
    </row>
    <row r="388" spans="1:72" x14ac:dyDescent="0.2">
      <c r="A388" s="353"/>
      <c r="B388" s="354"/>
      <c r="C388" s="354"/>
      <c r="D388" s="354"/>
      <c r="E388" s="354"/>
      <c r="F388" s="356"/>
      <c r="G388" s="356"/>
      <c r="H388" s="356"/>
      <c r="I388" s="357"/>
      <c r="J388" s="356"/>
      <c r="K388" s="356"/>
      <c r="L388" s="356"/>
      <c r="M388" s="356"/>
      <c r="N388" s="356"/>
      <c r="O388" s="356"/>
      <c r="P388" s="356"/>
      <c r="Q388" s="356"/>
      <c r="R388" s="358"/>
      <c r="S388" s="358"/>
      <c r="T388" s="356"/>
      <c r="U388" s="359"/>
      <c r="V388" s="493"/>
      <c r="W388" s="356"/>
      <c r="X388" s="356"/>
      <c r="Y388" s="356"/>
      <c r="Z388" s="356"/>
      <c r="AA388" s="360"/>
      <c r="AB388" s="360"/>
      <c r="AC388" s="356"/>
      <c r="AD388" s="356"/>
      <c r="AE388" s="356"/>
      <c r="AF388" s="356"/>
      <c r="AG388" s="356"/>
      <c r="AH388" s="356"/>
      <c r="AI388" s="361"/>
      <c r="AJ388" s="356"/>
      <c r="AK388" s="356"/>
      <c r="AL388" s="356"/>
      <c r="AM388" s="362"/>
      <c r="AN388" s="356"/>
      <c r="AO388" s="356"/>
      <c r="AP388" s="356"/>
      <c r="AQ388" s="356"/>
      <c r="AR388" s="363"/>
      <c r="AS388" s="356"/>
      <c r="AT388" s="356"/>
      <c r="AU388" s="356"/>
      <c r="AV388" s="364"/>
      <c r="AW388" s="356"/>
      <c r="AX388" s="356"/>
      <c r="AY388" s="356"/>
      <c r="AZ388" s="356"/>
      <c r="BA388" s="356"/>
      <c r="BB388" s="356"/>
      <c r="BC388" s="356"/>
      <c r="BD388" s="356"/>
      <c r="BE388" s="356"/>
      <c r="BF388" s="356"/>
      <c r="BG388" s="356"/>
      <c r="BH388" s="354"/>
      <c r="BI388" s="354"/>
      <c r="BJ388" s="356"/>
      <c r="BK388" s="356"/>
      <c r="BL388" s="356"/>
      <c r="BM388" s="356"/>
      <c r="BN388" s="356"/>
      <c r="BO388" s="356"/>
      <c r="BP388" s="356"/>
      <c r="BQ388" s="356"/>
      <c r="BR388" s="356"/>
      <c r="BS388" s="354"/>
      <c r="BT388" s="356"/>
    </row>
    <row r="389" spans="1:72" x14ac:dyDescent="0.2">
      <c r="A389" s="353"/>
      <c r="B389" s="354"/>
      <c r="C389" s="354"/>
      <c r="D389" s="354"/>
      <c r="E389" s="354"/>
      <c r="F389" s="356"/>
      <c r="G389" s="356"/>
      <c r="H389" s="356"/>
      <c r="I389" s="357"/>
      <c r="J389" s="356"/>
      <c r="K389" s="356"/>
      <c r="L389" s="356"/>
      <c r="M389" s="356"/>
      <c r="N389" s="356"/>
      <c r="O389" s="356"/>
      <c r="P389" s="356"/>
      <c r="Q389" s="356"/>
      <c r="R389" s="358"/>
      <c r="S389" s="358"/>
      <c r="T389" s="356"/>
      <c r="U389" s="359"/>
      <c r="V389" s="493"/>
      <c r="W389" s="356"/>
      <c r="X389" s="356"/>
      <c r="Y389" s="356"/>
      <c r="Z389" s="356"/>
      <c r="AA389" s="360"/>
      <c r="AB389" s="360"/>
      <c r="AC389" s="356"/>
      <c r="AD389" s="356"/>
      <c r="AE389" s="356"/>
      <c r="AF389" s="356"/>
      <c r="AG389" s="356"/>
      <c r="AH389" s="356"/>
      <c r="AI389" s="361"/>
      <c r="AJ389" s="356"/>
      <c r="AK389" s="356"/>
      <c r="AL389" s="356"/>
      <c r="AM389" s="362"/>
      <c r="AN389" s="356"/>
      <c r="AO389" s="356"/>
      <c r="AP389" s="356"/>
      <c r="AQ389" s="356"/>
      <c r="AR389" s="363"/>
      <c r="AS389" s="356"/>
      <c r="AT389" s="356"/>
      <c r="AU389" s="356"/>
      <c r="AV389" s="364"/>
      <c r="AW389" s="356"/>
      <c r="AX389" s="356"/>
      <c r="AY389" s="356"/>
      <c r="AZ389" s="356"/>
      <c r="BA389" s="356"/>
      <c r="BB389" s="356"/>
      <c r="BC389" s="356"/>
      <c r="BD389" s="356"/>
      <c r="BE389" s="356"/>
      <c r="BF389" s="356"/>
      <c r="BG389" s="356"/>
      <c r="BH389" s="354"/>
      <c r="BI389" s="354"/>
      <c r="BJ389" s="356"/>
      <c r="BK389" s="356"/>
      <c r="BL389" s="356"/>
      <c r="BM389" s="356"/>
      <c r="BN389" s="356"/>
      <c r="BO389" s="356"/>
      <c r="BP389" s="356"/>
      <c r="BQ389" s="356"/>
      <c r="BR389" s="356"/>
      <c r="BS389" s="354"/>
      <c r="BT389" s="356"/>
    </row>
    <row r="390" spans="1:72" x14ac:dyDescent="0.2">
      <c r="A390" s="353"/>
      <c r="B390" s="354"/>
      <c r="C390" s="354"/>
      <c r="D390" s="354"/>
      <c r="E390" s="354"/>
      <c r="F390" s="356"/>
      <c r="G390" s="356"/>
      <c r="H390" s="356"/>
      <c r="I390" s="357"/>
      <c r="J390" s="356"/>
      <c r="K390" s="356"/>
      <c r="L390" s="356"/>
      <c r="M390" s="356"/>
      <c r="N390" s="356"/>
      <c r="O390" s="356"/>
      <c r="P390" s="356"/>
      <c r="Q390" s="356"/>
      <c r="R390" s="358"/>
      <c r="S390" s="358"/>
      <c r="T390" s="356"/>
      <c r="U390" s="359"/>
      <c r="V390" s="493"/>
      <c r="W390" s="356"/>
      <c r="X390" s="356"/>
      <c r="Y390" s="356"/>
      <c r="Z390" s="356"/>
      <c r="AA390" s="360"/>
      <c r="AB390" s="360"/>
      <c r="AC390" s="356"/>
      <c r="AD390" s="356"/>
      <c r="AE390" s="356"/>
      <c r="AF390" s="356"/>
      <c r="AG390" s="356"/>
      <c r="AH390" s="356"/>
      <c r="AI390" s="361"/>
      <c r="AJ390" s="356"/>
      <c r="AK390" s="356"/>
      <c r="AL390" s="356"/>
      <c r="AM390" s="362"/>
      <c r="AN390" s="356"/>
      <c r="AO390" s="356"/>
      <c r="AP390" s="356"/>
      <c r="AQ390" s="356"/>
      <c r="AR390" s="363"/>
      <c r="AS390" s="356"/>
      <c r="AT390" s="356"/>
      <c r="AU390" s="356"/>
      <c r="AV390" s="364"/>
      <c r="AW390" s="356"/>
      <c r="AX390" s="356"/>
      <c r="AY390" s="356"/>
      <c r="AZ390" s="356"/>
      <c r="BA390" s="356"/>
      <c r="BB390" s="356"/>
      <c r="BC390" s="356"/>
      <c r="BD390" s="356"/>
      <c r="BE390" s="356"/>
      <c r="BF390" s="356"/>
      <c r="BG390" s="356"/>
      <c r="BH390" s="354"/>
      <c r="BI390" s="354"/>
      <c r="BJ390" s="356"/>
      <c r="BK390" s="356"/>
      <c r="BL390" s="356"/>
      <c r="BM390" s="356"/>
      <c r="BN390" s="356"/>
      <c r="BO390" s="356"/>
      <c r="BP390" s="356"/>
      <c r="BQ390" s="356"/>
      <c r="BR390" s="356"/>
      <c r="BS390" s="354"/>
      <c r="BT390" s="356"/>
    </row>
    <row r="391" spans="1:72" x14ac:dyDescent="0.2">
      <c r="A391" s="353"/>
      <c r="B391" s="354"/>
      <c r="C391" s="354"/>
      <c r="D391" s="354"/>
      <c r="E391" s="354"/>
      <c r="F391" s="356"/>
      <c r="G391" s="356"/>
      <c r="H391" s="356"/>
      <c r="I391" s="357"/>
      <c r="J391" s="356"/>
      <c r="K391" s="356"/>
      <c r="L391" s="356"/>
      <c r="M391" s="356"/>
      <c r="N391" s="356"/>
      <c r="O391" s="356"/>
      <c r="P391" s="356"/>
      <c r="Q391" s="356"/>
      <c r="R391" s="358"/>
      <c r="S391" s="358"/>
      <c r="T391" s="356"/>
      <c r="U391" s="359"/>
      <c r="V391" s="493"/>
      <c r="W391" s="356"/>
      <c r="X391" s="356"/>
      <c r="Y391" s="356"/>
      <c r="Z391" s="356"/>
      <c r="AA391" s="360"/>
      <c r="AB391" s="360"/>
      <c r="AC391" s="356"/>
      <c r="AD391" s="356"/>
      <c r="AE391" s="356"/>
      <c r="AF391" s="356"/>
      <c r="AG391" s="356"/>
      <c r="AH391" s="356"/>
      <c r="AI391" s="361"/>
      <c r="AJ391" s="356"/>
      <c r="AK391" s="356"/>
      <c r="AL391" s="356"/>
      <c r="AM391" s="362"/>
      <c r="AN391" s="356"/>
      <c r="AO391" s="356"/>
      <c r="AP391" s="356"/>
      <c r="AQ391" s="356"/>
      <c r="AR391" s="363"/>
      <c r="AS391" s="356"/>
      <c r="AT391" s="356"/>
      <c r="AU391" s="356"/>
      <c r="AV391" s="364"/>
      <c r="AW391" s="356"/>
      <c r="AX391" s="356"/>
      <c r="AY391" s="356"/>
      <c r="AZ391" s="356"/>
      <c r="BA391" s="356"/>
      <c r="BB391" s="356"/>
      <c r="BC391" s="356"/>
      <c r="BD391" s="356"/>
      <c r="BE391" s="356"/>
      <c r="BF391" s="356"/>
      <c r="BG391" s="356"/>
      <c r="BH391" s="354"/>
      <c r="BI391" s="354"/>
      <c r="BJ391" s="356"/>
      <c r="BK391" s="356"/>
      <c r="BL391" s="356"/>
      <c r="BM391" s="356"/>
      <c r="BN391" s="356"/>
      <c r="BO391" s="356"/>
      <c r="BP391" s="356"/>
      <c r="BQ391" s="356"/>
      <c r="BR391" s="356"/>
      <c r="BS391" s="354"/>
      <c r="BT391" s="356"/>
    </row>
    <row r="392" spans="1:72" x14ac:dyDescent="0.2">
      <c r="A392" s="353"/>
      <c r="B392" s="354"/>
      <c r="C392" s="354"/>
      <c r="D392" s="354"/>
      <c r="E392" s="354"/>
      <c r="F392" s="356"/>
      <c r="G392" s="356"/>
      <c r="H392" s="356"/>
      <c r="I392" s="357"/>
      <c r="J392" s="356"/>
      <c r="K392" s="356"/>
      <c r="L392" s="356"/>
      <c r="M392" s="356"/>
      <c r="N392" s="356"/>
      <c r="O392" s="356"/>
      <c r="P392" s="356"/>
      <c r="Q392" s="356"/>
      <c r="R392" s="358"/>
      <c r="S392" s="358"/>
      <c r="T392" s="356"/>
      <c r="U392" s="359"/>
      <c r="V392" s="493"/>
      <c r="W392" s="356"/>
      <c r="X392" s="356"/>
      <c r="Y392" s="356"/>
      <c r="Z392" s="356"/>
      <c r="AA392" s="360"/>
      <c r="AB392" s="360"/>
      <c r="AC392" s="356"/>
      <c r="AD392" s="356"/>
      <c r="AE392" s="356"/>
      <c r="AF392" s="356"/>
      <c r="AG392" s="356"/>
      <c r="AH392" s="356"/>
      <c r="AI392" s="361"/>
      <c r="AJ392" s="356"/>
      <c r="AK392" s="356"/>
      <c r="AL392" s="356"/>
      <c r="AM392" s="362"/>
      <c r="AN392" s="356"/>
      <c r="AO392" s="356"/>
      <c r="AP392" s="356"/>
      <c r="AQ392" s="356"/>
      <c r="AR392" s="363"/>
      <c r="AS392" s="356"/>
      <c r="AT392" s="356"/>
      <c r="AU392" s="356"/>
      <c r="AV392" s="364"/>
      <c r="AW392" s="356"/>
      <c r="AX392" s="356"/>
      <c r="AY392" s="356"/>
      <c r="AZ392" s="356"/>
      <c r="BA392" s="356"/>
      <c r="BB392" s="356"/>
      <c r="BC392" s="356"/>
      <c r="BD392" s="356"/>
      <c r="BE392" s="356"/>
      <c r="BF392" s="356"/>
      <c r="BG392" s="356"/>
      <c r="BH392" s="354"/>
      <c r="BI392" s="354"/>
      <c r="BJ392" s="356"/>
      <c r="BK392" s="356"/>
      <c r="BL392" s="356"/>
      <c r="BM392" s="356"/>
      <c r="BN392" s="356"/>
      <c r="BO392" s="356"/>
      <c r="BP392" s="356"/>
      <c r="BQ392" s="356"/>
      <c r="BR392" s="356"/>
      <c r="BS392" s="354"/>
      <c r="BT392" s="356"/>
    </row>
    <row r="393" spans="1:72" x14ac:dyDescent="0.2">
      <c r="A393" s="353"/>
      <c r="B393" s="354"/>
      <c r="C393" s="354"/>
      <c r="D393" s="354"/>
      <c r="E393" s="354"/>
      <c r="F393" s="356"/>
      <c r="G393" s="356"/>
      <c r="H393" s="356"/>
      <c r="I393" s="357"/>
      <c r="J393" s="356"/>
      <c r="K393" s="356"/>
      <c r="L393" s="356"/>
      <c r="M393" s="356"/>
      <c r="N393" s="356"/>
      <c r="O393" s="356"/>
      <c r="P393" s="356"/>
      <c r="Q393" s="356"/>
      <c r="R393" s="358"/>
      <c r="S393" s="358"/>
      <c r="T393" s="356"/>
      <c r="U393" s="359"/>
      <c r="V393" s="493"/>
      <c r="W393" s="356"/>
      <c r="X393" s="356"/>
      <c r="Y393" s="356"/>
      <c r="Z393" s="356"/>
      <c r="AA393" s="360"/>
      <c r="AB393" s="360"/>
      <c r="AC393" s="356"/>
      <c r="AD393" s="356"/>
      <c r="AE393" s="356"/>
      <c r="AF393" s="356"/>
      <c r="AG393" s="356"/>
      <c r="AH393" s="356"/>
      <c r="AI393" s="361"/>
      <c r="AJ393" s="356"/>
      <c r="AK393" s="356"/>
      <c r="AL393" s="356"/>
      <c r="AM393" s="362"/>
      <c r="AN393" s="356"/>
      <c r="AO393" s="356"/>
      <c r="AP393" s="356"/>
      <c r="AQ393" s="356"/>
      <c r="AR393" s="363"/>
      <c r="AS393" s="356"/>
      <c r="AT393" s="356"/>
      <c r="AU393" s="356"/>
      <c r="AV393" s="364"/>
      <c r="AW393" s="356"/>
      <c r="AX393" s="356"/>
      <c r="AY393" s="356"/>
      <c r="AZ393" s="356"/>
      <c r="BA393" s="356"/>
      <c r="BB393" s="356"/>
      <c r="BC393" s="356"/>
      <c r="BD393" s="356"/>
      <c r="BE393" s="356"/>
      <c r="BF393" s="356"/>
      <c r="BG393" s="356"/>
      <c r="BH393" s="354"/>
      <c r="BI393" s="354"/>
      <c r="BJ393" s="356"/>
      <c r="BK393" s="356"/>
      <c r="BL393" s="356"/>
      <c r="BM393" s="356"/>
      <c r="BN393" s="356"/>
      <c r="BO393" s="356"/>
      <c r="BP393" s="356"/>
      <c r="BQ393" s="356"/>
      <c r="BR393" s="356"/>
      <c r="BS393" s="354"/>
      <c r="BT393" s="356"/>
    </row>
    <row r="394" spans="1:72" x14ac:dyDescent="0.2">
      <c r="A394" s="353"/>
      <c r="B394" s="354"/>
      <c r="C394" s="354"/>
      <c r="D394" s="354"/>
      <c r="E394" s="354"/>
      <c r="F394" s="356"/>
      <c r="G394" s="356"/>
      <c r="H394" s="356"/>
      <c r="I394" s="357"/>
      <c r="J394" s="356"/>
      <c r="K394" s="356"/>
      <c r="L394" s="356"/>
      <c r="M394" s="356"/>
      <c r="N394" s="356"/>
      <c r="O394" s="356"/>
      <c r="P394" s="356"/>
      <c r="Q394" s="356"/>
      <c r="R394" s="358"/>
      <c r="S394" s="358"/>
      <c r="T394" s="356"/>
      <c r="U394" s="359"/>
      <c r="V394" s="493"/>
      <c r="W394" s="356"/>
      <c r="X394" s="356"/>
      <c r="Y394" s="356"/>
      <c r="Z394" s="356"/>
      <c r="AA394" s="360"/>
      <c r="AB394" s="360"/>
      <c r="AC394" s="356"/>
      <c r="AD394" s="356"/>
      <c r="AE394" s="356"/>
      <c r="AF394" s="356"/>
      <c r="AG394" s="356"/>
      <c r="AH394" s="356"/>
      <c r="AI394" s="361"/>
      <c r="AJ394" s="356"/>
      <c r="AK394" s="356"/>
      <c r="AL394" s="356"/>
      <c r="AM394" s="362"/>
      <c r="AN394" s="356"/>
      <c r="AO394" s="356"/>
      <c r="AP394" s="356"/>
      <c r="AQ394" s="356"/>
      <c r="AR394" s="363"/>
      <c r="AS394" s="356"/>
      <c r="AT394" s="356"/>
      <c r="AU394" s="356"/>
      <c r="AV394" s="364"/>
      <c r="AW394" s="356"/>
      <c r="AX394" s="356"/>
      <c r="AY394" s="356"/>
      <c r="AZ394" s="356"/>
      <c r="BA394" s="356"/>
      <c r="BB394" s="356"/>
      <c r="BC394" s="356"/>
      <c r="BD394" s="356"/>
      <c r="BE394" s="356"/>
      <c r="BF394" s="356"/>
      <c r="BG394" s="356"/>
      <c r="BH394" s="354"/>
      <c r="BI394" s="354"/>
      <c r="BJ394" s="356"/>
      <c r="BK394" s="356"/>
      <c r="BL394" s="356"/>
      <c r="BM394" s="356"/>
      <c r="BN394" s="356"/>
      <c r="BO394" s="356"/>
      <c r="BP394" s="356"/>
      <c r="BQ394" s="356"/>
      <c r="BR394" s="356"/>
      <c r="BS394" s="354"/>
      <c r="BT394" s="356"/>
    </row>
    <row r="395" spans="1:72" x14ac:dyDescent="0.2">
      <c r="A395" s="353"/>
      <c r="B395" s="354"/>
      <c r="C395" s="354"/>
      <c r="D395" s="354"/>
      <c r="E395" s="354"/>
      <c r="F395" s="356"/>
      <c r="G395" s="356"/>
      <c r="H395" s="356"/>
      <c r="I395" s="357"/>
      <c r="J395" s="356"/>
      <c r="K395" s="356"/>
      <c r="L395" s="356"/>
      <c r="M395" s="356"/>
      <c r="N395" s="356"/>
      <c r="O395" s="356"/>
      <c r="P395" s="356"/>
      <c r="Q395" s="356"/>
      <c r="R395" s="358"/>
      <c r="S395" s="358"/>
      <c r="T395" s="356"/>
      <c r="U395" s="359"/>
      <c r="V395" s="493"/>
      <c r="W395" s="356"/>
      <c r="X395" s="356"/>
      <c r="Y395" s="356"/>
      <c r="Z395" s="356"/>
      <c r="AA395" s="360"/>
      <c r="AB395" s="360"/>
      <c r="AC395" s="356"/>
      <c r="AD395" s="356"/>
      <c r="AE395" s="356"/>
      <c r="AF395" s="356"/>
      <c r="AG395" s="356"/>
      <c r="AH395" s="356"/>
      <c r="AI395" s="361"/>
      <c r="AJ395" s="356"/>
      <c r="AK395" s="356"/>
      <c r="AL395" s="356"/>
      <c r="AM395" s="362"/>
      <c r="AN395" s="356"/>
      <c r="AO395" s="356"/>
      <c r="AP395" s="356"/>
      <c r="AQ395" s="356"/>
      <c r="AR395" s="363"/>
      <c r="AS395" s="356"/>
      <c r="AT395" s="356"/>
      <c r="AU395" s="356"/>
      <c r="AV395" s="364"/>
      <c r="AW395" s="356"/>
      <c r="AX395" s="356"/>
      <c r="AY395" s="356"/>
      <c r="AZ395" s="356"/>
      <c r="BA395" s="356"/>
      <c r="BB395" s="356"/>
      <c r="BC395" s="356"/>
      <c r="BD395" s="356"/>
      <c r="BE395" s="356"/>
      <c r="BF395" s="356"/>
      <c r="BG395" s="356"/>
      <c r="BH395" s="354"/>
      <c r="BI395" s="354"/>
      <c r="BJ395" s="356"/>
      <c r="BK395" s="356"/>
      <c r="BL395" s="356"/>
      <c r="BM395" s="356"/>
      <c r="BN395" s="356"/>
      <c r="BO395" s="356"/>
      <c r="BP395" s="356"/>
      <c r="BQ395" s="356"/>
      <c r="BR395" s="356"/>
      <c r="BS395" s="354"/>
      <c r="BT395" s="356"/>
    </row>
    <row r="396" spans="1:72" x14ac:dyDescent="0.2">
      <c r="A396" s="353"/>
      <c r="B396" s="354"/>
      <c r="C396" s="354"/>
      <c r="D396" s="354"/>
      <c r="E396" s="354"/>
      <c r="F396" s="356"/>
      <c r="G396" s="356"/>
      <c r="H396" s="356"/>
      <c r="I396" s="357"/>
      <c r="J396" s="356"/>
      <c r="K396" s="356"/>
      <c r="L396" s="356"/>
      <c r="M396" s="356"/>
      <c r="N396" s="356"/>
      <c r="O396" s="356"/>
      <c r="P396" s="356"/>
      <c r="Q396" s="356"/>
      <c r="R396" s="358"/>
      <c r="S396" s="358"/>
      <c r="T396" s="356"/>
      <c r="U396" s="359"/>
      <c r="V396" s="493"/>
      <c r="W396" s="356"/>
      <c r="X396" s="356"/>
      <c r="Y396" s="356"/>
      <c r="Z396" s="356"/>
      <c r="AA396" s="360"/>
      <c r="AB396" s="360"/>
      <c r="AC396" s="356"/>
      <c r="AD396" s="356"/>
      <c r="AE396" s="356"/>
      <c r="AF396" s="356"/>
      <c r="AG396" s="356"/>
      <c r="AH396" s="356"/>
      <c r="AI396" s="361"/>
      <c r="AJ396" s="356"/>
      <c r="AK396" s="356"/>
      <c r="AL396" s="356"/>
      <c r="AM396" s="362"/>
      <c r="AN396" s="356"/>
      <c r="AO396" s="356"/>
      <c r="AP396" s="356"/>
      <c r="AQ396" s="356"/>
      <c r="AR396" s="363"/>
      <c r="AS396" s="356"/>
      <c r="AT396" s="356"/>
      <c r="AU396" s="356"/>
      <c r="AV396" s="364"/>
      <c r="AW396" s="356"/>
      <c r="AX396" s="356"/>
      <c r="AY396" s="356"/>
      <c r="AZ396" s="356"/>
      <c r="BA396" s="356"/>
      <c r="BB396" s="356"/>
      <c r="BC396" s="356"/>
      <c r="BD396" s="356"/>
      <c r="BE396" s="356"/>
      <c r="BF396" s="356"/>
      <c r="BG396" s="356"/>
      <c r="BH396" s="354"/>
      <c r="BI396" s="354"/>
      <c r="BJ396" s="356"/>
      <c r="BK396" s="356"/>
      <c r="BL396" s="356"/>
      <c r="BM396" s="356"/>
      <c r="BN396" s="356"/>
      <c r="BO396" s="356"/>
      <c r="BP396" s="356"/>
      <c r="BQ396" s="356"/>
      <c r="BR396" s="356"/>
      <c r="BS396" s="354"/>
      <c r="BT396" s="356"/>
    </row>
    <row r="397" spans="1:72" x14ac:dyDescent="0.2">
      <c r="A397" s="353"/>
      <c r="B397" s="354"/>
      <c r="C397" s="354"/>
      <c r="D397" s="354"/>
      <c r="E397" s="354"/>
      <c r="F397" s="356"/>
      <c r="G397" s="356"/>
      <c r="H397" s="356"/>
      <c r="I397" s="357"/>
      <c r="J397" s="356"/>
      <c r="K397" s="356"/>
      <c r="L397" s="356"/>
      <c r="M397" s="356"/>
      <c r="N397" s="356"/>
      <c r="O397" s="356"/>
      <c r="P397" s="356"/>
      <c r="Q397" s="356"/>
      <c r="R397" s="358"/>
      <c r="S397" s="358"/>
      <c r="T397" s="356"/>
      <c r="U397" s="359"/>
      <c r="V397" s="493"/>
      <c r="W397" s="356"/>
      <c r="X397" s="356"/>
      <c r="Y397" s="356"/>
      <c r="Z397" s="356"/>
      <c r="AA397" s="360"/>
      <c r="AB397" s="360"/>
      <c r="AC397" s="356"/>
      <c r="AD397" s="356"/>
      <c r="AE397" s="356"/>
      <c r="AF397" s="356"/>
      <c r="AG397" s="356"/>
      <c r="AH397" s="356"/>
      <c r="AI397" s="361"/>
      <c r="AJ397" s="356"/>
      <c r="AK397" s="356"/>
      <c r="AL397" s="356"/>
      <c r="AM397" s="362"/>
      <c r="AN397" s="356"/>
      <c r="AO397" s="356"/>
      <c r="AP397" s="356"/>
      <c r="AQ397" s="356"/>
      <c r="AR397" s="363"/>
      <c r="AS397" s="356"/>
      <c r="AT397" s="356"/>
      <c r="AU397" s="356"/>
      <c r="AV397" s="364"/>
      <c r="AW397" s="356"/>
      <c r="AX397" s="356"/>
      <c r="AY397" s="356"/>
      <c r="AZ397" s="356"/>
      <c r="BA397" s="356"/>
      <c r="BB397" s="356"/>
      <c r="BC397" s="356"/>
      <c r="BD397" s="356"/>
      <c r="BE397" s="356"/>
      <c r="BF397" s="356"/>
      <c r="BG397" s="356"/>
      <c r="BH397" s="354"/>
      <c r="BI397" s="354"/>
      <c r="BJ397" s="356"/>
      <c r="BK397" s="356"/>
      <c r="BL397" s="356"/>
      <c r="BM397" s="356"/>
      <c r="BN397" s="356"/>
      <c r="BO397" s="356"/>
      <c r="BP397" s="356"/>
      <c r="BQ397" s="356"/>
      <c r="BR397" s="356"/>
      <c r="BS397" s="354"/>
      <c r="BT397" s="356"/>
    </row>
    <row r="398" spans="1:72" x14ac:dyDescent="0.2">
      <c r="A398" s="353"/>
      <c r="B398" s="354"/>
      <c r="C398" s="354"/>
      <c r="D398" s="354"/>
      <c r="E398" s="354"/>
      <c r="F398" s="356"/>
      <c r="G398" s="356"/>
      <c r="H398" s="356"/>
      <c r="I398" s="357"/>
      <c r="J398" s="356"/>
      <c r="K398" s="356"/>
      <c r="L398" s="356"/>
      <c r="M398" s="356"/>
      <c r="N398" s="356"/>
      <c r="O398" s="356"/>
      <c r="P398" s="356"/>
      <c r="Q398" s="356"/>
      <c r="R398" s="358"/>
      <c r="S398" s="358"/>
      <c r="T398" s="356"/>
      <c r="U398" s="359"/>
      <c r="V398" s="493"/>
      <c r="W398" s="356"/>
      <c r="X398" s="356"/>
      <c r="Y398" s="356"/>
      <c r="Z398" s="356"/>
      <c r="AA398" s="360"/>
      <c r="AB398" s="360"/>
      <c r="AC398" s="356"/>
      <c r="AD398" s="356"/>
      <c r="AE398" s="356"/>
      <c r="AF398" s="356"/>
      <c r="AG398" s="356"/>
      <c r="AH398" s="356"/>
      <c r="AI398" s="361"/>
      <c r="AJ398" s="356"/>
      <c r="AK398" s="356"/>
      <c r="AL398" s="356"/>
      <c r="AM398" s="362"/>
      <c r="AN398" s="356"/>
      <c r="AO398" s="356"/>
      <c r="AP398" s="356"/>
      <c r="AQ398" s="356"/>
      <c r="AR398" s="363"/>
      <c r="AS398" s="356"/>
      <c r="AT398" s="356"/>
      <c r="AU398" s="356"/>
      <c r="AV398" s="364"/>
      <c r="AW398" s="356"/>
      <c r="AX398" s="356"/>
      <c r="AY398" s="356"/>
      <c r="AZ398" s="356"/>
      <c r="BA398" s="356"/>
      <c r="BB398" s="356"/>
      <c r="BC398" s="356"/>
      <c r="BD398" s="356"/>
      <c r="BE398" s="356"/>
      <c r="BF398" s="356"/>
      <c r="BG398" s="356"/>
      <c r="BH398" s="354"/>
      <c r="BI398" s="354"/>
      <c r="BJ398" s="356"/>
      <c r="BK398" s="356"/>
      <c r="BL398" s="356"/>
      <c r="BM398" s="356"/>
      <c r="BN398" s="356"/>
      <c r="BO398" s="356"/>
      <c r="BP398" s="356"/>
      <c r="BQ398" s="356"/>
      <c r="BR398" s="356"/>
      <c r="BS398" s="354"/>
      <c r="BT398" s="356"/>
    </row>
    <row r="399" spans="1:72" x14ac:dyDescent="0.2">
      <c r="A399" s="353"/>
      <c r="B399" s="354"/>
      <c r="C399" s="354"/>
      <c r="D399" s="354"/>
      <c r="E399" s="354"/>
      <c r="F399" s="356"/>
      <c r="G399" s="356"/>
      <c r="H399" s="356"/>
      <c r="I399" s="357"/>
      <c r="J399" s="356"/>
      <c r="K399" s="356"/>
      <c r="L399" s="356"/>
      <c r="M399" s="356"/>
      <c r="N399" s="356"/>
      <c r="O399" s="356"/>
      <c r="P399" s="356"/>
      <c r="Q399" s="356"/>
      <c r="R399" s="358"/>
      <c r="S399" s="358"/>
      <c r="T399" s="356"/>
      <c r="U399" s="359"/>
      <c r="V399" s="493"/>
      <c r="W399" s="356"/>
      <c r="X399" s="356"/>
      <c r="Y399" s="356"/>
      <c r="Z399" s="356"/>
      <c r="AA399" s="360"/>
      <c r="AB399" s="360"/>
      <c r="AC399" s="356"/>
      <c r="AD399" s="356"/>
      <c r="AE399" s="356"/>
      <c r="AF399" s="356"/>
      <c r="AG399" s="356"/>
      <c r="AH399" s="356"/>
      <c r="AI399" s="361"/>
      <c r="AJ399" s="356"/>
      <c r="AK399" s="356"/>
      <c r="AL399" s="356"/>
      <c r="AM399" s="362"/>
      <c r="AN399" s="356"/>
      <c r="AO399" s="356"/>
      <c r="AP399" s="356"/>
      <c r="AQ399" s="356"/>
      <c r="AR399" s="363"/>
      <c r="AS399" s="356"/>
      <c r="AT399" s="356"/>
      <c r="AU399" s="356"/>
      <c r="AV399" s="364"/>
      <c r="AW399" s="356"/>
      <c r="AX399" s="356"/>
      <c r="AY399" s="356"/>
      <c r="AZ399" s="356"/>
      <c r="BA399" s="356"/>
      <c r="BB399" s="356"/>
      <c r="BC399" s="356"/>
      <c r="BD399" s="356"/>
      <c r="BE399" s="356"/>
      <c r="BF399" s="356"/>
      <c r="BG399" s="356"/>
      <c r="BH399" s="354"/>
      <c r="BI399" s="354"/>
      <c r="BJ399" s="356"/>
      <c r="BK399" s="356"/>
      <c r="BL399" s="356"/>
      <c r="BM399" s="356"/>
      <c r="BN399" s="356"/>
      <c r="BO399" s="356"/>
      <c r="BP399" s="356"/>
      <c r="BQ399" s="356"/>
      <c r="BR399" s="356"/>
      <c r="BS399" s="354"/>
      <c r="BT399" s="356"/>
    </row>
    <row r="400" spans="1:72" x14ac:dyDescent="0.2">
      <c r="A400" s="353"/>
      <c r="B400" s="354"/>
      <c r="C400" s="354"/>
      <c r="D400" s="354"/>
      <c r="E400" s="354"/>
      <c r="F400" s="356"/>
      <c r="G400" s="356"/>
      <c r="H400" s="356"/>
      <c r="I400" s="357"/>
      <c r="J400" s="356"/>
      <c r="K400" s="356"/>
      <c r="L400" s="356"/>
      <c r="M400" s="356"/>
      <c r="N400" s="356"/>
      <c r="O400" s="356"/>
      <c r="P400" s="356"/>
      <c r="Q400" s="356"/>
      <c r="R400" s="358"/>
      <c r="S400" s="358"/>
      <c r="T400" s="356"/>
      <c r="U400" s="359"/>
      <c r="V400" s="493"/>
      <c r="W400" s="356"/>
      <c r="X400" s="356"/>
      <c r="Y400" s="356"/>
      <c r="Z400" s="356"/>
      <c r="AA400" s="360"/>
      <c r="AB400" s="360"/>
      <c r="AC400" s="356"/>
      <c r="AD400" s="356"/>
      <c r="AE400" s="356"/>
      <c r="AF400" s="356"/>
      <c r="AG400" s="356"/>
      <c r="AH400" s="356"/>
      <c r="AI400" s="361"/>
      <c r="AJ400" s="356"/>
      <c r="AK400" s="356"/>
      <c r="AL400" s="356"/>
      <c r="AM400" s="362"/>
      <c r="AN400" s="356"/>
      <c r="AO400" s="356"/>
      <c r="AP400" s="356"/>
      <c r="AQ400" s="356"/>
      <c r="AR400" s="363"/>
      <c r="AS400" s="356"/>
      <c r="AT400" s="356"/>
      <c r="AU400" s="356"/>
      <c r="AV400" s="364"/>
      <c r="AW400" s="356"/>
      <c r="AX400" s="356"/>
      <c r="AY400" s="356"/>
      <c r="AZ400" s="356"/>
      <c r="BA400" s="356"/>
      <c r="BB400" s="356"/>
      <c r="BC400" s="356"/>
      <c r="BD400" s="356"/>
      <c r="BE400" s="356"/>
      <c r="BF400" s="356"/>
      <c r="BG400" s="356"/>
      <c r="BH400" s="354"/>
      <c r="BI400" s="354"/>
      <c r="BJ400" s="356"/>
      <c r="BK400" s="356"/>
      <c r="BL400" s="356"/>
      <c r="BM400" s="356"/>
      <c r="BN400" s="356"/>
      <c r="BO400" s="356"/>
      <c r="BP400" s="356"/>
      <c r="BQ400" s="356"/>
      <c r="BR400" s="356"/>
      <c r="BS400" s="354"/>
      <c r="BT400" s="356"/>
    </row>
    <row r="401" spans="1:72" x14ac:dyDescent="0.2">
      <c r="A401" s="353"/>
      <c r="B401" s="354"/>
      <c r="C401" s="354"/>
      <c r="D401" s="354"/>
      <c r="E401" s="354"/>
      <c r="F401" s="356"/>
      <c r="G401" s="356"/>
      <c r="H401" s="356"/>
      <c r="I401" s="357"/>
      <c r="J401" s="356"/>
      <c r="K401" s="356"/>
      <c r="L401" s="356"/>
      <c r="M401" s="356"/>
      <c r="N401" s="356"/>
      <c r="O401" s="356"/>
      <c r="P401" s="356"/>
      <c r="Q401" s="356"/>
      <c r="R401" s="358"/>
      <c r="S401" s="358"/>
      <c r="T401" s="356"/>
      <c r="U401" s="359"/>
      <c r="V401" s="493"/>
      <c r="W401" s="356"/>
      <c r="X401" s="356"/>
      <c r="Y401" s="356"/>
      <c r="Z401" s="356"/>
      <c r="AA401" s="360"/>
      <c r="AB401" s="360"/>
      <c r="AC401" s="356"/>
      <c r="AD401" s="356"/>
      <c r="AE401" s="356"/>
      <c r="AF401" s="356"/>
      <c r="AG401" s="356"/>
      <c r="AH401" s="356"/>
      <c r="AI401" s="361"/>
      <c r="AJ401" s="356"/>
      <c r="AK401" s="356"/>
      <c r="AL401" s="356"/>
      <c r="AM401" s="362"/>
      <c r="AN401" s="356"/>
      <c r="AO401" s="356"/>
      <c r="AP401" s="356"/>
      <c r="AQ401" s="356"/>
      <c r="AR401" s="363"/>
      <c r="AS401" s="356"/>
      <c r="AT401" s="356"/>
      <c r="AU401" s="356"/>
      <c r="AV401" s="364"/>
      <c r="AW401" s="356"/>
      <c r="AX401" s="356"/>
      <c r="AY401" s="356"/>
      <c r="AZ401" s="356"/>
      <c r="BA401" s="356"/>
      <c r="BB401" s="356"/>
      <c r="BC401" s="356"/>
      <c r="BD401" s="356"/>
      <c r="BE401" s="356"/>
      <c r="BF401" s="356"/>
      <c r="BG401" s="356"/>
      <c r="BH401" s="354"/>
      <c r="BI401" s="354"/>
      <c r="BJ401" s="356"/>
      <c r="BK401" s="356"/>
      <c r="BL401" s="356"/>
      <c r="BM401" s="356"/>
      <c r="BN401" s="356"/>
      <c r="BO401" s="356"/>
      <c r="BP401" s="356"/>
      <c r="BQ401" s="356"/>
      <c r="BR401" s="356"/>
      <c r="BS401" s="354"/>
      <c r="BT401" s="356"/>
    </row>
    <row r="402" spans="1:72" x14ac:dyDescent="0.2">
      <c r="A402" s="353"/>
      <c r="B402" s="354"/>
      <c r="C402" s="354"/>
      <c r="D402" s="354"/>
      <c r="E402" s="354"/>
      <c r="F402" s="356"/>
      <c r="G402" s="356"/>
      <c r="H402" s="356"/>
      <c r="I402" s="357"/>
      <c r="J402" s="356"/>
      <c r="K402" s="356"/>
      <c r="L402" s="356"/>
      <c r="M402" s="356"/>
      <c r="N402" s="356"/>
      <c r="O402" s="356"/>
      <c r="P402" s="356"/>
      <c r="Q402" s="356"/>
      <c r="R402" s="358"/>
      <c r="S402" s="358"/>
      <c r="T402" s="356"/>
      <c r="U402" s="359"/>
      <c r="V402" s="493"/>
      <c r="W402" s="356"/>
      <c r="X402" s="356"/>
      <c r="Y402" s="356"/>
      <c r="Z402" s="356"/>
      <c r="AA402" s="360"/>
      <c r="AB402" s="360"/>
      <c r="AC402" s="356"/>
      <c r="AD402" s="356"/>
      <c r="AE402" s="356"/>
      <c r="AF402" s="356"/>
      <c r="AG402" s="356"/>
      <c r="AH402" s="356"/>
      <c r="AI402" s="361"/>
      <c r="AJ402" s="356"/>
      <c r="AK402" s="356"/>
      <c r="AL402" s="356"/>
      <c r="AM402" s="362"/>
      <c r="AN402" s="356"/>
      <c r="AO402" s="356"/>
      <c r="AP402" s="356"/>
      <c r="AQ402" s="356"/>
      <c r="AR402" s="363"/>
      <c r="AS402" s="356"/>
      <c r="AT402" s="356"/>
      <c r="AU402" s="356"/>
      <c r="AV402" s="364"/>
      <c r="AW402" s="356"/>
      <c r="AX402" s="356"/>
      <c r="AY402" s="356"/>
      <c r="AZ402" s="356"/>
      <c r="BA402" s="356"/>
      <c r="BB402" s="356"/>
      <c r="BC402" s="356"/>
      <c r="BD402" s="356"/>
      <c r="BE402" s="356"/>
      <c r="BF402" s="356"/>
      <c r="BG402" s="356"/>
      <c r="BH402" s="354"/>
      <c r="BI402" s="354"/>
      <c r="BJ402" s="356"/>
      <c r="BK402" s="356"/>
      <c r="BL402" s="356"/>
      <c r="BM402" s="356"/>
      <c r="BN402" s="356"/>
      <c r="BO402" s="356"/>
      <c r="BP402" s="356"/>
      <c r="BQ402" s="356"/>
      <c r="BR402" s="356"/>
      <c r="BS402" s="354"/>
      <c r="BT402" s="356"/>
    </row>
    <row r="403" spans="1:72" x14ac:dyDescent="0.2">
      <c r="A403" s="353"/>
      <c r="B403" s="354"/>
      <c r="C403" s="354"/>
      <c r="D403" s="354"/>
      <c r="E403" s="354"/>
      <c r="F403" s="356"/>
      <c r="G403" s="356"/>
      <c r="H403" s="356"/>
      <c r="I403" s="357"/>
      <c r="J403" s="356"/>
      <c r="K403" s="356"/>
      <c r="L403" s="356"/>
      <c r="M403" s="356"/>
      <c r="N403" s="356"/>
      <c r="O403" s="356"/>
      <c r="P403" s="356"/>
      <c r="Q403" s="356"/>
      <c r="R403" s="358"/>
      <c r="S403" s="358"/>
      <c r="T403" s="356"/>
      <c r="U403" s="359"/>
      <c r="V403" s="493"/>
      <c r="W403" s="356"/>
      <c r="X403" s="356"/>
      <c r="Y403" s="356"/>
      <c r="Z403" s="356"/>
      <c r="AA403" s="360"/>
      <c r="AB403" s="360"/>
      <c r="AC403" s="356"/>
      <c r="AD403" s="356"/>
      <c r="AE403" s="356"/>
      <c r="AF403" s="356"/>
      <c r="AG403" s="356"/>
      <c r="AH403" s="356"/>
      <c r="AI403" s="361"/>
      <c r="AJ403" s="356"/>
      <c r="AK403" s="356"/>
      <c r="AL403" s="356"/>
      <c r="AM403" s="362"/>
      <c r="AN403" s="356"/>
      <c r="AO403" s="356"/>
      <c r="AP403" s="356"/>
      <c r="AQ403" s="356"/>
      <c r="AR403" s="363"/>
      <c r="AS403" s="356"/>
      <c r="AT403" s="356"/>
      <c r="AU403" s="356"/>
      <c r="AV403" s="364"/>
      <c r="AW403" s="356"/>
      <c r="AX403" s="356"/>
      <c r="AY403" s="356"/>
      <c r="AZ403" s="356"/>
      <c r="BA403" s="356"/>
      <c r="BB403" s="356"/>
      <c r="BC403" s="356"/>
      <c r="BD403" s="356"/>
      <c r="BE403" s="356"/>
      <c r="BF403" s="356"/>
      <c r="BG403" s="356"/>
      <c r="BH403" s="354"/>
      <c r="BI403" s="354"/>
      <c r="BJ403" s="356"/>
      <c r="BK403" s="356"/>
      <c r="BL403" s="356"/>
      <c r="BM403" s="356"/>
      <c r="BN403" s="356"/>
      <c r="BO403" s="356"/>
      <c r="BP403" s="356"/>
      <c r="BQ403" s="356"/>
      <c r="BR403" s="356"/>
      <c r="BS403" s="354"/>
      <c r="BT403" s="356"/>
    </row>
    <row r="404" spans="1:72" x14ac:dyDescent="0.2">
      <c r="A404" s="353"/>
      <c r="B404" s="354"/>
      <c r="C404" s="354"/>
      <c r="D404" s="354"/>
      <c r="E404" s="354"/>
      <c r="F404" s="356"/>
      <c r="G404" s="356"/>
      <c r="H404" s="356"/>
      <c r="I404" s="357"/>
      <c r="J404" s="356"/>
      <c r="K404" s="356"/>
      <c r="L404" s="356"/>
      <c r="M404" s="356"/>
      <c r="N404" s="356"/>
      <c r="O404" s="356"/>
      <c r="P404" s="356"/>
      <c r="Q404" s="356"/>
      <c r="R404" s="358"/>
      <c r="S404" s="358"/>
      <c r="T404" s="356"/>
      <c r="U404" s="359"/>
      <c r="V404" s="493"/>
      <c r="W404" s="356"/>
      <c r="X404" s="356"/>
      <c r="Y404" s="356"/>
      <c r="Z404" s="356"/>
      <c r="AA404" s="360"/>
      <c r="AB404" s="360"/>
      <c r="AC404" s="356"/>
      <c r="AD404" s="356"/>
      <c r="AE404" s="356"/>
      <c r="AF404" s="356"/>
      <c r="AG404" s="356"/>
      <c r="AH404" s="356"/>
      <c r="AI404" s="361"/>
      <c r="AJ404" s="356"/>
      <c r="AK404" s="356"/>
      <c r="AL404" s="356"/>
      <c r="AM404" s="362"/>
      <c r="AN404" s="356"/>
      <c r="AO404" s="356"/>
      <c r="AP404" s="356"/>
      <c r="AQ404" s="356"/>
      <c r="AR404" s="363"/>
      <c r="AS404" s="356"/>
      <c r="AT404" s="356"/>
      <c r="AU404" s="356"/>
      <c r="AV404" s="364"/>
      <c r="AW404" s="356"/>
      <c r="AX404" s="356"/>
      <c r="AY404" s="356"/>
      <c r="AZ404" s="356"/>
      <c r="BA404" s="356"/>
      <c r="BB404" s="356"/>
      <c r="BC404" s="356"/>
      <c r="BD404" s="356"/>
      <c r="BE404" s="356"/>
      <c r="BF404" s="356"/>
      <c r="BG404" s="356"/>
      <c r="BH404" s="354"/>
      <c r="BI404" s="354"/>
      <c r="BJ404" s="356"/>
      <c r="BK404" s="356"/>
      <c r="BL404" s="356"/>
      <c r="BM404" s="356"/>
      <c r="BN404" s="356"/>
      <c r="BO404" s="356"/>
      <c r="BP404" s="356"/>
      <c r="BQ404" s="356"/>
      <c r="BR404" s="356"/>
      <c r="BS404" s="354"/>
      <c r="BT404" s="356"/>
    </row>
    <row r="405" spans="1:72" x14ac:dyDescent="0.2">
      <c r="A405" s="353"/>
      <c r="B405" s="354"/>
      <c r="C405" s="354"/>
      <c r="D405" s="354"/>
      <c r="E405" s="354"/>
      <c r="F405" s="356"/>
      <c r="G405" s="356"/>
      <c r="H405" s="356"/>
      <c r="I405" s="357"/>
      <c r="J405" s="356"/>
      <c r="K405" s="356"/>
      <c r="L405" s="356"/>
      <c r="M405" s="356"/>
      <c r="N405" s="356"/>
      <c r="O405" s="356"/>
      <c r="P405" s="356"/>
      <c r="Q405" s="356"/>
      <c r="R405" s="358"/>
      <c r="S405" s="358"/>
      <c r="T405" s="356"/>
      <c r="U405" s="359"/>
      <c r="V405" s="493"/>
      <c r="W405" s="356"/>
      <c r="X405" s="356"/>
      <c r="Y405" s="356"/>
      <c r="Z405" s="356"/>
      <c r="AA405" s="360"/>
      <c r="AB405" s="360"/>
      <c r="AC405" s="356"/>
      <c r="AD405" s="356"/>
      <c r="AE405" s="356"/>
      <c r="AF405" s="356"/>
      <c r="AG405" s="356"/>
      <c r="AH405" s="356"/>
      <c r="AI405" s="361"/>
      <c r="AJ405" s="356"/>
      <c r="AK405" s="356"/>
      <c r="AL405" s="356"/>
      <c r="AM405" s="362"/>
      <c r="AN405" s="356"/>
      <c r="AO405" s="356"/>
      <c r="AP405" s="356"/>
      <c r="AQ405" s="356"/>
      <c r="AR405" s="363"/>
      <c r="AS405" s="356"/>
      <c r="AT405" s="356"/>
      <c r="AU405" s="356"/>
      <c r="AV405" s="364"/>
      <c r="AW405" s="356"/>
      <c r="AX405" s="356"/>
      <c r="AY405" s="356"/>
      <c r="AZ405" s="356"/>
      <c r="BA405" s="356"/>
      <c r="BB405" s="356"/>
      <c r="BC405" s="356"/>
      <c r="BD405" s="356"/>
      <c r="BE405" s="356"/>
      <c r="BF405" s="356"/>
      <c r="BG405" s="356"/>
      <c r="BH405" s="354"/>
      <c r="BI405" s="354"/>
      <c r="BJ405" s="356"/>
      <c r="BK405" s="356"/>
      <c r="BL405" s="356"/>
      <c r="BM405" s="356"/>
      <c r="BN405" s="356"/>
      <c r="BO405" s="356"/>
      <c r="BP405" s="356"/>
      <c r="BQ405" s="356"/>
      <c r="BR405" s="356"/>
      <c r="BS405" s="354"/>
      <c r="BT405" s="356"/>
    </row>
    <row r="406" spans="1:72" x14ac:dyDescent="0.2">
      <c r="A406" s="353"/>
      <c r="B406" s="354"/>
      <c r="C406" s="354"/>
      <c r="D406" s="354"/>
      <c r="E406" s="354"/>
      <c r="F406" s="356"/>
      <c r="G406" s="356"/>
      <c r="H406" s="356"/>
      <c r="I406" s="357"/>
      <c r="J406" s="356"/>
      <c r="K406" s="356"/>
      <c r="L406" s="356"/>
      <c r="M406" s="356"/>
      <c r="N406" s="356"/>
      <c r="O406" s="356"/>
      <c r="P406" s="356"/>
      <c r="Q406" s="356"/>
      <c r="R406" s="358"/>
      <c r="S406" s="358"/>
      <c r="T406" s="356"/>
      <c r="U406" s="359"/>
      <c r="V406" s="493"/>
      <c r="W406" s="356"/>
      <c r="X406" s="356"/>
      <c r="Y406" s="356"/>
      <c r="Z406" s="356"/>
      <c r="AA406" s="360"/>
      <c r="AB406" s="360"/>
      <c r="AC406" s="356"/>
      <c r="AD406" s="356"/>
      <c r="AE406" s="356"/>
      <c r="AF406" s="356"/>
      <c r="AG406" s="356"/>
      <c r="AH406" s="356"/>
      <c r="AI406" s="361"/>
      <c r="AJ406" s="356"/>
      <c r="AK406" s="356"/>
      <c r="AL406" s="356"/>
      <c r="AM406" s="362"/>
      <c r="AN406" s="356"/>
      <c r="AO406" s="356"/>
      <c r="AP406" s="356"/>
      <c r="AQ406" s="356"/>
      <c r="AR406" s="363"/>
      <c r="AS406" s="356"/>
      <c r="AT406" s="356"/>
      <c r="AU406" s="356"/>
      <c r="AV406" s="364"/>
      <c r="AW406" s="356"/>
      <c r="AX406" s="356"/>
      <c r="AY406" s="356"/>
      <c r="AZ406" s="356"/>
      <c r="BA406" s="356"/>
      <c r="BB406" s="356"/>
      <c r="BC406" s="356"/>
      <c r="BD406" s="356"/>
      <c r="BE406" s="356"/>
      <c r="BF406" s="356"/>
      <c r="BG406" s="356"/>
      <c r="BH406" s="354"/>
      <c r="BI406" s="354"/>
      <c r="BJ406" s="356"/>
      <c r="BK406" s="356"/>
      <c r="BL406" s="356"/>
      <c r="BM406" s="356"/>
      <c r="BN406" s="356"/>
      <c r="BO406" s="356"/>
      <c r="BP406" s="356"/>
      <c r="BQ406" s="356"/>
      <c r="BR406" s="356"/>
      <c r="BS406" s="354"/>
      <c r="BT406" s="356"/>
    </row>
    <row r="407" spans="1:72" x14ac:dyDescent="0.2">
      <c r="A407" s="353"/>
      <c r="B407" s="354"/>
      <c r="C407" s="354"/>
      <c r="D407" s="354"/>
      <c r="E407" s="354"/>
      <c r="F407" s="356"/>
      <c r="G407" s="356"/>
      <c r="H407" s="356"/>
      <c r="I407" s="357"/>
      <c r="J407" s="356"/>
      <c r="K407" s="356"/>
      <c r="L407" s="356"/>
      <c r="M407" s="356"/>
      <c r="N407" s="356"/>
      <c r="O407" s="356"/>
      <c r="P407" s="356"/>
      <c r="Q407" s="356"/>
      <c r="R407" s="358"/>
      <c r="S407" s="358"/>
      <c r="T407" s="356"/>
      <c r="U407" s="359"/>
      <c r="V407" s="493"/>
      <c r="W407" s="356"/>
      <c r="X407" s="356"/>
      <c r="Y407" s="356"/>
      <c r="Z407" s="356"/>
      <c r="AA407" s="360"/>
      <c r="AB407" s="360"/>
      <c r="AC407" s="356"/>
      <c r="AD407" s="356"/>
      <c r="AE407" s="356"/>
      <c r="AF407" s="356"/>
      <c r="AG407" s="356"/>
      <c r="AH407" s="356"/>
      <c r="AI407" s="361"/>
      <c r="AJ407" s="356"/>
      <c r="AK407" s="356"/>
      <c r="AL407" s="356"/>
      <c r="AM407" s="362"/>
      <c r="AN407" s="356"/>
      <c r="AO407" s="356"/>
      <c r="AP407" s="356"/>
      <c r="AQ407" s="356"/>
      <c r="AR407" s="363"/>
      <c r="AS407" s="356"/>
      <c r="AT407" s="356"/>
      <c r="AU407" s="356"/>
      <c r="AV407" s="364"/>
      <c r="AW407" s="356"/>
      <c r="AX407" s="356"/>
      <c r="AY407" s="356"/>
      <c r="AZ407" s="356"/>
      <c r="BA407" s="356"/>
      <c r="BB407" s="356"/>
      <c r="BC407" s="356"/>
      <c r="BD407" s="356"/>
      <c r="BE407" s="356"/>
      <c r="BF407" s="356"/>
      <c r="BG407" s="356"/>
      <c r="BH407" s="354"/>
      <c r="BI407" s="354"/>
      <c r="BJ407" s="356"/>
      <c r="BK407" s="356"/>
      <c r="BL407" s="356"/>
      <c r="BM407" s="356"/>
      <c r="BN407" s="356"/>
      <c r="BO407" s="356"/>
      <c r="BP407" s="356"/>
      <c r="BQ407" s="356"/>
      <c r="BR407" s="356"/>
      <c r="BS407" s="354"/>
      <c r="BT407" s="356"/>
    </row>
    <row r="408" spans="1:72" x14ac:dyDescent="0.2">
      <c r="A408" s="353"/>
      <c r="B408" s="354"/>
      <c r="C408" s="354"/>
      <c r="D408" s="354"/>
      <c r="E408" s="354"/>
      <c r="F408" s="356"/>
      <c r="G408" s="356"/>
      <c r="H408" s="356"/>
      <c r="I408" s="357"/>
      <c r="J408" s="356"/>
      <c r="K408" s="356"/>
      <c r="L408" s="356"/>
      <c r="M408" s="356"/>
      <c r="N408" s="356"/>
      <c r="O408" s="356"/>
      <c r="P408" s="356"/>
      <c r="Q408" s="356"/>
      <c r="R408" s="358"/>
      <c r="S408" s="358"/>
      <c r="T408" s="356"/>
      <c r="U408" s="359"/>
      <c r="V408" s="493"/>
      <c r="W408" s="356"/>
      <c r="X408" s="356"/>
      <c r="Y408" s="356"/>
      <c r="Z408" s="356"/>
      <c r="AA408" s="360"/>
      <c r="AB408" s="360"/>
      <c r="AC408" s="356"/>
      <c r="AD408" s="356"/>
      <c r="AE408" s="356"/>
      <c r="AF408" s="356"/>
      <c r="AG408" s="356"/>
      <c r="AH408" s="356"/>
      <c r="AI408" s="361"/>
      <c r="AJ408" s="356"/>
      <c r="AK408" s="356"/>
      <c r="AL408" s="356"/>
      <c r="AM408" s="362"/>
      <c r="AN408" s="356"/>
      <c r="AO408" s="356"/>
      <c r="AP408" s="356"/>
      <c r="AQ408" s="356"/>
      <c r="AR408" s="363"/>
      <c r="AS408" s="356"/>
      <c r="AT408" s="356"/>
      <c r="AU408" s="356"/>
      <c r="AV408" s="364"/>
      <c r="AW408" s="356"/>
      <c r="AX408" s="356"/>
      <c r="AY408" s="356"/>
      <c r="AZ408" s="356"/>
      <c r="BA408" s="356"/>
      <c r="BB408" s="356"/>
      <c r="BC408" s="356"/>
      <c r="BD408" s="356"/>
      <c r="BE408" s="356"/>
      <c r="BF408" s="356"/>
      <c r="BG408" s="356"/>
      <c r="BH408" s="354"/>
      <c r="BI408" s="354"/>
      <c r="BJ408" s="356"/>
      <c r="BK408" s="356"/>
      <c r="BL408" s="356"/>
      <c r="BM408" s="356"/>
      <c r="BN408" s="356"/>
      <c r="BO408" s="356"/>
      <c r="BP408" s="356"/>
      <c r="BQ408" s="356"/>
      <c r="BR408" s="356"/>
      <c r="BS408" s="354"/>
      <c r="BT408" s="356"/>
    </row>
    <row r="409" spans="1:72" x14ac:dyDescent="0.2">
      <c r="A409" s="353"/>
      <c r="B409" s="354"/>
      <c r="C409" s="354"/>
      <c r="D409" s="354"/>
      <c r="E409" s="354"/>
      <c r="F409" s="356"/>
      <c r="G409" s="356"/>
      <c r="H409" s="356"/>
      <c r="I409" s="357"/>
      <c r="J409" s="356"/>
      <c r="K409" s="356"/>
      <c r="L409" s="356"/>
      <c r="M409" s="356"/>
      <c r="N409" s="356"/>
      <c r="O409" s="356"/>
      <c r="P409" s="356"/>
      <c r="Q409" s="356"/>
      <c r="R409" s="358"/>
      <c r="S409" s="358"/>
      <c r="T409" s="356"/>
      <c r="U409" s="359"/>
      <c r="V409" s="493"/>
      <c r="W409" s="356"/>
      <c r="X409" s="356"/>
      <c r="Y409" s="356"/>
      <c r="Z409" s="356"/>
      <c r="AA409" s="360"/>
      <c r="AB409" s="360"/>
      <c r="AC409" s="356"/>
      <c r="AD409" s="356"/>
      <c r="AE409" s="356"/>
      <c r="AF409" s="356"/>
      <c r="AG409" s="356"/>
      <c r="AH409" s="356"/>
      <c r="AI409" s="361"/>
      <c r="AJ409" s="356"/>
      <c r="AK409" s="356"/>
      <c r="AL409" s="356"/>
      <c r="AM409" s="362"/>
      <c r="AN409" s="356"/>
      <c r="AO409" s="356"/>
      <c r="AP409" s="356"/>
      <c r="AQ409" s="356"/>
      <c r="AR409" s="363"/>
      <c r="AS409" s="356"/>
      <c r="AT409" s="356"/>
      <c r="AU409" s="356"/>
      <c r="AV409" s="364"/>
      <c r="AW409" s="356"/>
      <c r="AX409" s="356"/>
      <c r="AY409" s="356"/>
      <c r="AZ409" s="356"/>
      <c r="BA409" s="356"/>
      <c r="BB409" s="356"/>
      <c r="BC409" s="356"/>
      <c r="BD409" s="356"/>
      <c r="BE409" s="356"/>
      <c r="BF409" s="356"/>
      <c r="BG409" s="356"/>
      <c r="BH409" s="354"/>
      <c r="BI409" s="354"/>
      <c r="BJ409" s="356"/>
      <c r="BK409" s="356"/>
      <c r="BL409" s="356"/>
      <c r="BM409" s="356"/>
      <c r="BN409" s="356"/>
      <c r="BO409" s="356"/>
      <c r="BP409" s="356"/>
      <c r="BQ409" s="356"/>
      <c r="BR409" s="356"/>
      <c r="BS409" s="354"/>
      <c r="BT409" s="356"/>
    </row>
    <row r="410" spans="1:72" x14ac:dyDescent="0.2">
      <c r="A410" s="353"/>
      <c r="B410" s="354"/>
      <c r="C410" s="354"/>
      <c r="D410" s="354"/>
      <c r="E410" s="354"/>
      <c r="F410" s="356"/>
      <c r="G410" s="356"/>
      <c r="H410" s="356"/>
      <c r="I410" s="357"/>
      <c r="J410" s="356"/>
      <c r="K410" s="356"/>
      <c r="L410" s="356"/>
      <c r="M410" s="356"/>
      <c r="N410" s="356"/>
      <c r="O410" s="356"/>
      <c r="P410" s="356"/>
      <c r="Q410" s="356"/>
      <c r="R410" s="358"/>
      <c r="S410" s="358"/>
      <c r="T410" s="356"/>
      <c r="U410" s="359"/>
      <c r="V410" s="493"/>
      <c r="W410" s="356"/>
      <c r="X410" s="356"/>
      <c r="Y410" s="356"/>
      <c r="Z410" s="356"/>
      <c r="AA410" s="360"/>
      <c r="AB410" s="360"/>
      <c r="AC410" s="356"/>
      <c r="AD410" s="356"/>
      <c r="AE410" s="356"/>
      <c r="AF410" s="356"/>
      <c r="AG410" s="356"/>
      <c r="AH410" s="356"/>
      <c r="AI410" s="361"/>
      <c r="AJ410" s="356"/>
      <c r="AK410" s="356"/>
      <c r="AL410" s="356"/>
      <c r="AM410" s="362"/>
      <c r="AN410" s="356"/>
      <c r="AO410" s="356"/>
      <c r="AP410" s="356"/>
      <c r="AQ410" s="356"/>
      <c r="AR410" s="363"/>
      <c r="AS410" s="356"/>
      <c r="AT410" s="356"/>
      <c r="AU410" s="356"/>
      <c r="AV410" s="364"/>
      <c r="AW410" s="356"/>
      <c r="AX410" s="356"/>
      <c r="AY410" s="356"/>
      <c r="AZ410" s="356"/>
      <c r="BA410" s="356"/>
      <c r="BB410" s="356"/>
      <c r="BC410" s="356"/>
      <c r="BD410" s="356"/>
      <c r="BE410" s="356"/>
      <c r="BF410" s="356"/>
      <c r="BG410" s="356"/>
      <c r="BH410" s="354"/>
      <c r="BI410" s="354"/>
      <c r="BJ410" s="356"/>
      <c r="BK410" s="356"/>
      <c r="BL410" s="356"/>
      <c r="BM410" s="356"/>
      <c r="BN410" s="356"/>
      <c r="BO410" s="356"/>
      <c r="BP410" s="356"/>
      <c r="BQ410" s="356"/>
      <c r="BR410" s="356"/>
      <c r="BS410" s="354"/>
      <c r="BT410" s="356"/>
    </row>
    <row r="411" spans="1:72" x14ac:dyDescent="0.2">
      <c r="A411" s="353"/>
      <c r="B411" s="354"/>
      <c r="C411" s="354"/>
      <c r="D411" s="354"/>
      <c r="E411" s="354"/>
      <c r="F411" s="356"/>
      <c r="G411" s="356"/>
      <c r="H411" s="356"/>
      <c r="I411" s="357"/>
      <c r="J411" s="356"/>
      <c r="K411" s="356"/>
      <c r="L411" s="356"/>
      <c r="M411" s="356"/>
      <c r="N411" s="356"/>
      <c r="O411" s="356"/>
      <c r="P411" s="356"/>
      <c r="Q411" s="356"/>
      <c r="R411" s="358"/>
      <c r="S411" s="358"/>
      <c r="T411" s="356"/>
      <c r="U411" s="359"/>
      <c r="V411" s="493"/>
      <c r="W411" s="356"/>
      <c r="X411" s="356"/>
      <c r="Y411" s="356"/>
      <c r="Z411" s="356"/>
      <c r="AA411" s="360"/>
      <c r="AB411" s="360"/>
      <c r="AC411" s="356"/>
      <c r="AD411" s="356"/>
      <c r="AE411" s="356"/>
      <c r="AF411" s="356"/>
      <c r="AG411" s="356"/>
      <c r="AH411" s="356"/>
      <c r="AI411" s="361"/>
      <c r="AJ411" s="356"/>
      <c r="AK411" s="356"/>
      <c r="AL411" s="356"/>
      <c r="AM411" s="362"/>
      <c r="AN411" s="356"/>
      <c r="AO411" s="356"/>
      <c r="AP411" s="356"/>
      <c r="AQ411" s="356"/>
      <c r="AR411" s="363"/>
      <c r="AS411" s="356"/>
      <c r="AT411" s="356"/>
      <c r="AU411" s="356"/>
      <c r="AV411" s="364"/>
      <c r="AW411" s="356"/>
      <c r="AX411" s="356"/>
      <c r="AY411" s="356"/>
      <c r="AZ411" s="356"/>
      <c r="BA411" s="356"/>
      <c r="BB411" s="356"/>
      <c r="BC411" s="356"/>
      <c r="BD411" s="356"/>
      <c r="BE411" s="356"/>
      <c r="BF411" s="356"/>
      <c r="BG411" s="356"/>
      <c r="BH411" s="354"/>
      <c r="BI411" s="354"/>
      <c r="BJ411" s="356"/>
      <c r="BK411" s="356"/>
      <c r="BL411" s="356"/>
      <c r="BM411" s="356"/>
      <c r="BN411" s="356"/>
      <c r="BO411" s="356"/>
      <c r="BP411" s="356"/>
      <c r="BQ411" s="356"/>
      <c r="BR411" s="356"/>
      <c r="BS411" s="354"/>
      <c r="BT411" s="356"/>
    </row>
    <row r="412" spans="1:72" x14ac:dyDescent="0.2">
      <c r="A412" s="353"/>
      <c r="B412" s="354"/>
      <c r="C412" s="354"/>
      <c r="D412" s="354"/>
      <c r="E412" s="354"/>
      <c r="F412" s="356"/>
      <c r="G412" s="356"/>
      <c r="H412" s="356"/>
      <c r="I412" s="357"/>
      <c r="J412" s="356"/>
      <c r="K412" s="356"/>
      <c r="L412" s="356"/>
      <c r="M412" s="356"/>
      <c r="N412" s="356"/>
      <c r="O412" s="356"/>
      <c r="P412" s="356"/>
      <c r="Q412" s="356"/>
      <c r="R412" s="358"/>
      <c r="S412" s="358"/>
      <c r="T412" s="356"/>
      <c r="U412" s="359"/>
      <c r="V412" s="493"/>
      <c r="W412" s="356"/>
      <c r="X412" s="356"/>
      <c r="Y412" s="356"/>
      <c r="Z412" s="356"/>
      <c r="AA412" s="360"/>
      <c r="AB412" s="360"/>
      <c r="AC412" s="356"/>
      <c r="AD412" s="356"/>
      <c r="AE412" s="356"/>
      <c r="AF412" s="356"/>
      <c r="AG412" s="356"/>
      <c r="AH412" s="356"/>
      <c r="AI412" s="361"/>
      <c r="AJ412" s="356"/>
      <c r="AK412" s="356"/>
      <c r="AL412" s="356"/>
      <c r="AM412" s="362"/>
      <c r="AN412" s="356"/>
      <c r="AO412" s="356"/>
      <c r="AP412" s="356"/>
      <c r="AQ412" s="356"/>
      <c r="AR412" s="363"/>
      <c r="AS412" s="356"/>
      <c r="AT412" s="356"/>
      <c r="AU412" s="356"/>
      <c r="AV412" s="364"/>
      <c r="AW412" s="356"/>
      <c r="AX412" s="356"/>
      <c r="AY412" s="356"/>
      <c r="AZ412" s="356"/>
      <c r="BA412" s="356"/>
      <c r="BB412" s="356"/>
      <c r="BC412" s="356"/>
      <c r="BD412" s="356"/>
      <c r="BE412" s="356"/>
      <c r="BF412" s="356"/>
      <c r="BG412" s="356"/>
      <c r="BH412" s="354"/>
      <c r="BI412" s="354"/>
      <c r="BJ412" s="356"/>
      <c r="BK412" s="356"/>
      <c r="BL412" s="356"/>
      <c r="BM412" s="356"/>
      <c r="BN412" s="356"/>
      <c r="BO412" s="356"/>
      <c r="BP412" s="356"/>
      <c r="BQ412" s="356"/>
      <c r="BR412" s="356"/>
      <c r="BS412" s="354"/>
      <c r="BT412" s="356"/>
    </row>
    <row r="413" spans="1:72" x14ac:dyDescent="0.2">
      <c r="A413" s="353"/>
      <c r="B413" s="354"/>
      <c r="C413" s="354"/>
      <c r="D413" s="354"/>
      <c r="E413" s="354"/>
      <c r="F413" s="356"/>
      <c r="G413" s="356"/>
      <c r="H413" s="356"/>
      <c r="I413" s="357"/>
      <c r="J413" s="356"/>
      <c r="K413" s="356"/>
      <c r="L413" s="356"/>
      <c r="M413" s="356"/>
      <c r="N413" s="356"/>
      <c r="O413" s="356"/>
      <c r="P413" s="356"/>
      <c r="Q413" s="356"/>
      <c r="R413" s="358"/>
      <c r="S413" s="358"/>
      <c r="T413" s="356"/>
      <c r="U413" s="359"/>
      <c r="V413" s="493"/>
      <c r="W413" s="356"/>
      <c r="X413" s="356"/>
      <c r="Y413" s="356"/>
      <c r="Z413" s="356"/>
      <c r="AA413" s="360"/>
      <c r="AB413" s="360"/>
      <c r="AC413" s="356"/>
      <c r="AD413" s="356"/>
      <c r="AE413" s="356"/>
      <c r="AF413" s="356"/>
      <c r="AG413" s="356"/>
      <c r="AH413" s="356"/>
      <c r="AI413" s="361"/>
      <c r="AJ413" s="356"/>
      <c r="AK413" s="356"/>
      <c r="AL413" s="356"/>
      <c r="AM413" s="362"/>
      <c r="AN413" s="356"/>
      <c r="AO413" s="356"/>
      <c r="AP413" s="356"/>
      <c r="AQ413" s="356"/>
      <c r="AR413" s="363"/>
      <c r="AS413" s="356"/>
      <c r="AT413" s="356"/>
      <c r="AU413" s="356"/>
      <c r="AV413" s="364"/>
      <c r="AW413" s="356"/>
      <c r="AX413" s="356"/>
      <c r="AY413" s="356"/>
      <c r="AZ413" s="356"/>
      <c r="BA413" s="356"/>
      <c r="BB413" s="356"/>
      <c r="BC413" s="356"/>
      <c r="BD413" s="356"/>
      <c r="BE413" s="356"/>
      <c r="BF413" s="356"/>
      <c r="BG413" s="356"/>
      <c r="BH413" s="354"/>
      <c r="BI413" s="354"/>
      <c r="BJ413" s="356"/>
      <c r="BK413" s="356"/>
      <c r="BL413" s="356"/>
      <c r="BM413" s="356"/>
      <c r="BN413" s="356"/>
      <c r="BO413" s="356"/>
      <c r="BP413" s="356"/>
      <c r="BQ413" s="356"/>
      <c r="BR413" s="356"/>
      <c r="BS413" s="354"/>
      <c r="BT413" s="356"/>
    </row>
    <row r="414" spans="1:72" x14ac:dyDescent="0.2">
      <c r="A414" s="353"/>
      <c r="B414" s="354"/>
      <c r="C414" s="354"/>
      <c r="D414" s="354"/>
      <c r="E414" s="354"/>
      <c r="F414" s="356"/>
      <c r="G414" s="356"/>
      <c r="H414" s="356"/>
      <c r="I414" s="357"/>
      <c r="J414" s="356"/>
      <c r="K414" s="356"/>
      <c r="L414" s="356"/>
      <c r="M414" s="356"/>
      <c r="N414" s="356"/>
      <c r="O414" s="356"/>
      <c r="P414" s="356"/>
      <c r="Q414" s="356"/>
      <c r="R414" s="358"/>
      <c r="S414" s="358"/>
      <c r="T414" s="356"/>
      <c r="U414" s="359"/>
      <c r="V414" s="493"/>
      <c r="W414" s="356"/>
      <c r="X414" s="356"/>
      <c r="Y414" s="356"/>
      <c r="Z414" s="356"/>
      <c r="AA414" s="360"/>
      <c r="AB414" s="360"/>
      <c r="AC414" s="356"/>
      <c r="AD414" s="356"/>
      <c r="AE414" s="356"/>
      <c r="AF414" s="356"/>
      <c r="AG414" s="356"/>
      <c r="AH414" s="356"/>
      <c r="AI414" s="361"/>
      <c r="AJ414" s="356"/>
      <c r="AK414" s="356"/>
      <c r="AL414" s="356"/>
      <c r="AM414" s="362"/>
      <c r="AN414" s="356"/>
      <c r="AO414" s="356"/>
      <c r="AP414" s="356"/>
      <c r="AQ414" s="356"/>
      <c r="AR414" s="363"/>
      <c r="AS414" s="356"/>
      <c r="AT414" s="356"/>
      <c r="AU414" s="356"/>
      <c r="AV414" s="364"/>
      <c r="AW414" s="356"/>
      <c r="AX414" s="356"/>
      <c r="AY414" s="356"/>
      <c r="AZ414" s="356"/>
      <c r="BA414" s="356"/>
      <c r="BB414" s="356"/>
      <c r="BC414" s="356"/>
      <c r="BD414" s="356"/>
      <c r="BE414" s="356"/>
      <c r="BF414" s="356"/>
      <c r="BG414" s="356"/>
      <c r="BH414" s="354"/>
      <c r="BI414" s="354"/>
      <c r="BJ414" s="356"/>
      <c r="BK414" s="356"/>
      <c r="BL414" s="356"/>
      <c r="BM414" s="356"/>
      <c r="BN414" s="356"/>
      <c r="BO414" s="356"/>
      <c r="BP414" s="356"/>
      <c r="BQ414" s="356"/>
      <c r="BR414" s="356"/>
      <c r="BS414" s="354"/>
      <c r="BT414" s="356"/>
    </row>
    <row r="415" spans="1:72" x14ac:dyDescent="0.2">
      <c r="A415" s="353"/>
      <c r="B415" s="354"/>
      <c r="C415" s="354"/>
      <c r="D415" s="354"/>
      <c r="E415" s="354"/>
      <c r="F415" s="356"/>
      <c r="G415" s="356"/>
      <c r="H415" s="356"/>
      <c r="I415" s="357"/>
      <c r="J415" s="356"/>
      <c r="K415" s="356"/>
      <c r="L415" s="356"/>
      <c r="M415" s="356"/>
      <c r="N415" s="356"/>
      <c r="O415" s="356"/>
      <c r="P415" s="356"/>
      <c r="Q415" s="356"/>
      <c r="R415" s="358"/>
      <c r="S415" s="358"/>
      <c r="T415" s="356"/>
      <c r="U415" s="359"/>
      <c r="V415" s="493"/>
      <c r="W415" s="356"/>
      <c r="X415" s="356"/>
      <c r="Y415" s="356"/>
      <c r="Z415" s="356"/>
      <c r="AA415" s="360"/>
      <c r="AB415" s="360"/>
      <c r="AC415" s="356"/>
      <c r="AD415" s="356"/>
      <c r="AE415" s="356"/>
      <c r="AF415" s="356"/>
      <c r="AG415" s="356"/>
      <c r="AH415" s="356"/>
      <c r="AI415" s="361"/>
      <c r="AJ415" s="356"/>
      <c r="AK415" s="356"/>
      <c r="AL415" s="356"/>
      <c r="AM415" s="362"/>
      <c r="AN415" s="356"/>
      <c r="AO415" s="356"/>
      <c r="AP415" s="356"/>
      <c r="AQ415" s="356"/>
      <c r="AR415" s="363"/>
      <c r="AS415" s="356"/>
      <c r="AT415" s="356"/>
      <c r="AU415" s="356"/>
      <c r="AV415" s="364"/>
      <c r="AW415" s="356"/>
      <c r="AX415" s="356"/>
      <c r="AY415" s="356"/>
      <c r="AZ415" s="356"/>
      <c r="BA415" s="356"/>
      <c r="BB415" s="356"/>
      <c r="BC415" s="356"/>
      <c r="BD415" s="356"/>
      <c r="BE415" s="356"/>
      <c r="BF415" s="356"/>
      <c r="BG415" s="356"/>
      <c r="BH415" s="354"/>
      <c r="BI415" s="354"/>
      <c r="BJ415" s="356"/>
      <c r="BK415" s="356"/>
      <c r="BL415" s="356"/>
      <c r="BM415" s="356"/>
      <c r="BN415" s="356"/>
      <c r="BO415" s="356"/>
      <c r="BP415" s="356"/>
      <c r="BQ415" s="356"/>
      <c r="BR415" s="356"/>
      <c r="BS415" s="354"/>
      <c r="BT415" s="356"/>
    </row>
    <row r="416" spans="1:72" x14ac:dyDescent="0.2">
      <c r="A416" s="353"/>
      <c r="B416" s="354"/>
      <c r="C416" s="354"/>
      <c r="D416" s="354"/>
      <c r="E416" s="354"/>
      <c r="F416" s="356"/>
      <c r="G416" s="356"/>
      <c r="H416" s="356"/>
      <c r="I416" s="357"/>
      <c r="J416" s="356"/>
      <c r="K416" s="356"/>
      <c r="L416" s="356"/>
      <c r="M416" s="356"/>
      <c r="N416" s="356"/>
      <c r="O416" s="356"/>
      <c r="P416" s="356"/>
      <c r="Q416" s="356"/>
      <c r="R416" s="358"/>
      <c r="S416" s="358"/>
      <c r="T416" s="356"/>
      <c r="U416" s="359"/>
      <c r="V416" s="493"/>
      <c r="W416" s="356"/>
      <c r="X416" s="356"/>
      <c r="Y416" s="356"/>
      <c r="Z416" s="356"/>
      <c r="AA416" s="360"/>
      <c r="AB416" s="360"/>
      <c r="AC416" s="356"/>
      <c r="AD416" s="356"/>
      <c r="AE416" s="356"/>
      <c r="AF416" s="356"/>
      <c r="AG416" s="356"/>
      <c r="AH416" s="356"/>
      <c r="AI416" s="361"/>
      <c r="AJ416" s="356"/>
      <c r="AK416" s="356"/>
      <c r="AL416" s="356"/>
      <c r="AM416" s="362"/>
      <c r="AN416" s="356"/>
      <c r="AO416" s="356"/>
      <c r="AP416" s="356"/>
      <c r="AQ416" s="356"/>
      <c r="AR416" s="363"/>
      <c r="AS416" s="356"/>
      <c r="AT416" s="356"/>
      <c r="AU416" s="356"/>
      <c r="AV416" s="364"/>
      <c r="AW416" s="356"/>
      <c r="AX416" s="356"/>
      <c r="AY416" s="356"/>
      <c r="AZ416" s="356"/>
      <c r="BA416" s="356"/>
      <c r="BB416" s="356"/>
      <c r="BC416" s="356"/>
      <c r="BD416" s="356"/>
      <c r="BE416" s="356"/>
      <c r="BF416" s="356"/>
      <c r="BG416" s="356"/>
      <c r="BH416" s="354"/>
      <c r="BI416" s="354"/>
      <c r="BJ416" s="356"/>
      <c r="BK416" s="356"/>
      <c r="BL416" s="356"/>
      <c r="BM416" s="356"/>
      <c r="BN416" s="356"/>
      <c r="BO416" s="356"/>
      <c r="BP416" s="356"/>
      <c r="BQ416" s="356"/>
      <c r="BR416" s="356"/>
      <c r="BS416" s="354"/>
      <c r="BT416" s="356"/>
    </row>
    <row r="417" spans="1:72" x14ac:dyDescent="0.2">
      <c r="A417" s="353"/>
      <c r="B417" s="354"/>
      <c r="C417" s="354"/>
      <c r="D417" s="354"/>
      <c r="E417" s="354"/>
      <c r="F417" s="356"/>
      <c r="G417" s="356"/>
      <c r="H417" s="356"/>
      <c r="I417" s="357"/>
      <c r="J417" s="356"/>
      <c r="K417" s="356"/>
      <c r="L417" s="356"/>
      <c r="M417" s="356"/>
      <c r="N417" s="356"/>
      <c r="O417" s="356"/>
      <c r="P417" s="356"/>
      <c r="Q417" s="356"/>
      <c r="R417" s="358"/>
      <c r="S417" s="358"/>
      <c r="T417" s="356"/>
      <c r="U417" s="359"/>
      <c r="V417" s="493"/>
      <c r="W417" s="356"/>
      <c r="X417" s="356"/>
      <c r="Y417" s="356"/>
      <c r="Z417" s="356"/>
      <c r="AA417" s="360"/>
      <c r="AB417" s="360"/>
      <c r="AC417" s="356"/>
      <c r="AD417" s="356"/>
      <c r="AE417" s="356"/>
      <c r="AF417" s="356"/>
      <c r="AG417" s="356"/>
      <c r="AH417" s="356"/>
      <c r="AI417" s="361"/>
      <c r="AJ417" s="356"/>
      <c r="AK417" s="356"/>
      <c r="AL417" s="356"/>
      <c r="AM417" s="362"/>
      <c r="AN417" s="356"/>
      <c r="AO417" s="356"/>
      <c r="AP417" s="356"/>
      <c r="AQ417" s="356"/>
      <c r="AR417" s="363"/>
      <c r="AS417" s="356"/>
      <c r="AT417" s="356"/>
      <c r="AU417" s="356"/>
      <c r="AV417" s="364"/>
      <c r="AW417" s="356"/>
      <c r="AX417" s="356"/>
      <c r="AY417" s="356"/>
      <c r="AZ417" s="356"/>
      <c r="BA417" s="356"/>
      <c r="BB417" s="356"/>
      <c r="BC417" s="356"/>
      <c r="BD417" s="356"/>
      <c r="BE417" s="356"/>
      <c r="BF417" s="356"/>
      <c r="BG417" s="356"/>
      <c r="BH417" s="354"/>
      <c r="BI417" s="354"/>
      <c r="BJ417" s="356"/>
      <c r="BK417" s="356"/>
      <c r="BL417" s="356"/>
      <c r="BM417" s="356"/>
      <c r="BN417" s="356"/>
      <c r="BO417" s="356"/>
      <c r="BP417" s="356"/>
      <c r="BQ417" s="356"/>
      <c r="BR417" s="356"/>
      <c r="BS417" s="354"/>
      <c r="BT417" s="356"/>
    </row>
    <row r="418" spans="1:72" x14ac:dyDescent="0.2">
      <c r="A418" s="353"/>
      <c r="B418" s="354"/>
      <c r="C418" s="354"/>
      <c r="D418" s="354"/>
      <c r="E418" s="354"/>
      <c r="F418" s="356"/>
      <c r="G418" s="356"/>
      <c r="H418" s="356"/>
      <c r="I418" s="357"/>
      <c r="J418" s="356"/>
      <c r="K418" s="356"/>
      <c r="L418" s="356"/>
      <c r="M418" s="356"/>
      <c r="N418" s="356"/>
      <c r="O418" s="356"/>
      <c r="P418" s="356"/>
      <c r="Q418" s="356"/>
      <c r="R418" s="358"/>
      <c r="S418" s="358"/>
      <c r="T418" s="356"/>
      <c r="U418" s="359"/>
      <c r="V418" s="493"/>
      <c r="W418" s="356"/>
      <c r="X418" s="356"/>
      <c r="Y418" s="356"/>
      <c r="Z418" s="356"/>
      <c r="AA418" s="360"/>
      <c r="AB418" s="360"/>
      <c r="AC418" s="356"/>
      <c r="AD418" s="356"/>
      <c r="AE418" s="356"/>
      <c r="AF418" s="356"/>
      <c r="AG418" s="356"/>
      <c r="AH418" s="356"/>
      <c r="AI418" s="361"/>
      <c r="AJ418" s="356"/>
      <c r="AK418" s="356"/>
      <c r="AL418" s="356"/>
      <c r="AM418" s="362"/>
      <c r="AN418" s="356"/>
      <c r="AO418" s="356"/>
      <c r="AP418" s="356"/>
      <c r="AQ418" s="356"/>
      <c r="AR418" s="363"/>
      <c r="AS418" s="356"/>
      <c r="AT418" s="356"/>
      <c r="AU418" s="356"/>
      <c r="AV418" s="364"/>
      <c r="AW418" s="356"/>
      <c r="AX418" s="356"/>
      <c r="AY418" s="356"/>
      <c r="AZ418" s="356"/>
      <c r="BA418" s="356"/>
      <c r="BB418" s="356"/>
      <c r="BC418" s="356"/>
      <c r="BD418" s="356"/>
      <c r="BE418" s="356"/>
      <c r="BF418" s="356"/>
      <c r="BG418" s="356"/>
      <c r="BH418" s="354"/>
      <c r="BI418" s="354"/>
      <c r="BJ418" s="356"/>
      <c r="BK418" s="356"/>
      <c r="BL418" s="356"/>
      <c r="BM418" s="356"/>
      <c r="BN418" s="356"/>
      <c r="BO418" s="356"/>
      <c r="BP418" s="356"/>
      <c r="BQ418" s="356"/>
      <c r="BR418" s="356"/>
      <c r="BS418" s="354"/>
      <c r="BT418" s="356"/>
    </row>
    <row r="419" spans="1:72" x14ac:dyDescent="0.2">
      <c r="A419" s="353"/>
      <c r="B419" s="354"/>
      <c r="C419" s="354"/>
      <c r="D419" s="354"/>
      <c r="E419" s="354"/>
      <c r="F419" s="356"/>
      <c r="G419" s="356"/>
      <c r="H419" s="356"/>
      <c r="I419" s="357"/>
      <c r="J419" s="356"/>
      <c r="K419" s="356"/>
      <c r="L419" s="356"/>
      <c r="M419" s="356"/>
      <c r="N419" s="356"/>
      <c r="O419" s="356"/>
      <c r="P419" s="356"/>
      <c r="Q419" s="356"/>
      <c r="R419" s="358"/>
      <c r="S419" s="358"/>
      <c r="T419" s="356"/>
      <c r="U419" s="359"/>
      <c r="V419" s="493"/>
      <c r="W419" s="356"/>
      <c r="X419" s="356"/>
      <c r="Y419" s="356"/>
      <c r="Z419" s="356"/>
      <c r="AA419" s="360"/>
      <c r="AB419" s="360"/>
      <c r="AC419" s="356"/>
      <c r="AD419" s="356"/>
      <c r="AE419" s="356"/>
      <c r="AF419" s="356"/>
      <c r="AG419" s="356"/>
      <c r="AH419" s="356"/>
      <c r="AI419" s="361"/>
      <c r="AJ419" s="356"/>
      <c r="AK419" s="356"/>
      <c r="AL419" s="356"/>
      <c r="AM419" s="362"/>
      <c r="AN419" s="356"/>
      <c r="AO419" s="356"/>
      <c r="AP419" s="356"/>
      <c r="AQ419" s="356"/>
      <c r="AR419" s="363"/>
      <c r="AS419" s="356"/>
      <c r="AT419" s="356"/>
      <c r="AU419" s="356"/>
      <c r="AV419" s="364"/>
      <c r="AW419" s="356"/>
      <c r="AX419" s="356"/>
      <c r="AY419" s="356"/>
      <c r="AZ419" s="356"/>
      <c r="BA419" s="356"/>
      <c r="BB419" s="356"/>
      <c r="BC419" s="356"/>
      <c r="BD419" s="356"/>
      <c r="BE419" s="356"/>
      <c r="BF419" s="356"/>
      <c r="BG419" s="356"/>
      <c r="BH419" s="354"/>
      <c r="BI419" s="354"/>
      <c r="BJ419" s="356"/>
      <c r="BK419" s="356"/>
      <c r="BL419" s="356"/>
      <c r="BM419" s="356"/>
      <c r="BN419" s="356"/>
      <c r="BO419" s="356"/>
      <c r="BP419" s="356"/>
      <c r="BQ419" s="356"/>
      <c r="BR419" s="356"/>
      <c r="BS419" s="354"/>
      <c r="BT419" s="356"/>
    </row>
    <row r="420" spans="1:72" x14ac:dyDescent="0.2">
      <c r="A420" s="353"/>
      <c r="B420" s="354"/>
      <c r="C420" s="354"/>
      <c r="D420" s="354"/>
      <c r="E420" s="354"/>
      <c r="F420" s="356"/>
      <c r="G420" s="356"/>
      <c r="H420" s="356"/>
      <c r="I420" s="357"/>
      <c r="J420" s="356"/>
      <c r="K420" s="356"/>
      <c r="L420" s="356"/>
      <c r="M420" s="356"/>
      <c r="N420" s="356"/>
      <c r="O420" s="356"/>
      <c r="P420" s="356"/>
      <c r="Q420" s="356"/>
      <c r="R420" s="358"/>
      <c r="S420" s="358"/>
      <c r="T420" s="356"/>
      <c r="U420" s="359"/>
      <c r="V420" s="493"/>
      <c r="W420" s="356"/>
      <c r="X420" s="356"/>
      <c r="Y420" s="356"/>
      <c r="Z420" s="356"/>
      <c r="AA420" s="360"/>
      <c r="AB420" s="360"/>
      <c r="AC420" s="356"/>
      <c r="AD420" s="356"/>
      <c r="AE420" s="356"/>
      <c r="AF420" s="356"/>
      <c r="AG420" s="356"/>
      <c r="AH420" s="356"/>
      <c r="AI420" s="361"/>
      <c r="AJ420" s="356"/>
      <c r="AK420" s="356"/>
      <c r="AL420" s="356"/>
      <c r="AM420" s="362"/>
      <c r="AN420" s="356"/>
      <c r="AO420" s="356"/>
      <c r="AP420" s="356"/>
      <c r="AQ420" s="356"/>
      <c r="AR420" s="363"/>
      <c r="AS420" s="356"/>
      <c r="AT420" s="356"/>
      <c r="AU420" s="356"/>
      <c r="AV420" s="364"/>
      <c r="AW420" s="356"/>
      <c r="AX420" s="356"/>
      <c r="AY420" s="356"/>
      <c r="AZ420" s="356"/>
      <c r="BA420" s="356"/>
      <c r="BB420" s="356"/>
      <c r="BC420" s="356"/>
      <c r="BD420" s="356"/>
      <c r="BE420" s="356"/>
      <c r="BF420" s="356"/>
      <c r="BG420" s="356"/>
      <c r="BH420" s="354"/>
      <c r="BI420" s="354"/>
      <c r="BJ420" s="356"/>
      <c r="BK420" s="356"/>
      <c r="BL420" s="356"/>
      <c r="BM420" s="356"/>
      <c r="BN420" s="356"/>
      <c r="BO420" s="356"/>
      <c r="BP420" s="356"/>
      <c r="BQ420" s="356"/>
      <c r="BR420" s="356"/>
      <c r="BS420" s="354"/>
      <c r="BT420" s="356"/>
    </row>
    <row r="421" spans="1:72" x14ac:dyDescent="0.2">
      <c r="A421" s="353"/>
      <c r="B421" s="354"/>
      <c r="C421" s="354"/>
      <c r="D421" s="354"/>
      <c r="E421" s="354"/>
      <c r="F421" s="356"/>
      <c r="G421" s="356"/>
      <c r="H421" s="356"/>
      <c r="I421" s="357"/>
      <c r="J421" s="356"/>
      <c r="K421" s="356"/>
      <c r="L421" s="356"/>
      <c r="M421" s="356"/>
      <c r="N421" s="356"/>
      <c r="O421" s="356"/>
      <c r="P421" s="356"/>
      <c r="Q421" s="356"/>
      <c r="R421" s="358"/>
      <c r="S421" s="358"/>
      <c r="T421" s="356"/>
      <c r="U421" s="359"/>
      <c r="V421" s="493"/>
      <c r="W421" s="356"/>
      <c r="X421" s="356"/>
      <c r="Y421" s="356"/>
      <c r="Z421" s="356"/>
      <c r="AA421" s="360"/>
      <c r="AB421" s="360"/>
      <c r="AC421" s="356"/>
      <c r="AD421" s="356"/>
      <c r="AE421" s="356"/>
      <c r="AF421" s="356"/>
      <c r="AG421" s="356"/>
      <c r="AH421" s="356"/>
      <c r="AI421" s="361"/>
      <c r="AJ421" s="356"/>
      <c r="AK421" s="356"/>
      <c r="AL421" s="356"/>
      <c r="AM421" s="362"/>
      <c r="AN421" s="356"/>
      <c r="AO421" s="356"/>
      <c r="AP421" s="356"/>
      <c r="AQ421" s="356"/>
      <c r="AR421" s="363"/>
      <c r="AS421" s="356"/>
      <c r="AT421" s="356"/>
      <c r="AU421" s="356"/>
      <c r="AV421" s="364"/>
      <c r="AW421" s="356"/>
      <c r="AX421" s="356"/>
      <c r="AY421" s="356"/>
      <c r="AZ421" s="356"/>
      <c r="BA421" s="356"/>
      <c r="BB421" s="356"/>
      <c r="BC421" s="356"/>
      <c r="BD421" s="356"/>
      <c r="BE421" s="356"/>
      <c r="BF421" s="356"/>
      <c r="BG421" s="356"/>
      <c r="BH421" s="354"/>
      <c r="BI421" s="354"/>
      <c r="BJ421" s="356"/>
      <c r="BK421" s="356"/>
      <c r="BL421" s="356"/>
      <c r="BM421" s="356"/>
      <c r="BN421" s="356"/>
      <c r="BO421" s="356"/>
      <c r="BP421" s="356"/>
      <c r="BQ421" s="356"/>
      <c r="BR421" s="356"/>
      <c r="BS421" s="354"/>
      <c r="BT421" s="356"/>
    </row>
    <row r="422" spans="1:72" x14ac:dyDescent="0.2">
      <c r="A422" s="353"/>
      <c r="B422" s="354"/>
      <c r="C422" s="354"/>
      <c r="D422" s="354"/>
      <c r="E422" s="354"/>
      <c r="F422" s="356"/>
      <c r="G422" s="356"/>
      <c r="H422" s="356"/>
      <c r="I422" s="357"/>
      <c r="J422" s="356"/>
      <c r="K422" s="356"/>
      <c r="L422" s="356"/>
      <c r="M422" s="356"/>
      <c r="N422" s="356"/>
      <c r="O422" s="356"/>
      <c r="P422" s="356"/>
      <c r="Q422" s="356"/>
      <c r="R422" s="358"/>
      <c r="S422" s="358"/>
      <c r="T422" s="356"/>
      <c r="U422" s="359"/>
      <c r="V422" s="493"/>
      <c r="W422" s="356"/>
      <c r="X422" s="356"/>
      <c r="Y422" s="356"/>
      <c r="Z422" s="356"/>
      <c r="AA422" s="360"/>
      <c r="AB422" s="360"/>
      <c r="AC422" s="356"/>
      <c r="AD422" s="356"/>
      <c r="AE422" s="356"/>
      <c r="AF422" s="356"/>
      <c r="AG422" s="356"/>
      <c r="AH422" s="356"/>
      <c r="AI422" s="361"/>
      <c r="AJ422" s="356"/>
      <c r="AK422" s="356"/>
      <c r="AL422" s="356"/>
      <c r="AM422" s="362"/>
      <c r="AN422" s="356"/>
      <c r="AO422" s="356"/>
      <c r="AP422" s="356"/>
      <c r="AQ422" s="356"/>
      <c r="AR422" s="363"/>
      <c r="AS422" s="356"/>
      <c r="AT422" s="356"/>
      <c r="AU422" s="356"/>
      <c r="AV422" s="364"/>
      <c r="AW422" s="356"/>
      <c r="AX422" s="356"/>
      <c r="AY422" s="356"/>
      <c r="AZ422" s="356"/>
      <c r="BA422" s="356"/>
      <c r="BB422" s="356"/>
      <c r="BC422" s="356"/>
      <c r="BD422" s="356"/>
      <c r="BE422" s="356"/>
      <c r="BF422" s="356"/>
      <c r="BG422" s="356"/>
      <c r="BH422" s="354"/>
      <c r="BI422" s="354"/>
      <c r="BJ422" s="356"/>
      <c r="BK422" s="356"/>
      <c r="BL422" s="356"/>
      <c r="BM422" s="356"/>
      <c r="BN422" s="356"/>
      <c r="BO422" s="356"/>
      <c r="BP422" s="356"/>
      <c r="BQ422" s="356"/>
      <c r="BR422" s="356"/>
      <c r="BS422" s="354"/>
      <c r="BT422" s="356"/>
    </row>
    <row r="423" spans="1:72" x14ac:dyDescent="0.2">
      <c r="A423" s="353"/>
      <c r="B423" s="354"/>
      <c r="C423" s="354"/>
      <c r="D423" s="354"/>
      <c r="E423" s="354"/>
      <c r="F423" s="356"/>
      <c r="G423" s="356"/>
      <c r="H423" s="356"/>
      <c r="I423" s="357"/>
      <c r="J423" s="356"/>
      <c r="K423" s="356"/>
      <c r="L423" s="356"/>
      <c r="M423" s="356"/>
      <c r="N423" s="356"/>
      <c r="O423" s="356"/>
      <c r="P423" s="356"/>
      <c r="Q423" s="356"/>
      <c r="R423" s="358"/>
      <c r="S423" s="358"/>
      <c r="T423" s="356"/>
      <c r="U423" s="359"/>
      <c r="V423" s="493"/>
      <c r="W423" s="356"/>
      <c r="X423" s="356"/>
      <c r="Y423" s="356"/>
      <c r="Z423" s="356"/>
      <c r="AA423" s="360"/>
      <c r="AB423" s="360"/>
      <c r="AC423" s="356"/>
      <c r="AD423" s="356"/>
      <c r="AE423" s="356"/>
      <c r="AF423" s="356"/>
      <c r="AG423" s="356"/>
      <c r="AH423" s="356"/>
      <c r="AI423" s="361"/>
      <c r="AJ423" s="356"/>
      <c r="AK423" s="356"/>
      <c r="AL423" s="356"/>
      <c r="AM423" s="362"/>
      <c r="AN423" s="356"/>
      <c r="AO423" s="356"/>
      <c r="AP423" s="356"/>
      <c r="AQ423" s="356"/>
      <c r="AR423" s="363"/>
      <c r="AS423" s="356"/>
      <c r="AT423" s="356"/>
      <c r="AU423" s="356"/>
      <c r="AV423" s="364"/>
      <c r="AW423" s="356"/>
      <c r="AX423" s="356"/>
      <c r="AY423" s="356"/>
      <c r="AZ423" s="356"/>
      <c r="BA423" s="356"/>
      <c r="BB423" s="356"/>
      <c r="BC423" s="356"/>
      <c r="BD423" s="356"/>
      <c r="BE423" s="356"/>
      <c r="BF423" s="356"/>
      <c r="BG423" s="356"/>
      <c r="BH423" s="354"/>
      <c r="BI423" s="354"/>
      <c r="BJ423" s="356"/>
      <c r="BK423" s="356"/>
      <c r="BL423" s="356"/>
      <c r="BM423" s="356"/>
      <c r="BN423" s="356"/>
      <c r="BO423" s="356"/>
      <c r="BP423" s="356"/>
      <c r="BQ423" s="356"/>
      <c r="BR423" s="356"/>
      <c r="BS423" s="354"/>
      <c r="BT423" s="356"/>
    </row>
    <row r="424" spans="1:72" x14ac:dyDescent="0.2">
      <c r="A424" s="353"/>
      <c r="B424" s="354"/>
      <c r="C424" s="354"/>
      <c r="D424" s="354"/>
      <c r="E424" s="354"/>
      <c r="F424" s="356"/>
      <c r="G424" s="356"/>
      <c r="H424" s="356"/>
      <c r="I424" s="357"/>
      <c r="J424" s="356"/>
      <c r="K424" s="356"/>
      <c r="L424" s="356"/>
      <c r="M424" s="356"/>
      <c r="N424" s="356"/>
      <c r="O424" s="356"/>
      <c r="P424" s="356"/>
      <c r="Q424" s="356"/>
      <c r="R424" s="358"/>
      <c r="S424" s="358"/>
      <c r="T424" s="356"/>
      <c r="U424" s="359"/>
      <c r="V424" s="493"/>
      <c r="W424" s="356"/>
      <c r="X424" s="356"/>
      <c r="Y424" s="356"/>
      <c r="Z424" s="356"/>
      <c r="AA424" s="360"/>
      <c r="AB424" s="360"/>
      <c r="AC424" s="356"/>
      <c r="AD424" s="356"/>
      <c r="AE424" s="356"/>
      <c r="AF424" s="356"/>
      <c r="AG424" s="356"/>
      <c r="AH424" s="356"/>
      <c r="AI424" s="361"/>
      <c r="AJ424" s="356"/>
      <c r="AK424" s="356"/>
      <c r="AL424" s="356"/>
      <c r="AM424" s="362"/>
      <c r="AN424" s="356"/>
      <c r="AO424" s="356"/>
      <c r="AP424" s="356"/>
      <c r="AQ424" s="356"/>
      <c r="AR424" s="363"/>
      <c r="AS424" s="356"/>
      <c r="AT424" s="356"/>
      <c r="AU424" s="356"/>
      <c r="AV424" s="364"/>
      <c r="AW424" s="356"/>
      <c r="AX424" s="356"/>
      <c r="AY424" s="356"/>
      <c r="AZ424" s="356"/>
      <c r="BA424" s="356"/>
      <c r="BB424" s="356"/>
      <c r="BC424" s="356"/>
      <c r="BD424" s="356"/>
      <c r="BE424" s="356"/>
      <c r="BF424" s="356"/>
      <c r="BG424" s="356"/>
      <c r="BH424" s="354"/>
      <c r="BI424" s="354"/>
      <c r="BJ424" s="356"/>
      <c r="BK424" s="356"/>
      <c r="BL424" s="356"/>
      <c r="BM424" s="356"/>
      <c r="BN424" s="356"/>
      <c r="BO424" s="356"/>
      <c r="BP424" s="356"/>
      <c r="BQ424" s="356"/>
      <c r="BR424" s="356"/>
      <c r="BS424" s="354"/>
      <c r="BT424" s="356"/>
    </row>
    <row r="425" spans="1:72" x14ac:dyDescent="0.2">
      <c r="A425" s="353"/>
      <c r="B425" s="354"/>
      <c r="C425" s="354"/>
      <c r="D425" s="354"/>
      <c r="E425" s="354"/>
      <c r="F425" s="356"/>
      <c r="G425" s="356"/>
      <c r="H425" s="356"/>
      <c r="I425" s="357"/>
      <c r="J425" s="356"/>
      <c r="K425" s="356"/>
      <c r="L425" s="356"/>
      <c r="M425" s="356"/>
      <c r="N425" s="356"/>
      <c r="O425" s="356"/>
      <c r="P425" s="356"/>
      <c r="Q425" s="356"/>
      <c r="R425" s="358"/>
      <c r="S425" s="358"/>
      <c r="T425" s="356"/>
      <c r="U425" s="359"/>
      <c r="V425" s="493"/>
      <c r="W425" s="356"/>
      <c r="X425" s="356"/>
      <c r="Y425" s="356"/>
      <c r="Z425" s="356"/>
      <c r="AA425" s="360"/>
      <c r="AB425" s="360"/>
      <c r="AC425" s="356"/>
      <c r="AD425" s="356"/>
      <c r="AE425" s="356"/>
      <c r="AF425" s="356"/>
      <c r="AG425" s="356"/>
      <c r="AH425" s="356"/>
      <c r="AI425" s="361"/>
      <c r="AJ425" s="356"/>
      <c r="AK425" s="356"/>
      <c r="AL425" s="356"/>
      <c r="AM425" s="362"/>
      <c r="AN425" s="356"/>
      <c r="AO425" s="356"/>
      <c r="AP425" s="356"/>
      <c r="AQ425" s="356"/>
      <c r="AR425" s="363"/>
      <c r="AS425" s="356"/>
      <c r="AT425" s="356"/>
      <c r="AU425" s="356"/>
      <c r="AV425" s="364"/>
      <c r="AW425" s="356"/>
      <c r="AX425" s="356"/>
      <c r="AY425" s="356"/>
      <c r="AZ425" s="356"/>
      <c r="BA425" s="356"/>
      <c r="BB425" s="356"/>
      <c r="BC425" s="356"/>
      <c r="BD425" s="356"/>
      <c r="BE425" s="356"/>
      <c r="BF425" s="356"/>
      <c r="BG425" s="356"/>
      <c r="BH425" s="354"/>
      <c r="BI425" s="354"/>
      <c r="BJ425" s="356"/>
      <c r="BK425" s="356"/>
      <c r="BL425" s="356"/>
      <c r="BM425" s="356"/>
      <c r="BN425" s="356"/>
      <c r="BO425" s="356"/>
      <c r="BP425" s="356"/>
      <c r="BQ425" s="356"/>
      <c r="BR425" s="356"/>
      <c r="BS425" s="354"/>
      <c r="BT425" s="356"/>
    </row>
    <row r="426" spans="1:72" x14ac:dyDescent="0.2">
      <c r="A426" s="353"/>
      <c r="B426" s="354"/>
      <c r="C426" s="354"/>
      <c r="D426" s="354"/>
      <c r="E426" s="354"/>
      <c r="F426" s="356"/>
      <c r="G426" s="356"/>
      <c r="H426" s="356"/>
      <c r="I426" s="357"/>
      <c r="J426" s="356"/>
      <c r="K426" s="356"/>
      <c r="L426" s="356"/>
      <c r="M426" s="356"/>
      <c r="N426" s="356"/>
      <c r="O426" s="356"/>
      <c r="P426" s="356"/>
      <c r="Q426" s="356"/>
      <c r="R426" s="358"/>
      <c r="S426" s="358"/>
      <c r="T426" s="356"/>
      <c r="U426" s="359"/>
      <c r="V426" s="493"/>
      <c r="W426" s="356"/>
      <c r="X426" s="356"/>
      <c r="Y426" s="356"/>
      <c r="Z426" s="356"/>
      <c r="AA426" s="360"/>
      <c r="AB426" s="360"/>
      <c r="AC426" s="356"/>
      <c r="AD426" s="356"/>
      <c r="AE426" s="356"/>
      <c r="AF426" s="356"/>
      <c r="AG426" s="356"/>
      <c r="AH426" s="356"/>
      <c r="AI426" s="361"/>
      <c r="AJ426" s="356"/>
      <c r="AK426" s="356"/>
      <c r="AL426" s="356"/>
      <c r="AM426" s="362"/>
      <c r="AN426" s="356"/>
      <c r="AO426" s="356"/>
      <c r="AP426" s="356"/>
      <c r="AQ426" s="356"/>
      <c r="AR426" s="363"/>
      <c r="AS426" s="356"/>
      <c r="AT426" s="356"/>
      <c r="AU426" s="356"/>
      <c r="AV426" s="364"/>
      <c r="AW426" s="356"/>
      <c r="AX426" s="356"/>
      <c r="AY426" s="356"/>
      <c r="AZ426" s="356"/>
      <c r="BA426" s="356"/>
      <c r="BB426" s="356"/>
      <c r="BC426" s="356"/>
      <c r="BD426" s="356"/>
      <c r="BE426" s="356"/>
      <c r="BF426" s="356"/>
      <c r="BG426" s="356"/>
      <c r="BH426" s="354"/>
      <c r="BI426" s="354"/>
      <c r="BJ426" s="356"/>
      <c r="BK426" s="356"/>
      <c r="BL426" s="356"/>
      <c r="BM426" s="356"/>
      <c r="BN426" s="356"/>
      <c r="BO426" s="356"/>
      <c r="BP426" s="356"/>
      <c r="BQ426" s="356"/>
      <c r="BR426" s="356"/>
      <c r="BS426" s="354"/>
      <c r="BT426" s="356"/>
    </row>
    <row r="427" spans="1:72" x14ac:dyDescent="0.2">
      <c r="A427" s="353"/>
      <c r="B427" s="354"/>
      <c r="C427" s="354"/>
      <c r="D427" s="354"/>
      <c r="E427" s="354"/>
      <c r="F427" s="356"/>
      <c r="G427" s="356"/>
      <c r="H427" s="356"/>
      <c r="I427" s="357"/>
      <c r="J427" s="356"/>
      <c r="K427" s="356"/>
      <c r="L427" s="356"/>
      <c r="M427" s="356"/>
      <c r="N427" s="356"/>
      <c r="O427" s="356"/>
      <c r="P427" s="356"/>
      <c r="Q427" s="356"/>
      <c r="R427" s="358"/>
      <c r="S427" s="358"/>
      <c r="T427" s="356"/>
      <c r="U427" s="359"/>
      <c r="V427" s="493"/>
      <c r="W427" s="356"/>
      <c r="X427" s="356"/>
      <c r="Y427" s="356"/>
      <c r="Z427" s="356"/>
      <c r="AA427" s="360"/>
      <c r="AB427" s="360"/>
      <c r="AC427" s="356"/>
      <c r="AD427" s="356"/>
      <c r="AE427" s="356"/>
      <c r="AF427" s="356"/>
      <c r="AG427" s="356"/>
      <c r="AH427" s="356"/>
      <c r="AI427" s="361"/>
      <c r="AJ427" s="356"/>
      <c r="AK427" s="356"/>
      <c r="AL427" s="356"/>
      <c r="AM427" s="362"/>
      <c r="AN427" s="356"/>
      <c r="AO427" s="356"/>
      <c r="AP427" s="356"/>
      <c r="AQ427" s="356"/>
      <c r="AR427" s="363"/>
      <c r="AS427" s="356"/>
      <c r="AT427" s="356"/>
      <c r="AU427" s="356"/>
      <c r="AV427" s="364"/>
      <c r="AW427" s="356"/>
      <c r="AX427" s="356"/>
      <c r="AY427" s="356"/>
      <c r="AZ427" s="356"/>
      <c r="BA427" s="356"/>
      <c r="BB427" s="356"/>
      <c r="BC427" s="356"/>
      <c r="BD427" s="356"/>
      <c r="BE427" s="356"/>
      <c r="BF427" s="356"/>
      <c r="BG427" s="356"/>
      <c r="BH427" s="354"/>
      <c r="BI427" s="354"/>
      <c r="BJ427" s="356"/>
      <c r="BK427" s="356"/>
      <c r="BL427" s="356"/>
      <c r="BM427" s="356"/>
      <c r="BN427" s="356"/>
      <c r="BO427" s="356"/>
      <c r="BP427" s="356"/>
      <c r="BQ427" s="356"/>
      <c r="BR427" s="356"/>
      <c r="BS427" s="354"/>
      <c r="BT427" s="356"/>
    </row>
    <row r="428" spans="1:72" x14ac:dyDescent="0.2">
      <c r="A428" s="353"/>
      <c r="B428" s="354"/>
      <c r="C428" s="354"/>
      <c r="D428" s="354"/>
      <c r="E428" s="354"/>
      <c r="F428" s="356"/>
      <c r="G428" s="356"/>
      <c r="H428" s="356"/>
      <c r="I428" s="357"/>
      <c r="J428" s="356"/>
      <c r="K428" s="356"/>
      <c r="L428" s="356"/>
      <c r="M428" s="356"/>
      <c r="N428" s="356"/>
      <c r="O428" s="356"/>
      <c r="P428" s="356"/>
      <c r="Q428" s="356"/>
      <c r="R428" s="358"/>
      <c r="S428" s="358"/>
      <c r="T428" s="356"/>
      <c r="U428" s="359"/>
      <c r="V428" s="493"/>
      <c r="W428" s="356"/>
      <c r="X428" s="356"/>
      <c r="Y428" s="356"/>
      <c r="Z428" s="356"/>
      <c r="AA428" s="360"/>
      <c r="AB428" s="360"/>
      <c r="AC428" s="356"/>
      <c r="AD428" s="356"/>
      <c r="AE428" s="356"/>
      <c r="AF428" s="356"/>
      <c r="AG428" s="356"/>
      <c r="AH428" s="356"/>
      <c r="AI428" s="361"/>
      <c r="AJ428" s="356"/>
      <c r="AK428" s="356"/>
      <c r="AL428" s="356"/>
      <c r="AM428" s="362"/>
      <c r="AN428" s="356"/>
      <c r="AO428" s="356"/>
      <c r="AP428" s="356"/>
      <c r="AQ428" s="356"/>
      <c r="AR428" s="363"/>
      <c r="AS428" s="356"/>
      <c r="AT428" s="356"/>
      <c r="AU428" s="356"/>
      <c r="AV428" s="364"/>
      <c r="AW428" s="356"/>
      <c r="AX428" s="356"/>
      <c r="AY428" s="356"/>
      <c r="AZ428" s="356"/>
      <c r="BA428" s="356"/>
      <c r="BB428" s="356"/>
      <c r="BC428" s="356"/>
      <c r="BD428" s="356"/>
      <c r="BE428" s="356"/>
      <c r="BF428" s="356"/>
      <c r="BG428" s="356"/>
      <c r="BH428" s="354"/>
      <c r="BI428" s="354"/>
      <c r="BJ428" s="356"/>
      <c r="BK428" s="356"/>
      <c r="BL428" s="356"/>
      <c r="BM428" s="356"/>
      <c r="BN428" s="356"/>
      <c r="BO428" s="356"/>
      <c r="BP428" s="356"/>
      <c r="BQ428" s="356"/>
      <c r="BR428" s="356"/>
      <c r="BS428" s="354"/>
      <c r="BT428" s="356"/>
    </row>
    <row r="429" spans="1:72" x14ac:dyDescent="0.2">
      <c r="A429" s="353"/>
      <c r="B429" s="354"/>
      <c r="C429" s="354"/>
      <c r="D429" s="354"/>
      <c r="E429" s="354"/>
      <c r="F429" s="356"/>
      <c r="G429" s="356"/>
      <c r="H429" s="356"/>
      <c r="I429" s="357"/>
      <c r="J429" s="356"/>
      <c r="K429" s="356"/>
      <c r="L429" s="356"/>
      <c r="M429" s="356"/>
      <c r="N429" s="356"/>
      <c r="O429" s="356"/>
      <c r="P429" s="356"/>
      <c r="Q429" s="356"/>
      <c r="R429" s="358"/>
      <c r="S429" s="358"/>
      <c r="T429" s="356"/>
      <c r="U429" s="359"/>
      <c r="V429" s="493"/>
      <c r="W429" s="356"/>
      <c r="X429" s="356"/>
      <c r="Y429" s="356"/>
      <c r="Z429" s="356"/>
      <c r="AA429" s="360"/>
      <c r="AB429" s="360"/>
      <c r="AC429" s="356"/>
      <c r="AD429" s="356"/>
      <c r="AE429" s="356"/>
      <c r="AF429" s="356"/>
      <c r="AG429" s="356"/>
      <c r="AH429" s="356"/>
      <c r="AI429" s="361"/>
      <c r="AJ429" s="356"/>
      <c r="AK429" s="356"/>
      <c r="AL429" s="356"/>
      <c r="AM429" s="362"/>
      <c r="AN429" s="356"/>
      <c r="AO429" s="356"/>
      <c r="AP429" s="356"/>
      <c r="AQ429" s="356"/>
      <c r="AR429" s="363"/>
      <c r="AS429" s="356"/>
      <c r="AT429" s="356"/>
      <c r="AU429" s="356"/>
      <c r="AV429" s="364"/>
      <c r="AW429" s="356"/>
      <c r="AX429" s="356"/>
      <c r="AY429" s="356"/>
      <c r="AZ429" s="356"/>
      <c r="BA429" s="356"/>
      <c r="BB429" s="356"/>
      <c r="BC429" s="356"/>
      <c r="BD429" s="356"/>
      <c r="BE429" s="356"/>
      <c r="BF429" s="356"/>
      <c r="BG429" s="356"/>
      <c r="BH429" s="354"/>
      <c r="BI429" s="354"/>
      <c r="BJ429" s="356"/>
      <c r="BK429" s="356"/>
      <c r="BL429" s="356"/>
      <c r="BM429" s="356"/>
      <c r="BN429" s="356"/>
      <c r="BO429" s="356"/>
      <c r="BP429" s="356"/>
      <c r="BQ429" s="356"/>
      <c r="BR429" s="356"/>
      <c r="BS429" s="354"/>
      <c r="BT429" s="356"/>
    </row>
    <row r="430" spans="1:72" x14ac:dyDescent="0.2">
      <c r="A430" s="353"/>
      <c r="B430" s="354"/>
      <c r="C430" s="354"/>
      <c r="D430" s="354"/>
      <c r="E430" s="354"/>
      <c r="F430" s="356"/>
      <c r="G430" s="356"/>
      <c r="H430" s="356"/>
      <c r="I430" s="357"/>
      <c r="J430" s="356"/>
      <c r="K430" s="356"/>
      <c r="L430" s="356"/>
      <c r="M430" s="356"/>
      <c r="N430" s="356"/>
      <c r="O430" s="356"/>
      <c r="P430" s="356"/>
      <c r="Q430" s="356"/>
      <c r="R430" s="358"/>
      <c r="S430" s="358"/>
      <c r="T430" s="356"/>
      <c r="U430" s="359"/>
      <c r="V430" s="493"/>
      <c r="W430" s="356"/>
      <c r="X430" s="356"/>
      <c r="Y430" s="356"/>
      <c r="Z430" s="356"/>
      <c r="AA430" s="360"/>
      <c r="AB430" s="360"/>
      <c r="AC430" s="356"/>
      <c r="AD430" s="356"/>
      <c r="AE430" s="356"/>
      <c r="AF430" s="356"/>
      <c r="AG430" s="356"/>
      <c r="AH430" s="356"/>
      <c r="AI430" s="361"/>
      <c r="AJ430" s="356"/>
      <c r="AK430" s="356"/>
      <c r="AL430" s="356"/>
      <c r="AM430" s="362"/>
      <c r="AN430" s="356"/>
      <c r="AO430" s="356"/>
      <c r="AP430" s="356"/>
      <c r="AQ430" s="356"/>
      <c r="AR430" s="363"/>
      <c r="AS430" s="356"/>
      <c r="AT430" s="356"/>
      <c r="AU430" s="356"/>
      <c r="AV430" s="364"/>
      <c r="AW430" s="356"/>
      <c r="AX430" s="356"/>
      <c r="AY430" s="356"/>
      <c r="AZ430" s="356"/>
      <c r="BA430" s="356"/>
      <c r="BB430" s="356"/>
      <c r="BC430" s="356"/>
      <c r="BD430" s="356"/>
      <c r="BE430" s="356"/>
      <c r="BF430" s="356"/>
      <c r="BG430" s="356"/>
      <c r="BH430" s="354"/>
      <c r="BI430" s="354"/>
      <c r="BJ430" s="356"/>
      <c r="BK430" s="356"/>
      <c r="BL430" s="356"/>
      <c r="BM430" s="356"/>
      <c r="BN430" s="356"/>
      <c r="BO430" s="356"/>
      <c r="BP430" s="356"/>
      <c r="BQ430" s="356"/>
      <c r="BR430" s="356"/>
      <c r="BS430" s="354"/>
      <c r="BT430" s="356"/>
    </row>
    <row r="431" spans="1:72" x14ac:dyDescent="0.2">
      <c r="A431" s="353"/>
      <c r="B431" s="354"/>
      <c r="C431" s="354"/>
      <c r="D431" s="354"/>
      <c r="E431" s="354"/>
      <c r="F431" s="356"/>
      <c r="G431" s="356"/>
      <c r="H431" s="356"/>
      <c r="I431" s="357"/>
      <c r="J431" s="356"/>
      <c r="K431" s="356"/>
      <c r="L431" s="356"/>
      <c r="M431" s="356"/>
      <c r="N431" s="356"/>
      <c r="O431" s="356"/>
      <c r="P431" s="356"/>
      <c r="Q431" s="356"/>
      <c r="R431" s="358"/>
      <c r="S431" s="358"/>
      <c r="T431" s="356"/>
      <c r="U431" s="359"/>
      <c r="V431" s="493"/>
      <c r="W431" s="356"/>
      <c r="X431" s="356"/>
      <c r="Y431" s="356"/>
      <c r="Z431" s="356"/>
      <c r="AA431" s="360"/>
      <c r="AB431" s="360"/>
      <c r="AC431" s="356"/>
      <c r="AD431" s="356"/>
      <c r="AE431" s="356"/>
      <c r="AF431" s="356"/>
      <c r="AG431" s="356"/>
      <c r="AH431" s="356"/>
      <c r="AI431" s="361"/>
      <c r="AJ431" s="356"/>
      <c r="AK431" s="356"/>
      <c r="AL431" s="356"/>
      <c r="AM431" s="362"/>
      <c r="AN431" s="356"/>
      <c r="AO431" s="356"/>
      <c r="AP431" s="356"/>
      <c r="AQ431" s="356"/>
      <c r="AR431" s="363"/>
      <c r="AS431" s="356"/>
      <c r="AT431" s="356"/>
      <c r="AU431" s="356"/>
      <c r="AV431" s="364"/>
      <c r="AW431" s="356"/>
      <c r="AX431" s="356"/>
      <c r="AY431" s="356"/>
      <c r="AZ431" s="356"/>
      <c r="BA431" s="356"/>
      <c r="BB431" s="356"/>
      <c r="BC431" s="356"/>
      <c r="BD431" s="356"/>
      <c r="BE431" s="356"/>
      <c r="BF431" s="356"/>
      <c r="BG431" s="356"/>
      <c r="BH431" s="354"/>
      <c r="BI431" s="354"/>
      <c r="BJ431" s="356"/>
      <c r="BK431" s="356"/>
      <c r="BL431" s="356"/>
      <c r="BM431" s="356"/>
      <c r="BN431" s="356"/>
      <c r="BO431" s="356"/>
      <c r="BP431" s="356"/>
      <c r="BQ431" s="356"/>
      <c r="BR431" s="356"/>
      <c r="BS431" s="354"/>
      <c r="BT431" s="356"/>
    </row>
    <row r="432" spans="1:72" x14ac:dyDescent="0.2">
      <c r="A432" s="353"/>
      <c r="B432" s="354"/>
      <c r="C432" s="354"/>
      <c r="D432" s="354"/>
      <c r="E432" s="354"/>
      <c r="F432" s="356"/>
      <c r="G432" s="356"/>
      <c r="H432" s="356"/>
      <c r="I432" s="357"/>
      <c r="J432" s="356"/>
      <c r="K432" s="356"/>
      <c r="L432" s="356"/>
      <c r="M432" s="356"/>
      <c r="N432" s="356"/>
      <c r="O432" s="356"/>
      <c r="P432" s="356"/>
      <c r="Q432" s="356"/>
      <c r="R432" s="358"/>
      <c r="S432" s="358"/>
      <c r="T432" s="356"/>
      <c r="U432" s="359"/>
      <c r="V432" s="493"/>
      <c r="W432" s="356"/>
      <c r="X432" s="356"/>
      <c r="Y432" s="356"/>
      <c r="Z432" s="356"/>
      <c r="AA432" s="360"/>
      <c r="AB432" s="360"/>
      <c r="AC432" s="356"/>
      <c r="AD432" s="356"/>
      <c r="AE432" s="356"/>
      <c r="AF432" s="356"/>
      <c r="AG432" s="356"/>
      <c r="AH432" s="356"/>
      <c r="AI432" s="361"/>
      <c r="AJ432" s="356"/>
      <c r="AK432" s="356"/>
      <c r="AL432" s="356"/>
      <c r="AM432" s="362"/>
      <c r="AN432" s="356"/>
      <c r="AO432" s="356"/>
      <c r="AP432" s="356"/>
      <c r="AQ432" s="356"/>
      <c r="AR432" s="363"/>
      <c r="AS432" s="356"/>
      <c r="AT432" s="356"/>
      <c r="AU432" s="356"/>
      <c r="AV432" s="364"/>
      <c r="AW432" s="356"/>
      <c r="AX432" s="356"/>
      <c r="AY432" s="356"/>
      <c r="AZ432" s="356"/>
      <c r="BA432" s="356"/>
      <c r="BB432" s="356"/>
      <c r="BC432" s="356"/>
      <c r="BD432" s="356"/>
      <c r="BE432" s="356"/>
      <c r="BF432" s="356"/>
      <c r="BG432" s="356"/>
      <c r="BH432" s="354"/>
      <c r="BI432" s="354"/>
      <c r="BJ432" s="356"/>
      <c r="BK432" s="356"/>
      <c r="BL432" s="356"/>
      <c r="BM432" s="356"/>
      <c r="BN432" s="356"/>
      <c r="BO432" s="356"/>
      <c r="BP432" s="356"/>
      <c r="BQ432" s="356"/>
      <c r="BR432" s="356"/>
      <c r="BS432" s="354"/>
      <c r="BT432" s="356"/>
    </row>
    <row r="433" spans="1:72" x14ac:dyDescent="0.2">
      <c r="A433" s="353"/>
      <c r="B433" s="354"/>
      <c r="C433" s="354"/>
      <c r="D433" s="354"/>
      <c r="E433" s="354"/>
      <c r="F433" s="356"/>
      <c r="G433" s="356"/>
      <c r="H433" s="356"/>
      <c r="I433" s="357"/>
      <c r="J433" s="356"/>
      <c r="K433" s="356"/>
      <c r="L433" s="356"/>
      <c r="M433" s="356"/>
      <c r="N433" s="356"/>
      <c r="O433" s="356"/>
      <c r="P433" s="356"/>
      <c r="Q433" s="356"/>
      <c r="R433" s="358"/>
      <c r="S433" s="358"/>
      <c r="T433" s="356"/>
      <c r="U433" s="359"/>
      <c r="V433" s="493"/>
      <c r="W433" s="356"/>
      <c r="X433" s="356"/>
      <c r="Y433" s="356"/>
      <c r="Z433" s="356"/>
      <c r="AA433" s="360"/>
      <c r="AB433" s="360"/>
      <c r="AC433" s="356"/>
      <c r="AD433" s="356"/>
      <c r="AE433" s="356"/>
      <c r="AF433" s="356"/>
      <c r="AG433" s="356"/>
      <c r="AH433" s="356"/>
      <c r="AI433" s="361"/>
      <c r="AJ433" s="356"/>
      <c r="AK433" s="356"/>
      <c r="AL433" s="356"/>
      <c r="AM433" s="362"/>
      <c r="AN433" s="356"/>
      <c r="AO433" s="356"/>
      <c r="AP433" s="356"/>
      <c r="AQ433" s="356"/>
      <c r="AR433" s="363"/>
      <c r="AS433" s="356"/>
      <c r="AT433" s="356"/>
      <c r="AU433" s="356"/>
      <c r="AV433" s="364"/>
      <c r="AW433" s="356"/>
      <c r="AX433" s="356"/>
      <c r="AY433" s="356"/>
      <c r="AZ433" s="356"/>
      <c r="BA433" s="356"/>
      <c r="BB433" s="356"/>
      <c r="BC433" s="356"/>
      <c r="BD433" s="356"/>
      <c r="BE433" s="356"/>
      <c r="BF433" s="356"/>
      <c r="BG433" s="356"/>
      <c r="BH433" s="354"/>
      <c r="BI433" s="354"/>
      <c r="BJ433" s="356"/>
      <c r="BK433" s="356"/>
      <c r="BL433" s="356"/>
      <c r="BM433" s="356"/>
      <c r="BN433" s="356"/>
      <c r="BO433" s="356"/>
      <c r="BP433" s="356"/>
      <c r="BQ433" s="356"/>
      <c r="BR433" s="356"/>
      <c r="BS433" s="354"/>
      <c r="BT433" s="356"/>
    </row>
    <row r="434" spans="1:72" x14ac:dyDescent="0.2">
      <c r="A434" s="353"/>
      <c r="B434" s="354"/>
      <c r="C434" s="354"/>
      <c r="D434" s="354"/>
      <c r="E434" s="354"/>
      <c r="F434" s="356"/>
      <c r="G434" s="356"/>
      <c r="H434" s="356"/>
      <c r="I434" s="357"/>
      <c r="J434" s="356"/>
      <c r="K434" s="356"/>
      <c r="L434" s="356"/>
      <c r="M434" s="356"/>
      <c r="N434" s="356"/>
      <c r="O434" s="356"/>
      <c r="P434" s="356"/>
      <c r="Q434" s="356"/>
      <c r="R434" s="358"/>
      <c r="S434" s="358"/>
      <c r="T434" s="356"/>
      <c r="U434" s="359"/>
      <c r="V434" s="493"/>
      <c r="W434" s="356"/>
      <c r="X434" s="356"/>
      <c r="Y434" s="356"/>
      <c r="Z434" s="356"/>
      <c r="AA434" s="360"/>
      <c r="AB434" s="360"/>
      <c r="AC434" s="356"/>
      <c r="AD434" s="356"/>
      <c r="AE434" s="356"/>
      <c r="AF434" s="356"/>
      <c r="AG434" s="356"/>
      <c r="AH434" s="356"/>
      <c r="AI434" s="361"/>
      <c r="AJ434" s="356"/>
      <c r="AK434" s="356"/>
      <c r="AL434" s="356"/>
      <c r="AM434" s="362"/>
      <c r="AN434" s="356"/>
      <c r="AO434" s="356"/>
      <c r="AP434" s="356"/>
      <c r="AQ434" s="356"/>
      <c r="AR434" s="363"/>
      <c r="AS434" s="356"/>
      <c r="AT434" s="356"/>
      <c r="AU434" s="356"/>
      <c r="AV434" s="364"/>
      <c r="AW434" s="356"/>
      <c r="AX434" s="356"/>
      <c r="AY434" s="356"/>
      <c r="AZ434" s="356"/>
      <c r="BA434" s="356"/>
      <c r="BB434" s="356"/>
      <c r="BC434" s="356"/>
      <c r="BD434" s="356"/>
      <c r="BE434" s="356"/>
      <c r="BF434" s="356"/>
      <c r="BG434" s="356"/>
      <c r="BH434" s="354"/>
      <c r="BI434" s="354"/>
      <c r="BJ434" s="356"/>
      <c r="BK434" s="356"/>
      <c r="BL434" s="356"/>
      <c r="BM434" s="356"/>
      <c r="BN434" s="356"/>
      <c r="BO434" s="356"/>
      <c r="BP434" s="356"/>
      <c r="BQ434" s="356"/>
      <c r="BR434" s="356"/>
      <c r="BS434" s="354"/>
      <c r="BT434" s="356"/>
    </row>
    <row r="435" spans="1:72" x14ac:dyDescent="0.2">
      <c r="A435" s="353"/>
      <c r="B435" s="354"/>
      <c r="C435" s="354"/>
      <c r="D435" s="354"/>
      <c r="E435" s="354"/>
      <c r="F435" s="356"/>
      <c r="G435" s="356"/>
      <c r="H435" s="356"/>
      <c r="I435" s="357"/>
      <c r="J435" s="356"/>
      <c r="K435" s="356"/>
      <c r="L435" s="356"/>
      <c r="M435" s="356"/>
      <c r="N435" s="356"/>
      <c r="O435" s="356"/>
      <c r="P435" s="356"/>
      <c r="Q435" s="356"/>
      <c r="R435" s="358"/>
      <c r="S435" s="358"/>
      <c r="T435" s="356"/>
      <c r="U435" s="359"/>
      <c r="V435" s="493"/>
      <c r="W435" s="356"/>
      <c r="X435" s="356"/>
      <c r="Y435" s="356"/>
      <c r="Z435" s="356"/>
      <c r="AA435" s="360"/>
      <c r="AB435" s="360"/>
      <c r="AC435" s="356"/>
      <c r="AD435" s="356"/>
      <c r="AE435" s="356"/>
      <c r="AF435" s="356"/>
      <c r="AG435" s="356"/>
      <c r="AH435" s="356"/>
      <c r="AI435" s="361"/>
      <c r="AJ435" s="356"/>
      <c r="AK435" s="356"/>
      <c r="AL435" s="356"/>
      <c r="AM435" s="362"/>
      <c r="AN435" s="356"/>
      <c r="AO435" s="356"/>
      <c r="AP435" s="356"/>
      <c r="AQ435" s="356"/>
      <c r="AR435" s="363"/>
      <c r="AS435" s="356"/>
      <c r="AT435" s="356"/>
      <c r="AU435" s="356"/>
      <c r="AV435" s="364"/>
      <c r="AW435" s="356"/>
      <c r="AX435" s="356"/>
      <c r="AY435" s="356"/>
      <c r="AZ435" s="356"/>
      <c r="BA435" s="356"/>
      <c r="BB435" s="356"/>
      <c r="BC435" s="356"/>
      <c r="BD435" s="356"/>
      <c r="BE435" s="356"/>
      <c r="BF435" s="356"/>
      <c r="BG435" s="356"/>
      <c r="BH435" s="354"/>
      <c r="BI435" s="354"/>
      <c r="BJ435" s="356"/>
      <c r="BK435" s="356"/>
      <c r="BL435" s="356"/>
      <c r="BM435" s="356"/>
      <c r="BN435" s="356"/>
      <c r="BO435" s="356"/>
      <c r="BP435" s="356"/>
      <c r="BQ435" s="356"/>
      <c r="BR435" s="356"/>
      <c r="BS435" s="354"/>
      <c r="BT435" s="356"/>
    </row>
    <row r="436" spans="1:72" x14ac:dyDescent="0.2">
      <c r="A436" s="353"/>
      <c r="B436" s="354"/>
      <c r="C436" s="354"/>
      <c r="D436" s="354"/>
      <c r="E436" s="354"/>
      <c r="F436" s="356"/>
      <c r="G436" s="356"/>
      <c r="H436" s="356"/>
      <c r="I436" s="357"/>
      <c r="J436" s="356"/>
      <c r="K436" s="356"/>
      <c r="L436" s="356"/>
      <c r="M436" s="356"/>
      <c r="N436" s="356"/>
      <c r="O436" s="356"/>
      <c r="P436" s="356"/>
      <c r="Q436" s="356"/>
      <c r="R436" s="358"/>
      <c r="S436" s="358"/>
      <c r="T436" s="356"/>
      <c r="U436" s="359"/>
      <c r="V436" s="493"/>
      <c r="W436" s="356"/>
      <c r="X436" s="356"/>
      <c r="Y436" s="356"/>
      <c r="Z436" s="356"/>
      <c r="AA436" s="360"/>
      <c r="AB436" s="360"/>
      <c r="AC436" s="356"/>
      <c r="AD436" s="356"/>
      <c r="AE436" s="356"/>
      <c r="AF436" s="356"/>
      <c r="AG436" s="356"/>
      <c r="AH436" s="356"/>
      <c r="AI436" s="361"/>
      <c r="AJ436" s="356"/>
      <c r="AK436" s="356"/>
      <c r="AL436" s="356"/>
      <c r="AM436" s="362"/>
      <c r="AN436" s="356"/>
      <c r="AO436" s="356"/>
      <c r="AP436" s="356"/>
      <c r="AQ436" s="356"/>
      <c r="AR436" s="363"/>
      <c r="AS436" s="356"/>
      <c r="AT436" s="356"/>
      <c r="AU436" s="356"/>
      <c r="AV436" s="364"/>
      <c r="AW436" s="356"/>
      <c r="AX436" s="356"/>
      <c r="AY436" s="356"/>
      <c r="AZ436" s="356"/>
      <c r="BA436" s="356"/>
      <c r="BB436" s="356"/>
      <c r="BC436" s="356"/>
      <c r="BD436" s="356"/>
      <c r="BE436" s="356"/>
      <c r="BF436" s="356"/>
      <c r="BG436" s="356"/>
      <c r="BH436" s="354"/>
      <c r="BI436" s="354"/>
      <c r="BJ436" s="356"/>
      <c r="BK436" s="356"/>
      <c r="BL436" s="356"/>
      <c r="BM436" s="356"/>
      <c r="BN436" s="356"/>
      <c r="BO436" s="356"/>
      <c r="BP436" s="356"/>
      <c r="BQ436" s="356"/>
      <c r="BR436" s="356"/>
      <c r="BS436" s="354"/>
      <c r="BT436" s="356"/>
    </row>
    <row r="437" spans="1:72" x14ac:dyDescent="0.2">
      <c r="A437" s="353"/>
      <c r="B437" s="354"/>
      <c r="C437" s="354"/>
      <c r="D437" s="354"/>
      <c r="E437" s="354"/>
      <c r="F437" s="356"/>
      <c r="G437" s="356"/>
      <c r="H437" s="356"/>
      <c r="I437" s="357"/>
      <c r="J437" s="356"/>
      <c r="K437" s="356"/>
      <c r="L437" s="356"/>
      <c r="M437" s="356"/>
      <c r="N437" s="356"/>
      <c r="O437" s="356"/>
      <c r="P437" s="356"/>
      <c r="Q437" s="356"/>
      <c r="R437" s="358"/>
      <c r="S437" s="358"/>
      <c r="T437" s="356"/>
      <c r="U437" s="359"/>
      <c r="V437" s="493"/>
      <c r="W437" s="356"/>
      <c r="X437" s="356"/>
      <c r="Y437" s="356"/>
      <c r="Z437" s="356"/>
      <c r="AA437" s="360"/>
      <c r="AB437" s="360"/>
      <c r="AC437" s="356"/>
      <c r="AD437" s="356"/>
      <c r="AE437" s="356"/>
      <c r="AF437" s="356"/>
      <c r="AG437" s="356"/>
      <c r="AH437" s="356"/>
      <c r="AI437" s="361"/>
      <c r="AJ437" s="356"/>
      <c r="AK437" s="356"/>
      <c r="AL437" s="356"/>
      <c r="AM437" s="362"/>
      <c r="AN437" s="356"/>
      <c r="AO437" s="356"/>
      <c r="AP437" s="356"/>
      <c r="AQ437" s="356"/>
      <c r="AR437" s="363"/>
      <c r="AS437" s="356"/>
      <c r="AT437" s="356"/>
      <c r="AU437" s="356"/>
      <c r="AV437" s="364"/>
      <c r="AW437" s="356"/>
      <c r="AX437" s="356"/>
      <c r="AY437" s="356"/>
      <c r="AZ437" s="356"/>
      <c r="BA437" s="356"/>
      <c r="BB437" s="356"/>
      <c r="BC437" s="356"/>
      <c r="BD437" s="356"/>
      <c r="BE437" s="356"/>
      <c r="BF437" s="356"/>
      <c r="BG437" s="356"/>
      <c r="BH437" s="354"/>
      <c r="BI437" s="354"/>
      <c r="BJ437" s="356"/>
      <c r="BK437" s="356"/>
      <c r="BL437" s="356"/>
      <c r="BM437" s="356"/>
      <c r="BN437" s="356"/>
      <c r="BO437" s="356"/>
      <c r="BP437" s="356"/>
      <c r="BQ437" s="356"/>
      <c r="BR437" s="356"/>
      <c r="BS437" s="354"/>
      <c r="BT437" s="356"/>
    </row>
    <row r="438" spans="1:72" x14ac:dyDescent="0.2">
      <c r="A438" s="353"/>
      <c r="B438" s="354"/>
      <c r="C438" s="354"/>
      <c r="D438" s="354"/>
      <c r="E438" s="354"/>
      <c r="F438" s="356"/>
      <c r="G438" s="356"/>
      <c r="H438" s="356"/>
      <c r="I438" s="357"/>
      <c r="J438" s="356"/>
      <c r="K438" s="356"/>
      <c r="L438" s="356"/>
      <c r="M438" s="356"/>
      <c r="N438" s="356"/>
      <c r="O438" s="356"/>
      <c r="P438" s="356"/>
      <c r="Q438" s="356"/>
      <c r="R438" s="358"/>
      <c r="S438" s="358"/>
      <c r="T438" s="356"/>
      <c r="U438" s="359"/>
      <c r="V438" s="493"/>
      <c r="W438" s="356"/>
      <c r="X438" s="356"/>
      <c r="Y438" s="356"/>
      <c r="Z438" s="356"/>
      <c r="AA438" s="360"/>
      <c r="AB438" s="360"/>
      <c r="AC438" s="356"/>
      <c r="AD438" s="356"/>
      <c r="AE438" s="356"/>
      <c r="AF438" s="356"/>
      <c r="AG438" s="356"/>
      <c r="AH438" s="356"/>
      <c r="AI438" s="361"/>
      <c r="AJ438" s="356"/>
      <c r="AK438" s="356"/>
      <c r="AL438" s="356"/>
      <c r="AM438" s="362"/>
      <c r="AN438" s="356"/>
      <c r="AO438" s="356"/>
      <c r="AP438" s="356"/>
      <c r="AQ438" s="356"/>
      <c r="AR438" s="363"/>
      <c r="AS438" s="356"/>
      <c r="AT438" s="356"/>
      <c r="AU438" s="356"/>
      <c r="AV438" s="364"/>
      <c r="AW438" s="356"/>
      <c r="AX438" s="356"/>
      <c r="AY438" s="356"/>
      <c r="AZ438" s="356"/>
      <c r="BA438" s="356"/>
      <c r="BB438" s="356"/>
      <c r="BC438" s="356"/>
      <c r="BD438" s="356"/>
      <c r="BE438" s="356"/>
      <c r="BF438" s="356"/>
      <c r="BG438" s="356"/>
      <c r="BH438" s="354"/>
      <c r="BI438" s="354"/>
      <c r="BJ438" s="356"/>
      <c r="BK438" s="356"/>
      <c r="BL438" s="356"/>
      <c r="BM438" s="356"/>
      <c r="BN438" s="356"/>
      <c r="BO438" s="356"/>
      <c r="BP438" s="356"/>
      <c r="BQ438" s="356"/>
      <c r="BR438" s="356"/>
      <c r="BS438" s="354"/>
      <c r="BT438" s="356"/>
    </row>
    <row r="439" spans="1:72" x14ac:dyDescent="0.2">
      <c r="A439" s="353"/>
      <c r="B439" s="354"/>
      <c r="C439" s="354"/>
      <c r="D439" s="354"/>
      <c r="E439" s="354"/>
      <c r="F439" s="356"/>
      <c r="G439" s="356"/>
      <c r="H439" s="356"/>
      <c r="I439" s="357"/>
      <c r="J439" s="356"/>
      <c r="K439" s="356"/>
      <c r="L439" s="356"/>
      <c r="M439" s="356"/>
      <c r="N439" s="356"/>
      <c r="O439" s="356"/>
      <c r="P439" s="356"/>
      <c r="Q439" s="356"/>
      <c r="R439" s="358"/>
      <c r="S439" s="358"/>
      <c r="T439" s="356"/>
      <c r="U439" s="359"/>
      <c r="V439" s="493"/>
      <c r="W439" s="356"/>
      <c r="X439" s="356"/>
      <c r="Y439" s="356"/>
      <c r="Z439" s="356"/>
      <c r="AA439" s="360"/>
      <c r="AB439" s="360"/>
      <c r="AC439" s="356"/>
      <c r="AD439" s="356"/>
      <c r="AE439" s="356"/>
      <c r="AF439" s="356"/>
      <c r="AG439" s="356"/>
      <c r="AH439" s="356"/>
      <c r="AI439" s="361"/>
      <c r="AJ439" s="356"/>
      <c r="AK439" s="356"/>
      <c r="AL439" s="356"/>
      <c r="AM439" s="362"/>
      <c r="AN439" s="356"/>
      <c r="AO439" s="356"/>
      <c r="AP439" s="356"/>
      <c r="AQ439" s="356"/>
      <c r="AR439" s="363"/>
      <c r="AS439" s="356"/>
      <c r="AT439" s="356"/>
      <c r="AU439" s="356"/>
      <c r="AV439" s="364"/>
      <c r="AW439" s="356"/>
      <c r="AX439" s="356"/>
      <c r="AY439" s="356"/>
      <c r="AZ439" s="356"/>
      <c r="BA439" s="356"/>
      <c r="BB439" s="356"/>
      <c r="BC439" s="356"/>
      <c r="BD439" s="356"/>
      <c r="BE439" s="356"/>
      <c r="BF439" s="356"/>
      <c r="BG439" s="356"/>
      <c r="BH439" s="354"/>
      <c r="BI439" s="354"/>
      <c r="BJ439" s="356"/>
      <c r="BK439" s="356"/>
      <c r="BL439" s="356"/>
      <c r="BM439" s="356"/>
      <c r="BN439" s="356"/>
      <c r="BO439" s="356"/>
      <c r="BP439" s="356"/>
      <c r="BQ439" s="356"/>
      <c r="BR439" s="356"/>
      <c r="BS439" s="354"/>
      <c r="BT439" s="356"/>
    </row>
    <row r="440" spans="1:72" x14ac:dyDescent="0.2">
      <c r="A440" s="353"/>
      <c r="B440" s="354"/>
      <c r="C440" s="354"/>
      <c r="D440" s="354"/>
      <c r="E440" s="354"/>
      <c r="F440" s="356"/>
      <c r="G440" s="356"/>
      <c r="H440" s="356"/>
      <c r="I440" s="357"/>
      <c r="J440" s="356"/>
      <c r="K440" s="356"/>
      <c r="L440" s="356"/>
      <c r="M440" s="356"/>
      <c r="N440" s="356"/>
      <c r="O440" s="356"/>
      <c r="P440" s="356"/>
      <c r="Q440" s="356"/>
      <c r="R440" s="358"/>
      <c r="S440" s="358"/>
      <c r="T440" s="356"/>
      <c r="U440" s="359"/>
      <c r="V440" s="493"/>
      <c r="W440" s="356"/>
      <c r="X440" s="356"/>
      <c r="Y440" s="356"/>
      <c r="Z440" s="356"/>
      <c r="AA440" s="360"/>
      <c r="AB440" s="360"/>
      <c r="AC440" s="356"/>
      <c r="AD440" s="356"/>
      <c r="AE440" s="356"/>
      <c r="AF440" s="356"/>
      <c r="AG440" s="356"/>
      <c r="AH440" s="356"/>
      <c r="AI440" s="361"/>
      <c r="AJ440" s="356"/>
      <c r="AK440" s="356"/>
      <c r="AL440" s="356"/>
      <c r="AM440" s="362"/>
      <c r="AN440" s="356"/>
      <c r="AO440" s="356"/>
      <c r="AP440" s="356"/>
      <c r="AQ440" s="356"/>
      <c r="AR440" s="363"/>
      <c r="AS440" s="356"/>
      <c r="AT440" s="356"/>
      <c r="AU440" s="356"/>
      <c r="AV440" s="364"/>
      <c r="AW440" s="356"/>
      <c r="AX440" s="356"/>
      <c r="AY440" s="356"/>
      <c r="AZ440" s="356"/>
      <c r="BA440" s="356"/>
      <c r="BB440" s="356"/>
      <c r="BC440" s="356"/>
      <c r="BD440" s="356"/>
      <c r="BE440" s="356"/>
      <c r="BF440" s="356"/>
      <c r="BG440" s="356"/>
      <c r="BH440" s="354"/>
      <c r="BI440" s="354"/>
      <c r="BJ440" s="356"/>
      <c r="BK440" s="356"/>
      <c r="BL440" s="356"/>
      <c r="BM440" s="356"/>
      <c r="BN440" s="356"/>
      <c r="BO440" s="356"/>
      <c r="BP440" s="356"/>
      <c r="BQ440" s="356"/>
      <c r="BR440" s="356"/>
      <c r="BS440" s="354"/>
      <c r="BT440" s="356"/>
    </row>
    <row r="441" spans="1:72" x14ac:dyDescent="0.2">
      <c r="A441" s="353"/>
      <c r="B441" s="354"/>
      <c r="C441" s="354"/>
      <c r="D441" s="354"/>
      <c r="E441" s="354"/>
      <c r="F441" s="356"/>
      <c r="G441" s="356"/>
      <c r="H441" s="356"/>
      <c r="I441" s="357"/>
      <c r="J441" s="356"/>
      <c r="K441" s="356"/>
      <c r="L441" s="356"/>
      <c r="M441" s="356"/>
      <c r="N441" s="356"/>
      <c r="O441" s="356"/>
      <c r="P441" s="356"/>
      <c r="Q441" s="356"/>
      <c r="R441" s="358"/>
      <c r="S441" s="358"/>
      <c r="T441" s="356"/>
      <c r="U441" s="359"/>
      <c r="V441" s="493"/>
      <c r="W441" s="356"/>
      <c r="X441" s="356"/>
      <c r="Y441" s="356"/>
      <c r="Z441" s="356"/>
      <c r="AA441" s="360"/>
      <c r="AB441" s="360"/>
      <c r="AC441" s="356"/>
      <c r="AD441" s="356"/>
      <c r="AE441" s="356"/>
      <c r="AF441" s="356"/>
      <c r="AG441" s="356"/>
      <c r="AH441" s="356"/>
      <c r="AI441" s="361"/>
      <c r="AJ441" s="356"/>
      <c r="AK441" s="356"/>
      <c r="AL441" s="356"/>
      <c r="AM441" s="362"/>
      <c r="AN441" s="356"/>
      <c r="AO441" s="356"/>
      <c r="AP441" s="356"/>
      <c r="AQ441" s="356"/>
      <c r="AR441" s="363"/>
      <c r="AS441" s="356"/>
      <c r="AT441" s="356"/>
      <c r="AU441" s="356"/>
      <c r="AV441" s="364"/>
      <c r="AW441" s="356"/>
      <c r="AX441" s="356"/>
      <c r="AY441" s="356"/>
      <c r="AZ441" s="356"/>
      <c r="BA441" s="356"/>
      <c r="BB441" s="356"/>
      <c r="BC441" s="356"/>
      <c r="BD441" s="356"/>
      <c r="BE441" s="356"/>
      <c r="BF441" s="356"/>
      <c r="BG441" s="356"/>
      <c r="BH441" s="354"/>
      <c r="BI441" s="354"/>
      <c r="BJ441" s="356"/>
      <c r="BK441" s="356"/>
      <c r="BL441" s="356"/>
      <c r="BM441" s="356"/>
      <c r="BN441" s="356"/>
      <c r="BO441" s="356"/>
      <c r="BP441" s="356"/>
      <c r="BQ441" s="356"/>
      <c r="BR441" s="356"/>
      <c r="BS441" s="354"/>
      <c r="BT441" s="356"/>
    </row>
    <row r="442" spans="1:72" x14ac:dyDescent="0.2">
      <c r="A442" s="353"/>
      <c r="B442" s="354"/>
      <c r="C442" s="354"/>
      <c r="D442" s="354"/>
      <c r="E442" s="354"/>
      <c r="F442" s="356"/>
      <c r="G442" s="356"/>
      <c r="H442" s="356"/>
      <c r="I442" s="357"/>
      <c r="J442" s="356"/>
      <c r="K442" s="356"/>
      <c r="L442" s="356"/>
      <c r="M442" s="356"/>
      <c r="N442" s="356"/>
      <c r="O442" s="356"/>
      <c r="P442" s="356"/>
      <c r="Q442" s="356"/>
      <c r="R442" s="358"/>
      <c r="S442" s="358"/>
      <c r="T442" s="356"/>
      <c r="U442" s="359"/>
      <c r="V442" s="493"/>
      <c r="W442" s="356"/>
      <c r="X442" s="356"/>
      <c r="Y442" s="356"/>
      <c r="Z442" s="356"/>
      <c r="AA442" s="360"/>
      <c r="AB442" s="360"/>
      <c r="AC442" s="356"/>
      <c r="AD442" s="356"/>
      <c r="AE442" s="356"/>
      <c r="AF442" s="356"/>
      <c r="AG442" s="356"/>
      <c r="AH442" s="356"/>
      <c r="AI442" s="361"/>
      <c r="AJ442" s="356"/>
      <c r="AK442" s="356"/>
      <c r="AL442" s="356"/>
      <c r="AM442" s="362"/>
      <c r="AN442" s="356"/>
      <c r="AO442" s="356"/>
      <c r="AP442" s="356"/>
      <c r="AQ442" s="356"/>
      <c r="AR442" s="363"/>
      <c r="AS442" s="356"/>
      <c r="AT442" s="356"/>
      <c r="AU442" s="356"/>
      <c r="AV442" s="364"/>
      <c r="AW442" s="356"/>
      <c r="AX442" s="356"/>
      <c r="AY442" s="356"/>
      <c r="AZ442" s="356"/>
      <c r="BA442" s="356"/>
      <c r="BB442" s="356"/>
      <c r="BC442" s="356"/>
      <c r="BD442" s="356"/>
      <c r="BE442" s="356"/>
      <c r="BF442" s="356"/>
      <c r="BG442" s="356"/>
      <c r="BH442" s="354"/>
      <c r="BI442" s="354"/>
      <c r="BJ442" s="356"/>
      <c r="BK442" s="356"/>
      <c r="BL442" s="356"/>
      <c r="BM442" s="356"/>
      <c r="BN442" s="356"/>
      <c r="BO442" s="356"/>
      <c r="BP442" s="356"/>
      <c r="BQ442" s="356"/>
      <c r="BR442" s="356"/>
      <c r="BS442" s="354"/>
      <c r="BT442" s="356"/>
    </row>
    <row r="443" spans="1:72" x14ac:dyDescent="0.2">
      <c r="A443" s="353"/>
      <c r="B443" s="354"/>
      <c r="C443" s="354"/>
      <c r="D443" s="354"/>
      <c r="E443" s="354"/>
      <c r="F443" s="356"/>
      <c r="G443" s="356"/>
      <c r="H443" s="356"/>
      <c r="I443" s="357"/>
      <c r="J443" s="356"/>
      <c r="K443" s="356"/>
      <c r="L443" s="356"/>
      <c r="M443" s="356"/>
      <c r="N443" s="356"/>
      <c r="O443" s="356"/>
      <c r="P443" s="356"/>
      <c r="Q443" s="356"/>
      <c r="R443" s="358"/>
      <c r="S443" s="358"/>
      <c r="T443" s="356"/>
      <c r="U443" s="359"/>
      <c r="V443" s="493"/>
      <c r="W443" s="356"/>
      <c r="X443" s="356"/>
      <c r="Y443" s="356"/>
      <c r="Z443" s="356"/>
      <c r="AA443" s="360"/>
      <c r="AB443" s="360"/>
      <c r="AC443" s="356"/>
      <c r="AD443" s="356"/>
      <c r="AE443" s="356"/>
      <c r="AF443" s="356"/>
      <c r="AG443" s="356"/>
      <c r="AH443" s="356"/>
      <c r="AI443" s="361"/>
      <c r="AJ443" s="356"/>
      <c r="AK443" s="356"/>
      <c r="AL443" s="356"/>
      <c r="AM443" s="362"/>
      <c r="AN443" s="356"/>
      <c r="AO443" s="356"/>
      <c r="AP443" s="356"/>
      <c r="AQ443" s="356"/>
      <c r="AR443" s="363"/>
      <c r="AS443" s="356"/>
      <c r="AT443" s="356"/>
      <c r="AU443" s="356"/>
      <c r="AV443" s="364"/>
      <c r="AW443" s="356"/>
      <c r="AX443" s="356"/>
      <c r="AY443" s="356"/>
      <c r="AZ443" s="356"/>
      <c r="BA443" s="356"/>
      <c r="BB443" s="356"/>
      <c r="BC443" s="356"/>
      <c r="BD443" s="356"/>
      <c r="BE443" s="356"/>
      <c r="BF443" s="356"/>
      <c r="BG443" s="356"/>
      <c r="BH443" s="354"/>
      <c r="BI443" s="354"/>
      <c r="BJ443" s="356"/>
      <c r="BK443" s="356"/>
      <c r="BL443" s="356"/>
      <c r="BM443" s="356"/>
      <c r="BN443" s="356"/>
      <c r="BO443" s="356"/>
      <c r="BP443" s="356"/>
      <c r="BQ443" s="356"/>
      <c r="BR443" s="356"/>
      <c r="BS443" s="354"/>
      <c r="BT443" s="356"/>
    </row>
    <row r="444" spans="1:72" x14ac:dyDescent="0.2">
      <c r="A444" s="353"/>
      <c r="B444" s="354"/>
      <c r="C444" s="354"/>
      <c r="D444" s="354"/>
      <c r="E444" s="354"/>
      <c r="F444" s="356"/>
      <c r="G444" s="356"/>
      <c r="H444" s="356"/>
      <c r="I444" s="357"/>
      <c r="J444" s="356"/>
      <c r="K444" s="356"/>
      <c r="L444" s="356"/>
      <c r="M444" s="356"/>
      <c r="N444" s="356"/>
      <c r="O444" s="356"/>
      <c r="P444" s="356"/>
      <c r="Q444" s="356"/>
      <c r="R444" s="358"/>
      <c r="S444" s="358"/>
      <c r="T444" s="356"/>
      <c r="U444" s="359"/>
      <c r="V444" s="493"/>
      <c r="W444" s="356"/>
      <c r="X444" s="356"/>
      <c r="Y444" s="356"/>
      <c r="Z444" s="356"/>
      <c r="AA444" s="360"/>
      <c r="AB444" s="360"/>
      <c r="AC444" s="356"/>
      <c r="AD444" s="356"/>
      <c r="AE444" s="356"/>
      <c r="AF444" s="356"/>
      <c r="AG444" s="356"/>
      <c r="AH444" s="356"/>
      <c r="AI444" s="361"/>
      <c r="AJ444" s="356"/>
      <c r="AK444" s="356"/>
      <c r="AL444" s="356"/>
      <c r="AM444" s="362"/>
      <c r="AN444" s="356"/>
      <c r="AO444" s="356"/>
      <c r="AP444" s="356"/>
      <c r="AQ444" s="356"/>
      <c r="AR444" s="363"/>
      <c r="AS444" s="356"/>
      <c r="AT444" s="356"/>
      <c r="AU444" s="356"/>
      <c r="AV444" s="364"/>
      <c r="AW444" s="356"/>
      <c r="AX444" s="356"/>
      <c r="AY444" s="356"/>
      <c r="AZ444" s="356"/>
      <c r="BA444" s="356"/>
      <c r="BB444" s="356"/>
      <c r="BC444" s="356"/>
      <c r="BD444" s="356"/>
      <c r="BE444" s="356"/>
      <c r="BF444" s="356"/>
      <c r="BG444" s="356"/>
      <c r="BH444" s="354"/>
      <c r="BI444" s="354"/>
      <c r="BJ444" s="356"/>
      <c r="BK444" s="356"/>
      <c r="BL444" s="356"/>
      <c r="BM444" s="356"/>
      <c r="BN444" s="356"/>
      <c r="BO444" s="356"/>
      <c r="BP444" s="356"/>
      <c r="BQ444" s="356"/>
      <c r="BR444" s="356"/>
      <c r="BS444" s="354"/>
      <c r="BT444" s="356"/>
    </row>
    <row r="445" spans="1:72" x14ac:dyDescent="0.2">
      <c r="A445" s="353"/>
      <c r="B445" s="354"/>
      <c r="C445" s="354"/>
      <c r="D445" s="354"/>
      <c r="E445" s="354"/>
      <c r="F445" s="356"/>
      <c r="G445" s="356"/>
      <c r="H445" s="356"/>
      <c r="I445" s="357"/>
      <c r="J445" s="356"/>
      <c r="K445" s="356"/>
      <c r="L445" s="356"/>
      <c r="M445" s="356"/>
      <c r="N445" s="356"/>
      <c r="O445" s="356"/>
      <c r="P445" s="356"/>
      <c r="Q445" s="356"/>
      <c r="R445" s="358"/>
      <c r="S445" s="358"/>
      <c r="T445" s="356"/>
      <c r="U445" s="359"/>
      <c r="V445" s="493"/>
      <c r="W445" s="356"/>
      <c r="X445" s="356"/>
      <c r="Y445" s="356"/>
      <c r="Z445" s="356"/>
      <c r="AA445" s="360"/>
      <c r="AB445" s="360"/>
      <c r="AC445" s="356"/>
      <c r="AD445" s="356"/>
      <c r="AE445" s="356"/>
      <c r="AF445" s="356"/>
      <c r="AG445" s="356"/>
      <c r="AH445" s="356"/>
      <c r="AI445" s="361"/>
      <c r="AJ445" s="356"/>
      <c r="AK445" s="356"/>
      <c r="AL445" s="356"/>
      <c r="AM445" s="362"/>
      <c r="AN445" s="356"/>
      <c r="AO445" s="356"/>
      <c r="AP445" s="356"/>
      <c r="AQ445" s="356"/>
      <c r="AR445" s="363"/>
      <c r="AS445" s="356"/>
      <c r="AT445" s="356"/>
      <c r="AU445" s="356"/>
      <c r="AV445" s="364"/>
      <c r="AW445" s="356"/>
      <c r="AX445" s="356"/>
      <c r="AY445" s="356"/>
      <c r="AZ445" s="356"/>
      <c r="BA445" s="356"/>
      <c r="BB445" s="356"/>
      <c r="BC445" s="356"/>
      <c r="BD445" s="356"/>
      <c r="BE445" s="356"/>
      <c r="BF445" s="356"/>
      <c r="BG445" s="356"/>
      <c r="BH445" s="354"/>
      <c r="BI445" s="354"/>
      <c r="BJ445" s="356"/>
      <c r="BK445" s="356"/>
      <c r="BL445" s="356"/>
      <c r="BM445" s="356"/>
      <c r="BN445" s="356"/>
      <c r="BO445" s="356"/>
      <c r="BP445" s="356"/>
      <c r="BQ445" s="356"/>
      <c r="BR445" s="356"/>
      <c r="BS445" s="354"/>
      <c r="BT445" s="356"/>
    </row>
    <row r="446" spans="1:72" x14ac:dyDescent="0.2">
      <c r="A446" s="353"/>
      <c r="B446" s="354"/>
      <c r="C446" s="354"/>
      <c r="D446" s="354"/>
      <c r="E446" s="354"/>
      <c r="F446" s="356"/>
      <c r="G446" s="356"/>
      <c r="H446" s="356"/>
      <c r="I446" s="357"/>
      <c r="J446" s="356"/>
      <c r="K446" s="356"/>
      <c r="L446" s="356"/>
      <c r="M446" s="356"/>
      <c r="N446" s="356"/>
      <c r="O446" s="356"/>
      <c r="P446" s="356"/>
      <c r="Q446" s="356"/>
      <c r="R446" s="358"/>
      <c r="S446" s="358"/>
      <c r="T446" s="356"/>
      <c r="U446" s="359"/>
      <c r="V446" s="493"/>
      <c r="W446" s="356"/>
      <c r="X446" s="356"/>
      <c r="Y446" s="356"/>
      <c r="Z446" s="356"/>
      <c r="AA446" s="360"/>
      <c r="AB446" s="360"/>
      <c r="AC446" s="356"/>
      <c r="AD446" s="356"/>
      <c r="AE446" s="356"/>
      <c r="AF446" s="356"/>
      <c r="AG446" s="356"/>
      <c r="AH446" s="356"/>
      <c r="AI446" s="361"/>
      <c r="AJ446" s="356"/>
      <c r="AK446" s="356"/>
      <c r="AL446" s="356"/>
      <c r="AM446" s="362"/>
      <c r="AN446" s="356"/>
      <c r="AO446" s="356"/>
      <c r="AP446" s="356"/>
      <c r="AQ446" s="356"/>
      <c r="AR446" s="363"/>
      <c r="AS446" s="356"/>
      <c r="AT446" s="356"/>
      <c r="AU446" s="356"/>
      <c r="AV446" s="364"/>
      <c r="AW446" s="356"/>
      <c r="AX446" s="356"/>
      <c r="AY446" s="356"/>
      <c r="AZ446" s="356"/>
      <c r="BA446" s="356"/>
      <c r="BB446" s="356"/>
      <c r="BC446" s="356"/>
      <c r="BD446" s="356"/>
      <c r="BE446" s="356"/>
      <c r="BF446" s="356"/>
      <c r="BG446" s="356"/>
      <c r="BH446" s="354"/>
      <c r="BI446" s="354"/>
      <c r="BJ446" s="356"/>
      <c r="BK446" s="356"/>
      <c r="BL446" s="356"/>
      <c r="BM446" s="356"/>
      <c r="BN446" s="356"/>
      <c r="BO446" s="356"/>
      <c r="BP446" s="356"/>
      <c r="BQ446" s="356"/>
      <c r="BR446" s="356"/>
      <c r="BS446" s="354"/>
      <c r="BT446" s="356"/>
    </row>
    <row r="447" spans="1:72" x14ac:dyDescent="0.2">
      <c r="A447" s="353"/>
      <c r="B447" s="354"/>
      <c r="C447" s="354"/>
      <c r="D447" s="354"/>
      <c r="E447" s="354"/>
      <c r="F447" s="356"/>
      <c r="G447" s="356"/>
      <c r="H447" s="356"/>
      <c r="I447" s="357"/>
      <c r="J447" s="356"/>
      <c r="K447" s="356"/>
      <c r="L447" s="356"/>
      <c r="M447" s="356"/>
      <c r="N447" s="356"/>
      <c r="O447" s="356"/>
      <c r="P447" s="356"/>
      <c r="Q447" s="356"/>
      <c r="R447" s="358"/>
      <c r="S447" s="358"/>
      <c r="T447" s="356"/>
      <c r="U447" s="359"/>
      <c r="V447" s="493"/>
      <c r="W447" s="356"/>
      <c r="X447" s="356"/>
      <c r="Y447" s="356"/>
      <c r="Z447" s="356"/>
      <c r="AA447" s="360"/>
      <c r="AB447" s="360"/>
      <c r="AC447" s="356"/>
      <c r="AD447" s="356"/>
      <c r="AE447" s="356"/>
      <c r="AF447" s="356"/>
      <c r="AG447" s="356"/>
      <c r="AH447" s="356"/>
      <c r="AI447" s="361"/>
      <c r="AJ447" s="356"/>
      <c r="AK447" s="356"/>
      <c r="AL447" s="356"/>
      <c r="AM447" s="362"/>
      <c r="AN447" s="356"/>
      <c r="AO447" s="356"/>
      <c r="AP447" s="356"/>
      <c r="AQ447" s="356"/>
      <c r="AR447" s="363"/>
      <c r="AS447" s="356"/>
      <c r="AT447" s="356"/>
      <c r="AU447" s="356"/>
      <c r="AV447" s="364"/>
      <c r="AW447" s="356"/>
      <c r="AX447" s="356"/>
      <c r="AY447" s="356"/>
      <c r="AZ447" s="356"/>
      <c r="BA447" s="356"/>
      <c r="BB447" s="356"/>
      <c r="BC447" s="356"/>
      <c r="BD447" s="356"/>
      <c r="BE447" s="356"/>
      <c r="BF447" s="356"/>
      <c r="BG447" s="356"/>
      <c r="BH447" s="354"/>
      <c r="BI447" s="354"/>
      <c r="BJ447" s="356"/>
      <c r="BK447" s="356"/>
      <c r="BL447" s="356"/>
      <c r="BM447" s="356"/>
      <c r="BN447" s="356"/>
      <c r="BO447" s="356"/>
      <c r="BP447" s="356"/>
      <c r="BQ447" s="356"/>
      <c r="BR447" s="356"/>
      <c r="BS447" s="354"/>
      <c r="BT447" s="356"/>
    </row>
    <row r="448" spans="1:72" x14ac:dyDescent="0.2">
      <c r="A448" s="353"/>
      <c r="B448" s="354"/>
      <c r="C448" s="354"/>
      <c r="D448" s="354"/>
      <c r="E448" s="354"/>
      <c r="F448" s="356"/>
      <c r="G448" s="356"/>
      <c r="H448" s="356"/>
      <c r="I448" s="357"/>
      <c r="J448" s="356"/>
      <c r="K448" s="356"/>
      <c r="L448" s="356"/>
      <c r="M448" s="356"/>
      <c r="N448" s="356"/>
      <c r="O448" s="356"/>
      <c r="P448" s="356"/>
      <c r="Q448" s="356"/>
      <c r="R448" s="358"/>
      <c r="S448" s="358"/>
      <c r="T448" s="356"/>
      <c r="U448" s="359"/>
      <c r="V448" s="493"/>
      <c r="W448" s="356"/>
      <c r="X448" s="356"/>
      <c r="Y448" s="356"/>
      <c r="Z448" s="356"/>
      <c r="AA448" s="360"/>
      <c r="AB448" s="360"/>
      <c r="AC448" s="356"/>
      <c r="AD448" s="356"/>
      <c r="AE448" s="356"/>
      <c r="AF448" s="356"/>
      <c r="AG448" s="356"/>
      <c r="AH448" s="356"/>
      <c r="AI448" s="361"/>
      <c r="AJ448" s="356"/>
      <c r="AK448" s="356"/>
      <c r="AL448" s="356"/>
      <c r="AM448" s="362"/>
      <c r="AN448" s="356"/>
      <c r="AO448" s="356"/>
      <c r="AP448" s="356"/>
      <c r="AQ448" s="356"/>
      <c r="AR448" s="363"/>
      <c r="AS448" s="356"/>
      <c r="AT448" s="356"/>
      <c r="AU448" s="356"/>
      <c r="AV448" s="364"/>
      <c r="AW448" s="356"/>
      <c r="AX448" s="356"/>
      <c r="AY448" s="356"/>
      <c r="AZ448" s="356"/>
      <c r="BA448" s="356"/>
      <c r="BB448" s="356"/>
      <c r="BC448" s="356"/>
      <c r="BD448" s="356"/>
      <c r="BE448" s="356"/>
      <c r="BF448" s="356"/>
      <c r="BG448" s="356"/>
      <c r="BH448" s="354"/>
      <c r="BI448" s="354"/>
      <c r="BJ448" s="356"/>
      <c r="BK448" s="356"/>
      <c r="BL448" s="356"/>
      <c r="BM448" s="356"/>
      <c r="BN448" s="356"/>
      <c r="BO448" s="356"/>
      <c r="BP448" s="356"/>
      <c r="BQ448" s="356"/>
      <c r="BR448" s="356"/>
      <c r="BS448" s="354"/>
      <c r="BT448" s="356"/>
    </row>
    <row r="449" spans="1:72" x14ac:dyDescent="0.2">
      <c r="A449" s="353"/>
      <c r="B449" s="354"/>
      <c r="C449" s="354"/>
      <c r="D449" s="354"/>
      <c r="E449" s="354"/>
      <c r="F449" s="356"/>
      <c r="G449" s="356"/>
      <c r="H449" s="356"/>
      <c r="I449" s="357"/>
      <c r="J449" s="356"/>
      <c r="K449" s="356"/>
      <c r="L449" s="356"/>
      <c r="M449" s="356"/>
      <c r="N449" s="356"/>
      <c r="O449" s="356"/>
      <c r="P449" s="356"/>
      <c r="Q449" s="356"/>
      <c r="R449" s="358"/>
      <c r="S449" s="358"/>
      <c r="T449" s="356"/>
      <c r="U449" s="359"/>
      <c r="V449" s="493"/>
      <c r="W449" s="356"/>
      <c r="X449" s="356"/>
      <c r="Y449" s="356"/>
      <c r="Z449" s="356"/>
      <c r="AA449" s="360"/>
      <c r="AB449" s="360"/>
      <c r="AC449" s="356"/>
      <c r="AD449" s="356"/>
      <c r="AE449" s="356"/>
      <c r="AF449" s="356"/>
      <c r="AG449" s="356"/>
      <c r="AH449" s="356"/>
      <c r="AI449" s="361"/>
      <c r="AJ449" s="356"/>
      <c r="AK449" s="356"/>
      <c r="AL449" s="356"/>
      <c r="AM449" s="362"/>
      <c r="AN449" s="356"/>
      <c r="AO449" s="356"/>
      <c r="AP449" s="356"/>
      <c r="AQ449" s="356"/>
      <c r="AR449" s="363"/>
      <c r="AS449" s="356"/>
      <c r="AT449" s="356"/>
      <c r="AU449" s="356"/>
      <c r="AV449" s="364"/>
      <c r="AW449" s="356"/>
      <c r="AX449" s="356"/>
      <c r="AY449" s="356"/>
      <c r="AZ449" s="356"/>
      <c r="BA449" s="356"/>
      <c r="BB449" s="356"/>
      <c r="BC449" s="356"/>
      <c r="BD449" s="356"/>
      <c r="BE449" s="356"/>
      <c r="BF449" s="356"/>
      <c r="BG449" s="356"/>
      <c r="BH449" s="354"/>
      <c r="BI449" s="354"/>
      <c r="BJ449" s="356"/>
      <c r="BK449" s="356"/>
      <c r="BL449" s="356"/>
      <c r="BM449" s="356"/>
      <c r="BN449" s="356"/>
      <c r="BO449" s="356"/>
      <c r="BP449" s="356"/>
      <c r="BQ449" s="356"/>
      <c r="BR449" s="356"/>
      <c r="BS449" s="354"/>
      <c r="BT449" s="356"/>
    </row>
    <row r="450" spans="1:72" x14ac:dyDescent="0.2">
      <c r="A450" s="353"/>
      <c r="B450" s="354"/>
      <c r="C450" s="354"/>
      <c r="D450" s="354"/>
      <c r="E450" s="354"/>
      <c r="F450" s="356"/>
      <c r="G450" s="356"/>
      <c r="H450" s="356"/>
      <c r="I450" s="357"/>
      <c r="J450" s="356"/>
      <c r="K450" s="356"/>
      <c r="L450" s="356"/>
      <c r="M450" s="356"/>
      <c r="N450" s="356"/>
      <c r="O450" s="356"/>
      <c r="P450" s="356"/>
      <c r="Q450" s="356"/>
      <c r="R450" s="358"/>
      <c r="S450" s="358"/>
      <c r="T450" s="356"/>
      <c r="U450" s="359"/>
      <c r="V450" s="493"/>
      <c r="W450" s="356"/>
      <c r="X450" s="356"/>
      <c r="Y450" s="356"/>
      <c r="Z450" s="356"/>
      <c r="AA450" s="360"/>
      <c r="AB450" s="360"/>
      <c r="AC450" s="356"/>
      <c r="AD450" s="356"/>
      <c r="AE450" s="356"/>
      <c r="AF450" s="356"/>
      <c r="AG450" s="356"/>
      <c r="AH450" s="356"/>
      <c r="AI450" s="361"/>
      <c r="AJ450" s="356"/>
      <c r="AK450" s="356"/>
      <c r="AL450" s="356"/>
      <c r="AM450" s="362"/>
      <c r="AN450" s="356"/>
      <c r="AO450" s="356"/>
      <c r="AP450" s="356"/>
      <c r="AQ450" s="356"/>
      <c r="AR450" s="363"/>
      <c r="AS450" s="356"/>
      <c r="AT450" s="356"/>
      <c r="AU450" s="356"/>
      <c r="AV450" s="364"/>
      <c r="AW450" s="356"/>
      <c r="AX450" s="356"/>
      <c r="AY450" s="356"/>
      <c r="AZ450" s="356"/>
      <c r="BA450" s="356"/>
      <c r="BB450" s="356"/>
      <c r="BC450" s="356"/>
      <c r="BD450" s="356"/>
      <c r="BE450" s="356"/>
      <c r="BF450" s="356"/>
      <c r="BG450" s="356"/>
      <c r="BH450" s="354"/>
      <c r="BI450" s="354"/>
      <c r="BJ450" s="356"/>
      <c r="BK450" s="356"/>
      <c r="BL450" s="356"/>
      <c r="BM450" s="356"/>
      <c r="BN450" s="356"/>
      <c r="BO450" s="356"/>
      <c r="BP450" s="356"/>
      <c r="BQ450" s="356"/>
      <c r="BR450" s="356"/>
      <c r="BS450" s="354"/>
      <c r="BT450" s="356"/>
    </row>
    <row r="451" spans="1:72" x14ac:dyDescent="0.2">
      <c r="A451" s="353"/>
      <c r="B451" s="354"/>
      <c r="C451" s="354"/>
      <c r="D451" s="354"/>
      <c r="E451" s="354"/>
      <c r="F451" s="356"/>
      <c r="G451" s="356"/>
      <c r="H451" s="356"/>
      <c r="I451" s="357"/>
      <c r="J451" s="356"/>
      <c r="K451" s="356"/>
      <c r="L451" s="356"/>
      <c r="M451" s="356"/>
      <c r="N451" s="356"/>
      <c r="O451" s="356"/>
      <c r="P451" s="356"/>
      <c r="Q451" s="356"/>
      <c r="R451" s="358"/>
      <c r="S451" s="358"/>
      <c r="T451" s="356"/>
      <c r="U451" s="359"/>
      <c r="V451" s="493"/>
      <c r="W451" s="356"/>
      <c r="X451" s="356"/>
      <c r="Y451" s="356"/>
      <c r="Z451" s="356"/>
      <c r="AA451" s="360"/>
      <c r="AB451" s="360"/>
      <c r="AC451" s="356"/>
      <c r="AD451" s="356"/>
      <c r="AE451" s="356"/>
      <c r="AF451" s="356"/>
      <c r="AG451" s="356"/>
      <c r="AH451" s="356"/>
      <c r="AI451" s="361"/>
      <c r="AJ451" s="356"/>
      <c r="AK451" s="356"/>
      <c r="AL451" s="356"/>
      <c r="AM451" s="362"/>
      <c r="AN451" s="356"/>
      <c r="AO451" s="356"/>
      <c r="AP451" s="356"/>
      <c r="AQ451" s="356"/>
      <c r="AR451" s="363"/>
      <c r="AS451" s="356"/>
      <c r="AT451" s="356"/>
      <c r="AU451" s="356"/>
      <c r="AV451" s="364"/>
      <c r="AW451" s="356"/>
      <c r="AX451" s="356"/>
      <c r="AY451" s="356"/>
      <c r="AZ451" s="356"/>
      <c r="BA451" s="356"/>
      <c r="BB451" s="356"/>
      <c r="BC451" s="356"/>
      <c r="BD451" s="356"/>
      <c r="BE451" s="356"/>
      <c r="BF451" s="356"/>
      <c r="BG451" s="356"/>
      <c r="BH451" s="354"/>
      <c r="BI451" s="354"/>
      <c r="BJ451" s="356"/>
      <c r="BK451" s="356"/>
      <c r="BL451" s="356"/>
      <c r="BM451" s="356"/>
      <c r="BN451" s="356"/>
      <c r="BO451" s="356"/>
      <c r="BP451" s="356"/>
      <c r="BQ451" s="356"/>
      <c r="BR451" s="356"/>
      <c r="BS451" s="354"/>
      <c r="BT451" s="356"/>
    </row>
    <row r="452" spans="1:72" x14ac:dyDescent="0.2">
      <c r="A452" s="353"/>
      <c r="B452" s="354"/>
      <c r="C452" s="354"/>
      <c r="D452" s="354"/>
      <c r="E452" s="354"/>
      <c r="F452" s="356"/>
      <c r="G452" s="356"/>
      <c r="H452" s="356"/>
      <c r="I452" s="357"/>
      <c r="J452" s="356"/>
      <c r="K452" s="356"/>
      <c r="L452" s="356"/>
      <c r="M452" s="356"/>
      <c r="N452" s="356"/>
      <c r="O452" s="356"/>
      <c r="P452" s="356"/>
      <c r="Q452" s="356"/>
      <c r="R452" s="358"/>
      <c r="S452" s="358"/>
      <c r="T452" s="356"/>
      <c r="U452" s="359"/>
      <c r="V452" s="493"/>
      <c r="W452" s="356"/>
      <c r="X452" s="356"/>
      <c r="Y452" s="356"/>
      <c r="Z452" s="356"/>
      <c r="AA452" s="360"/>
      <c r="AB452" s="360"/>
      <c r="AC452" s="356"/>
      <c r="AD452" s="356"/>
      <c r="AE452" s="356"/>
      <c r="AF452" s="356"/>
      <c r="AG452" s="356"/>
      <c r="AH452" s="356"/>
      <c r="AI452" s="361"/>
      <c r="AJ452" s="356"/>
      <c r="AK452" s="356"/>
      <c r="AL452" s="356"/>
      <c r="AM452" s="362"/>
      <c r="AN452" s="356"/>
      <c r="AO452" s="356"/>
      <c r="AP452" s="356"/>
      <c r="AQ452" s="356"/>
      <c r="AR452" s="363"/>
      <c r="AS452" s="356"/>
      <c r="AT452" s="356"/>
      <c r="AU452" s="356"/>
      <c r="AV452" s="364"/>
      <c r="AW452" s="356"/>
      <c r="AX452" s="356"/>
      <c r="AY452" s="356"/>
      <c r="AZ452" s="356"/>
      <c r="BA452" s="356"/>
      <c r="BB452" s="356"/>
      <c r="BC452" s="356"/>
      <c r="BD452" s="356"/>
      <c r="BE452" s="356"/>
      <c r="BF452" s="356"/>
      <c r="BG452" s="356"/>
      <c r="BH452" s="354"/>
      <c r="BI452" s="354"/>
      <c r="BJ452" s="356"/>
      <c r="BK452" s="356"/>
      <c r="BL452" s="356"/>
      <c r="BM452" s="356"/>
      <c r="BN452" s="356"/>
      <c r="BO452" s="356"/>
      <c r="BP452" s="356"/>
      <c r="BQ452" s="356"/>
      <c r="BR452" s="356"/>
      <c r="BS452" s="354"/>
      <c r="BT452" s="356"/>
    </row>
    <row r="453" spans="1:72" x14ac:dyDescent="0.2">
      <c r="A453" s="353"/>
      <c r="B453" s="354"/>
      <c r="C453" s="354"/>
      <c r="D453" s="354"/>
      <c r="E453" s="354"/>
      <c r="F453" s="356"/>
      <c r="G453" s="356"/>
      <c r="H453" s="356"/>
      <c r="I453" s="357"/>
      <c r="J453" s="356"/>
      <c r="K453" s="356"/>
      <c r="L453" s="356"/>
      <c r="M453" s="356"/>
      <c r="N453" s="356"/>
      <c r="O453" s="356"/>
      <c r="P453" s="356"/>
      <c r="Q453" s="356"/>
      <c r="R453" s="358"/>
      <c r="S453" s="358"/>
      <c r="T453" s="356"/>
      <c r="U453" s="359"/>
      <c r="V453" s="493"/>
      <c r="W453" s="356"/>
      <c r="X453" s="356"/>
      <c r="Y453" s="356"/>
      <c r="Z453" s="356"/>
      <c r="AA453" s="360"/>
      <c r="AB453" s="360"/>
      <c r="AC453" s="356"/>
      <c r="AD453" s="356"/>
      <c r="AE453" s="356"/>
      <c r="AF453" s="356"/>
      <c r="AG453" s="356"/>
      <c r="AH453" s="356"/>
      <c r="AI453" s="361"/>
      <c r="AJ453" s="356"/>
      <c r="AK453" s="356"/>
      <c r="AL453" s="356"/>
      <c r="AM453" s="362"/>
      <c r="AN453" s="356"/>
      <c r="AO453" s="356"/>
      <c r="AP453" s="356"/>
      <c r="AQ453" s="356"/>
      <c r="AR453" s="363"/>
      <c r="AS453" s="356"/>
      <c r="AT453" s="356"/>
      <c r="AU453" s="356"/>
      <c r="AV453" s="364"/>
      <c r="AW453" s="356"/>
      <c r="AX453" s="356"/>
      <c r="AY453" s="356"/>
      <c r="AZ453" s="356"/>
      <c r="BA453" s="356"/>
      <c r="BB453" s="356"/>
      <c r="BC453" s="356"/>
      <c r="BD453" s="356"/>
      <c r="BE453" s="356"/>
      <c r="BF453" s="356"/>
      <c r="BG453" s="356"/>
      <c r="BH453" s="354"/>
      <c r="BI453" s="354"/>
      <c r="BJ453" s="356"/>
      <c r="BK453" s="356"/>
      <c r="BL453" s="356"/>
      <c r="BM453" s="356"/>
      <c r="BN453" s="356"/>
      <c r="BO453" s="356"/>
      <c r="BP453" s="356"/>
      <c r="BQ453" s="356"/>
      <c r="BR453" s="356"/>
      <c r="BS453" s="354"/>
      <c r="BT453" s="356"/>
    </row>
    <row r="454" spans="1:72" x14ac:dyDescent="0.2">
      <c r="A454" s="353"/>
      <c r="B454" s="354"/>
      <c r="C454" s="354"/>
      <c r="D454" s="354"/>
      <c r="E454" s="354"/>
      <c r="F454" s="356"/>
      <c r="G454" s="356"/>
      <c r="H454" s="356"/>
      <c r="I454" s="357"/>
      <c r="J454" s="356"/>
      <c r="K454" s="356"/>
      <c r="L454" s="356"/>
      <c r="M454" s="356"/>
      <c r="N454" s="356"/>
      <c r="O454" s="356"/>
      <c r="P454" s="356"/>
      <c r="Q454" s="356"/>
      <c r="R454" s="358"/>
      <c r="S454" s="358"/>
      <c r="T454" s="356"/>
      <c r="U454" s="359"/>
      <c r="V454" s="493"/>
      <c r="W454" s="356"/>
      <c r="X454" s="356"/>
      <c r="Y454" s="356"/>
      <c r="Z454" s="356"/>
      <c r="AA454" s="360"/>
      <c r="AB454" s="360"/>
      <c r="AC454" s="356"/>
      <c r="AD454" s="356"/>
      <c r="AE454" s="356"/>
      <c r="AF454" s="356"/>
      <c r="AG454" s="356"/>
      <c r="AH454" s="356"/>
      <c r="AI454" s="361"/>
      <c r="AJ454" s="356"/>
      <c r="AK454" s="356"/>
      <c r="AL454" s="356"/>
      <c r="AM454" s="362"/>
      <c r="AN454" s="356"/>
      <c r="AO454" s="356"/>
      <c r="AP454" s="356"/>
      <c r="AQ454" s="356"/>
      <c r="AR454" s="363"/>
      <c r="AS454" s="356"/>
      <c r="AT454" s="356"/>
      <c r="AU454" s="356"/>
      <c r="AV454" s="364"/>
      <c r="AW454" s="356"/>
      <c r="AX454" s="356"/>
      <c r="AY454" s="356"/>
      <c r="AZ454" s="356"/>
      <c r="BA454" s="356"/>
      <c r="BB454" s="356"/>
      <c r="BC454" s="356"/>
      <c r="BD454" s="356"/>
      <c r="BE454" s="356"/>
      <c r="BF454" s="356"/>
      <c r="BG454" s="356"/>
      <c r="BH454" s="354"/>
      <c r="BI454" s="354"/>
      <c r="BJ454" s="356"/>
      <c r="BK454" s="356"/>
      <c r="BL454" s="356"/>
      <c r="BM454" s="356"/>
      <c r="BN454" s="356"/>
      <c r="BO454" s="356"/>
      <c r="BP454" s="356"/>
      <c r="BQ454" s="356"/>
      <c r="BR454" s="356"/>
      <c r="BS454" s="354"/>
      <c r="BT454" s="356"/>
    </row>
    <row r="455" spans="1:72" x14ac:dyDescent="0.2">
      <c r="A455" s="353"/>
      <c r="B455" s="354"/>
      <c r="C455" s="354"/>
      <c r="D455" s="354"/>
      <c r="E455" s="354"/>
      <c r="F455" s="356"/>
      <c r="G455" s="356"/>
      <c r="H455" s="356"/>
      <c r="I455" s="357"/>
      <c r="J455" s="356"/>
      <c r="K455" s="356"/>
      <c r="L455" s="356"/>
      <c r="M455" s="356"/>
      <c r="N455" s="356"/>
      <c r="O455" s="356"/>
      <c r="P455" s="356"/>
      <c r="Q455" s="356"/>
      <c r="R455" s="358"/>
      <c r="S455" s="358"/>
      <c r="T455" s="356"/>
      <c r="U455" s="359"/>
      <c r="V455" s="493"/>
      <c r="W455" s="356"/>
      <c r="X455" s="356"/>
      <c r="Y455" s="356"/>
      <c r="Z455" s="356"/>
      <c r="AA455" s="360"/>
      <c r="AB455" s="360"/>
      <c r="AC455" s="356"/>
      <c r="AD455" s="356"/>
      <c r="AE455" s="356"/>
      <c r="AF455" s="356"/>
      <c r="AG455" s="356"/>
      <c r="AH455" s="356"/>
      <c r="AI455" s="361"/>
      <c r="AJ455" s="356"/>
      <c r="AK455" s="356"/>
      <c r="AL455" s="356"/>
      <c r="AM455" s="362"/>
      <c r="AN455" s="356"/>
      <c r="AO455" s="356"/>
      <c r="AP455" s="356"/>
      <c r="AQ455" s="356"/>
      <c r="AR455" s="363"/>
      <c r="AS455" s="356"/>
      <c r="AT455" s="356"/>
      <c r="AU455" s="356"/>
      <c r="AV455" s="364"/>
      <c r="AW455" s="356"/>
      <c r="AX455" s="356"/>
      <c r="AY455" s="356"/>
      <c r="AZ455" s="356"/>
      <c r="BA455" s="356"/>
      <c r="BB455" s="356"/>
      <c r="BC455" s="356"/>
      <c r="BD455" s="356"/>
      <c r="BE455" s="356"/>
      <c r="BF455" s="356"/>
      <c r="BG455" s="356"/>
      <c r="BH455" s="354"/>
      <c r="BI455" s="354"/>
      <c r="BJ455" s="356"/>
      <c r="BK455" s="356"/>
      <c r="BL455" s="356"/>
      <c r="BM455" s="356"/>
      <c r="BN455" s="356"/>
      <c r="BO455" s="356"/>
      <c r="BP455" s="356"/>
      <c r="BQ455" s="356"/>
      <c r="BR455" s="356"/>
      <c r="BS455" s="354"/>
      <c r="BT455" s="356"/>
    </row>
    <row r="456" spans="1:72" x14ac:dyDescent="0.2">
      <c r="A456" s="353"/>
      <c r="B456" s="354"/>
      <c r="C456" s="354"/>
      <c r="D456" s="354"/>
      <c r="E456" s="354"/>
      <c r="F456" s="356"/>
      <c r="G456" s="356"/>
      <c r="H456" s="356"/>
      <c r="I456" s="357"/>
      <c r="J456" s="356"/>
      <c r="K456" s="356"/>
      <c r="L456" s="356"/>
      <c r="M456" s="356"/>
      <c r="N456" s="356"/>
      <c r="O456" s="356"/>
      <c r="P456" s="356"/>
      <c r="Q456" s="356"/>
      <c r="R456" s="358"/>
      <c r="S456" s="358"/>
      <c r="T456" s="356"/>
      <c r="U456" s="359"/>
      <c r="V456" s="493"/>
      <c r="W456" s="356"/>
      <c r="X456" s="356"/>
      <c r="Y456" s="356"/>
      <c r="Z456" s="356"/>
      <c r="AA456" s="360"/>
      <c r="AB456" s="360"/>
      <c r="AC456" s="356"/>
      <c r="AD456" s="356"/>
      <c r="AE456" s="356"/>
      <c r="AF456" s="356"/>
      <c r="AG456" s="356"/>
      <c r="AH456" s="356"/>
      <c r="AI456" s="361"/>
      <c r="AJ456" s="356"/>
      <c r="AK456" s="356"/>
      <c r="AL456" s="356"/>
      <c r="AM456" s="362"/>
      <c r="AN456" s="356"/>
      <c r="AO456" s="356"/>
      <c r="AP456" s="356"/>
      <c r="AQ456" s="356"/>
      <c r="AR456" s="363"/>
      <c r="AS456" s="356"/>
      <c r="AT456" s="356"/>
      <c r="AU456" s="356"/>
      <c r="AV456" s="364"/>
      <c r="AW456" s="356"/>
      <c r="AX456" s="356"/>
      <c r="AY456" s="356"/>
      <c r="AZ456" s="356"/>
      <c r="BA456" s="356"/>
      <c r="BB456" s="356"/>
      <c r="BC456" s="356"/>
      <c r="BD456" s="356"/>
      <c r="BE456" s="356"/>
      <c r="BF456" s="356"/>
      <c r="BG456" s="356"/>
      <c r="BH456" s="354"/>
      <c r="BI456" s="354"/>
      <c r="BJ456" s="356"/>
      <c r="BK456" s="356"/>
      <c r="BL456" s="356"/>
      <c r="BM456" s="356"/>
      <c r="BN456" s="356"/>
      <c r="BO456" s="356"/>
      <c r="BP456" s="356"/>
      <c r="BQ456" s="356"/>
      <c r="BR456" s="356"/>
      <c r="BS456" s="354"/>
      <c r="BT456" s="356"/>
    </row>
    <row r="457" spans="1:72" x14ac:dyDescent="0.2">
      <c r="A457" s="353"/>
      <c r="B457" s="354"/>
      <c r="C457" s="354"/>
      <c r="D457" s="354"/>
      <c r="E457" s="354"/>
      <c r="F457" s="356"/>
      <c r="G457" s="356"/>
      <c r="H457" s="356"/>
      <c r="I457" s="357"/>
      <c r="J457" s="356"/>
      <c r="K457" s="356"/>
      <c r="L457" s="356"/>
      <c r="M457" s="356"/>
      <c r="N457" s="356"/>
      <c r="O457" s="356"/>
      <c r="P457" s="356"/>
      <c r="Q457" s="356"/>
      <c r="R457" s="358"/>
      <c r="S457" s="358"/>
      <c r="T457" s="356"/>
      <c r="U457" s="359"/>
      <c r="V457" s="493"/>
      <c r="W457" s="356"/>
      <c r="X457" s="356"/>
      <c r="Y457" s="356"/>
      <c r="Z457" s="356"/>
      <c r="AA457" s="360"/>
      <c r="AB457" s="360"/>
      <c r="AC457" s="356"/>
      <c r="AD457" s="356"/>
      <c r="AE457" s="356"/>
      <c r="AF457" s="356"/>
      <c r="AG457" s="356"/>
      <c r="AH457" s="356"/>
      <c r="AI457" s="361"/>
      <c r="AJ457" s="356"/>
      <c r="AK457" s="356"/>
      <c r="AL457" s="356"/>
      <c r="AM457" s="362"/>
      <c r="AN457" s="356"/>
      <c r="AO457" s="356"/>
      <c r="AP457" s="356"/>
      <c r="AQ457" s="356"/>
      <c r="AR457" s="363"/>
      <c r="AS457" s="356"/>
      <c r="AT457" s="356"/>
      <c r="AU457" s="356"/>
      <c r="AV457" s="364"/>
      <c r="AW457" s="356"/>
      <c r="AX457" s="356"/>
      <c r="AY457" s="356"/>
      <c r="AZ457" s="356"/>
      <c r="BA457" s="356"/>
      <c r="BB457" s="356"/>
      <c r="BC457" s="356"/>
      <c r="BD457" s="356"/>
      <c r="BE457" s="356"/>
      <c r="BF457" s="356"/>
      <c r="BG457" s="356"/>
      <c r="BH457" s="354"/>
      <c r="BI457" s="354"/>
      <c r="BJ457" s="356"/>
      <c r="BK457" s="356"/>
      <c r="BL457" s="356"/>
      <c r="BM457" s="356"/>
      <c r="BN457" s="356"/>
      <c r="BO457" s="356"/>
      <c r="BP457" s="356"/>
      <c r="BQ457" s="356"/>
      <c r="BR457" s="356"/>
      <c r="BS457" s="354"/>
      <c r="BT457" s="356"/>
    </row>
    <row r="458" spans="1:72" x14ac:dyDescent="0.2">
      <c r="A458" s="353"/>
      <c r="B458" s="354"/>
      <c r="C458" s="354"/>
      <c r="D458" s="354"/>
      <c r="E458" s="354"/>
      <c r="F458" s="356"/>
      <c r="G458" s="356"/>
      <c r="H458" s="356"/>
      <c r="I458" s="357"/>
      <c r="J458" s="356"/>
      <c r="K458" s="356"/>
      <c r="L458" s="356"/>
      <c r="M458" s="356"/>
      <c r="N458" s="356"/>
      <c r="O458" s="356"/>
      <c r="P458" s="356"/>
      <c r="Q458" s="356"/>
      <c r="R458" s="358"/>
      <c r="S458" s="358"/>
      <c r="T458" s="356"/>
      <c r="U458" s="359"/>
      <c r="V458" s="493"/>
      <c r="W458" s="356"/>
      <c r="X458" s="356"/>
      <c r="Y458" s="356"/>
      <c r="Z458" s="356"/>
      <c r="AA458" s="360"/>
      <c r="AB458" s="360"/>
      <c r="AC458" s="356"/>
      <c r="AD458" s="356"/>
      <c r="AE458" s="356"/>
      <c r="AF458" s="356"/>
      <c r="AG458" s="356"/>
      <c r="AH458" s="356"/>
      <c r="AI458" s="361"/>
      <c r="AJ458" s="356"/>
      <c r="AK458" s="356"/>
      <c r="AL458" s="356"/>
      <c r="AM458" s="362"/>
      <c r="AN458" s="356"/>
      <c r="AO458" s="356"/>
      <c r="AP458" s="356"/>
      <c r="AQ458" s="356"/>
      <c r="AR458" s="363"/>
      <c r="AS458" s="356"/>
      <c r="AT458" s="356"/>
      <c r="AU458" s="356"/>
      <c r="AV458" s="364"/>
      <c r="AW458" s="356"/>
      <c r="AX458" s="356"/>
      <c r="AY458" s="356"/>
      <c r="AZ458" s="356"/>
      <c r="BA458" s="356"/>
      <c r="BB458" s="356"/>
      <c r="BC458" s="356"/>
      <c r="BD458" s="356"/>
      <c r="BE458" s="356"/>
      <c r="BF458" s="356"/>
      <c r="BG458" s="356"/>
      <c r="BH458" s="354"/>
      <c r="BI458" s="354"/>
      <c r="BJ458" s="356"/>
      <c r="BK458" s="356"/>
      <c r="BL458" s="356"/>
      <c r="BM458" s="356"/>
      <c r="BN458" s="356"/>
      <c r="BO458" s="356"/>
      <c r="BP458" s="356"/>
      <c r="BQ458" s="356"/>
      <c r="BR458" s="356"/>
      <c r="BS458" s="354"/>
      <c r="BT458" s="356"/>
    </row>
    <row r="459" spans="1:72" x14ac:dyDescent="0.2">
      <c r="A459" s="353"/>
      <c r="B459" s="354"/>
      <c r="C459" s="354"/>
      <c r="D459" s="354"/>
      <c r="E459" s="354"/>
      <c r="F459" s="356"/>
      <c r="G459" s="356"/>
      <c r="H459" s="356"/>
      <c r="I459" s="357"/>
      <c r="J459" s="356"/>
      <c r="K459" s="356"/>
      <c r="L459" s="356"/>
      <c r="M459" s="356"/>
      <c r="N459" s="356"/>
      <c r="O459" s="356"/>
      <c r="P459" s="356"/>
      <c r="Q459" s="356"/>
      <c r="R459" s="358"/>
      <c r="S459" s="358"/>
      <c r="T459" s="356"/>
      <c r="U459" s="359"/>
      <c r="V459" s="493"/>
      <c r="W459" s="356"/>
      <c r="X459" s="356"/>
      <c r="Y459" s="356"/>
      <c r="Z459" s="356"/>
      <c r="AA459" s="360"/>
      <c r="AB459" s="360"/>
      <c r="AC459" s="356"/>
      <c r="AD459" s="356"/>
      <c r="AE459" s="356"/>
      <c r="AF459" s="356"/>
      <c r="AG459" s="356"/>
      <c r="AH459" s="356"/>
      <c r="AI459" s="361"/>
      <c r="AJ459" s="356"/>
      <c r="AK459" s="356"/>
      <c r="AL459" s="356"/>
      <c r="AM459" s="362"/>
      <c r="AN459" s="356"/>
      <c r="AO459" s="356"/>
      <c r="AP459" s="356"/>
      <c r="AQ459" s="356"/>
      <c r="AR459" s="363"/>
      <c r="AS459" s="356"/>
      <c r="AT459" s="356"/>
      <c r="AU459" s="356"/>
      <c r="AV459" s="364"/>
      <c r="AW459" s="356"/>
      <c r="AX459" s="356"/>
      <c r="AY459" s="356"/>
      <c r="AZ459" s="356"/>
      <c r="BA459" s="356"/>
      <c r="BB459" s="356"/>
      <c r="BC459" s="356"/>
      <c r="BD459" s="356"/>
      <c r="BE459" s="356"/>
      <c r="BF459" s="356"/>
      <c r="BG459" s="356"/>
      <c r="BH459" s="354"/>
      <c r="BI459" s="354"/>
      <c r="BJ459" s="356"/>
      <c r="BK459" s="356"/>
      <c r="BL459" s="356"/>
      <c r="BM459" s="356"/>
      <c r="BN459" s="356"/>
      <c r="BO459" s="356"/>
      <c r="BP459" s="356"/>
      <c r="BQ459" s="356"/>
      <c r="BR459" s="356"/>
      <c r="BS459" s="354"/>
      <c r="BT459" s="356"/>
    </row>
    <row r="460" spans="1:72" x14ac:dyDescent="0.2">
      <c r="A460" s="353"/>
      <c r="B460" s="354"/>
      <c r="C460" s="354"/>
      <c r="D460" s="354"/>
      <c r="E460" s="354"/>
      <c r="F460" s="356"/>
      <c r="G460" s="356"/>
      <c r="H460" s="356"/>
      <c r="I460" s="357"/>
      <c r="J460" s="356"/>
      <c r="K460" s="356"/>
      <c r="L460" s="356"/>
      <c r="M460" s="356"/>
      <c r="N460" s="356"/>
      <c r="O460" s="356"/>
      <c r="P460" s="356"/>
      <c r="Q460" s="356"/>
      <c r="R460" s="358"/>
      <c r="S460" s="358"/>
      <c r="T460" s="356"/>
      <c r="U460" s="359"/>
      <c r="V460" s="493"/>
      <c r="W460" s="356"/>
      <c r="X460" s="356"/>
      <c r="Y460" s="356"/>
      <c r="Z460" s="356"/>
      <c r="AA460" s="360"/>
      <c r="AB460" s="360"/>
      <c r="AC460" s="356"/>
      <c r="AD460" s="356"/>
      <c r="AE460" s="356"/>
      <c r="AF460" s="356"/>
      <c r="AG460" s="356"/>
      <c r="AH460" s="356"/>
      <c r="AI460" s="361"/>
      <c r="AJ460" s="356"/>
      <c r="AK460" s="356"/>
      <c r="AL460" s="356"/>
      <c r="AM460" s="362"/>
      <c r="AN460" s="356"/>
      <c r="AO460" s="356"/>
      <c r="AP460" s="356"/>
      <c r="AQ460" s="356"/>
      <c r="AR460" s="363"/>
      <c r="AS460" s="356"/>
      <c r="AT460" s="356"/>
      <c r="AU460" s="356"/>
      <c r="AV460" s="364"/>
      <c r="AW460" s="356"/>
      <c r="AX460" s="356"/>
      <c r="AY460" s="356"/>
      <c r="AZ460" s="356"/>
      <c r="BA460" s="356"/>
      <c r="BB460" s="356"/>
      <c r="BC460" s="356"/>
      <c r="BD460" s="356"/>
      <c r="BE460" s="356"/>
      <c r="BF460" s="356"/>
      <c r="BG460" s="356"/>
      <c r="BH460" s="354"/>
      <c r="BI460" s="354"/>
      <c r="BJ460" s="356"/>
      <c r="BK460" s="356"/>
      <c r="BL460" s="356"/>
      <c r="BM460" s="356"/>
      <c r="BN460" s="356"/>
      <c r="BO460" s="356"/>
      <c r="BP460" s="356"/>
      <c r="BQ460" s="356"/>
      <c r="BR460" s="356"/>
      <c r="BS460" s="354"/>
      <c r="BT460" s="356"/>
    </row>
    <row r="461" spans="1:72" x14ac:dyDescent="0.2">
      <c r="A461" s="353"/>
      <c r="B461" s="354"/>
      <c r="C461" s="354"/>
      <c r="D461" s="354"/>
      <c r="E461" s="354"/>
      <c r="F461" s="356"/>
      <c r="G461" s="356"/>
      <c r="H461" s="356"/>
      <c r="I461" s="357"/>
      <c r="J461" s="356"/>
      <c r="K461" s="356"/>
      <c r="L461" s="356"/>
      <c r="M461" s="356"/>
      <c r="N461" s="356"/>
      <c r="O461" s="356"/>
      <c r="P461" s="356"/>
      <c r="Q461" s="356"/>
      <c r="R461" s="358"/>
      <c r="S461" s="358"/>
      <c r="T461" s="356"/>
      <c r="U461" s="359"/>
      <c r="V461" s="493"/>
      <c r="W461" s="356"/>
      <c r="X461" s="356"/>
      <c r="Y461" s="356"/>
      <c r="Z461" s="356"/>
      <c r="AA461" s="360"/>
      <c r="AB461" s="360"/>
      <c r="AC461" s="356"/>
      <c r="AD461" s="356"/>
      <c r="AE461" s="356"/>
      <c r="AF461" s="356"/>
      <c r="AG461" s="356"/>
      <c r="AH461" s="356"/>
      <c r="AI461" s="361"/>
      <c r="AJ461" s="356"/>
      <c r="AK461" s="356"/>
      <c r="AL461" s="356"/>
      <c r="AM461" s="362"/>
      <c r="AN461" s="356"/>
      <c r="AO461" s="356"/>
      <c r="AP461" s="356"/>
      <c r="AQ461" s="356"/>
      <c r="AR461" s="363"/>
      <c r="AS461" s="356"/>
      <c r="AT461" s="356"/>
      <c r="AU461" s="356"/>
      <c r="AV461" s="364"/>
      <c r="AW461" s="356"/>
      <c r="AX461" s="356"/>
      <c r="AY461" s="356"/>
      <c r="AZ461" s="356"/>
      <c r="BA461" s="356"/>
      <c r="BB461" s="356"/>
      <c r="BC461" s="356"/>
      <c r="BD461" s="356"/>
      <c r="BE461" s="356"/>
      <c r="BF461" s="356"/>
      <c r="BG461" s="356"/>
      <c r="BH461" s="354"/>
      <c r="BI461" s="354"/>
      <c r="BJ461" s="356"/>
      <c r="BK461" s="356"/>
      <c r="BL461" s="356"/>
      <c r="BM461" s="356"/>
      <c r="BN461" s="356"/>
      <c r="BO461" s="356"/>
      <c r="BP461" s="356"/>
      <c r="BQ461" s="356"/>
      <c r="BR461" s="356"/>
      <c r="BS461" s="354"/>
      <c r="BT461" s="356"/>
    </row>
    <row r="462" spans="1:72" x14ac:dyDescent="0.2">
      <c r="A462" s="353"/>
      <c r="B462" s="354"/>
      <c r="C462" s="354"/>
      <c r="D462" s="354"/>
      <c r="E462" s="354"/>
      <c r="F462" s="356"/>
      <c r="G462" s="356"/>
      <c r="H462" s="356"/>
      <c r="I462" s="357"/>
      <c r="J462" s="356"/>
      <c r="K462" s="356"/>
      <c r="L462" s="356"/>
      <c r="M462" s="356"/>
      <c r="N462" s="356"/>
      <c r="O462" s="356"/>
      <c r="P462" s="356"/>
      <c r="Q462" s="356"/>
      <c r="R462" s="358"/>
      <c r="S462" s="358"/>
      <c r="T462" s="356"/>
      <c r="U462" s="359"/>
      <c r="V462" s="493"/>
      <c r="W462" s="356"/>
      <c r="X462" s="356"/>
      <c r="Y462" s="356"/>
      <c r="Z462" s="356"/>
      <c r="AA462" s="360"/>
      <c r="AB462" s="360"/>
      <c r="AC462" s="356"/>
      <c r="AD462" s="356"/>
      <c r="AE462" s="356"/>
      <c r="AF462" s="356"/>
      <c r="AG462" s="356"/>
      <c r="AH462" s="356"/>
      <c r="AI462" s="361"/>
      <c r="AJ462" s="356"/>
      <c r="AK462" s="356"/>
      <c r="AL462" s="356"/>
      <c r="AM462" s="362"/>
      <c r="AN462" s="356"/>
      <c r="AO462" s="356"/>
      <c r="AP462" s="356"/>
      <c r="AQ462" s="356"/>
      <c r="AR462" s="363"/>
      <c r="AS462" s="356"/>
      <c r="AT462" s="356"/>
      <c r="AU462" s="356"/>
      <c r="AV462" s="364"/>
      <c r="AW462" s="356"/>
      <c r="AX462" s="356"/>
      <c r="AY462" s="356"/>
      <c r="AZ462" s="356"/>
      <c r="BA462" s="356"/>
      <c r="BB462" s="356"/>
      <c r="BC462" s="356"/>
      <c r="BD462" s="356"/>
      <c r="BE462" s="356"/>
      <c r="BF462" s="356"/>
      <c r="BG462" s="356"/>
      <c r="BH462" s="354"/>
      <c r="BI462" s="354"/>
      <c r="BJ462" s="356"/>
      <c r="BK462" s="356"/>
      <c r="BL462" s="356"/>
      <c r="BM462" s="356"/>
      <c r="BN462" s="356"/>
      <c r="BO462" s="356"/>
      <c r="BP462" s="356"/>
      <c r="BQ462" s="356"/>
      <c r="BR462" s="356"/>
      <c r="BS462" s="354"/>
      <c r="BT462" s="356"/>
    </row>
    <row r="463" spans="1:72" x14ac:dyDescent="0.2">
      <c r="A463" s="353"/>
      <c r="B463" s="354"/>
      <c r="C463" s="354"/>
      <c r="D463" s="354"/>
      <c r="E463" s="354"/>
      <c r="F463" s="356"/>
      <c r="G463" s="356"/>
      <c r="H463" s="356"/>
      <c r="I463" s="357"/>
      <c r="J463" s="356"/>
      <c r="K463" s="356"/>
      <c r="L463" s="356"/>
      <c r="M463" s="356"/>
      <c r="N463" s="356"/>
      <c r="O463" s="356"/>
      <c r="P463" s="356"/>
      <c r="Q463" s="356"/>
      <c r="R463" s="358"/>
      <c r="S463" s="358"/>
      <c r="T463" s="356"/>
      <c r="U463" s="359"/>
      <c r="V463" s="493"/>
      <c r="W463" s="356"/>
      <c r="X463" s="356"/>
      <c r="Y463" s="356"/>
      <c r="Z463" s="356"/>
      <c r="AA463" s="360"/>
      <c r="AB463" s="360"/>
      <c r="AC463" s="356"/>
      <c r="AD463" s="356"/>
      <c r="AE463" s="356"/>
      <c r="AF463" s="356"/>
      <c r="AG463" s="356"/>
      <c r="AH463" s="356"/>
      <c r="AI463" s="361"/>
      <c r="AJ463" s="356"/>
      <c r="AK463" s="356"/>
      <c r="AL463" s="356"/>
      <c r="AM463" s="362"/>
      <c r="AN463" s="356"/>
      <c r="AO463" s="356"/>
      <c r="AP463" s="356"/>
      <c r="AQ463" s="356"/>
      <c r="AR463" s="363"/>
      <c r="AS463" s="356"/>
      <c r="AT463" s="356"/>
      <c r="AU463" s="356"/>
      <c r="AV463" s="364"/>
      <c r="AW463" s="356"/>
      <c r="AX463" s="356"/>
      <c r="AY463" s="356"/>
      <c r="AZ463" s="356"/>
      <c r="BA463" s="356"/>
      <c r="BB463" s="356"/>
      <c r="BC463" s="356"/>
      <c r="BD463" s="356"/>
      <c r="BE463" s="356"/>
      <c r="BF463" s="356"/>
      <c r="BG463" s="356"/>
      <c r="BH463" s="354"/>
      <c r="BI463" s="354"/>
      <c r="BJ463" s="356"/>
      <c r="BK463" s="356"/>
      <c r="BL463" s="356"/>
      <c r="BM463" s="356"/>
      <c r="BN463" s="356"/>
      <c r="BO463" s="356"/>
      <c r="BP463" s="356"/>
      <c r="BQ463" s="356"/>
      <c r="BR463" s="356"/>
      <c r="BS463" s="354"/>
      <c r="BT463" s="356"/>
    </row>
    <row r="464" spans="1:72" x14ac:dyDescent="0.2">
      <c r="A464" s="353"/>
      <c r="B464" s="354"/>
      <c r="C464" s="354"/>
      <c r="D464" s="354"/>
      <c r="E464" s="354"/>
      <c r="F464" s="356"/>
      <c r="G464" s="356"/>
      <c r="H464" s="356"/>
      <c r="I464" s="357"/>
      <c r="J464" s="356"/>
      <c r="K464" s="356"/>
      <c r="L464" s="356"/>
      <c r="M464" s="356"/>
      <c r="N464" s="356"/>
      <c r="O464" s="356"/>
      <c r="P464" s="356"/>
      <c r="Q464" s="356"/>
      <c r="R464" s="358"/>
      <c r="S464" s="358"/>
      <c r="T464" s="356"/>
      <c r="U464" s="359"/>
      <c r="V464" s="493"/>
      <c r="W464" s="356"/>
      <c r="X464" s="356"/>
      <c r="Y464" s="356"/>
      <c r="Z464" s="356"/>
      <c r="AA464" s="360"/>
      <c r="AB464" s="360"/>
      <c r="AC464" s="356"/>
      <c r="AD464" s="356"/>
      <c r="AE464" s="356"/>
      <c r="AF464" s="356"/>
      <c r="AG464" s="356"/>
      <c r="AH464" s="356"/>
      <c r="AI464" s="361"/>
      <c r="AJ464" s="356"/>
      <c r="AK464" s="356"/>
      <c r="AL464" s="356"/>
      <c r="AM464" s="362"/>
      <c r="AN464" s="356"/>
      <c r="AO464" s="356"/>
      <c r="AP464" s="356"/>
      <c r="AQ464" s="356"/>
      <c r="AR464" s="363"/>
      <c r="AS464" s="356"/>
      <c r="AT464" s="356"/>
      <c r="AU464" s="356"/>
      <c r="AV464" s="364"/>
      <c r="AW464" s="356"/>
      <c r="AX464" s="356"/>
      <c r="AY464" s="356"/>
      <c r="AZ464" s="356"/>
      <c r="BA464" s="356"/>
      <c r="BB464" s="356"/>
      <c r="BC464" s="356"/>
      <c r="BD464" s="356"/>
      <c r="BE464" s="356"/>
      <c r="BF464" s="356"/>
      <c r="BG464" s="356"/>
      <c r="BH464" s="354"/>
      <c r="BI464" s="354"/>
      <c r="BJ464" s="356"/>
      <c r="BK464" s="356"/>
      <c r="BL464" s="356"/>
      <c r="BM464" s="356"/>
      <c r="BN464" s="356"/>
      <c r="BO464" s="356"/>
      <c r="BP464" s="356"/>
      <c r="BQ464" s="356"/>
      <c r="BR464" s="356"/>
      <c r="BS464" s="354"/>
      <c r="BT464" s="356"/>
    </row>
    <row r="465" spans="1:72" x14ac:dyDescent="0.2">
      <c r="A465" s="353"/>
      <c r="B465" s="354"/>
      <c r="C465" s="354"/>
      <c r="D465" s="354"/>
      <c r="E465" s="354"/>
      <c r="F465" s="356"/>
      <c r="G465" s="356"/>
      <c r="H465" s="356"/>
      <c r="I465" s="357"/>
      <c r="J465" s="356"/>
      <c r="K465" s="356"/>
      <c r="L465" s="356"/>
      <c r="M465" s="356"/>
      <c r="N465" s="356"/>
      <c r="O465" s="356"/>
      <c r="P465" s="356"/>
      <c r="Q465" s="356"/>
      <c r="R465" s="358"/>
      <c r="S465" s="358"/>
      <c r="T465" s="356"/>
      <c r="U465" s="359"/>
      <c r="V465" s="493"/>
      <c r="W465" s="356"/>
      <c r="X465" s="356"/>
      <c r="Y465" s="356"/>
      <c r="Z465" s="356"/>
      <c r="AA465" s="360"/>
      <c r="AB465" s="360"/>
      <c r="AC465" s="356"/>
      <c r="AD465" s="356"/>
      <c r="AE465" s="356"/>
      <c r="AF465" s="356"/>
      <c r="AG465" s="356"/>
      <c r="AH465" s="356"/>
      <c r="AI465" s="361"/>
      <c r="AJ465" s="356"/>
      <c r="AK465" s="356"/>
      <c r="AL465" s="356"/>
      <c r="AM465" s="362"/>
      <c r="AN465" s="356"/>
      <c r="AO465" s="356"/>
      <c r="AP465" s="356"/>
      <c r="AQ465" s="356"/>
      <c r="AR465" s="363"/>
      <c r="AS465" s="356"/>
      <c r="AT465" s="356"/>
      <c r="AU465" s="356"/>
      <c r="AV465" s="364"/>
      <c r="AW465" s="356"/>
      <c r="AX465" s="356"/>
      <c r="AY465" s="356"/>
      <c r="AZ465" s="356"/>
      <c r="BA465" s="356"/>
      <c r="BB465" s="356"/>
      <c r="BC465" s="356"/>
      <c r="BD465" s="356"/>
      <c r="BE465" s="356"/>
      <c r="BF465" s="356"/>
      <c r="BG465" s="356"/>
      <c r="BH465" s="354"/>
      <c r="BI465" s="354"/>
      <c r="BJ465" s="356"/>
      <c r="BK465" s="356"/>
      <c r="BL465" s="356"/>
      <c r="BM465" s="356"/>
      <c r="BN465" s="356"/>
      <c r="BO465" s="356"/>
      <c r="BP465" s="356"/>
      <c r="BQ465" s="356"/>
      <c r="BR465" s="356"/>
      <c r="BS465" s="354"/>
      <c r="BT465" s="356"/>
    </row>
    <row r="466" spans="1:72" x14ac:dyDescent="0.2">
      <c r="A466" s="353"/>
      <c r="B466" s="354"/>
      <c r="C466" s="354"/>
      <c r="D466" s="354"/>
      <c r="E466" s="354"/>
      <c r="F466" s="356"/>
      <c r="G466" s="356"/>
      <c r="H466" s="356"/>
      <c r="I466" s="357"/>
      <c r="J466" s="356"/>
      <c r="K466" s="356"/>
      <c r="L466" s="356"/>
      <c r="M466" s="356"/>
      <c r="N466" s="356"/>
      <c r="O466" s="356"/>
      <c r="P466" s="356"/>
      <c r="Q466" s="356"/>
      <c r="R466" s="358"/>
      <c r="S466" s="358"/>
      <c r="T466" s="356"/>
      <c r="U466" s="359"/>
      <c r="V466" s="493"/>
      <c r="W466" s="356"/>
      <c r="X466" s="356"/>
      <c r="Y466" s="356"/>
      <c r="Z466" s="356"/>
      <c r="AA466" s="360"/>
      <c r="AB466" s="360"/>
      <c r="AC466" s="356"/>
      <c r="AD466" s="356"/>
      <c r="AE466" s="356"/>
      <c r="AF466" s="356"/>
      <c r="AG466" s="356"/>
      <c r="AH466" s="356"/>
      <c r="AI466" s="361"/>
      <c r="AJ466" s="356"/>
      <c r="AK466" s="356"/>
      <c r="AL466" s="356"/>
      <c r="AM466" s="362"/>
      <c r="AN466" s="356"/>
      <c r="AO466" s="356"/>
      <c r="AP466" s="356"/>
      <c r="AQ466" s="356"/>
      <c r="AR466" s="363"/>
      <c r="AS466" s="356"/>
      <c r="AT466" s="356"/>
      <c r="AU466" s="356"/>
      <c r="AV466" s="364"/>
      <c r="AW466" s="356"/>
      <c r="AX466" s="356"/>
      <c r="AY466" s="356"/>
      <c r="AZ466" s="356"/>
      <c r="BA466" s="356"/>
      <c r="BB466" s="356"/>
      <c r="BC466" s="356"/>
      <c r="BD466" s="356"/>
      <c r="BE466" s="356"/>
      <c r="BF466" s="356"/>
      <c r="BG466" s="356"/>
      <c r="BH466" s="354"/>
      <c r="BI466" s="354"/>
      <c r="BJ466" s="356"/>
      <c r="BK466" s="356"/>
      <c r="BL466" s="356"/>
      <c r="BM466" s="356"/>
      <c r="BN466" s="356"/>
      <c r="BO466" s="356"/>
      <c r="BP466" s="356"/>
      <c r="BQ466" s="356"/>
      <c r="BR466" s="356"/>
      <c r="BS466" s="354"/>
      <c r="BT466" s="356"/>
    </row>
    <row r="467" spans="1:72" x14ac:dyDescent="0.2">
      <c r="A467" s="353"/>
      <c r="B467" s="354"/>
      <c r="C467" s="354"/>
      <c r="D467" s="354"/>
      <c r="E467" s="354"/>
      <c r="F467" s="356"/>
      <c r="G467" s="356"/>
      <c r="H467" s="356"/>
      <c r="I467" s="357"/>
      <c r="J467" s="356"/>
      <c r="K467" s="356"/>
      <c r="L467" s="356"/>
      <c r="M467" s="356"/>
      <c r="N467" s="356"/>
      <c r="O467" s="356"/>
      <c r="P467" s="356"/>
      <c r="Q467" s="356"/>
      <c r="R467" s="358"/>
      <c r="S467" s="358"/>
      <c r="T467" s="356"/>
      <c r="U467" s="359"/>
      <c r="V467" s="493"/>
      <c r="W467" s="356"/>
      <c r="X467" s="356"/>
      <c r="Y467" s="356"/>
      <c r="Z467" s="356"/>
      <c r="AA467" s="360"/>
      <c r="AB467" s="360"/>
      <c r="AC467" s="356"/>
      <c r="AD467" s="356"/>
      <c r="AE467" s="356"/>
      <c r="AF467" s="356"/>
      <c r="AG467" s="356"/>
      <c r="AH467" s="356"/>
      <c r="AI467" s="361"/>
      <c r="AJ467" s="356"/>
      <c r="AK467" s="356"/>
      <c r="AL467" s="356"/>
      <c r="AM467" s="362"/>
      <c r="AN467" s="356"/>
      <c r="AO467" s="356"/>
      <c r="AP467" s="356"/>
      <c r="AQ467" s="356"/>
      <c r="AR467" s="363"/>
      <c r="AS467" s="356"/>
      <c r="AT467" s="356"/>
      <c r="AU467" s="356"/>
      <c r="AV467" s="364"/>
      <c r="AW467" s="356"/>
      <c r="AX467" s="356"/>
      <c r="AY467" s="356"/>
      <c r="AZ467" s="356"/>
      <c r="BA467" s="356"/>
      <c r="BB467" s="356"/>
      <c r="BC467" s="356"/>
      <c r="BD467" s="356"/>
      <c r="BE467" s="356"/>
      <c r="BF467" s="356"/>
      <c r="BG467" s="356"/>
      <c r="BH467" s="354"/>
      <c r="BI467" s="354"/>
      <c r="BJ467" s="356"/>
      <c r="BK467" s="356"/>
      <c r="BL467" s="356"/>
      <c r="BM467" s="356"/>
      <c r="BN467" s="356"/>
      <c r="BO467" s="356"/>
      <c r="BP467" s="356"/>
      <c r="BQ467" s="356"/>
      <c r="BR467" s="356"/>
      <c r="BS467" s="354"/>
      <c r="BT467" s="356"/>
    </row>
    <row r="468" spans="1:72" x14ac:dyDescent="0.2">
      <c r="A468" s="353"/>
      <c r="B468" s="354"/>
      <c r="C468" s="354"/>
      <c r="D468" s="354"/>
      <c r="E468" s="354"/>
      <c r="F468" s="356"/>
      <c r="G468" s="356"/>
      <c r="H468" s="356"/>
      <c r="I468" s="357"/>
      <c r="J468" s="356"/>
      <c r="K468" s="356"/>
      <c r="L468" s="356"/>
      <c r="M468" s="356"/>
      <c r="N468" s="356"/>
      <c r="O468" s="356"/>
      <c r="P468" s="356"/>
      <c r="Q468" s="356"/>
      <c r="R468" s="358"/>
      <c r="S468" s="358"/>
      <c r="T468" s="356"/>
      <c r="U468" s="359"/>
      <c r="V468" s="493"/>
      <c r="W468" s="356"/>
      <c r="X468" s="356"/>
      <c r="Y468" s="356"/>
      <c r="Z468" s="356"/>
      <c r="AA468" s="360"/>
      <c r="AB468" s="360"/>
      <c r="AC468" s="356"/>
      <c r="AD468" s="356"/>
      <c r="AE468" s="356"/>
      <c r="AF468" s="356"/>
      <c r="AG468" s="356"/>
      <c r="AH468" s="356"/>
      <c r="AI468" s="361"/>
      <c r="AJ468" s="356"/>
      <c r="AK468" s="356"/>
      <c r="AL468" s="356"/>
      <c r="AM468" s="362"/>
      <c r="AN468" s="356"/>
      <c r="AO468" s="356"/>
      <c r="AP468" s="356"/>
      <c r="AQ468" s="356"/>
      <c r="AR468" s="363"/>
      <c r="AS468" s="356"/>
      <c r="AT468" s="356"/>
      <c r="AU468" s="356"/>
      <c r="AV468" s="364"/>
      <c r="AW468" s="356"/>
      <c r="AX468" s="356"/>
      <c r="AY468" s="356"/>
      <c r="AZ468" s="356"/>
      <c r="BA468" s="356"/>
      <c r="BB468" s="356"/>
      <c r="BC468" s="356"/>
      <c r="BD468" s="356"/>
      <c r="BE468" s="356"/>
      <c r="BF468" s="356"/>
      <c r="BG468" s="356"/>
      <c r="BH468" s="354"/>
      <c r="BI468" s="354"/>
      <c r="BJ468" s="356"/>
      <c r="BK468" s="356"/>
      <c r="BL468" s="356"/>
      <c r="BM468" s="356"/>
      <c r="BN468" s="356"/>
      <c r="BO468" s="356"/>
      <c r="BP468" s="356"/>
      <c r="BQ468" s="356"/>
      <c r="BR468" s="356"/>
      <c r="BS468" s="354"/>
      <c r="BT468" s="356"/>
    </row>
    <row r="469" spans="1:72" x14ac:dyDescent="0.2">
      <c r="A469" s="353"/>
      <c r="B469" s="354"/>
      <c r="C469" s="354"/>
      <c r="D469" s="354"/>
      <c r="E469" s="354"/>
      <c r="F469" s="356"/>
      <c r="G469" s="356"/>
      <c r="H469" s="356"/>
      <c r="I469" s="357"/>
      <c r="J469" s="356"/>
      <c r="K469" s="356"/>
      <c r="L469" s="356"/>
      <c r="M469" s="356"/>
      <c r="N469" s="356"/>
      <c r="O469" s="356"/>
      <c r="P469" s="356"/>
      <c r="Q469" s="356"/>
      <c r="R469" s="358"/>
      <c r="S469" s="358"/>
      <c r="T469" s="356"/>
      <c r="U469" s="359"/>
      <c r="V469" s="493"/>
      <c r="W469" s="356"/>
      <c r="X469" s="356"/>
      <c r="Y469" s="356"/>
      <c r="Z469" s="356"/>
      <c r="AA469" s="360"/>
      <c r="AB469" s="360"/>
      <c r="AC469" s="356"/>
      <c r="AD469" s="356"/>
      <c r="AE469" s="356"/>
      <c r="AF469" s="356"/>
      <c r="AG469" s="356"/>
      <c r="AH469" s="356"/>
      <c r="AI469" s="361"/>
      <c r="AJ469" s="356"/>
      <c r="AK469" s="356"/>
      <c r="AL469" s="356"/>
      <c r="AM469" s="362"/>
      <c r="AN469" s="356"/>
      <c r="AO469" s="356"/>
      <c r="AP469" s="356"/>
      <c r="AQ469" s="356"/>
      <c r="AR469" s="363"/>
      <c r="AS469" s="356"/>
      <c r="AT469" s="356"/>
      <c r="AU469" s="356"/>
      <c r="AV469" s="364"/>
      <c r="AW469" s="356"/>
      <c r="AX469" s="356"/>
      <c r="AY469" s="356"/>
      <c r="AZ469" s="356"/>
      <c r="BA469" s="356"/>
      <c r="BB469" s="356"/>
      <c r="BC469" s="356"/>
      <c r="BD469" s="356"/>
      <c r="BE469" s="356"/>
      <c r="BF469" s="356"/>
      <c r="BG469" s="356"/>
      <c r="BH469" s="354"/>
      <c r="BI469" s="354"/>
      <c r="BJ469" s="356"/>
      <c r="BK469" s="356"/>
      <c r="BL469" s="356"/>
      <c r="BM469" s="356"/>
      <c r="BN469" s="356"/>
      <c r="BO469" s="356"/>
      <c r="BP469" s="356"/>
      <c r="BQ469" s="356"/>
      <c r="BR469" s="356"/>
      <c r="BS469" s="354"/>
      <c r="BT469" s="356"/>
    </row>
    <row r="470" spans="1:72" x14ac:dyDescent="0.2">
      <c r="A470" s="353"/>
      <c r="B470" s="354"/>
      <c r="C470" s="354"/>
      <c r="D470" s="354"/>
      <c r="E470" s="354"/>
      <c r="F470" s="356"/>
      <c r="G470" s="356"/>
      <c r="H470" s="356"/>
      <c r="I470" s="357"/>
      <c r="J470" s="356"/>
      <c r="K470" s="356"/>
      <c r="L470" s="356"/>
      <c r="M470" s="356"/>
      <c r="N470" s="356"/>
      <c r="O470" s="356"/>
      <c r="P470" s="356"/>
      <c r="Q470" s="356"/>
      <c r="R470" s="358"/>
      <c r="S470" s="358"/>
      <c r="T470" s="356"/>
      <c r="U470" s="359"/>
      <c r="V470" s="493"/>
      <c r="W470" s="356"/>
      <c r="X470" s="356"/>
      <c r="Y470" s="356"/>
      <c r="Z470" s="356"/>
      <c r="AA470" s="360"/>
      <c r="AB470" s="360"/>
      <c r="AC470" s="356"/>
      <c r="AD470" s="356"/>
      <c r="AE470" s="356"/>
      <c r="AF470" s="356"/>
      <c r="AG470" s="356"/>
      <c r="AH470" s="356"/>
      <c r="AI470" s="361"/>
      <c r="AJ470" s="356"/>
      <c r="AK470" s="356"/>
      <c r="AL470" s="356"/>
      <c r="AM470" s="362"/>
      <c r="AN470" s="356"/>
      <c r="AO470" s="356"/>
      <c r="AP470" s="356"/>
      <c r="AQ470" s="356"/>
      <c r="AR470" s="363"/>
      <c r="AS470" s="356"/>
      <c r="AT470" s="356"/>
      <c r="AU470" s="356"/>
      <c r="AV470" s="364"/>
      <c r="AW470" s="356"/>
      <c r="AX470" s="356"/>
      <c r="AY470" s="356"/>
      <c r="AZ470" s="356"/>
      <c r="BA470" s="356"/>
      <c r="BB470" s="356"/>
      <c r="BC470" s="356"/>
      <c r="BD470" s="356"/>
      <c r="BE470" s="356"/>
      <c r="BF470" s="356"/>
      <c r="BG470" s="356"/>
      <c r="BH470" s="354"/>
      <c r="BI470" s="354"/>
      <c r="BJ470" s="356"/>
      <c r="BK470" s="356"/>
      <c r="BL470" s="356"/>
      <c r="BM470" s="356"/>
      <c r="BN470" s="356"/>
      <c r="BO470" s="356"/>
      <c r="BP470" s="356"/>
      <c r="BQ470" s="356"/>
      <c r="BR470" s="356"/>
      <c r="BS470" s="354"/>
      <c r="BT470" s="356"/>
    </row>
    <row r="471" spans="1:72" x14ac:dyDescent="0.2">
      <c r="A471" s="353"/>
      <c r="B471" s="354"/>
      <c r="C471" s="354"/>
      <c r="D471" s="354"/>
      <c r="E471" s="354"/>
      <c r="F471" s="356"/>
      <c r="G471" s="356"/>
      <c r="H471" s="356"/>
      <c r="I471" s="357"/>
      <c r="J471" s="356"/>
      <c r="K471" s="356"/>
      <c r="L471" s="356"/>
      <c r="M471" s="356"/>
      <c r="N471" s="356"/>
      <c r="O471" s="356"/>
      <c r="P471" s="356"/>
      <c r="Q471" s="356"/>
      <c r="R471" s="358"/>
      <c r="S471" s="358"/>
      <c r="T471" s="356"/>
      <c r="U471" s="359"/>
      <c r="V471" s="493"/>
      <c r="W471" s="356"/>
      <c r="X471" s="356"/>
      <c r="Y471" s="356"/>
      <c r="Z471" s="356"/>
      <c r="AA471" s="360"/>
      <c r="AB471" s="360"/>
      <c r="AC471" s="356"/>
      <c r="AD471" s="356"/>
      <c r="AE471" s="356"/>
      <c r="AF471" s="356"/>
      <c r="AG471" s="356"/>
      <c r="AH471" s="356"/>
      <c r="AI471" s="361"/>
      <c r="AJ471" s="356"/>
      <c r="AK471" s="356"/>
      <c r="AL471" s="356"/>
      <c r="AM471" s="362"/>
      <c r="AN471" s="356"/>
      <c r="AO471" s="356"/>
      <c r="AP471" s="356"/>
      <c r="AQ471" s="356"/>
      <c r="AR471" s="363"/>
      <c r="AS471" s="356"/>
      <c r="AT471" s="356"/>
      <c r="AU471" s="356"/>
      <c r="AV471" s="364"/>
      <c r="AW471" s="356"/>
      <c r="AX471" s="356"/>
      <c r="AY471" s="356"/>
      <c r="AZ471" s="356"/>
      <c r="BA471" s="356"/>
      <c r="BB471" s="356"/>
      <c r="BC471" s="356"/>
      <c r="BD471" s="356"/>
      <c r="BE471" s="356"/>
      <c r="BF471" s="356"/>
      <c r="BG471" s="356"/>
      <c r="BH471" s="354"/>
      <c r="BI471" s="354"/>
      <c r="BJ471" s="356"/>
      <c r="BK471" s="356"/>
      <c r="BL471" s="356"/>
      <c r="BM471" s="356"/>
      <c r="BN471" s="356"/>
      <c r="BO471" s="356"/>
      <c r="BP471" s="356"/>
      <c r="BQ471" s="356"/>
      <c r="BR471" s="356"/>
      <c r="BS471" s="354"/>
      <c r="BT471" s="356"/>
    </row>
    <row r="472" spans="1:72" x14ac:dyDescent="0.2">
      <c r="A472" s="353"/>
      <c r="B472" s="354"/>
      <c r="C472" s="354"/>
      <c r="D472" s="354"/>
      <c r="E472" s="354"/>
      <c r="F472" s="356"/>
      <c r="G472" s="356"/>
      <c r="H472" s="356"/>
      <c r="I472" s="357"/>
      <c r="J472" s="356"/>
      <c r="K472" s="356"/>
      <c r="L472" s="356"/>
      <c r="M472" s="356"/>
      <c r="N472" s="356"/>
      <c r="O472" s="356"/>
      <c r="P472" s="356"/>
      <c r="Q472" s="356"/>
      <c r="R472" s="358"/>
      <c r="S472" s="358"/>
      <c r="T472" s="356"/>
      <c r="U472" s="359"/>
      <c r="V472" s="493"/>
      <c r="W472" s="356"/>
      <c r="X472" s="356"/>
      <c r="Y472" s="356"/>
      <c r="Z472" s="356"/>
      <c r="AA472" s="360"/>
      <c r="AB472" s="360"/>
      <c r="AC472" s="356"/>
      <c r="AD472" s="356"/>
      <c r="AE472" s="356"/>
      <c r="AF472" s="356"/>
      <c r="AG472" s="356"/>
      <c r="AH472" s="356"/>
      <c r="AI472" s="361"/>
      <c r="AJ472" s="356"/>
      <c r="AK472" s="356"/>
      <c r="AL472" s="356"/>
      <c r="AM472" s="362"/>
      <c r="AN472" s="356"/>
      <c r="AO472" s="356"/>
      <c r="AP472" s="356"/>
      <c r="AQ472" s="356"/>
      <c r="AR472" s="363"/>
      <c r="AS472" s="356"/>
      <c r="AT472" s="356"/>
      <c r="AU472" s="356"/>
      <c r="AV472" s="364"/>
      <c r="AW472" s="356"/>
      <c r="AX472" s="356"/>
      <c r="AY472" s="356"/>
      <c r="AZ472" s="356"/>
      <c r="BA472" s="356"/>
      <c r="BB472" s="356"/>
      <c r="BC472" s="356"/>
      <c r="BD472" s="356"/>
      <c r="BE472" s="356"/>
      <c r="BF472" s="356"/>
      <c r="BG472" s="356"/>
      <c r="BH472" s="354"/>
      <c r="BI472" s="354"/>
      <c r="BJ472" s="356"/>
      <c r="BK472" s="356"/>
      <c r="BL472" s="356"/>
      <c r="BM472" s="356"/>
      <c r="BN472" s="356"/>
      <c r="BO472" s="356"/>
      <c r="BP472" s="356"/>
      <c r="BQ472" s="356"/>
      <c r="BR472" s="356"/>
      <c r="BS472" s="354"/>
      <c r="BT472" s="356"/>
    </row>
    <row r="473" spans="1:72" x14ac:dyDescent="0.2">
      <c r="A473" s="353"/>
      <c r="B473" s="354"/>
      <c r="C473" s="354"/>
      <c r="D473" s="354"/>
      <c r="E473" s="354"/>
      <c r="F473" s="356"/>
      <c r="G473" s="356"/>
      <c r="H473" s="356"/>
      <c r="I473" s="357"/>
      <c r="J473" s="356"/>
      <c r="K473" s="356"/>
      <c r="L473" s="356"/>
      <c r="M473" s="356"/>
      <c r="N473" s="356"/>
      <c r="O473" s="356"/>
      <c r="P473" s="356"/>
      <c r="Q473" s="356"/>
      <c r="R473" s="358"/>
      <c r="S473" s="358"/>
      <c r="T473" s="356"/>
      <c r="U473" s="359"/>
      <c r="V473" s="493"/>
      <c r="W473" s="356"/>
      <c r="X473" s="356"/>
      <c r="Y473" s="356"/>
      <c r="Z473" s="356"/>
      <c r="AA473" s="360"/>
      <c r="AB473" s="360"/>
      <c r="AC473" s="356"/>
      <c r="AD473" s="356"/>
      <c r="AE473" s="356"/>
      <c r="AF473" s="356"/>
      <c r="AG473" s="356"/>
      <c r="AH473" s="356"/>
      <c r="AI473" s="361"/>
      <c r="AJ473" s="356"/>
      <c r="AK473" s="356"/>
      <c r="AL473" s="356"/>
      <c r="AM473" s="362"/>
      <c r="AN473" s="356"/>
      <c r="AO473" s="356"/>
      <c r="AP473" s="356"/>
      <c r="AQ473" s="356"/>
      <c r="AR473" s="363"/>
      <c r="AS473" s="356"/>
      <c r="AT473" s="356"/>
      <c r="AU473" s="356"/>
      <c r="AV473" s="364"/>
      <c r="AW473" s="356"/>
      <c r="AX473" s="356"/>
      <c r="AY473" s="356"/>
      <c r="AZ473" s="356"/>
      <c r="BA473" s="356"/>
      <c r="BB473" s="356"/>
      <c r="BC473" s="356"/>
      <c r="BD473" s="356"/>
      <c r="BE473" s="356"/>
      <c r="BF473" s="356"/>
      <c r="BG473" s="356"/>
      <c r="BH473" s="354"/>
      <c r="BI473" s="354"/>
      <c r="BJ473" s="356"/>
      <c r="BK473" s="356"/>
      <c r="BL473" s="356"/>
      <c r="BM473" s="356"/>
      <c r="BN473" s="356"/>
      <c r="BO473" s="356"/>
      <c r="BP473" s="356"/>
      <c r="BQ473" s="356"/>
      <c r="BR473" s="356"/>
      <c r="BS473" s="354"/>
      <c r="BT473" s="356"/>
    </row>
    <row r="474" spans="1:72" x14ac:dyDescent="0.2">
      <c r="A474" s="353"/>
      <c r="B474" s="354"/>
      <c r="C474" s="354"/>
      <c r="D474" s="354"/>
      <c r="E474" s="354"/>
      <c r="F474" s="356"/>
      <c r="G474" s="356"/>
      <c r="H474" s="356"/>
      <c r="I474" s="357"/>
      <c r="J474" s="356"/>
      <c r="K474" s="356"/>
      <c r="L474" s="356"/>
      <c r="M474" s="356"/>
      <c r="N474" s="356"/>
      <c r="O474" s="356"/>
      <c r="P474" s="356"/>
      <c r="Q474" s="356"/>
      <c r="R474" s="358"/>
      <c r="S474" s="358"/>
      <c r="T474" s="356"/>
      <c r="U474" s="359"/>
      <c r="V474" s="493"/>
      <c r="W474" s="356"/>
      <c r="X474" s="356"/>
      <c r="Y474" s="356"/>
      <c r="Z474" s="356"/>
      <c r="AA474" s="360"/>
      <c r="AB474" s="360"/>
      <c r="AC474" s="356"/>
      <c r="AD474" s="356"/>
      <c r="AE474" s="356"/>
      <c r="AF474" s="356"/>
      <c r="AG474" s="356"/>
      <c r="AH474" s="356"/>
      <c r="AI474" s="361"/>
      <c r="AJ474" s="356"/>
      <c r="AK474" s="356"/>
      <c r="AL474" s="356"/>
      <c r="AM474" s="362"/>
      <c r="AN474" s="356"/>
      <c r="AO474" s="356"/>
      <c r="AP474" s="356"/>
      <c r="AQ474" s="356"/>
      <c r="AR474" s="363"/>
      <c r="AS474" s="356"/>
      <c r="AT474" s="356"/>
      <c r="AU474" s="356"/>
      <c r="AV474" s="364"/>
      <c r="AW474" s="356"/>
      <c r="AX474" s="356"/>
      <c r="AY474" s="356"/>
      <c r="AZ474" s="356"/>
      <c r="BA474" s="356"/>
      <c r="BB474" s="356"/>
      <c r="BC474" s="356"/>
      <c r="BD474" s="356"/>
      <c r="BE474" s="356"/>
      <c r="BF474" s="356"/>
      <c r="BG474" s="356"/>
      <c r="BH474" s="354"/>
      <c r="BI474" s="354"/>
      <c r="BJ474" s="356"/>
      <c r="BK474" s="356"/>
      <c r="BL474" s="356"/>
      <c r="BM474" s="356"/>
      <c r="BN474" s="356"/>
      <c r="BO474" s="356"/>
      <c r="BP474" s="356"/>
      <c r="BQ474" s="356"/>
      <c r="BR474" s="356"/>
      <c r="BS474" s="354"/>
      <c r="BT474" s="356"/>
    </row>
    <row r="475" spans="1:72" x14ac:dyDescent="0.2">
      <c r="A475" s="353"/>
      <c r="B475" s="354"/>
      <c r="C475" s="354"/>
      <c r="D475" s="354"/>
      <c r="E475" s="354"/>
      <c r="F475" s="356"/>
      <c r="G475" s="356"/>
      <c r="H475" s="356"/>
      <c r="I475" s="357"/>
      <c r="J475" s="356"/>
      <c r="K475" s="356"/>
      <c r="L475" s="356"/>
      <c r="M475" s="356"/>
      <c r="N475" s="356"/>
      <c r="O475" s="356"/>
      <c r="P475" s="356"/>
      <c r="Q475" s="356"/>
      <c r="R475" s="358"/>
      <c r="S475" s="358"/>
      <c r="T475" s="356"/>
      <c r="U475" s="359"/>
      <c r="V475" s="493"/>
      <c r="W475" s="356"/>
      <c r="X475" s="356"/>
      <c r="Y475" s="356"/>
      <c r="Z475" s="356"/>
      <c r="AA475" s="360"/>
      <c r="AB475" s="360"/>
      <c r="AC475" s="356"/>
      <c r="AD475" s="356"/>
      <c r="AE475" s="356"/>
      <c r="AF475" s="356"/>
      <c r="AG475" s="356"/>
      <c r="AH475" s="356"/>
      <c r="AI475" s="361"/>
      <c r="AJ475" s="356"/>
      <c r="AK475" s="356"/>
      <c r="AL475" s="356"/>
      <c r="AM475" s="362"/>
      <c r="AN475" s="356"/>
      <c r="AO475" s="356"/>
      <c r="AP475" s="356"/>
      <c r="AQ475" s="356"/>
      <c r="AR475" s="363"/>
      <c r="AS475" s="356"/>
      <c r="AT475" s="356"/>
      <c r="AU475" s="356"/>
      <c r="AV475" s="364"/>
      <c r="AW475" s="356"/>
      <c r="AX475" s="356"/>
      <c r="AY475" s="356"/>
      <c r="AZ475" s="356"/>
      <c r="BA475" s="356"/>
      <c r="BB475" s="356"/>
      <c r="BC475" s="356"/>
      <c r="BD475" s="356"/>
      <c r="BE475" s="356"/>
      <c r="BF475" s="356"/>
      <c r="BG475" s="356"/>
      <c r="BH475" s="354"/>
      <c r="BI475" s="354"/>
      <c r="BJ475" s="356"/>
      <c r="BK475" s="356"/>
      <c r="BL475" s="356"/>
      <c r="BM475" s="356"/>
      <c r="BN475" s="356"/>
      <c r="BO475" s="356"/>
      <c r="BP475" s="356"/>
      <c r="BQ475" s="356"/>
      <c r="BR475" s="356"/>
      <c r="BS475" s="354"/>
      <c r="BT475" s="356"/>
    </row>
    <row r="476" spans="1:72" x14ac:dyDescent="0.2">
      <c r="A476" s="353"/>
      <c r="B476" s="354"/>
      <c r="C476" s="354"/>
      <c r="D476" s="354"/>
      <c r="E476" s="354"/>
      <c r="F476" s="356"/>
      <c r="G476" s="356"/>
      <c r="H476" s="356"/>
      <c r="I476" s="357"/>
      <c r="J476" s="356"/>
      <c r="K476" s="356"/>
      <c r="L476" s="356"/>
      <c r="M476" s="356"/>
      <c r="N476" s="356"/>
      <c r="O476" s="356"/>
      <c r="P476" s="356"/>
      <c r="Q476" s="356"/>
      <c r="R476" s="358"/>
      <c r="S476" s="358"/>
      <c r="T476" s="356"/>
      <c r="U476" s="359"/>
      <c r="V476" s="493"/>
      <c r="W476" s="356"/>
      <c r="X476" s="356"/>
      <c r="Y476" s="356"/>
      <c r="Z476" s="356"/>
      <c r="AA476" s="360"/>
      <c r="AB476" s="360"/>
      <c r="AC476" s="356"/>
      <c r="AD476" s="356"/>
      <c r="AE476" s="356"/>
      <c r="AF476" s="356"/>
      <c r="AG476" s="356"/>
      <c r="AH476" s="356"/>
      <c r="AI476" s="361"/>
      <c r="AJ476" s="356"/>
      <c r="AK476" s="356"/>
      <c r="AL476" s="356"/>
      <c r="AM476" s="362"/>
      <c r="AN476" s="356"/>
      <c r="AO476" s="356"/>
      <c r="AP476" s="356"/>
      <c r="AQ476" s="356"/>
      <c r="AR476" s="363"/>
      <c r="AS476" s="356"/>
      <c r="AT476" s="356"/>
      <c r="AU476" s="356"/>
      <c r="AV476" s="364"/>
      <c r="AW476" s="356"/>
      <c r="AX476" s="356"/>
      <c r="AY476" s="356"/>
      <c r="AZ476" s="356"/>
      <c r="BA476" s="356"/>
      <c r="BB476" s="356"/>
      <c r="BC476" s="356"/>
      <c r="BD476" s="356"/>
      <c r="BE476" s="356"/>
      <c r="BF476" s="356"/>
      <c r="BG476" s="356"/>
      <c r="BH476" s="354"/>
      <c r="BI476" s="354"/>
      <c r="BJ476" s="356"/>
      <c r="BK476" s="356"/>
      <c r="BL476" s="356"/>
      <c r="BM476" s="356"/>
      <c r="BN476" s="356"/>
      <c r="BO476" s="356"/>
      <c r="BP476" s="356"/>
      <c r="BQ476" s="356"/>
      <c r="BR476" s="356"/>
      <c r="BS476" s="354"/>
      <c r="BT476" s="356"/>
    </row>
    <row r="477" spans="1:72" x14ac:dyDescent="0.2">
      <c r="A477" s="353"/>
      <c r="B477" s="354"/>
      <c r="C477" s="354"/>
      <c r="D477" s="354"/>
      <c r="E477" s="354"/>
      <c r="F477" s="356"/>
      <c r="G477" s="356"/>
      <c r="H477" s="356"/>
      <c r="I477" s="357"/>
      <c r="J477" s="356"/>
      <c r="K477" s="356"/>
      <c r="L477" s="356"/>
      <c r="M477" s="356"/>
      <c r="N477" s="356"/>
      <c r="O477" s="356"/>
      <c r="P477" s="356"/>
      <c r="Q477" s="356"/>
      <c r="R477" s="358"/>
      <c r="S477" s="358"/>
      <c r="T477" s="356"/>
      <c r="U477" s="359"/>
      <c r="V477" s="493"/>
      <c r="W477" s="356"/>
      <c r="X477" s="356"/>
      <c r="Y477" s="356"/>
      <c r="Z477" s="356"/>
      <c r="AA477" s="360"/>
      <c r="AB477" s="360"/>
      <c r="AC477" s="356"/>
      <c r="AD477" s="356"/>
      <c r="AE477" s="356"/>
      <c r="AF477" s="356"/>
      <c r="AG477" s="356"/>
      <c r="AH477" s="356"/>
      <c r="AI477" s="361"/>
      <c r="AJ477" s="356"/>
      <c r="AK477" s="356"/>
      <c r="AL477" s="356"/>
      <c r="AM477" s="362"/>
      <c r="AN477" s="356"/>
      <c r="AO477" s="356"/>
      <c r="AP477" s="356"/>
      <c r="AQ477" s="356"/>
      <c r="AR477" s="363"/>
      <c r="AS477" s="356"/>
      <c r="AT477" s="356"/>
      <c r="AU477" s="356"/>
      <c r="AV477" s="364"/>
      <c r="AW477" s="356"/>
      <c r="AX477" s="356"/>
      <c r="AY477" s="356"/>
      <c r="AZ477" s="356"/>
      <c r="BA477" s="356"/>
      <c r="BB477" s="356"/>
      <c r="BC477" s="356"/>
      <c r="BD477" s="356"/>
      <c r="BE477" s="356"/>
      <c r="BF477" s="356"/>
      <c r="BG477" s="356"/>
      <c r="BH477" s="354"/>
      <c r="BI477" s="354"/>
      <c r="BJ477" s="356"/>
      <c r="BK477" s="356"/>
      <c r="BL477" s="356"/>
      <c r="BM477" s="356"/>
      <c r="BN477" s="356"/>
      <c r="BO477" s="356"/>
      <c r="BP477" s="356"/>
      <c r="BQ477" s="356"/>
      <c r="BR477" s="356"/>
      <c r="BS477" s="354"/>
      <c r="BT477" s="356"/>
    </row>
    <row r="478" spans="1:72" x14ac:dyDescent="0.2">
      <c r="A478" s="353"/>
      <c r="B478" s="354"/>
      <c r="C478" s="354"/>
      <c r="D478" s="354"/>
      <c r="E478" s="354"/>
      <c r="F478" s="356"/>
      <c r="G478" s="356"/>
      <c r="H478" s="356"/>
      <c r="I478" s="357"/>
      <c r="J478" s="356"/>
      <c r="K478" s="356"/>
      <c r="L478" s="356"/>
      <c r="M478" s="356"/>
      <c r="N478" s="356"/>
      <c r="O478" s="356"/>
      <c r="P478" s="356"/>
      <c r="Q478" s="356"/>
      <c r="R478" s="358"/>
      <c r="S478" s="358"/>
      <c r="T478" s="356"/>
      <c r="U478" s="359"/>
      <c r="V478" s="493"/>
      <c r="W478" s="356"/>
      <c r="X478" s="356"/>
      <c r="Y478" s="356"/>
      <c r="Z478" s="356"/>
      <c r="AA478" s="360"/>
      <c r="AB478" s="360"/>
      <c r="AC478" s="356"/>
      <c r="AD478" s="356"/>
      <c r="AE478" s="356"/>
      <c r="AF478" s="356"/>
      <c r="AG478" s="356"/>
      <c r="AH478" s="356"/>
      <c r="AI478" s="361"/>
      <c r="AJ478" s="356"/>
      <c r="AK478" s="356"/>
      <c r="AL478" s="356"/>
      <c r="AM478" s="362"/>
      <c r="AN478" s="356"/>
      <c r="AO478" s="356"/>
      <c r="AP478" s="356"/>
      <c r="AQ478" s="356"/>
      <c r="AR478" s="363"/>
      <c r="AS478" s="356"/>
      <c r="AT478" s="356"/>
      <c r="AU478" s="356"/>
      <c r="AV478" s="364"/>
      <c r="AW478" s="356"/>
      <c r="AX478" s="356"/>
      <c r="AY478" s="356"/>
      <c r="AZ478" s="356"/>
      <c r="BA478" s="356"/>
      <c r="BB478" s="356"/>
      <c r="BC478" s="356"/>
      <c r="BD478" s="356"/>
      <c r="BE478" s="356"/>
      <c r="BF478" s="356"/>
      <c r="BG478" s="356"/>
      <c r="BH478" s="354"/>
      <c r="BI478" s="354"/>
      <c r="BJ478" s="356"/>
      <c r="BK478" s="356"/>
      <c r="BL478" s="356"/>
      <c r="BM478" s="356"/>
      <c r="BN478" s="356"/>
      <c r="BO478" s="356"/>
      <c r="BP478" s="356"/>
      <c r="BQ478" s="356"/>
      <c r="BR478" s="356"/>
      <c r="BS478" s="354"/>
      <c r="BT478" s="356"/>
    </row>
    <row r="479" spans="1:72" x14ac:dyDescent="0.2">
      <c r="A479" s="353"/>
      <c r="B479" s="354"/>
      <c r="C479" s="354"/>
      <c r="D479" s="354"/>
      <c r="E479" s="354"/>
      <c r="F479" s="356"/>
      <c r="G479" s="356"/>
      <c r="H479" s="356"/>
      <c r="I479" s="357"/>
      <c r="J479" s="356"/>
      <c r="K479" s="356"/>
      <c r="L479" s="356"/>
      <c r="M479" s="356"/>
      <c r="N479" s="356"/>
      <c r="O479" s="356"/>
      <c r="P479" s="356"/>
      <c r="Q479" s="356"/>
      <c r="R479" s="358"/>
      <c r="S479" s="358"/>
      <c r="T479" s="356"/>
      <c r="U479" s="359"/>
      <c r="V479" s="493"/>
      <c r="W479" s="356"/>
      <c r="X479" s="356"/>
      <c r="Y479" s="356"/>
      <c r="Z479" s="356"/>
      <c r="AA479" s="360"/>
      <c r="AB479" s="360"/>
      <c r="AC479" s="356"/>
      <c r="AD479" s="356"/>
      <c r="AE479" s="356"/>
      <c r="AF479" s="356"/>
      <c r="AG479" s="356"/>
      <c r="AH479" s="356"/>
      <c r="AI479" s="361"/>
      <c r="AJ479" s="356"/>
      <c r="AK479" s="356"/>
      <c r="AL479" s="356"/>
      <c r="AM479" s="362"/>
      <c r="AN479" s="356"/>
      <c r="AO479" s="356"/>
      <c r="AP479" s="356"/>
      <c r="AQ479" s="356"/>
      <c r="AR479" s="363"/>
      <c r="AS479" s="356"/>
      <c r="AT479" s="356"/>
      <c r="AU479" s="356"/>
      <c r="AV479" s="364"/>
      <c r="AW479" s="356"/>
      <c r="AX479" s="356"/>
      <c r="AY479" s="356"/>
      <c r="AZ479" s="356"/>
      <c r="BA479" s="356"/>
      <c r="BB479" s="356"/>
      <c r="BC479" s="356"/>
      <c r="BD479" s="356"/>
      <c r="BE479" s="356"/>
      <c r="BF479" s="356"/>
      <c r="BG479" s="356"/>
      <c r="BH479" s="354"/>
      <c r="BI479" s="354"/>
      <c r="BJ479" s="356"/>
      <c r="BK479" s="356"/>
      <c r="BL479" s="356"/>
      <c r="BM479" s="356"/>
      <c r="BN479" s="356"/>
      <c r="BO479" s="356"/>
      <c r="BP479" s="356"/>
      <c r="BQ479" s="356"/>
      <c r="BR479" s="356"/>
      <c r="BS479" s="354"/>
      <c r="BT479" s="356"/>
    </row>
    <row r="480" spans="1:72" x14ac:dyDescent="0.2">
      <c r="A480" s="353"/>
      <c r="B480" s="354"/>
      <c r="C480" s="354"/>
      <c r="D480" s="354"/>
      <c r="E480" s="354"/>
      <c r="F480" s="356"/>
      <c r="G480" s="356"/>
      <c r="H480" s="356"/>
      <c r="I480" s="357"/>
      <c r="J480" s="356"/>
      <c r="K480" s="356"/>
      <c r="L480" s="356"/>
      <c r="M480" s="356"/>
      <c r="N480" s="356"/>
      <c r="O480" s="356"/>
      <c r="P480" s="356"/>
      <c r="Q480" s="356"/>
      <c r="R480" s="358"/>
      <c r="S480" s="358"/>
      <c r="T480" s="356"/>
      <c r="U480" s="359"/>
      <c r="V480" s="493"/>
      <c r="W480" s="356"/>
      <c r="X480" s="356"/>
      <c r="Y480" s="356"/>
      <c r="Z480" s="356"/>
      <c r="AA480" s="360"/>
      <c r="AB480" s="360"/>
      <c r="AC480" s="356"/>
      <c r="AD480" s="356"/>
      <c r="AE480" s="356"/>
      <c r="AF480" s="356"/>
      <c r="AG480" s="356"/>
      <c r="AH480" s="356"/>
      <c r="AI480" s="361"/>
      <c r="AJ480" s="356"/>
      <c r="AK480" s="356"/>
      <c r="AL480" s="356"/>
      <c r="AM480" s="362"/>
      <c r="AN480" s="356"/>
      <c r="AO480" s="356"/>
      <c r="AP480" s="356"/>
      <c r="AQ480" s="356"/>
      <c r="AR480" s="363"/>
      <c r="AS480" s="356"/>
      <c r="AT480" s="356"/>
      <c r="AU480" s="356"/>
      <c r="AV480" s="364"/>
      <c r="AW480" s="356"/>
      <c r="AX480" s="356"/>
      <c r="AY480" s="356"/>
      <c r="AZ480" s="356"/>
      <c r="BA480" s="356"/>
      <c r="BB480" s="356"/>
      <c r="BC480" s="356"/>
      <c r="BD480" s="356"/>
      <c r="BE480" s="356"/>
      <c r="BF480" s="356"/>
      <c r="BG480" s="356"/>
      <c r="BH480" s="354"/>
      <c r="BI480" s="354"/>
      <c r="BJ480" s="356"/>
      <c r="BK480" s="356"/>
      <c r="BL480" s="356"/>
      <c r="BM480" s="356"/>
      <c r="BN480" s="356"/>
      <c r="BO480" s="356"/>
      <c r="BP480" s="356"/>
      <c r="BQ480" s="356"/>
      <c r="BR480" s="356"/>
      <c r="BS480" s="354"/>
      <c r="BT480" s="356"/>
    </row>
    <row r="481" spans="1:72" x14ac:dyDescent="0.2">
      <c r="A481" s="353"/>
      <c r="B481" s="354"/>
      <c r="C481" s="354"/>
      <c r="D481" s="354"/>
      <c r="E481" s="354"/>
      <c r="F481" s="356"/>
      <c r="G481" s="356"/>
      <c r="H481" s="356"/>
      <c r="I481" s="357"/>
      <c r="J481" s="356"/>
      <c r="K481" s="356"/>
      <c r="L481" s="356"/>
      <c r="M481" s="356"/>
      <c r="N481" s="356"/>
      <c r="O481" s="356"/>
      <c r="P481" s="356"/>
      <c r="Q481" s="356"/>
      <c r="R481" s="358"/>
      <c r="S481" s="358"/>
      <c r="T481" s="356"/>
      <c r="U481" s="359"/>
      <c r="V481" s="493"/>
      <c r="W481" s="356"/>
      <c r="X481" s="356"/>
      <c r="Y481" s="356"/>
      <c r="Z481" s="356"/>
      <c r="AA481" s="360"/>
      <c r="AB481" s="360"/>
      <c r="AC481" s="356"/>
      <c r="AD481" s="356"/>
      <c r="AE481" s="356"/>
      <c r="AF481" s="356"/>
      <c r="AG481" s="356"/>
      <c r="AH481" s="356"/>
      <c r="AI481" s="361"/>
      <c r="AJ481" s="356"/>
      <c r="AK481" s="356"/>
      <c r="AL481" s="356"/>
      <c r="AM481" s="362"/>
      <c r="AN481" s="356"/>
      <c r="AO481" s="356"/>
      <c r="AP481" s="356"/>
      <c r="AQ481" s="356"/>
      <c r="AR481" s="363"/>
      <c r="AS481" s="356"/>
      <c r="AT481" s="356"/>
      <c r="AU481" s="356"/>
      <c r="AV481" s="364"/>
      <c r="AW481" s="356"/>
      <c r="AX481" s="356"/>
      <c r="AY481" s="356"/>
      <c r="AZ481" s="356"/>
      <c r="BA481" s="356"/>
      <c r="BB481" s="356"/>
      <c r="BC481" s="356"/>
      <c r="BD481" s="356"/>
      <c r="BE481" s="356"/>
      <c r="BF481" s="356"/>
      <c r="BG481" s="356"/>
      <c r="BH481" s="354"/>
      <c r="BI481" s="354"/>
      <c r="BJ481" s="356"/>
      <c r="BK481" s="356"/>
      <c r="BL481" s="356"/>
      <c r="BM481" s="356"/>
      <c r="BN481" s="356"/>
      <c r="BO481" s="356"/>
      <c r="BP481" s="356"/>
      <c r="BQ481" s="356"/>
      <c r="BR481" s="356"/>
      <c r="BS481" s="354"/>
      <c r="BT481" s="356"/>
    </row>
    <row r="482" spans="1:72" x14ac:dyDescent="0.2">
      <c r="A482" s="353"/>
      <c r="B482" s="354"/>
      <c r="C482" s="354"/>
      <c r="D482" s="354"/>
      <c r="E482" s="354"/>
      <c r="F482" s="356"/>
      <c r="G482" s="356"/>
      <c r="H482" s="356"/>
      <c r="I482" s="357"/>
      <c r="J482" s="356"/>
      <c r="K482" s="356"/>
      <c r="L482" s="356"/>
      <c r="M482" s="356"/>
      <c r="N482" s="356"/>
      <c r="O482" s="356"/>
      <c r="P482" s="356"/>
      <c r="Q482" s="356"/>
      <c r="R482" s="358"/>
      <c r="S482" s="358"/>
      <c r="T482" s="356"/>
      <c r="U482" s="359"/>
      <c r="V482" s="493"/>
      <c r="W482" s="356"/>
      <c r="X482" s="356"/>
      <c r="Y482" s="356"/>
      <c r="Z482" s="356"/>
      <c r="AA482" s="360"/>
      <c r="AB482" s="360"/>
      <c r="AC482" s="356"/>
      <c r="AD482" s="356"/>
      <c r="AE482" s="356"/>
      <c r="AF482" s="356"/>
      <c r="AG482" s="356"/>
      <c r="AH482" s="356"/>
      <c r="AI482" s="361"/>
      <c r="AJ482" s="356"/>
      <c r="AK482" s="356"/>
      <c r="AL482" s="356"/>
      <c r="AM482" s="362"/>
      <c r="AN482" s="356"/>
      <c r="AO482" s="356"/>
      <c r="AP482" s="356"/>
      <c r="AQ482" s="356"/>
      <c r="AR482" s="363"/>
      <c r="AS482" s="356"/>
      <c r="AT482" s="356"/>
      <c r="AU482" s="356"/>
      <c r="AV482" s="364"/>
      <c r="AW482" s="356"/>
      <c r="AX482" s="356"/>
      <c r="AY482" s="356"/>
      <c r="AZ482" s="356"/>
      <c r="BA482" s="356"/>
      <c r="BB482" s="356"/>
      <c r="BC482" s="356"/>
      <c r="BD482" s="356"/>
      <c r="BE482" s="356"/>
      <c r="BF482" s="356"/>
      <c r="BG482" s="356"/>
      <c r="BH482" s="354"/>
      <c r="BI482" s="354"/>
      <c r="BJ482" s="356"/>
      <c r="BK482" s="356"/>
      <c r="BL482" s="356"/>
      <c r="BM482" s="356"/>
      <c r="BN482" s="356"/>
      <c r="BO482" s="356"/>
      <c r="BP482" s="356"/>
      <c r="BQ482" s="356"/>
      <c r="BR482" s="356"/>
      <c r="BS482" s="354"/>
      <c r="BT482" s="356"/>
    </row>
    <row r="483" spans="1:72" x14ac:dyDescent="0.2">
      <c r="A483" s="353"/>
      <c r="B483" s="354"/>
      <c r="C483" s="354"/>
      <c r="D483" s="354"/>
      <c r="E483" s="354"/>
      <c r="F483" s="356"/>
      <c r="G483" s="356"/>
      <c r="H483" s="356"/>
      <c r="I483" s="357"/>
      <c r="J483" s="356"/>
      <c r="K483" s="356"/>
      <c r="L483" s="356"/>
      <c r="M483" s="356"/>
      <c r="N483" s="356"/>
      <c r="O483" s="356"/>
      <c r="P483" s="356"/>
      <c r="Q483" s="356"/>
      <c r="R483" s="358"/>
      <c r="S483" s="358"/>
      <c r="T483" s="356"/>
      <c r="U483" s="359"/>
      <c r="V483" s="493"/>
      <c r="W483" s="356"/>
      <c r="X483" s="356"/>
      <c r="Y483" s="356"/>
      <c r="Z483" s="356"/>
      <c r="AA483" s="360"/>
      <c r="AB483" s="360"/>
      <c r="AC483" s="356"/>
      <c r="AD483" s="356"/>
      <c r="AE483" s="356"/>
      <c r="AF483" s="356"/>
      <c r="AG483" s="356"/>
      <c r="AH483" s="356"/>
      <c r="AI483" s="361"/>
      <c r="AJ483" s="356"/>
      <c r="AK483" s="356"/>
      <c r="AL483" s="356"/>
      <c r="AM483" s="362"/>
      <c r="AN483" s="356"/>
      <c r="AO483" s="356"/>
      <c r="AP483" s="356"/>
      <c r="AQ483" s="356"/>
      <c r="AR483" s="363"/>
      <c r="AS483" s="356"/>
      <c r="AT483" s="356"/>
      <c r="AU483" s="356"/>
      <c r="AV483" s="364"/>
      <c r="AW483" s="356"/>
      <c r="AX483" s="356"/>
      <c r="AY483" s="356"/>
      <c r="AZ483" s="356"/>
      <c r="BA483" s="356"/>
      <c r="BB483" s="356"/>
      <c r="BC483" s="356"/>
      <c r="BD483" s="356"/>
      <c r="BE483" s="356"/>
      <c r="BF483" s="356"/>
      <c r="BG483" s="356"/>
      <c r="BH483" s="354"/>
      <c r="BI483" s="354"/>
      <c r="BJ483" s="356"/>
      <c r="BK483" s="356"/>
      <c r="BL483" s="356"/>
      <c r="BM483" s="356"/>
      <c r="BN483" s="356"/>
      <c r="BO483" s="356"/>
      <c r="BP483" s="356"/>
      <c r="BQ483" s="356"/>
      <c r="BR483" s="356"/>
      <c r="BS483" s="354"/>
      <c r="BT483" s="356"/>
    </row>
    <row r="484" spans="1:72" x14ac:dyDescent="0.2">
      <c r="A484" s="353"/>
      <c r="B484" s="354"/>
      <c r="C484" s="354"/>
      <c r="D484" s="354"/>
      <c r="E484" s="354"/>
      <c r="F484" s="356"/>
      <c r="G484" s="356"/>
      <c r="H484" s="356"/>
      <c r="I484" s="357"/>
      <c r="J484" s="356"/>
      <c r="K484" s="356"/>
      <c r="L484" s="356"/>
      <c r="M484" s="356"/>
      <c r="N484" s="356"/>
      <c r="O484" s="356"/>
      <c r="P484" s="356"/>
      <c r="Q484" s="356"/>
      <c r="R484" s="358"/>
      <c r="S484" s="358"/>
      <c r="T484" s="356"/>
      <c r="U484" s="359"/>
      <c r="V484" s="493"/>
      <c r="W484" s="356"/>
      <c r="X484" s="356"/>
      <c r="Y484" s="356"/>
      <c r="Z484" s="356"/>
      <c r="AA484" s="360"/>
      <c r="AB484" s="360"/>
      <c r="AC484" s="356"/>
      <c r="AD484" s="356"/>
      <c r="AE484" s="356"/>
      <c r="AF484" s="356"/>
      <c r="AG484" s="356"/>
      <c r="AH484" s="356"/>
      <c r="AI484" s="361"/>
      <c r="AJ484" s="356"/>
      <c r="AK484" s="356"/>
      <c r="AL484" s="356"/>
      <c r="AM484" s="362"/>
      <c r="AN484" s="356"/>
      <c r="AO484" s="356"/>
      <c r="AP484" s="356"/>
      <c r="AQ484" s="356"/>
      <c r="AR484" s="363"/>
      <c r="AS484" s="356"/>
      <c r="AT484" s="356"/>
      <c r="AU484" s="356"/>
      <c r="AV484" s="364"/>
      <c r="AW484" s="356"/>
      <c r="AX484" s="356"/>
      <c r="AY484" s="356"/>
      <c r="AZ484" s="356"/>
      <c r="BA484" s="356"/>
      <c r="BB484" s="356"/>
      <c r="BC484" s="356"/>
      <c r="BD484" s="356"/>
      <c r="BE484" s="356"/>
      <c r="BF484" s="356"/>
      <c r="BG484" s="356"/>
      <c r="BH484" s="354"/>
      <c r="BI484" s="354"/>
      <c r="BJ484" s="356"/>
      <c r="BK484" s="356"/>
      <c r="BL484" s="356"/>
      <c r="BM484" s="356"/>
      <c r="BN484" s="356"/>
      <c r="BO484" s="356"/>
      <c r="BP484" s="356"/>
      <c r="BQ484" s="356"/>
      <c r="BR484" s="356"/>
      <c r="BS484" s="354"/>
      <c r="BT484" s="356"/>
    </row>
    <row r="485" spans="1:72" x14ac:dyDescent="0.2">
      <c r="A485" s="353"/>
      <c r="B485" s="354"/>
      <c r="C485" s="354"/>
      <c r="D485" s="354"/>
      <c r="E485" s="354"/>
      <c r="F485" s="356"/>
      <c r="G485" s="356"/>
      <c r="H485" s="356"/>
      <c r="I485" s="357"/>
      <c r="J485" s="356"/>
      <c r="K485" s="356"/>
      <c r="L485" s="356"/>
      <c r="M485" s="356"/>
      <c r="N485" s="356"/>
      <c r="O485" s="356"/>
      <c r="P485" s="356"/>
      <c r="Q485" s="356"/>
      <c r="R485" s="358"/>
      <c r="S485" s="358"/>
      <c r="T485" s="356"/>
      <c r="U485" s="359"/>
      <c r="V485" s="493"/>
      <c r="W485" s="356"/>
      <c r="X485" s="356"/>
      <c r="Y485" s="356"/>
      <c r="Z485" s="356"/>
      <c r="AA485" s="360"/>
      <c r="AB485" s="360"/>
      <c r="AC485" s="356"/>
      <c r="AD485" s="356"/>
      <c r="AE485" s="356"/>
      <c r="AF485" s="356"/>
      <c r="AG485" s="356"/>
      <c r="AH485" s="356"/>
      <c r="AI485" s="361"/>
      <c r="AJ485" s="356"/>
      <c r="AK485" s="356"/>
      <c r="AL485" s="356"/>
      <c r="AM485" s="362"/>
      <c r="AN485" s="356"/>
      <c r="AO485" s="356"/>
      <c r="AP485" s="356"/>
      <c r="AQ485" s="356"/>
      <c r="AR485" s="363"/>
      <c r="AS485" s="356"/>
      <c r="AT485" s="356"/>
      <c r="AU485" s="356"/>
      <c r="AV485" s="364"/>
      <c r="AW485" s="356"/>
      <c r="AX485" s="356"/>
      <c r="AY485" s="356"/>
      <c r="AZ485" s="356"/>
      <c r="BA485" s="356"/>
      <c r="BB485" s="356"/>
      <c r="BC485" s="356"/>
      <c r="BD485" s="356"/>
      <c r="BE485" s="356"/>
      <c r="BF485" s="356"/>
      <c r="BG485" s="356"/>
      <c r="BH485" s="354"/>
      <c r="BI485" s="354"/>
      <c r="BJ485" s="356"/>
      <c r="BK485" s="356"/>
      <c r="BL485" s="356"/>
      <c r="BM485" s="356"/>
      <c r="BN485" s="356"/>
      <c r="BO485" s="356"/>
      <c r="BP485" s="356"/>
      <c r="BQ485" s="356"/>
      <c r="BR485" s="356"/>
      <c r="BS485" s="354"/>
      <c r="BT485" s="356"/>
    </row>
    <row r="486" spans="1:72" x14ac:dyDescent="0.2">
      <c r="A486" s="353"/>
      <c r="B486" s="354"/>
      <c r="C486" s="354"/>
      <c r="D486" s="354"/>
      <c r="E486" s="354"/>
      <c r="F486" s="356"/>
      <c r="G486" s="356"/>
      <c r="H486" s="356"/>
      <c r="I486" s="357"/>
      <c r="J486" s="356"/>
      <c r="K486" s="356"/>
      <c r="L486" s="356"/>
      <c r="M486" s="356"/>
      <c r="N486" s="356"/>
      <c r="O486" s="356"/>
      <c r="P486" s="356"/>
      <c r="Q486" s="356"/>
      <c r="R486" s="358"/>
      <c r="S486" s="358"/>
      <c r="T486" s="356"/>
      <c r="U486" s="359"/>
      <c r="V486" s="493"/>
      <c r="W486" s="356"/>
      <c r="X486" s="356"/>
      <c r="Y486" s="356"/>
      <c r="Z486" s="356"/>
      <c r="AA486" s="360"/>
      <c r="AB486" s="360"/>
      <c r="AC486" s="356"/>
      <c r="AD486" s="356"/>
      <c r="AE486" s="356"/>
      <c r="AF486" s="356"/>
      <c r="AG486" s="356"/>
      <c r="AH486" s="356"/>
      <c r="AI486" s="361"/>
      <c r="AJ486" s="356"/>
      <c r="AK486" s="356"/>
      <c r="AL486" s="356"/>
      <c r="AM486" s="362"/>
      <c r="AN486" s="356"/>
      <c r="AO486" s="356"/>
      <c r="AP486" s="356"/>
      <c r="AQ486" s="356"/>
      <c r="AR486" s="363"/>
      <c r="AS486" s="356"/>
      <c r="AT486" s="356"/>
      <c r="AU486" s="356"/>
      <c r="AV486" s="364"/>
      <c r="AW486" s="356"/>
      <c r="AX486" s="356"/>
      <c r="AY486" s="356"/>
      <c r="AZ486" s="356"/>
      <c r="BA486" s="356"/>
      <c r="BB486" s="356"/>
      <c r="BC486" s="356"/>
      <c r="BD486" s="356"/>
      <c r="BE486" s="356"/>
      <c r="BF486" s="356"/>
      <c r="BG486" s="356"/>
      <c r="BH486" s="354"/>
      <c r="BI486" s="354"/>
      <c r="BJ486" s="356"/>
      <c r="BK486" s="356"/>
      <c r="BL486" s="356"/>
      <c r="BM486" s="356"/>
      <c r="BN486" s="356"/>
      <c r="BO486" s="356"/>
      <c r="BP486" s="356"/>
      <c r="BQ486" s="356"/>
      <c r="BR486" s="356"/>
      <c r="BS486" s="354"/>
      <c r="BT486" s="356"/>
    </row>
    <row r="487" spans="1:72" x14ac:dyDescent="0.2">
      <c r="A487" s="353"/>
      <c r="B487" s="354"/>
      <c r="C487" s="354"/>
      <c r="D487" s="354"/>
      <c r="E487" s="354"/>
      <c r="F487" s="356"/>
      <c r="G487" s="356"/>
      <c r="H487" s="356"/>
      <c r="I487" s="357"/>
      <c r="J487" s="356"/>
      <c r="K487" s="356"/>
      <c r="L487" s="356"/>
      <c r="M487" s="356"/>
      <c r="N487" s="356"/>
      <c r="O487" s="356"/>
      <c r="P487" s="356"/>
      <c r="Q487" s="356"/>
      <c r="R487" s="358"/>
      <c r="S487" s="358"/>
      <c r="T487" s="356"/>
      <c r="U487" s="359"/>
      <c r="V487" s="493"/>
      <c r="W487" s="356"/>
      <c r="X487" s="356"/>
      <c r="Y487" s="356"/>
      <c r="Z487" s="356"/>
      <c r="AA487" s="360"/>
      <c r="AB487" s="360"/>
      <c r="AC487" s="356"/>
      <c r="AD487" s="356"/>
      <c r="AE487" s="356"/>
      <c r="AF487" s="356"/>
      <c r="AG487" s="356"/>
      <c r="AH487" s="356"/>
      <c r="AI487" s="361"/>
      <c r="AJ487" s="356"/>
      <c r="AK487" s="356"/>
      <c r="AL487" s="356"/>
      <c r="AM487" s="362"/>
      <c r="AN487" s="356"/>
      <c r="AO487" s="356"/>
      <c r="AP487" s="356"/>
      <c r="AQ487" s="356"/>
      <c r="AR487" s="363"/>
      <c r="AS487" s="356"/>
      <c r="AT487" s="356"/>
      <c r="AU487" s="356"/>
      <c r="AV487" s="364"/>
      <c r="AW487" s="356"/>
      <c r="AX487" s="356"/>
      <c r="AY487" s="356"/>
      <c r="AZ487" s="356"/>
      <c r="BA487" s="356"/>
      <c r="BB487" s="356"/>
      <c r="BC487" s="356"/>
      <c r="BD487" s="356"/>
      <c r="BE487" s="356"/>
      <c r="BF487" s="356"/>
      <c r="BG487" s="356"/>
      <c r="BH487" s="354"/>
      <c r="BI487" s="354"/>
      <c r="BJ487" s="356"/>
      <c r="BK487" s="356"/>
      <c r="BL487" s="356"/>
      <c r="BM487" s="356"/>
      <c r="BN487" s="356"/>
      <c r="BO487" s="356"/>
      <c r="BP487" s="356"/>
      <c r="BQ487" s="356"/>
      <c r="BR487" s="356"/>
      <c r="BS487" s="354"/>
      <c r="BT487" s="356"/>
    </row>
    <row r="488" spans="1:72" x14ac:dyDescent="0.2">
      <c r="A488" s="353"/>
      <c r="B488" s="354"/>
      <c r="C488" s="354"/>
      <c r="D488" s="354"/>
      <c r="E488" s="354"/>
      <c r="F488" s="356"/>
      <c r="G488" s="356"/>
      <c r="H488" s="356"/>
      <c r="I488" s="357"/>
      <c r="J488" s="356"/>
      <c r="K488" s="356"/>
      <c r="L488" s="356"/>
      <c r="M488" s="356"/>
      <c r="N488" s="356"/>
      <c r="O488" s="356"/>
      <c r="P488" s="356"/>
      <c r="Q488" s="356"/>
      <c r="R488" s="358"/>
      <c r="S488" s="358"/>
      <c r="T488" s="356"/>
      <c r="U488" s="359"/>
      <c r="V488" s="493"/>
      <c r="W488" s="356"/>
      <c r="X488" s="356"/>
      <c r="Y488" s="356"/>
      <c r="Z488" s="356"/>
      <c r="AA488" s="360"/>
      <c r="AB488" s="360"/>
      <c r="AC488" s="356"/>
      <c r="AD488" s="356"/>
      <c r="AE488" s="356"/>
      <c r="AF488" s="356"/>
      <c r="AG488" s="356"/>
      <c r="AH488" s="356"/>
      <c r="AI488" s="361"/>
      <c r="AJ488" s="356"/>
      <c r="AK488" s="356"/>
      <c r="AL488" s="356"/>
      <c r="AM488" s="362"/>
      <c r="AN488" s="356"/>
      <c r="AO488" s="356"/>
      <c r="AP488" s="356"/>
      <c r="AQ488" s="356"/>
      <c r="AR488" s="363"/>
      <c r="AS488" s="356"/>
      <c r="AT488" s="356"/>
      <c r="AU488" s="356"/>
      <c r="AV488" s="364"/>
      <c r="AW488" s="356"/>
      <c r="AX488" s="356"/>
      <c r="AY488" s="356"/>
      <c r="AZ488" s="356"/>
      <c r="BA488" s="356"/>
      <c r="BB488" s="356"/>
      <c r="BC488" s="356"/>
      <c r="BD488" s="356"/>
      <c r="BE488" s="356"/>
      <c r="BF488" s="356"/>
      <c r="BG488" s="356"/>
      <c r="BH488" s="354"/>
      <c r="BI488" s="354"/>
      <c r="BJ488" s="356"/>
      <c r="BK488" s="356"/>
      <c r="BL488" s="356"/>
      <c r="BM488" s="356"/>
      <c r="BN488" s="356"/>
      <c r="BO488" s="356"/>
      <c r="BP488" s="356"/>
      <c r="BQ488" s="356"/>
      <c r="BR488" s="356"/>
      <c r="BS488" s="354"/>
      <c r="BT488" s="356"/>
    </row>
    <row r="489" spans="1:72" x14ac:dyDescent="0.2">
      <c r="A489" s="353"/>
      <c r="B489" s="354"/>
      <c r="C489" s="354"/>
      <c r="D489" s="354"/>
      <c r="E489" s="354"/>
      <c r="F489" s="356"/>
      <c r="G489" s="356"/>
      <c r="H489" s="356"/>
      <c r="I489" s="357"/>
      <c r="J489" s="356"/>
      <c r="K489" s="356"/>
      <c r="L489" s="356"/>
      <c r="M489" s="356"/>
      <c r="N489" s="356"/>
      <c r="O489" s="356"/>
      <c r="P489" s="356"/>
      <c r="Q489" s="356"/>
      <c r="R489" s="358"/>
      <c r="S489" s="358"/>
      <c r="T489" s="356"/>
      <c r="U489" s="359"/>
      <c r="V489" s="493"/>
      <c r="W489" s="356"/>
      <c r="X489" s="356"/>
      <c r="Y489" s="356"/>
      <c r="Z489" s="356"/>
      <c r="AA489" s="360"/>
      <c r="AB489" s="360"/>
      <c r="AC489" s="356"/>
      <c r="AD489" s="356"/>
      <c r="AE489" s="356"/>
      <c r="AF489" s="356"/>
      <c r="AG489" s="356"/>
      <c r="AH489" s="356"/>
      <c r="AI489" s="361"/>
      <c r="AJ489" s="356"/>
      <c r="AK489" s="356"/>
      <c r="AL489" s="356"/>
      <c r="AM489" s="362"/>
      <c r="AN489" s="356"/>
      <c r="AO489" s="356"/>
      <c r="AP489" s="356"/>
      <c r="AQ489" s="356"/>
      <c r="AR489" s="363"/>
      <c r="AS489" s="356"/>
      <c r="AT489" s="356"/>
      <c r="AU489" s="356"/>
      <c r="AV489" s="364"/>
      <c r="AW489" s="356"/>
      <c r="AX489" s="356"/>
      <c r="AY489" s="356"/>
      <c r="AZ489" s="356"/>
      <c r="BA489" s="356"/>
      <c r="BB489" s="356"/>
      <c r="BC489" s="356"/>
      <c r="BD489" s="356"/>
      <c r="BE489" s="356"/>
      <c r="BF489" s="356"/>
      <c r="BG489" s="356"/>
      <c r="BH489" s="354"/>
      <c r="BI489" s="354"/>
      <c r="BJ489" s="356"/>
      <c r="BK489" s="356"/>
      <c r="BL489" s="356"/>
      <c r="BM489" s="356"/>
      <c r="BN489" s="356"/>
      <c r="BO489" s="356"/>
      <c r="BP489" s="356"/>
      <c r="BQ489" s="356"/>
      <c r="BR489" s="356"/>
      <c r="BS489" s="354"/>
      <c r="BT489" s="356"/>
    </row>
    <row r="490" spans="1:72" x14ac:dyDescent="0.2">
      <c r="A490" s="353"/>
      <c r="B490" s="354"/>
      <c r="C490" s="354"/>
      <c r="D490" s="354"/>
      <c r="E490" s="354"/>
      <c r="F490" s="356"/>
      <c r="G490" s="356"/>
      <c r="H490" s="356"/>
      <c r="I490" s="357"/>
      <c r="J490" s="356"/>
      <c r="K490" s="356"/>
      <c r="L490" s="356"/>
      <c r="M490" s="356"/>
      <c r="N490" s="356"/>
      <c r="O490" s="356"/>
      <c r="P490" s="356"/>
      <c r="Q490" s="356"/>
      <c r="R490" s="358"/>
      <c r="S490" s="358"/>
      <c r="T490" s="356"/>
      <c r="U490" s="359"/>
      <c r="V490" s="493"/>
      <c r="W490" s="356"/>
      <c r="X490" s="356"/>
      <c r="Y490" s="356"/>
      <c r="Z490" s="356"/>
      <c r="AA490" s="360"/>
      <c r="AB490" s="360"/>
      <c r="AC490" s="356"/>
      <c r="AD490" s="356"/>
      <c r="AE490" s="356"/>
      <c r="AF490" s="356"/>
      <c r="AG490" s="356"/>
      <c r="AH490" s="356"/>
      <c r="AI490" s="361"/>
      <c r="AJ490" s="356"/>
      <c r="AK490" s="356"/>
      <c r="AL490" s="356"/>
      <c r="AM490" s="362"/>
      <c r="AN490" s="356"/>
      <c r="AO490" s="356"/>
      <c r="AP490" s="356"/>
      <c r="AQ490" s="356"/>
      <c r="AR490" s="363"/>
      <c r="AS490" s="356"/>
      <c r="AT490" s="356"/>
      <c r="AU490" s="356"/>
      <c r="AV490" s="364"/>
      <c r="AW490" s="356"/>
      <c r="AX490" s="356"/>
      <c r="AY490" s="356"/>
      <c r="AZ490" s="356"/>
      <c r="BA490" s="356"/>
      <c r="BB490" s="356"/>
      <c r="BC490" s="356"/>
      <c r="BD490" s="356"/>
      <c r="BE490" s="356"/>
      <c r="BF490" s="356"/>
      <c r="BG490" s="356"/>
      <c r="BH490" s="354"/>
      <c r="BI490" s="354"/>
      <c r="BJ490" s="356"/>
      <c r="BK490" s="356"/>
      <c r="BL490" s="356"/>
      <c r="BM490" s="356"/>
      <c r="BN490" s="356"/>
      <c r="BO490" s="356"/>
      <c r="BP490" s="356"/>
      <c r="BQ490" s="356"/>
      <c r="BR490" s="356"/>
      <c r="BS490" s="354"/>
      <c r="BT490" s="356"/>
    </row>
    <row r="491" spans="1:72" x14ac:dyDescent="0.2">
      <c r="A491" s="353"/>
      <c r="B491" s="354"/>
      <c r="C491" s="354"/>
      <c r="D491" s="354"/>
      <c r="E491" s="354"/>
      <c r="F491" s="356"/>
      <c r="G491" s="356"/>
      <c r="H491" s="356"/>
      <c r="I491" s="357"/>
      <c r="J491" s="356"/>
      <c r="K491" s="356"/>
      <c r="L491" s="356"/>
      <c r="M491" s="356"/>
      <c r="N491" s="356"/>
      <c r="O491" s="356"/>
      <c r="P491" s="356"/>
      <c r="Q491" s="356"/>
      <c r="R491" s="358"/>
      <c r="S491" s="358"/>
      <c r="T491" s="356"/>
      <c r="U491" s="359"/>
      <c r="V491" s="493"/>
      <c r="W491" s="356"/>
      <c r="X491" s="356"/>
      <c r="Y491" s="356"/>
      <c r="Z491" s="356"/>
      <c r="AA491" s="360"/>
      <c r="AB491" s="360"/>
      <c r="AC491" s="356"/>
      <c r="AD491" s="356"/>
      <c r="AE491" s="356"/>
      <c r="AF491" s="356"/>
      <c r="AG491" s="356"/>
      <c r="AH491" s="356"/>
      <c r="AI491" s="361"/>
      <c r="AJ491" s="356"/>
      <c r="AK491" s="356"/>
      <c r="AL491" s="356"/>
      <c r="AM491" s="362"/>
      <c r="AN491" s="356"/>
      <c r="AO491" s="356"/>
      <c r="AP491" s="356"/>
      <c r="AQ491" s="356"/>
      <c r="AR491" s="363"/>
      <c r="AS491" s="356"/>
      <c r="AT491" s="356"/>
      <c r="AU491" s="356"/>
      <c r="AV491" s="364"/>
      <c r="AW491" s="356"/>
      <c r="AX491" s="356"/>
      <c r="AY491" s="356"/>
      <c r="AZ491" s="356"/>
      <c r="BA491" s="356"/>
      <c r="BB491" s="356"/>
      <c r="BC491" s="356"/>
      <c r="BD491" s="356"/>
      <c r="BE491" s="356"/>
      <c r="BF491" s="356"/>
      <c r="BG491" s="356"/>
      <c r="BH491" s="354"/>
      <c r="BI491" s="354"/>
      <c r="BJ491" s="356"/>
      <c r="BK491" s="356"/>
      <c r="BL491" s="356"/>
      <c r="BM491" s="356"/>
      <c r="BN491" s="356"/>
      <c r="BO491" s="356"/>
      <c r="BP491" s="356"/>
      <c r="BQ491" s="356"/>
      <c r="BR491" s="356"/>
      <c r="BS491" s="354"/>
      <c r="BT491" s="356"/>
    </row>
    <row r="492" spans="1:72" x14ac:dyDescent="0.2">
      <c r="A492" s="353"/>
      <c r="B492" s="354"/>
      <c r="C492" s="354"/>
      <c r="D492" s="354"/>
      <c r="E492" s="354"/>
      <c r="F492" s="356"/>
      <c r="G492" s="356"/>
      <c r="H492" s="356"/>
      <c r="I492" s="357"/>
      <c r="J492" s="356"/>
      <c r="K492" s="356"/>
      <c r="L492" s="356"/>
      <c r="M492" s="356"/>
      <c r="N492" s="356"/>
      <c r="O492" s="356"/>
      <c r="P492" s="356"/>
      <c r="Q492" s="356"/>
      <c r="R492" s="358"/>
      <c r="S492" s="358"/>
      <c r="T492" s="356"/>
      <c r="U492" s="359"/>
      <c r="V492" s="493"/>
      <c r="W492" s="356"/>
      <c r="X492" s="356"/>
      <c r="Y492" s="356"/>
      <c r="Z492" s="356"/>
      <c r="AA492" s="360"/>
      <c r="AB492" s="360"/>
      <c r="AC492" s="356"/>
      <c r="AD492" s="356"/>
      <c r="AE492" s="356"/>
      <c r="AF492" s="356"/>
      <c r="AG492" s="356"/>
      <c r="AH492" s="356"/>
      <c r="AI492" s="361"/>
      <c r="AJ492" s="356"/>
      <c r="AK492" s="356"/>
      <c r="AL492" s="356"/>
      <c r="AM492" s="362"/>
      <c r="AN492" s="356"/>
      <c r="AO492" s="356"/>
      <c r="AP492" s="356"/>
      <c r="AQ492" s="356"/>
      <c r="AR492" s="363"/>
      <c r="AS492" s="356"/>
      <c r="AT492" s="356"/>
      <c r="AU492" s="356"/>
      <c r="AV492" s="364"/>
      <c r="AW492" s="356"/>
      <c r="AX492" s="356"/>
      <c r="AY492" s="356"/>
      <c r="AZ492" s="356"/>
      <c r="BA492" s="356"/>
      <c r="BB492" s="356"/>
      <c r="BC492" s="356"/>
      <c r="BD492" s="356"/>
      <c r="BE492" s="356"/>
      <c r="BF492" s="356"/>
      <c r="BG492" s="356"/>
      <c r="BH492" s="354"/>
      <c r="BI492" s="354"/>
      <c r="BJ492" s="356"/>
      <c r="BK492" s="356"/>
      <c r="BL492" s="356"/>
      <c r="BM492" s="356"/>
      <c r="BN492" s="356"/>
      <c r="BO492" s="356"/>
      <c r="BP492" s="356"/>
      <c r="BQ492" s="356"/>
      <c r="BR492" s="356"/>
      <c r="BS492" s="354"/>
      <c r="BT492" s="356"/>
    </row>
    <row r="493" spans="1:72" x14ac:dyDescent="0.2">
      <c r="A493" s="353"/>
      <c r="B493" s="354"/>
      <c r="C493" s="354"/>
      <c r="D493" s="354"/>
      <c r="E493" s="354"/>
      <c r="F493" s="356"/>
      <c r="G493" s="356"/>
      <c r="H493" s="356"/>
      <c r="I493" s="357"/>
      <c r="J493" s="356"/>
      <c r="K493" s="356"/>
      <c r="L493" s="356"/>
      <c r="M493" s="356"/>
      <c r="N493" s="356"/>
      <c r="O493" s="356"/>
      <c r="P493" s="356"/>
      <c r="Q493" s="356"/>
      <c r="R493" s="358"/>
      <c r="S493" s="358"/>
      <c r="T493" s="356"/>
      <c r="U493" s="359"/>
      <c r="V493" s="493"/>
      <c r="W493" s="356"/>
      <c r="X493" s="356"/>
      <c r="Y493" s="356"/>
      <c r="Z493" s="356"/>
      <c r="AA493" s="360"/>
      <c r="AB493" s="360"/>
      <c r="AC493" s="356"/>
      <c r="AD493" s="356"/>
      <c r="AE493" s="356"/>
      <c r="AF493" s="356"/>
      <c r="AG493" s="356"/>
      <c r="AH493" s="356"/>
      <c r="AI493" s="361"/>
      <c r="AJ493" s="356"/>
      <c r="AK493" s="356"/>
      <c r="AL493" s="356"/>
      <c r="AM493" s="362"/>
      <c r="AN493" s="356"/>
      <c r="AO493" s="356"/>
      <c r="AP493" s="356"/>
      <c r="AQ493" s="356"/>
      <c r="AR493" s="363"/>
      <c r="AS493" s="356"/>
      <c r="AT493" s="356"/>
      <c r="AU493" s="356"/>
      <c r="AV493" s="364"/>
      <c r="AW493" s="356"/>
      <c r="AX493" s="356"/>
      <c r="AY493" s="356"/>
      <c r="AZ493" s="356"/>
      <c r="BA493" s="356"/>
      <c r="BB493" s="356"/>
      <c r="BC493" s="356"/>
      <c r="BD493" s="356"/>
      <c r="BE493" s="356"/>
      <c r="BF493" s="356"/>
      <c r="BG493" s="356"/>
      <c r="BH493" s="354"/>
      <c r="BI493" s="354"/>
      <c r="BJ493" s="356"/>
      <c r="BK493" s="356"/>
      <c r="BL493" s="356"/>
      <c r="BM493" s="356"/>
      <c r="BN493" s="356"/>
      <c r="BO493" s="356"/>
      <c r="BP493" s="356"/>
      <c r="BQ493" s="356"/>
      <c r="BR493" s="356"/>
      <c r="BS493" s="354"/>
      <c r="BT493" s="356"/>
    </row>
    <row r="494" spans="1:72" x14ac:dyDescent="0.2">
      <c r="A494" s="353"/>
      <c r="B494" s="354"/>
      <c r="C494" s="354"/>
      <c r="D494" s="354"/>
      <c r="E494" s="354"/>
      <c r="F494" s="356"/>
      <c r="G494" s="356"/>
      <c r="H494" s="356"/>
      <c r="I494" s="357"/>
      <c r="J494" s="356"/>
      <c r="K494" s="356"/>
      <c r="L494" s="356"/>
      <c r="M494" s="356"/>
      <c r="N494" s="356"/>
      <c r="O494" s="356"/>
      <c r="P494" s="356"/>
      <c r="Q494" s="356"/>
      <c r="R494" s="358"/>
      <c r="S494" s="358"/>
      <c r="T494" s="356"/>
      <c r="U494" s="359"/>
      <c r="V494" s="493"/>
      <c r="W494" s="356"/>
      <c r="X494" s="356"/>
      <c r="Y494" s="356"/>
      <c r="Z494" s="356"/>
      <c r="AA494" s="360"/>
      <c r="AB494" s="360"/>
      <c r="AC494" s="356"/>
      <c r="AD494" s="356"/>
      <c r="AE494" s="356"/>
      <c r="AF494" s="356"/>
      <c r="AG494" s="356"/>
      <c r="AH494" s="356"/>
      <c r="AI494" s="361"/>
      <c r="AJ494" s="356"/>
      <c r="AK494" s="356"/>
      <c r="AL494" s="356"/>
      <c r="AM494" s="362"/>
      <c r="AN494" s="356"/>
      <c r="AO494" s="356"/>
      <c r="AP494" s="356"/>
      <c r="AQ494" s="356"/>
      <c r="AR494" s="363"/>
      <c r="AS494" s="356"/>
      <c r="AT494" s="356"/>
      <c r="AU494" s="356"/>
      <c r="AV494" s="364"/>
      <c r="AW494" s="356"/>
      <c r="AX494" s="356"/>
      <c r="AY494" s="356"/>
      <c r="AZ494" s="356"/>
      <c r="BA494" s="356"/>
      <c r="BB494" s="356"/>
      <c r="BC494" s="356"/>
      <c r="BD494" s="356"/>
      <c r="BE494" s="356"/>
      <c r="BF494" s="356"/>
      <c r="BG494" s="356"/>
      <c r="BH494" s="354"/>
      <c r="BI494" s="354"/>
      <c r="BJ494" s="356"/>
      <c r="BK494" s="356"/>
      <c r="BL494" s="356"/>
      <c r="BM494" s="356"/>
      <c r="BN494" s="356"/>
      <c r="BO494" s="356"/>
      <c r="BP494" s="356"/>
      <c r="BQ494" s="356"/>
      <c r="BR494" s="356"/>
      <c r="BS494" s="354"/>
      <c r="BT494" s="356"/>
    </row>
    <row r="495" spans="1:72" x14ac:dyDescent="0.2">
      <c r="A495" s="353"/>
      <c r="B495" s="354"/>
      <c r="C495" s="354"/>
      <c r="D495" s="354"/>
      <c r="E495" s="354"/>
      <c r="F495" s="356"/>
      <c r="G495" s="356"/>
      <c r="H495" s="356"/>
      <c r="I495" s="357"/>
      <c r="J495" s="356"/>
      <c r="K495" s="356"/>
      <c r="L495" s="356"/>
      <c r="M495" s="356"/>
      <c r="N495" s="356"/>
      <c r="O495" s="356"/>
      <c r="P495" s="356"/>
      <c r="Q495" s="356"/>
      <c r="R495" s="358"/>
      <c r="S495" s="358"/>
      <c r="T495" s="356"/>
      <c r="U495" s="359"/>
      <c r="V495" s="493"/>
      <c r="W495" s="356"/>
      <c r="X495" s="356"/>
      <c r="Y495" s="356"/>
      <c r="Z495" s="356"/>
      <c r="AA495" s="360"/>
      <c r="AB495" s="360"/>
      <c r="AC495" s="356"/>
      <c r="AD495" s="356"/>
      <c r="AE495" s="356"/>
      <c r="AF495" s="356"/>
      <c r="AG495" s="356"/>
      <c r="AH495" s="356"/>
      <c r="AI495" s="361"/>
      <c r="AJ495" s="356"/>
      <c r="AK495" s="356"/>
      <c r="AL495" s="356"/>
      <c r="AM495" s="362"/>
      <c r="AN495" s="356"/>
      <c r="AO495" s="356"/>
      <c r="AP495" s="356"/>
      <c r="AQ495" s="356"/>
      <c r="AR495" s="363"/>
      <c r="AS495" s="356"/>
      <c r="AT495" s="356"/>
      <c r="AU495" s="356"/>
      <c r="AV495" s="364"/>
      <c r="AW495" s="356"/>
      <c r="AX495" s="356"/>
      <c r="AY495" s="356"/>
      <c r="AZ495" s="356"/>
      <c r="BA495" s="356"/>
      <c r="BB495" s="356"/>
      <c r="BC495" s="356"/>
      <c r="BD495" s="356"/>
      <c r="BE495" s="356"/>
      <c r="BF495" s="356"/>
      <c r="BG495" s="356"/>
      <c r="BH495" s="354"/>
      <c r="BI495" s="354"/>
      <c r="BJ495" s="356"/>
      <c r="BK495" s="356"/>
      <c r="BL495" s="356"/>
      <c r="BM495" s="356"/>
      <c r="BN495" s="356"/>
      <c r="BO495" s="356"/>
      <c r="BP495" s="356"/>
      <c r="BQ495" s="356"/>
      <c r="BR495" s="356"/>
      <c r="BS495" s="354"/>
      <c r="BT495" s="356"/>
    </row>
    <row r="496" spans="1:72" x14ac:dyDescent="0.2">
      <c r="A496" s="353"/>
      <c r="B496" s="354"/>
      <c r="C496" s="354"/>
      <c r="D496" s="354"/>
      <c r="E496" s="354"/>
      <c r="F496" s="356"/>
      <c r="G496" s="356"/>
      <c r="H496" s="356"/>
      <c r="I496" s="357"/>
      <c r="J496" s="356"/>
      <c r="K496" s="356"/>
      <c r="L496" s="356"/>
      <c r="M496" s="356"/>
      <c r="N496" s="356"/>
      <c r="O496" s="356"/>
      <c r="P496" s="356"/>
      <c r="Q496" s="356"/>
      <c r="R496" s="358"/>
      <c r="S496" s="358"/>
      <c r="T496" s="356"/>
      <c r="U496" s="359"/>
      <c r="V496" s="493"/>
      <c r="W496" s="356"/>
      <c r="X496" s="356"/>
      <c r="Y496" s="356"/>
      <c r="Z496" s="356"/>
      <c r="AA496" s="360"/>
      <c r="AB496" s="360"/>
      <c r="AC496" s="356"/>
      <c r="AD496" s="356"/>
      <c r="AE496" s="356"/>
      <c r="AF496" s="356"/>
      <c r="AG496" s="356"/>
      <c r="AH496" s="356"/>
      <c r="AI496" s="361"/>
      <c r="AJ496" s="356"/>
      <c r="AK496" s="356"/>
      <c r="AL496" s="356"/>
      <c r="AM496" s="362"/>
      <c r="AN496" s="356"/>
      <c r="AO496" s="356"/>
      <c r="AP496" s="356"/>
      <c r="AQ496" s="356"/>
      <c r="AR496" s="363"/>
      <c r="AS496" s="356"/>
      <c r="AT496" s="356"/>
      <c r="AU496" s="356"/>
      <c r="AV496" s="364"/>
      <c r="AW496" s="356"/>
      <c r="AX496" s="356"/>
      <c r="AY496" s="356"/>
      <c r="AZ496" s="356"/>
      <c r="BA496" s="356"/>
      <c r="BB496" s="356"/>
      <c r="BC496" s="356"/>
      <c r="BD496" s="356"/>
      <c r="BE496" s="356"/>
      <c r="BF496" s="356"/>
      <c r="BG496" s="356"/>
      <c r="BH496" s="354"/>
      <c r="BI496" s="354"/>
      <c r="BJ496" s="356"/>
      <c r="BK496" s="356"/>
      <c r="BL496" s="356"/>
      <c r="BM496" s="356"/>
      <c r="BN496" s="356"/>
      <c r="BO496" s="356"/>
      <c r="BP496" s="356"/>
      <c r="BQ496" s="356"/>
      <c r="BR496" s="356"/>
      <c r="BS496" s="354"/>
      <c r="BT496" s="356"/>
    </row>
    <row r="497" spans="1:72" x14ac:dyDescent="0.2">
      <c r="A497" s="353"/>
      <c r="B497" s="354"/>
      <c r="C497" s="354"/>
      <c r="D497" s="354"/>
      <c r="E497" s="354"/>
      <c r="F497" s="356"/>
      <c r="G497" s="356"/>
      <c r="H497" s="356"/>
      <c r="I497" s="357"/>
      <c r="J497" s="356"/>
      <c r="K497" s="356"/>
      <c r="L497" s="356"/>
      <c r="M497" s="356"/>
      <c r="N497" s="356"/>
      <c r="O497" s="356"/>
      <c r="P497" s="356"/>
      <c r="Q497" s="356"/>
      <c r="R497" s="358"/>
      <c r="S497" s="358"/>
      <c r="T497" s="356"/>
      <c r="U497" s="359"/>
      <c r="V497" s="493"/>
      <c r="W497" s="356"/>
      <c r="X497" s="356"/>
      <c r="Y497" s="356"/>
      <c r="Z497" s="356"/>
      <c r="AA497" s="360"/>
      <c r="AB497" s="360"/>
      <c r="AC497" s="356"/>
      <c r="AD497" s="356"/>
      <c r="AE497" s="356"/>
      <c r="AF497" s="356"/>
      <c r="AG497" s="356"/>
      <c r="AH497" s="356"/>
      <c r="AI497" s="361"/>
      <c r="AJ497" s="356"/>
      <c r="AK497" s="356"/>
      <c r="AL497" s="356"/>
      <c r="AM497" s="362"/>
      <c r="AN497" s="356"/>
      <c r="AO497" s="356"/>
      <c r="AP497" s="356"/>
      <c r="AQ497" s="356"/>
      <c r="AR497" s="363"/>
      <c r="AS497" s="356"/>
      <c r="AT497" s="356"/>
      <c r="AU497" s="356"/>
      <c r="AV497" s="364"/>
      <c r="AW497" s="356"/>
      <c r="AX497" s="356"/>
      <c r="AY497" s="356"/>
      <c r="AZ497" s="356"/>
      <c r="BA497" s="356"/>
      <c r="BB497" s="356"/>
      <c r="BC497" s="356"/>
      <c r="BD497" s="356"/>
      <c r="BE497" s="356"/>
      <c r="BF497" s="356"/>
      <c r="BG497" s="356"/>
      <c r="BH497" s="354"/>
      <c r="BI497" s="354"/>
      <c r="BJ497" s="356"/>
      <c r="BK497" s="356"/>
      <c r="BL497" s="356"/>
      <c r="BM497" s="356"/>
      <c r="BN497" s="356"/>
      <c r="BO497" s="356"/>
      <c r="BP497" s="356"/>
      <c r="BQ497" s="356"/>
      <c r="BR497" s="356"/>
      <c r="BS497" s="354"/>
      <c r="BT497" s="356"/>
    </row>
    <row r="498" spans="1:72" x14ac:dyDescent="0.2">
      <c r="A498" s="353"/>
      <c r="B498" s="354"/>
      <c r="C498" s="354"/>
      <c r="D498" s="354"/>
      <c r="E498" s="354"/>
      <c r="F498" s="356"/>
      <c r="G498" s="356"/>
      <c r="H498" s="356"/>
      <c r="I498" s="357"/>
      <c r="J498" s="356"/>
      <c r="K498" s="356"/>
      <c r="L498" s="356"/>
      <c r="M498" s="356"/>
      <c r="N498" s="356"/>
      <c r="O498" s="356"/>
      <c r="P498" s="356"/>
      <c r="Q498" s="356"/>
      <c r="R498" s="358"/>
      <c r="S498" s="358"/>
      <c r="T498" s="356"/>
      <c r="U498" s="359"/>
      <c r="V498" s="493"/>
      <c r="W498" s="356"/>
      <c r="X498" s="356"/>
      <c r="Y498" s="356"/>
      <c r="Z498" s="356"/>
      <c r="AA498" s="360"/>
      <c r="AB498" s="360"/>
      <c r="AC498" s="356"/>
      <c r="AD498" s="356"/>
      <c r="AE498" s="356"/>
      <c r="AF498" s="356"/>
      <c r="AG498" s="356"/>
      <c r="AH498" s="356"/>
      <c r="AI498" s="361"/>
      <c r="AJ498" s="356"/>
      <c r="AK498" s="356"/>
      <c r="AL498" s="356"/>
      <c r="AM498" s="362"/>
      <c r="AN498" s="356"/>
      <c r="AO498" s="356"/>
      <c r="AP498" s="356"/>
      <c r="AQ498" s="356"/>
      <c r="AR498" s="363"/>
      <c r="AS498" s="356"/>
      <c r="AT498" s="356"/>
      <c r="AU498" s="356"/>
      <c r="AV498" s="364"/>
      <c r="AW498" s="356"/>
      <c r="AX498" s="356"/>
      <c r="AY498" s="356"/>
      <c r="AZ498" s="356"/>
      <c r="BA498" s="356"/>
      <c r="BB498" s="356"/>
      <c r="BC498" s="356"/>
      <c r="BD498" s="356"/>
      <c r="BE498" s="356"/>
      <c r="BF498" s="356"/>
      <c r="BG498" s="356"/>
      <c r="BH498" s="354"/>
      <c r="BI498" s="354"/>
      <c r="BJ498" s="356"/>
      <c r="BK498" s="356"/>
      <c r="BL498" s="356"/>
      <c r="BM498" s="356"/>
      <c r="BN498" s="356"/>
      <c r="BO498" s="356"/>
      <c r="BP498" s="356"/>
      <c r="BQ498" s="356"/>
      <c r="BR498" s="356"/>
      <c r="BS498" s="354"/>
      <c r="BT498" s="356"/>
    </row>
    <row r="499" spans="1:72" x14ac:dyDescent="0.2">
      <c r="A499" s="353"/>
      <c r="B499" s="354"/>
      <c r="C499" s="354"/>
      <c r="D499" s="354"/>
      <c r="E499" s="354"/>
      <c r="F499" s="356"/>
      <c r="G499" s="356"/>
      <c r="H499" s="356"/>
      <c r="I499" s="357"/>
      <c r="J499" s="356"/>
      <c r="K499" s="356"/>
      <c r="L499" s="356"/>
      <c r="M499" s="356"/>
      <c r="N499" s="356"/>
      <c r="O499" s="356"/>
      <c r="P499" s="356"/>
      <c r="Q499" s="356"/>
      <c r="R499" s="358"/>
      <c r="S499" s="358"/>
      <c r="T499" s="356"/>
      <c r="U499" s="359"/>
      <c r="V499" s="493"/>
      <c r="W499" s="356"/>
      <c r="X499" s="356"/>
      <c r="Y499" s="356"/>
      <c r="Z499" s="356"/>
      <c r="AA499" s="360"/>
      <c r="AB499" s="360"/>
      <c r="AC499" s="356"/>
      <c r="AD499" s="356"/>
      <c r="AE499" s="356"/>
      <c r="AF499" s="356"/>
      <c r="AG499" s="356"/>
      <c r="AH499" s="356"/>
      <c r="AI499" s="361"/>
      <c r="AJ499" s="356"/>
      <c r="AK499" s="356"/>
      <c r="AL499" s="356"/>
      <c r="AM499" s="362"/>
      <c r="AN499" s="356"/>
      <c r="AO499" s="356"/>
      <c r="AP499" s="356"/>
      <c r="AQ499" s="356"/>
      <c r="AR499" s="363"/>
      <c r="AS499" s="356"/>
      <c r="AT499" s="356"/>
      <c r="AU499" s="356"/>
      <c r="AV499" s="364"/>
      <c r="AW499" s="356"/>
      <c r="AX499" s="356"/>
      <c r="AY499" s="356"/>
      <c r="AZ499" s="356"/>
      <c r="BA499" s="356"/>
      <c r="BB499" s="356"/>
      <c r="BC499" s="356"/>
      <c r="BD499" s="356"/>
      <c r="BE499" s="356"/>
      <c r="BF499" s="356"/>
      <c r="BG499" s="356"/>
      <c r="BH499" s="354"/>
      <c r="BI499" s="354"/>
      <c r="BJ499" s="356"/>
      <c r="BK499" s="356"/>
      <c r="BL499" s="356"/>
      <c r="BM499" s="356"/>
      <c r="BN499" s="356"/>
      <c r="BO499" s="356"/>
      <c r="BP499" s="356"/>
      <c r="BQ499" s="356"/>
      <c r="BR499" s="356"/>
      <c r="BS499" s="354"/>
      <c r="BT499" s="356"/>
    </row>
    <row r="500" spans="1:72" x14ac:dyDescent="0.2">
      <c r="A500" s="353"/>
      <c r="B500" s="354"/>
      <c r="C500" s="354"/>
      <c r="D500" s="354"/>
      <c r="E500" s="354"/>
      <c r="F500" s="356"/>
      <c r="G500" s="356"/>
      <c r="H500" s="356"/>
      <c r="I500" s="357"/>
      <c r="J500" s="356"/>
      <c r="K500" s="356"/>
      <c r="L500" s="356"/>
      <c r="M500" s="356"/>
      <c r="N500" s="356"/>
      <c r="O500" s="356"/>
      <c r="P500" s="356"/>
      <c r="Q500" s="356"/>
      <c r="R500" s="358"/>
      <c r="S500" s="358"/>
      <c r="T500" s="356"/>
      <c r="U500" s="359"/>
      <c r="V500" s="493"/>
      <c r="W500" s="356"/>
      <c r="X500" s="356"/>
      <c r="Y500" s="356"/>
      <c r="Z500" s="356"/>
      <c r="AA500" s="360"/>
      <c r="AB500" s="360"/>
      <c r="AC500" s="356"/>
      <c r="AD500" s="356"/>
      <c r="AE500" s="356"/>
      <c r="AF500" s="356"/>
      <c r="AG500" s="356"/>
      <c r="AH500" s="356"/>
      <c r="AI500" s="361"/>
      <c r="AJ500" s="356"/>
      <c r="AK500" s="356"/>
      <c r="AL500" s="356"/>
      <c r="AM500" s="362"/>
      <c r="AN500" s="356"/>
      <c r="AO500" s="356"/>
      <c r="AP500" s="356"/>
      <c r="AQ500" s="356"/>
      <c r="AR500" s="363"/>
      <c r="AS500" s="356"/>
      <c r="AT500" s="356"/>
      <c r="AU500" s="356"/>
      <c r="AV500" s="364"/>
      <c r="AW500" s="356"/>
      <c r="AX500" s="356"/>
      <c r="AY500" s="356"/>
      <c r="AZ500" s="356"/>
      <c r="BA500" s="356"/>
      <c r="BB500" s="356"/>
      <c r="BC500" s="356"/>
      <c r="BD500" s="356"/>
      <c r="BE500" s="356"/>
      <c r="BF500" s="356"/>
      <c r="BG500" s="356"/>
      <c r="BH500" s="354"/>
      <c r="BI500" s="354"/>
      <c r="BJ500" s="356"/>
      <c r="BK500" s="356"/>
      <c r="BL500" s="356"/>
      <c r="BM500" s="356"/>
      <c r="BN500" s="356"/>
      <c r="BO500" s="356"/>
      <c r="BP500" s="356"/>
      <c r="BQ500" s="356"/>
      <c r="BR500" s="356"/>
      <c r="BS500" s="354"/>
      <c r="BT500" s="356"/>
    </row>
    <row r="501" spans="1:72" x14ac:dyDescent="0.2">
      <c r="A501" s="353"/>
      <c r="B501" s="354"/>
      <c r="C501" s="354"/>
      <c r="D501" s="354"/>
      <c r="E501" s="354"/>
      <c r="F501" s="356"/>
      <c r="G501" s="356"/>
      <c r="H501" s="356"/>
      <c r="I501" s="357"/>
      <c r="J501" s="356"/>
      <c r="K501" s="356"/>
      <c r="L501" s="356"/>
      <c r="M501" s="356"/>
      <c r="N501" s="356"/>
      <c r="O501" s="356"/>
      <c r="P501" s="356"/>
      <c r="Q501" s="356"/>
      <c r="R501" s="358"/>
      <c r="S501" s="358"/>
      <c r="T501" s="356"/>
      <c r="U501" s="359"/>
      <c r="V501" s="493"/>
      <c r="W501" s="356"/>
      <c r="X501" s="356"/>
      <c r="Y501" s="356"/>
      <c r="Z501" s="356"/>
      <c r="AA501" s="360"/>
      <c r="AB501" s="360"/>
      <c r="AC501" s="356"/>
      <c r="AD501" s="356"/>
      <c r="AE501" s="356"/>
      <c r="AF501" s="356"/>
      <c r="AG501" s="356"/>
      <c r="AH501" s="356"/>
      <c r="AI501" s="361"/>
      <c r="AJ501" s="356"/>
      <c r="AK501" s="356"/>
      <c r="AL501" s="356"/>
      <c r="AM501" s="362"/>
      <c r="AN501" s="356"/>
      <c r="AO501" s="356"/>
      <c r="AP501" s="356"/>
      <c r="AQ501" s="356"/>
      <c r="AR501" s="363"/>
      <c r="AS501" s="356"/>
      <c r="AT501" s="356"/>
      <c r="AU501" s="356"/>
      <c r="AV501" s="364"/>
      <c r="AW501" s="356"/>
      <c r="AX501" s="356"/>
      <c r="AY501" s="356"/>
      <c r="AZ501" s="356"/>
      <c r="BA501" s="356"/>
      <c r="BB501" s="356"/>
      <c r="BC501" s="356"/>
      <c r="BD501" s="356"/>
      <c r="BE501" s="356"/>
      <c r="BF501" s="356"/>
      <c r="BG501" s="356"/>
      <c r="BH501" s="354"/>
      <c r="BI501" s="354"/>
      <c r="BJ501" s="356"/>
      <c r="BK501" s="356"/>
      <c r="BL501" s="356"/>
      <c r="BM501" s="356"/>
      <c r="BN501" s="356"/>
      <c r="BO501" s="356"/>
      <c r="BP501" s="356"/>
      <c r="BQ501" s="356"/>
      <c r="BR501" s="356"/>
      <c r="BS501" s="354"/>
      <c r="BT501" s="356"/>
    </row>
    <row r="502" spans="1:72" x14ac:dyDescent="0.2">
      <c r="A502" s="353"/>
      <c r="B502" s="354"/>
      <c r="C502" s="354"/>
      <c r="D502" s="354"/>
      <c r="E502" s="354"/>
      <c r="F502" s="356"/>
      <c r="G502" s="356"/>
      <c r="H502" s="356"/>
      <c r="I502" s="357"/>
      <c r="J502" s="356"/>
      <c r="K502" s="356"/>
      <c r="L502" s="356"/>
      <c r="M502" s="356"/>
      <c r="N502" s="356"/>
      <c r="O502" s="356"/>
      <c r="P502" s="356"/>
      <c r="Q502" s="356"/>
      <c r="R502" s="358"/>
      <c r="S502" s="358"/>
      <c r="T502" s="356"/>
      <c r="U502" s="359"/>
      <c r="V502" s="493"/>
      <c r="W502" s="356"/>
      <c r="X502" s="356"/>
      <c r="Y502" s="356"/>
      <c r="Z502" s="356"/>
      <c r="AA502" s="360"/>
      <c r="AB502" s="360"/>
      <c r="AC502" s="356"/>
      <c r="AD502" s="356"/>
      <c r="AE502" s="356"/>
      <c r="AF502" s="356"/>
      <c r="AG502" s="356"/>
      <c r="AH502" s="356"/>
      <c r="AI502" s="361"/>
      <c r="AJ502" s="356"/>
      <c r="AK502" s="356"/>
      <c r="AL502" s="356"/>
      <c r="AM502" s="362"/>
      <c r="AN502" s="356"/>
      <c r="AO502" s="356"/>
      <c r="AP502" s="356"/>
      <c r="AQ502" s="356"/>
      <c r="AR502" s="363"/>
      <c r="AS502" s="356"/>
      <c r="AT502" s="356"/>
      <c r="AU502" s="356"/>
      <c r="AV502" s="364"/>
      <c r="AW502" s="356"/>
      <c r="AX502" s="356"/>
      <c r="AY502" s="356"/>
      <c r="AZ502" s="356"/>
      <c r="BA502" s="356"/>
      <c r="BB502" s="356"/>
      <c r="BC502" s="356"/>
      <c r="BD502" s="356"/>
      <c r="BE502" s="356"/>
      <c r="BF502" s="356"/>
      <c r="BG502" s="356"/>
      <c r="BH502" s="354"/>
      <c r="BI502" s="354"/>
      <c r="BJ502" s="356"/>
      <c r="BK502" s="356"/>
      <c r="BL502" s="356"/>
      <c r="BM502" s="356"/>
      <c r="BN502" s="356"/>
      <c r="BO502" s="356"/>
      <c r="BP502" s="356"/>
      <c r="BQ502" s="356"/>
      <c r="BR502" s="356"/>
      <c r="BS502" s="354"/>
      <c r="BT502" s="356"/>
    </row>
    <row r="503" spans="1:72" x14ac:dyDescent="0.2">
      <c r="A503" s="353"/>
      <c r="B503" s="354"/>
      <c r="C503" s="354"/>
      <c r="D503" s="354"/>
      <c r="E503" s="354"/>
      <c r="F503" s="356"/>
      <c r="G503" s="356"/>
      <c r="H503" s="356"/>
      <c r="I503" s="357"/>
      <c r="J503" s="356"/>
      <c r="K503" s="356"/>
      <c r="L503" s="356"/>
      <c r="M503" s="356"/>
      <c r="N503" s="356"/>
      <c r="O503" s="356"/>
      <c r="P503" s="356"/>
      <c r="Q503" s="356"/>
      <c r="R503" s="358"/>
      <c r="S503" s="358"/>
      <c r="T503" s="356"/>
      <c r="U503" s="359"/>
      <c r="V503" s="493"/>
      <c r="W503" s="356"/>
      <c r="X503" s="356"/>
      <c r="Y503" s="356"/>
      <c r="Z503" s="356"/>
      <c r="AA503" s="360"/>
      <c r="AB503" s="360"/>
      <c r="AC503" s="356"/>
      <c r="AD503" s="356"/>
      <c r="AE503" s="356"/>
      <c r="AF503" s="356"/>
      <c r="AG503" s="356"/>
      <c r="AH503" s="356"/>
      <c r="AI503" s="361"/>
      <c r="AJ503" s="356"/>
      <c r="AK503" s="356"/>
      <c r="AL503" s="356"/>
      <c r="AM503" s="362"/>
      <c r="AN503" s="356"/>
      <c r="AO503" s="356"/>
      <c r="AP503" s="356"/>
      <c r="AQ503" s="356"/>
      <c r="AR503" s="363"/>
      <c r="AS503" s="356"/>
      <c r="AT503" s="356"/>
      <c r="AU503" s="356"/>
      <c r="AV503" s="364"/>
      <c r="AW503" s="356"/>
      <c r="AX503" s="356"/>
      <c r="AY503" s="356"/>
      <c r="AZ503" s="356"/>
      <c r="BA503" s="356"/>
      <c r="BB503" s="356"/>
      <c r="BC503" s="356"/>
      <c r="BD503" s="356"/>
      <c r="BE503" s="356"/>
      <c r="BF503" s="356"/>
      <c r="BG503" s="356"/>
      <c r="BH503" s="354"/>
      <c r="BI503" s="354"/>
      <c r="BJ503" s="356"/>
      <c r="BK503" s="356"/>
      <c r="BL503" s="356"/>
      <c r="BM503" s="356"/>
      <c r="BN503" s="356"/>
      <c r="BO503" s="356"/>
      <c r="BP503" s="356"/>
      <c r="BQ503" s="356"/>
      <c r="BR503" s="356"/>
      <c r="BS503" s="354"/>
      <c r="BT503" s="356"/>
    </row>
    <row r="504" spans="1:72" x14ac:dyDescent="0.2">
      <c r="A504" s="353"/>
      <c r="B504" s="354"/>
      <c r="C504" s="354"/>
      <c r="D504" s="354"/>
      <c r="E504" s="354"/>
      <c r="F504" s="356"/>
      <c r="G504" s="356"/>
      <c r="H504" s="356"/>
      <c r="I504" s="357"/>
      <c r="J504" s="356"/>
      <c r="K504" s="356"/>
      <c r="L504" s="356"/>
      <c r="M504" s="356"/>
      <c r="N504" s="356"/>
      <c r="O504" s="356"/>
      <c r="P504" s="356"/>
      <c r="Q504" s="356"/>
      <c r="R504" s="358"/>
      <c r="S504" s="358"/>
      <c r="T504" s="356"/>
      <c r="U504" s="359"/>
      <c r="V504" s="493"/>
      <c r="W504" s="356"/>
      <c r="X504" s="356"/>
      <c r="Y504" s="356"/>
      <c r="Z504" s="356"/>
      <c r="AA504" s="360"/>
      <c r="AB504" s="360"/>
      <c r="AC504" s="356"/>
      <c r="AD504" s="356"/>
      <c r="AE504" s="356"/>
      <c r="AF504" s="356"/>
      <c r="AG504" s="356"/>
      <c r="AH504" s="356"/>
      <c r="AI504" s="361"/>
      <c r="AJ504" s="356"/>
      <c r="AK504" s="356"/>
      <c r="AL504" s="356"/>
      <c r="AM504" s="362"/>
      <c r="AN504" s="356"/>
      <c r="AO504" s="356"/>
      <c r="AP504" s="356"/>
      <c r="AQ504" s="356"/>
      <c r="AR504" s="363"/>
      <c r="AS504" s="356"/>
      <c r="AT504" s="356"/>
      <c r="AU504" s="356"/>
      <c r="AV504" s="364"/>
      <c r="AW504" s="356"/>
      <c r="AX504" s="356"/>
      <c r="AY504" s="356"/>
      <c r="AZ504" s="356"/>
      <c r="BA504" s="356"/>
      <c r="BB504" s="356"/>
      <c r="BC504" s="356"/>
      <c r="BD504" s="356"/>
      <c r="BE504" s="356"/>
      <c r="BF504" s="356"/>
      <c r="BG504" s="356"/>
      <c r="BH504" s="354"/>
      <c r="BI504" s="354"/>
      <c r="BJ504" s="356"/>
      <c r="BK504" s="356"/>
      <c r="BL504" s="356"/>
      <c r="BM504" s="356"/>
      <c r="BN504" s="356"/>
      <c r="BO504" s="356"/>
      <c r="BP504" s="356"/>
      <c r="BQ504" s="356"/>
      <c r="BR504" s="356"/>
      <c r="BS504" s="354"/>
      <c r="BT504" s="356"/>
    </row>
    <row r="505" spans="1:72" x14ac:dyDescent="0.2">
      <c r="A505" s="353"/>
      <c r="B505" s="354"/>
      <c r="C505" s="354"/>
      <c r="D505" s="354"/>
      <c r="E505" s="354"/>
      <c r="F505" s="356"/>
      <c r="G505" s="356"/>
      <c r="H505" s="356"/>
      <c r="I505" s="357"/>
      <c r="J505" s="356"/>
      <c r="K505" s="356"/>
      <c r="L505" s="356"/>
      <c r="M505" s="356"/>
      <c r="N505" s="356"/>
      <c r="O505" s="356"/>
      <c r="P505" s="356"/>
      <c r="Q505" s="356"/>
      <c r="R505" s="358"/>
      <c r="S505" s="358"/>
      <c r="T505" s="356"/>
      <c r="U505" s="359"/>
      <c r="V505" s="493"/>
      <c r="W505" s="356"/>
      <c r="X505" s="356"/>
      <c r="Y505" s="356"/>
      <c r="Z505" s="356"/>
      <c r="AA505" s="360"/>
      <c r="AB505" s="360"/>
      <c r="AC505" s="356"/>
      <c r="AD505" s="356"/>
      <c r="AE505" s="356"/>
      <c r="AF505" s="356"/>
      <c r="AG505" s="356"/>
      <c r="AH505" s="356"/>
      <c r="AI505" s="361"/>
      <c r="AJ505" s="356"/>
      <c r="AK505" s="356"/>
      <c r="AL505" s="356"/>
      <c r="AM505" s="362"/>
      <c r="AN505" s="356"/>
      <c r="AO505" s="356"/>
      <c r="AP505" s="356"/>
      <c r="AQ505" s="356"/>
      <c r="AR505" s="363"/>
      <c r="AS505" s="356"/>
      <c r="AT505" s="356"/>
      <c r="AU505" s="356"/>
      <c r="AV505" s="364"/>
      <c r="AW505" s="356"/>
      <c r="AX505" s="356"/>
      <c r="AY505" s="356"/>
      <c r="AZ505" s="356"/>
      <c r="BA505" s="356"/>
      <c r="BB505" s="356"/>
      <c r="BC505" s="356"/>
      <c r="BD505" s="356"/>
      <c r="BE505" s="356"/>
      <c r="BF505" s="356"/>
      <c r="BG505" s="356"/>
      <c r="BH505" s="354"/>
      <c r="BI505" s="354"/>
      <c r="BJ505" s="356"/>
      <c r="BK505" s="356"/>
      <c r="BL505" s="356"/>
      <c r="BM505" s="356"/>
      <c r="BN505" s="356"/>
      <c r="BO505" s="356"/>
      <c r="BP505" s="356"/>
      <c r="BQ505" s="356"/>
      <c r="BR505" s="356"/>
      <c r="BS505" s="354"/>
      <c r="BT505" s="356"/>
    </row>
    <row r="506" spans="1:72" x14ac:dyDescent="0.2">
      <c r="A506" s="353"/>
      <c r="B506" s="354"/>
      <c r="C506" s="354"/>
      <c r="D506" s="354"/>
      <c r="E506" s="354"/>
      <c r="F506" s="356"/>
      <c r="G506" s="356"/>
      <c r="H506" s="356"/>
      <c r="I506" s="357"/>
      <c r="J506" s="356"/>
      <c r="K506" s="356"/>
      <c r="L506" s="356"/>
      <c r="M506" s="356"/>
      <c r="N506" s="356"/>
      <c r="O506" s="356"/>
      <c r="P506" s="356"/>
      <c r="Q506" s="356"/>
      <c r="R506" s="358"/>
      <c r="S506" s="358"/>
      <c r="T506" s="356"/>
      <c r="U506" s="359"/>
      <c r="V506" s="493"/>
      <c r="W506" s="356"/>
      <c r="X506" s="356"/>
      <c r="Y506" s="356"/>
      <c r="Z506" s="356"/>
      <c r="AA506" s="360"/>
      <c r="AB506" s="360"/>
      <c r="AC506" s="356"/>
      <c r="AD506" s="356"/>
      <c r="AE506" s="356"/>
      <c r="AF506" s="356"/>
      <c r="AG506" s="356"/>
      <c r="AH506" s="356"/>
      <c r="AI506" s="361"/>
      <c r="AJ506" s="356"/>
      <c r="AK506" s="356"/>
      <c r="AL506" s="356"/>
      <c r="AM506" s="362"/>
      <c r="AN506" s="356"/>
      <c r="AO506" s="356"/>
      <c r="AP506" s="356"/>
      <c r="AQ506" s="356"/>
      <c r="AR506" s="363"/>
      <c r="AS506" s="356"/>
      <c r="AT506" s="356"/>
      <c r="AU506" s="356"/>
      <c r="AV506" s="364"/>
      <c r="AW506" s="356"/>
      <c r="AX506" s="356"/>
      <c r="AY506" s="356"/>
      <c r="AZ506" s="356"/>
      <c r="BA506" s="356"/>
      <c r="BB506" s="356"/>
      <c r="BC506" s="356"/>
      <c r="BD506" s="356"/>
      <c r="BE506" s="356"/>
      <c r="BF506" s="356"/>
      <c r="BG506" s="356"/>
      <c r="BH506" s="354"/>
      <c r="BI506" s="354"/>
      <c r="BJ506" s="356"/>
      <c r="BK506" s="356"/>
      <c r="BL506" s="356"/>
      <c r="BM506" s="356"/>
      <c r="BN506" s="356"/>
      <c r="BO506" s="356"/>
      <c r="BP506" s="356"/>
      <c r="BQ506" s="356"/>
      <c r="BR506" s="356"/>
      <c r="BS506" s="354"/>
      <c r="BT506" s="356"/>
    </row>
    <row r="507" spans="1:72" x14ac:dyDescent="0.2">
      <c r="A507" s="353"/>
      <c r="B507" s="354"/>
      <c r="C507" s="354"/>
      <c r="D507" s="354"/>
      <c r="E507" s="354"/>
      <c r="F507" s="356"/>
      <c r="G507" s="356"/>
      <c r="H507" s="356"/>
      <c r="I507" s="357"/>
      <c r="J507" s="356"/>
      <c r="K507" s="356"/>
      <c r="L507" s="356"/>
      <c r="M507" s="356"/>
      <c r="N507" s="356"/>
      <c r="O507" s="356"/>
      <c r="P507" s="356"/>
      <c r="Q507" s="356"/>
      <c r="R507" s="358"/>
      <c r="S507" s="358"/>
      <c r="T507" s="356"/>
      <c r="U507" s="359"/>
      <c r="V507" s="493"/>
      <c r="W507" s="356"/>
      <c r="X507" s="356"/>
      <c r="Y507" s="356"/>
      <c r="Z507" s="356"/>
      <c r="AA507" s="360"/>
      <c r="AB507" s="360"/>
      <c r="AC507" s="356"/>
      <c r="AD507" s="356"/>
      <c r="AE507" s="356"/>
      <c r="AF507" s="356"/>
      <c r="AG507" s="356"/>
      <c r="AH507" s="356"/>
      <c r="AI507" s="361"/>
      <c r="AJ507" s="356"/>
      <c r="AK507" s="356"/>
      <c r="AL507" s="356"/>
      <c r="AM507" s="362"/>
      <c r="AN507" s="356"/>
      <c r="AO507" s="356"/>
      <c r="AP507" s="356"/>
      <c r="AQ507" s="356"/>
      <c r="AR507" s="363"/>
      <c r="AS507" s="356"/>
      <c r="AT507" s="356"/>
      <c r="AU507" s="356"/>
      <c r="AV507" s="364"/>
      <c r="AW507" s="356"/>
      <c r="AX507" s="356"/>
      <c r="AY507" s="356"/>
      <c r="AZ507" s="356"/>
      <c r="BA507" s="356"/>
      <c r="BB507" s="356"/>
      <c r="BC507" s="356"/>
      <c r="BD507" s="356"/>
      <c r="BE507" s="356"/>
      <c r="BF507" s="356"/>
      <c r="BG507" s="356"/>
      <c r="BH507" s="354"/>
      <c r="BI507" s="354"/>
      <c r="BJ507" s="356"/>
      <c r="BK507" s="356"/>
      <c r="BL507" s="356"/>
      <c r="BM507" s="356"/>
      <c r="BN507" s="356"/>
      <c r="BO507" s="356"/>
      <c r="BP507" s="356"/>
      <c r="BQ507" s="356"/>
      <c r="BR507" s="356"/>
      <c r="BS507" s="354"/>
      <c r="BT507" s="356"/>
    </row>
    <row r="508" spans="1:72" x14ac:dyDescent="0.2">
      <c r="A508" s="353"/>
      <c r="B508" s="354"/>
      <c r="C508" s="354"/>
      <c r="D508" s="354"/>
      <c r="E508" s="354"/>
      <c r="F508" s="356"/>
      <c r="G508" s="356"/>
      <c r="H508" s="356"/>
      <c r="I508" s="357"/>
      <c r="J508" s="356"/>
      <c r="K508" s="356"/>
      <c r="L508" s="356"/>
      <c r="M508" s="356"/>
      <c r="N508" s="356"/>
      <c r="O508" s="356"/>
      <c r="P508" s="356"/>
      <c r="Q508" s="356"/>
      <c r="R508" s="358"/>
      <c r="S508" s="358"/>
      <c r="T508" s="356"/>
      <c r="U508" s="359"/>
      <c r="V508" s="493"/>
      <c r="W508" s="356"/>
      <c r="X508" s="356"/>
      <c r="Y508" s="356"/>
      <c r="Z508" s="356"/>
      <c r="AA508" s="360"/>
      <c r="AB508" s="360"/>
      <c r="AC508" s="356"/>
      <c r="AD508" s="356"/>
      <c r="AE508" s="356"/>
      <c r="AF508" s="356"/>
      <c r="AG508" s="356"/>
      <c r="AH508" s="356"/>
      <c r="AI508" s="361"/>
      <c r="AJ508" s="356"/>
      <c r="AK508" s="356"/>
      <c r="AL508" s="356"/>
      <c r="AM508" s="362"/>
      <c r="AN508" s="356"/>
      <c r="AO508" s="356"/>
      <c r="AP508" s="356"/>
      <c r="AQ508" s="356"/>
      <c r="AR508" s="363"/>
      <c r="AS508" s="356"/>
      <c r="AT508" s="356"/>
      <c r="AU508" s="356"/>
      <c r="AV508" s="364"/>
      <c r="AW508" s="356"/>
      <c r="AX508" s="356"/>
      <c r="AY508" s="356"/>
      <c r="AZ508" s="356"/>
      <c r="BA508" s="356"/>
      <c r="BB508" s="356"/>
      <c r="BC508" s="356"/>
      <c r="BD508" s="356"/>
      <c r="BE508" s="356"/>
      <c r="BF508" s="356"/>
      <c r="BG508" s="356"/>
      <c r="BH508" s="354"/>
      <c r="BI508" s="354"/>
      <c r="BJ508" s="356"/>
      <c r="BK508" s="356"/>
      <c r="BL508" s="356"/>
      <c r="BM508" s="356"/>
      <c r="BN508" s="356"/>
      <c r="BO508" s="356"/>
      <c r="BP508" s="356"/>
      <c r="BQ508" s="356"/>
      <c r="BR508" s="356"/>
      <c r="BS508" s="354"/>
      <c r="BT508" s="356"/>
    </row>
    <row r="509" spans="1:72" x14ac:dyDescent="0.2">
      <c r="A509" s="353"/>
      <c r="B509" s="354"/>
      <c r="C509" s="354"/>
      <c r="D509" s="354"/>
      <c r="E509" s="354"/>
      <c r="F509" s="356"/>
      <c r="G509" s="356"/>
      <c r="H509" s="356"/>
      <c r="I509" s="357"/>
      <c r="J509" s="356"/>
      <c r="K509" s="356"/>
      <c r="L509" s="356"/>
      <c r="M509" s="356"/>
      <c r="N509" s="356"/>
      <c r="O509" s="356"/>
      <c r="P509" s="356"/>
      <c r="Q509" s="356"/>
      <c r="R509" s="358"/>
      <c r="S509" s="358"/>
      <c r="T509" s="356"/>
      <c r="U509" s="359"/>
      <c r="V509" s="493"/>
      <c r="W509" s="356"/>
      <c r="X509" s="356"/>
      <c r="Y509" s="356"/>
      <c r="Z509" s="356"/>
      <c r="AA509" s="360"/>
      <c r="AB509" s="360"/>
      <c r="AC509" s="356"/>
      <c r="AD509" s="356"/>
      <c r="AE509" s="356"/>
      <c r="AF509" s="356"/>
      <c r="AG509" s="356"/>
      <c r="AH509" s="356"/>
      <c r="AI509" s="361"/>
      <c r="AJ509" s="356"/>
      <c r="AK509" s="356"/>
      <c r="AL509" s="356"/>
      <c r="AM509" s="362"/>
      <c r="AN509" s="356"/>
      <c r="AO509" s="356"/>
      <c r="AP509" s="356"/>
      <c r="AQ509" s="356"/>
      <c r="AR509" s="363"/>
      <c r="AS509" s="356"/>
      <c r="AT509" s="356"/>
      <c r="AU509" s="356"/>
      <c r="AV509" s="364"/>
      <c r="AW509" s="356"/>
      <c r="AX509" s="356"/>
      <c r="AY509" s="356"/>
      <c r="AZ509" s="356"/>
      <c r="BA509" s="356"/>
      <c r="BB509" s="356"/>
      <c r="BC509" s="356"/>
      <c r="BD509" s="356"/>
      <c r="BE509" s="356"/>
      <c r="BF509" s="356"/>
      <c r="BG509" s="356"/>
      <c r="BH509" s="354"/>
      <c r="BI509" s="354"/>
      <c r="BJ509" s="356"/>
      <c r="BK509" s="356"/>
      <c r="BL509" s="356"/>
      <c r="BM509" s="356"/>
      <c r="BN509" s="356"/>
      <c r="BO509" s="356"/>
      <c r="BP509" s="356"/>
      <c r="BQ509" s="356"/>
      <c r="BR509" s="356"/>
      <c r="BS509" s="354"/>
      <c r="BT509" s="356"/>
    </row>
    <row r="510" spans="1:72" x14ac:dyDescent="0.2">
      <c r="A510" s="353"/>
      <c r="B510" s="354"/>
      <c r="C510" s="354"/>
      <c r="D510" s="354"/>
      <c r="E510" s="354"/>
      <c r="F510" s="356"/>
      <c r="G510" s="356"/>
      <c r="H510" s="356"/>
      <c r="I510" s="357"/>
      <c r="J510" s="356"/>
      <c r="K510" s="356"/>
      <c r="L510" s="356"/>
      <c r="M510" s="356"/>
      <c r="N510" s="356"/>
      <c r="O510" s="356"/>
      <c r="P510" s="356"/>
      <c r="Q510" s="356"/>
      <c r="R510" s="358"/>
      <c r="S510" s="358"/>
      <c r="T510" s="356"/>
      <c r="U510" s="359"/>
      <c r="V510" s="493"/>
      <c r="W510" s="356"/>
      <c r="X510" s="356"/>
      <c r="Y510" s="356"/>
      <c r="Z510" s="356"/>
      <c r="AA510" s="360"/>
      <c r="AB510" s="360"/>
      <c r="AC510" s="356"/>
      <c r="AD510" s="356"/>
      <c r="AE510" s="356"/>
      <c r="AF510" s="356"/>
      <c r="AG510" s="356"/>
      <c r="AH510" s="356"/>
      <c r="AI510" s="361"/>
      <c r="AJ510" s="356"/>
      <c r="AK510" s="356"/>
      <c r="AL510" s="356"/>
      <c r="AM510" s="362"/>
      <c r="AN510" s="356"/>
      <c r="AO510" s="356"/>
      <c r="AP510" s="356"/>
      <c r="AQ510" s="356"/>
      <c r="AR510" s="363"/>
      <c r="AS510" s="356"/>
      <c r="AT510" s="356"/>
      <c r="AU510" s="356"/>
      <c r="AV510" s="364"/>
      <c r="AW510" s="356"/>
      <c r="AX510" s="356"/>
      <c r="AY510" s="356"/>
      <c r="AZ510" s="356"/>
      <c r="BA510" s="356"/>
      <c r="BB510" s="356"/>
      <c r="BC510" s="356"/>
      <c r="BD510" s="356"/>
      <c r="BE510" s="356"/>
      <c r="BF510" s="356"/>
      <c r="BG510" s="356"/>
      <c r="BH510" s="354"/>
      <c r="BI510" s="354"/>
      <c r="BJ510" s="356"/>
      <c r="BK510" s="356"/>
      <c r="BL510" s="356"/>
      <c r="BM510" s="356"/>
      <c r="BN510" s="356"/>
      <c r="BO510" s="356"/>
      <c r="BP510" s="356"/>
      <c r="BQ510" s="356"/>
      <c r="BR510" s="356"/>
      <c r="BS510" s="354"/>
      <c r="BT510" s="356"/>
    </row>
    <row r="511" spans="1:72" x14ac:dyDescent="0.2">
      <c r="A511" s="353"/>
      <c r="B511" s="354"/>
      <c r="C511" s="354"/>
      <c r="D511" s="354"/>
      <c r="E511" s="354"/>
      <c r="F511" s="356"/>
      <c r="G511" s="356"/>
      <c r="H511" s="356"/>
      <c r="I511" s="357"/>
      <c r="J511" s="356"/>
      <c r="K511" s="356"/>
      <c r="L511" s="356"/>
      <c r="M511" s="356"/>
      <c r="N511" s="356"/>
      <c r="O511" s="356"/>
      <c r="P511" s="356"/>
      <c r="Q511" s="356"/>
      <c r="R511" s="358"/>
      <c r="S511" s="358"/>
      <c r="T511" s="356"/>
      <c r="U511" s="359"/>
      <c r="V511" s="493"/>
      <c r="W511" s="356"/>
      <c r="X511" s="356"/>
      <c r="Y511" s="356"/>
      <c r="Z511" s="356"/>
      <c r="AA511" s="360"/>
      <c r="AB511" s="360"/>
      <c r="AC511" s="356"/>
      <c r="AD511" s="356"/>
      <c r="AE511" s="356"/>
      <c r="AF511" s="356"/>
      <c r="AG511" s="356"/>
      <c r="AH511" s="356"/>
      <c r="AI511" s="361"/>
      <c r="AJ511" s="356"/>
      <c r="AK511" s="356"/>
      <c r="AL511" s="356"/>
      <c r="AM511" s="362"/>
      <c r="AN511" s="356"/>
      <c r="AO511" s="356"/>
      <c r="AP511" s="356"/>
      <c r="AQ511" s="356"/>
      <c r="AR511" s="363"/>
      <c r="AS511" s="356"/>
      <c r="AT511" s="356"/>
      <c r="AU511" s="356"/>
      <c r="AV511" s="364"/>
      <c r="AW511" s="356"/>
      <c r="AX511" s="356"/>
      <c r="AY511" s="356"/>
      <c r="AZ511" s="356"/>
      <c r="BA511" s="356"/>
      <c r="BB511" s="356"/>
      <c r="BC511" s="356"/>
      <c r="BD511" s="356"/>
      <c r="BE511" s="356"/>
      <c r="BF511" s="356"/>
      <c r="BG511" s="356"/>
      <c r="BH511" s="354"/>
      <c r="BI511" s="354"/>
      <c r="BJ511" s="356"/>
      <c r="BK511" s="356"/>
      <c r="BL511" s="356"/>
      <c r="BM511" s="356"/>
      <c r="BN511" s="356"/>
      <c r="BO511" s="356"/>
      <c r="BP511" s="356"/>
      <c r="BQ511" s="356"/>
      <c r="BR511" s="356"/>
      <c r="BS511" s="354"/>
      <c r="BT511" s="356"/>
    </row>
    <row r="512" spans="1:72" x14ac:dyDescent="0.2">
      <c r="A512" s="353"/>
      <c r="B512" s="354"/>
      <c r="C512" s="354"/>
      <c r="D512" s="354"/>
      <c r="E512" s="354"/>
      <c r="F512" s="356"/>
      <c r="G512" s="356"/>
      <c r="H512" s="356"/>
      <c r="I512" s="357"/>
      <c r="J512" s="356"/>
      <c r="K512" s="356"/>
      <c r="L512" s="356"/>
      <c r="M512" s="356"/>
      <c r="N512" s="356"/>
      <c r="O512" s="356"/>
      <c r="P512" s="356"/>
      <c r="Q512" s="356"/>
      <c r="R512" s="358"/>
      <c r="S512" s="358"/>
      <c r="T512" s="356"/>
      <c r="U512" s="359"/>
      <c r="V512" s="493"/>
      <c r="W512" s="356"/>
      <c r="X512" s="356"/>
      <c r="Y512" s="356"/>
      <c r="Z512" s="356"/>
      <c r="AA512" s="360"/>
      <c r="AB512" s="360"/>
      <c r="AC512" s="356"/>
      <c r="AD512" s="356"/>
      <c r="AE512" s="356"/>
      <c r="AF512" s="356"/>
      <c r="AG512" s="356"/>
      <c r="AH512" s="356"/>
      <c r="AI512" s="361"/>
      <c r="AJ512" s="356"/>
      <c r="AK512" s="356"/>
      <c r="AL512" s="356"/>
      <c r="AM512" s="362"/>
      <c r="AN512" s="356"/>
      <c r="AO512" s="356"/>
      <c r="AP512" s="356"/>
      <c r="AQ512" s="356"/>
      <c r="AR512" s="363"/>
      <c r="AS512" s="356"/>
      <c r="AT512" s="356"/>
      <c r="AU512" s="356"/>
      <c r="AV512" s="364"/>
      <c r="AW512" s="356"/>
      <c r="AX512" s="356"/>
      <c r="AY512" s="356"/>
      <c r="AZ512" s="356"/>
      <c r="BA512" s="356"/>
      <c r="BB512" s="356"/>
      <c r="BC512" s="356"/>
      <c r="BD512" s="356"/>
      <c r="BE512" s="356"/>
      <c r="BF512" s="356"/>
      <c r="BG512" s="356"/>
      <c r="BH512" s="354"/>
      <c r="BI512" s="354"/>
      <c r="BJ512" s="356"/>
      <c r="BK512" s="356"/>
      <c r="BL512" s="356"/>
      <c r="BM512" s="356"/>
      <c r="BN512" s="356"/>
      <c r="BO512" s="356"/>
      <c r="BP512" s="356"/>
      <c r="BQ512" s="356"/>
      <c r="BR512" s="356"/>
      <c r="BS512" s="354"/>
      <c r="BT512" s="356"/>
    </row>
    <row r="513" spans="1:72" x14ac:dyDescent="0.2">
      <c r="A513" s="353"/>
      <c r="B513" s="354"/>
      <c r="C513" s="354"/>
      <c r="D513" s="354"/>
      <c r="E513" s="354"/>
      <c r="F513" s="356"/>
      <c r="G513" s="356"/>
      <c r="H513" s="356"/>
      <c r="I513" s="357"/>
      <c r="J513" s="356"/>
      <c r="K513" s="356"/>
      <c r="L513" s="356"/>
      <c r="M513" s="356"/>
      <c r="N513" s="356"/>
      <c r="O513" s="356"/>
      <c r="P513" s="356"/>
      <c r="Q513" s="356"/>
      <c r="R513" s="358"/>
      <c r="S513" s="358"/>
      <c r="T513" s="356"/>
      <c r="U513" s="359"/>
      <c r="V513" s="493"/>
      <c r="W513" s="356"/>
      <c r="X513" s="356"/>
      <c r="Y513" s="356"/>
      <c r="Z513" s="356"/>
      <c r="AA513" s="360"/>
      <c r="AB513" s="360"/>
      <c r="AC513" s="356"/>
      <c r="AD513" s="356"/>
      <c r="AE513" s="356"/>
      <c r="AF513" s="356"/>
      <c r="AG513" s="356"/>
      <c r="AH513" s="356"/>
      <c r="AI513" s="361"/>
      <c r="AJ513" s="356"/>
      <c r="AK513" s="356"/>
      <c r="AL513" s="356"/>
      <c r="AM513" s="362"/>
      <c r="AN513" s="356"/>
      <c r="AO513" s="356"/>
      <c r="AP513" s="356"/>
      <c r="AQ513" s="356"/>
      <c r="AR513" s="363"/>
      <c r="AS513" s="356"/>
      <c r="AT513" s="356"/>
      <c r="AU513" s="356"/>
      <c r="AV513" s="364"/>
      <c r="AW513" s="356"/>
      <c r="AX513" s="356"/>
      <c r="AY513" s="356"/>
      <c r="AZ513" s="356"/>
      <c r="BA513" s="356"/>
      <c r="BB513" s="356"/>
      <c r="BC513" s="356"/>
      <c r="BD513" s="356"/>
      <c r="BE513" s="356"/>
      <c r="BF513" s="356"/>
      <c r="BG513" s="356"/>
      <c r="BH513" s="354"/>
      <c r="BI513" s="354"/>
      <c r="BJ513" s="356"/>
      <c r="BK513" s="356"/>
      <c r="BL513" s="356"/>
      <c r="BM513" s="356"/>
      <c r="BN513" s="356"/>
      <c r="BO513" s="356"/>
      <c r="BP513" s="356"/>
      <c r="BQ513" s="356"/>
      <c r="BR513" s="356"/>
      <c r="BS513" s="354"/>
      <c r="BT513" s="356"/>
    </row>
    <row r="514" spans="1:72" x14ac:dyDescent="0.2">
      <c r="A514" s="353"/>
      <c r="B514" s="354"/>
      <c r="C514" s="354"/>
      <c r="D514" s="354"/>
      <c r="E514" s="354"/>
      <c r="F514" s="356"/>
      <c r="G514" s="356"/>
      <c r="H514" s="356"/>
      <c r="I514" s="357"/>
      <c r="J514" s="356"/>
      <c r="K514" s="356"/>
      <c r="L514" s="356"/>
      <c r="M514" s="356"/>
      <c r="N514" s="356"/>
      <c r="O514" s="356"/>
      <c r="P514" s="356"/>
      <c r="Q514" s="356"/>
      <c r="R514" s="358"/>
      <c r="S514" s="358"/>
      <c r="T514" s="356"/>
      <c r="U514" s="359"/>
      <c r="V514" s="493"/>
      <c r="W514" s="356"/>
      <c r="X514" s="356"/>
      <c r="Y514" s="356"/>
      <c r="Z514" s="356"/>
      <c r="AA514" s="360"/>
      <c r="AB514" s="360"/>
      <c r="AC514" s="356"/>
      <c r="AD514" s="356"/>
      <c r="AE514" s="356"/>
      <c r="AF514" s="356"/>
      <c r="AG514" s="356"/>
      <c r="AH514" s="356"/>
      <c r="AI514" s="361"/>
      <c r="AJ514" s="356"/>
      <c r="AK514" s="356"/>
      <c r="AL514" s="356"/>
      <c r="AM514" s="362"/>
      <c r="AN514" s="356"/>
      <c r="AO514" s="356"/>
      <c r="AP514" s="356"/>
      <c r="AQ514" s="356"/>
      <c r="AR514" s="363"/>
      <c r="AS514" s="356"/>
      <c r="AT514" s="356"/>
      <c r="AU514" s="356"/>
      <c r="AV514" s="364"/>
      <c r="AW514" s="356"/>
      <c r="AX514" s="356"/>
      <c r="AY514" s="356"/>
      <c r="AZ514" s="356"/>
      <c r="BA514" s="356"/>
      <c r="BB514" s="356"/>
      <c r="BC514" s="356"/>
      <c r="BD514" s="356"/>
      <c r="BE514" s="356"/>
      <c r="BF514" s="356"/>
      <c r="BG514" s="356"/>
      <c r="BH514" s="354"/>
      <c r="BI514" s="354"/>
      <c r="BJ514" s="356"/>
      <c r="BK514" s="356"/>
      <c r="BL514" s="356"/>
      <c r="BM514" s="356"/>
      <c r="BN514" s="356"/>
      <c r="BO514" s="356"/>
      <c r="BP514" s="356"/>
      <c r="BQ514" s="356"/>
      <c r="BR514" s="356"/>
      <c r="BS514" s="354"/>
      <c r="BT514" s="356"/>
    </row>
    <row r="515" spans="1:72" x14ac:dyDescent="0.2">
      <c r="A515" s="353"/>
      <c r="B515" s="354"/>
      <c r="C515" s="354"/>
      <c r="D515" s="354"/>
      <c r="E515" s="354"/>
      <c r="F515" s="356"/>
      <c r="G515" s="356"/>
      <c r="H515" s="356"/>
      <c r="I515" s="357"/>
      <c r="J515" s="356"/>
      <c r="K515" s="356"/>
      <c r="L515" s="356"/>
      <c r="M515" s="356"/>
      <c r="N515" s="356"/>
      <c r="O515" s="356"/>
      <c r="P515" s="356"/>
      <c r="Q515" s="356"/>
      <c r="R515" s="358"/>
      <c r="S515" s="358"/>
      <c r="T515" s="356"/>
      <c r="U515" s="359"/>
      <c r="V515" s="493"/>
      <c r="W515" s="356"/>
      <c r="X515" s="356"/>
      <c r="Y515" s="356"/>
      <c r="Z515" s="356"/>
      <c r="AA515" s="360"/>
      <c r="AB515" s="360"/>
      <c r="AC515" s="356"/>
      <c r="AD515" s="356"/>
      <c r="AE515" s="356"/>
      <c r="AF515" s="356"/>
      <c r="AG515" s="356"/>
      <c r="AH515" s="356"/>
      <c r="AI515" s="361"/>
      <c r="AJ515" s="356"/>
      <c r="AK515" s="356"/>
      <c r="AL515" s="356"/>
      <c r="AM515" s="362"/>
      <c r="AN515" s="356"/>
      <c r="AO515" s="356"/>
      <c r="AP515" s="356"/>
      <c r="AQ515" s="356"/>
      <c r="AR515" s="363"/>
      <c r="AS515" s="356"/>
      <c r="AT515" s="356"/>
      <c r="AU515" s="356"/>
      <c r="AV515" s="364"/>
      <c r="AW515" s="356"/>
      <c r="AX515" s="356"/>
      <c r="AY515" s="356"/>
      <c r="AZ515" s="356"/>
      <c r="BA515" s="356"/>
      <c r="BB515" s="356"/>
      <c r="BC515" s="356"/>
      <c r="BD515" s="356"/>
      <c r="BE515" s="356"/>
      <c r="BF515" s="356"/>
      <c r="BG515" s="356"/>
      <c r="BH515" s="354"/>
      <c r="BI515" s="354"/>
      <c r="BJ515" s="356"/>
      <c r="BK515" s="356"/>
      <c r="BL515" s="356"/>
      <c r="BM515" s="356"/>
      <c r="BN515" s="356"/>
      <c r="BO515" s="356"/>
      <c r="BP515" s="356"/>
      <c r="BQ515" s="356"/>
      <c r="BR515" s="356"/>
      <c r="BS515" s="354"/>
      <c r="BT515" s="356"/>
    </row>
    <row r="516" spans="1:72" x14ac:dyDescent="0.2">
      <c r="A516" s="353"/>
      <c r="B516" s="354"/>
      <c r="C516" s="354"/>
      <c r="D516" s="354"/>
      <c r="E516" s="354"/>
      <c r="F516" s="356"/>
      <c r="G516" s="356"/>
      <c r="H516" s="356"/>
      <c r="I516" s="357"/>
      <c r="J516" s="356"/>
      <c r="K516" s="356"/>
      <c r="L516" s="356"/>
      <c r="M516" s="356"/>
      <c r="N516" s="356"/>
      <c r="O516" s="356"/>
      <c r="P516" s="356"/>
      <c r="Q516" s="356"/>
      <c r="R516" s="358"/>
      <c r="S516" s="358"/>
      <c r="T516" s="356"/>
      <c r="U516" s="359"/>
      <c r="V516" s="493"/>
      <c r="W516" s="356"/>
      <c r="X516" s="356"/>
      <c r="Y516" s="356"/>
      <c r="Z516" s="356"/>
      <c r="AA516" s="360"/>
      <c r="AB516" s="360"/>
      <c r="AC516" s="356"/>
      <c r="AD516" s="356"/>
      <c r="AE516" s="356"/>
      <c r="AF516" s="356"/>
      <c r="AG516" s="356"/>
      <c r="AH516" s="356"/>
      <c r="AI516" s="361"/>
      <c r="AJ516" s="356"/>
      <c r="AK516" s="356"/>
      <c r="AL516" s="356"/>
      <c r="AM516" s="362"/>
      <c r="AN516" s="356"/>
      <c r="AO516" s="356"/>
      <c r="AP516" s="356"/>
      <c r="AQ516" s="356"/>
      <c r="AR516" s="363"/>
      <c r="AS516" s="356"/>
      <c r="AT516" s="356"/>
      <c r="AU516" s="356"/>
      <c r="AV516" s="364"/>
      <c r="AW516" s="356"/>
      <c r="AX516" s="356"/>
      <c r="AY516" s="356"/>
      <c r="AZ516" s="356"/>
      <c r="BA516" s="356"/>
      <c r="BB516" s="356"/>
      <c r="BC516" s="356"/>
      <c r="BD516" s="356"/>
      <c r="BE516" s="356"/>
      <c r="BF516" s="356"/>
      <c r="BG516" s="356"/>
      <c r="BH516" s="354"/>
      <c r="BI516" s="354"/>
      <c r="BJ516" s="356"/>
      <c r="BK516" s="356"/>
      <c r="BL516" s="356"/>
      <c r="BM516" s="356"/>
      <c r="BN516" s="356"/>
      <c r="BO516" s="356"/>
      <c r="BP516" s="356"/>
      <c r="BQ516" s="356"/>
      <c r="BR516" s="356"/>
      <c r="BS516" s="354"/>
      <c r="BT516" s="356"/>
    </row>
    <row r="517" spans="1:72" x14ac:dyDescent="0.2">
      <c r="A517" s="353"/>
      <c r="B517" s="354"/>
      <c r="C517" s="354"/>
      <c r="D517" s="354"/>
      <c r="E517" s="354"/>
      <c r="F517" s="356"/>
      <c r="G517" s="356"/>
      <c r="H517" s="356"/>
      <c r="I517" s="357"/>
      <c r="J517" s="356"/>
      <c r="K517" s="356"/>
      <c r="L517" s="356"/>
      <c r="M517" s="356"/>
      <c r="N517" s="356"/>
      <c r="O517" s="356"/>
      <c r="P517" s="356"/>
      <c r="Q517" s="356"/>
      <c r="R517" s="358"/>
      <c r="S517" s="358"/>
      <c r="T517" s="356"/>
      <c r="U517" s="359"/>
      <c r="V517" s="493"/>
      <c r="W517" s="356"/>
      <c r="X517" s="356"/>
      <c r="Y517" s="356"/>
      <c r="Z517" s="356"/>
      <c r="AA517" s="360"/>
      <c r="AB517" s="360"/>
      <c r="AC517" s="356"/>
      <c r="AD517" s="356"/>
      <c r="AE517" s="356"/>
      <c r="AF517" s="356"/>
      <c r="AG517" s="356"/>
      <c r="AH517" s="356"/>
      <c r="AI517" s="361"/>
      <c r="AJ517" s="356"/>
      <c r="AK517" s="356"/>
      <c r="AL517" s="356"/>
      <c r="AM517" s="362"/>
      <c r="AN517" s="356"/>
      <c r="AO517" s="356"/>
      <c r="AP517" s="356"/>
      <c r="AQ517" s="356"/>
      <c r="AR517" s="363"/>
      <c r="AS517" s="356"/>
      <c r="AT517" s="356"/>
      <c r="AU517" s="356"/>
      <c r="AV517" s="364"/>
      <c r="AW517" s="356"/>
      <c r="AX517" s="356"/>
      <c r="AY517" s="356"/>
      <c r="AZ517" s="356"/>
      <c r="BA517" s="356"/>
      <c r="BB517" s="356"/>
      <c r="BC517" s="356"/>
      <c r="BD517" s="356"/>
      <c r="BE517" s="356"/>
      <c r="BF517" s="356"/>
      <c r="BG517" s="356"/>
      <c r="BH517" s="354"/>
      <c r="BI517" s="354"/>
      <c r="BJ517" s="356"/>
      <c r="BK517" s="356"/>
      <c r="BL517" s="356"/>
      <c r="BM517" s="356"/>
      <c r="BN517" s="356"/>
      <c r="BO517" s="356"/>
      <c r="BP517" s="356"/>
      <c r="BQ517" s="356"/>
      <c r="BR517" s="356"/>
      <c r="BS517" s="354"/>
      <c r="BT517" s="356"/>
    </row>
    <row r="518" spans="1:72" x14ac:dyDescent="0.2">
      <c r="A518" s="353"/>
      <c r="B518" s="354"/>
      <c r="C518" s="354"/>
      <c r="D518" s="354"/>
      <c r="E518" s="354"/>
      <c r="F518" s="356"/>
      <c r="G518" s="356"/>
      <c r="H518" s="356"/>
      <c r="I518" s="357"/>
      <c r="J518" s="356"/>
      <c r="K518" s="356"/>
      <c r="L518" s="356"/>
      <c r="M518" s="356"/>
      <c r="N518" s="356"/>
      <c r="O518" s="356"/>
      <c r="P518" s="356"/>
      <c r="Q518" s="356"/>
      <c r="R518" s="358"/>
      <c r="S518" s="358"/>
      <c r="T518" s="356"/>
      <c r="U518" s="359"/>
      <c r="V518" s="493"/>
      <c r="W518" s="356"/>
      <c r="X518" s="356"/>
      <c r="Y518" s="356"/>
      <c r="Z518" s="356"/>
      <c r="AA518" s="360"/>
      <c r="AB518" s="360"/>
      <c r="AC518" s="356"/>
      <c r="AD518" s="356"/>
      <c r="AE518" s="356"/>
      <c r="AF518" s="356"/>
      <c r="AG518" s="356"/>
      <c r="AH518" s="356"/>
      <c r="AI518" s="361"/>
      <c r="AJ518" s="356"/>
      <c r="AK518" s="356"/>
      <c r="AL518" s="356"/>
      <c r="AM518" s="362"/>
      <c r="AN518" s="356"/>
      <c r="AO518" s="356"/>
      <c r="AP518" s="356"/>
      <c r="AQ518" s="356"/>
      <c r="AR518" s="363"/>
      <c r="AS518" s="356"/>
      <c r="AT518" s="356"/>
      <c r="AU518" s="356"/>
      <c r="AV518" s="364"/>
      <c r="AW518" s="356"/>
      <c r="AX518" s="356"/>
      <c r="AY518" s="356"/>
      <c r="AZ518" s="356"/>
      <c r="BA518" s="356"/>
      <c r="BB518" s="356"/>
      <c r="BC518" s="356"/>
      <c r="BD518" s="356"/>
      <c r="BE518" s="356"/>
      <c r="BF518" s="356"/>
      <c r="BG518" s="356"/>
      <c r="BH518" s="354"/>
      <c r="BI518" s="354"/>
      <c r="BJ518" s="356"/>
      <c r="BK518" s="356"/>
      <c r="BL518" s="356"/>
      <c r="BM518" s="356"/>
      <c r="BN518" s="356"/>
      <c r="BO518" s="356"/>
      <c r="BP518" s="356"/>
      <c r="BQ518" s="356"/>
      <c r="BR518" s="356"/>
      <c r="BS518" s="354"/>
      <c r="BT518" s="356"/>
    </row>
    <row r="519" spans="1:72" x14ac:dyDescent="0.2">
      <c r="A519" s="353"/>
      <c r="B519" s="354"/>
      <c r="C519" s="354"/>
      <c r="D519" s="354"/>
      <c r="E519" s="354"/>
      <c r="F519" s="356"/>
      <c r="G519" s="356"/>
      <c r="H519" s="356"/>
      <c r="I519" s="357"/>
      <c r="J519" s="356"/>
      <c r="K519" s="356"/>
      <c r="L519" s="356"/>
      <c r="M519" s="356"/>
      <c r="N519" s="356"/>
      <c r="O519" s="356"/>
      <c r="P519" s="356"/>
      <c r="Q519" s="356"/>
      <c r="R519" s="358"/>
      <c r="S519" s="358"/>
      <c r="T519" s="356"/>
      <c r="U519" s="359"/>
      <c r="V519" s="493"/>
      <c r="W519" s="356"/>
      <c r="X519" s="356"/>
      <c r="Y519" s="356"/>
      <c r="Z519" s="356"/>
      <c r="AA519" s="360"/>
      <c r="AB519" s="360"/>
      <c r="AC519" s="356"/>
      <c r="AD519" s="356"/>
      <c r="AE519" s="356"/>
      <c r="AF519" s="356"/>
      <c r="AG519" s="356"/>
      <c r="AH519" s="356"/>
      <c r="AI519" s="361"/>
      <c r="AJ519" s="356"/>
      <c r="AK519" s="356"/>
      <c r="AL519" s="356"/>
      <c r="AM519" s="362"/>
      <c r="AN519" s="356"/>
      <c r="AO519" s="356"/>
      <c r="AP519" s="356"/>
      <c r="AQ519" s="356"/>
      <c r="AR519" s="363"/>
      <c r="AS519" s="356"/>
      <c r="AT519" s="356"/>
      <c r="AU519" s="356"/>
      <c r="AV519" s="364"/>
      <c r="AW519" s="356"/>
      <c r="AX519" s="356"/>
      <c r="AY519" s="356"/>
      <c r="AZ519" s="356"/>
      <c r="BA519" s="356"/>
      <c r="BB519" s="356"/>
      <c r="BC519" s="356"/>
      <c r="BD519" s="356"/>
      <c r="BE519" s="356"/>
      <c r="BF519" s="356"/>
      <c r="BG519" s="356"/>
      <c r="BH519" s="354"/>
      <c r="BI519" s="354"/>
      <c r="BJ519" s="356"/>
      <c r="BK519" s="356"/>
      <c r="BL519" s="356"/>
      <c r="BM519" s="356"/>
      <c r="BN519" s="356"/>
      <c r="BO519" s="356"/>
      <c r="BP519" s="356"/>
      <c r="BQ519" s="356"/>
      <c r="BR519" s="356"/>
      <c r="BS519" s="354"/>
      <c r="BT519" s="356"/>
    </row>
    <row r="520" spans="1:72" x14ac:dyDescent="0.2">
      <c r="A520" s="353"/>
      <c r="B520" s="354"/>
      <c r="C520" s="354"/>
      <c r="D520" s="354"/>
      <c r="E520" s="354"/>
      <c r="F520" s="356"/>
      <c r="G520" s="356"/>
      <c r="H520" s="356"/>
      <c r="I520" s="357"/>
      <c r="J520" s="356"/>
      <c r="K520" s="356"/>
      <c r="L520" s="356"/>
      <c r="M520" s="356"/>
      <c r="N520" s="356"/>
      <c r="O520" s="356"/>
      <c r="P520" s="356"/>
      <c r="Q520" s="356"/>
      <c r="R520" s="358"/>
      <c r="S520" s="358"/>
      <c r="T520" s="356"/>
      <c r="U520" s="359"/>
      <c r="V520" s="493"/>
      <c r="W520" s="356"/>
      <c r="X520" s="356"/>
      <c r="Y520" s="356"/>
      <c r="Z520" s="356"/>
      <c r="AA520" s="360"/>
      <c r="AB520" s="360"/>
      <c r="AC520" s="356"/>
      <c r="AD520" s="356"/>
      <c r="AE520" s="356"/>
      <c r="AF520" s="356"/>
      <c r="AG520" s="356"/>
      <c r="AH520" s="356"/>
      <c r="AI520" s="361"/>
      <c r="AJ520" s="356"/>
      <c r="AK520" s="356"/>
      <c r="AL520" s="356"/>
      <c r="AM520" s="362"/>
      <c r="AN520" s="356"/>
      <c r="AO520" s="356"/>
      <c r="AP520" s="356"/>
      <c r="AQ520" s="356"/>
      <c r="AR520" s="363"/>
      <c r="AS520" s="356"/>
      <c r="AT520" s="356"/>
      <c r="AU520" s="356"/>
      <c r="AV520" s="364"/>
      <c r="AW520" s="356"/>
      <c r="AX520" s="356"/>
      <c r="AY520" s="356"/>
      <c r="AZ520" s="356"/>
      <c r="BA520" s="356"/>
      <c r="BB520" s="356"/>
      <c r="BC520" s="356"/>
      <c r="BD520" s="356"/>
      <c r="BE520" s="356"/>
      <c r="BF520" s="356"/>
      <c r="BG520" s="356"/>
      <c r="BH520" s="354"/>
      <c r="BI520" s="354"/>
      <c r="BJ520" s="356"/>
      <c r="BK520" s="356"/>
      <c r="BL520" s="356"/>
      <c r="BM520" s="356"/>
      <c r="BN520" s="356"/>
      <c r="BO520" s="356"/>
      <c r="BP520" s="356"/>
      <c r="BQ520" s="356"/>
      <c r="BR520" s="356"/>
      <c r="BS520" s="354"/>
      <c r="BT520" s="356"/>
    </row>
    <row r="521" spans="1:72" x14ac:dyDescent="0.2">
      <c r="A521" s="353"/>
      <c r="B521" s="354"/>
      <c r="C521" s="354"/>
      <c r="D521" s="354"/>
      <c r="E521" s="354"/>
      <c r="F521" s="356"/>
      <c r="G521" s="356"/>
      <c r="H521" s="356"/>
      <c r="I521" s="357"/>
      <c r="J521" s="356"/>
      <c r="K521" s="356"/>
      <c r="L521" s="356"/>
      <c r="M521" s="356"/>
      <c r="N521" s="356"/>
      <c r="O521" s="356"/>
      <c r="P521" s="356"/>
      <c r="Q521" s="356"/>
      <c r="R521" s="358"/>
      <c r="S521" s="358"/>
      <c r="T521" s="356"/>
      <c r="U521" s="359"/>
      <c r="V521" s="493"/>
      <c r="W521" s="356"/>
      <c r="X521" s="356"/>
      <c r="Y521" s="356"/>
      <c r="Z521" s="356"/>
      <c r="AA521" s="360"/>
      <c r="AB521" s="360"/>
      <c r="AC521" s="356"/>
      <c r="AD521" s="356"/>
      <c r="AE521" s="356"/>
      <c r="AF521" s="356"/>
      <c r="AG521" s="356"/>
      <c r="AH521" s="356"/>
      <c r="AI521" s="361"/>
      <c r="AJ521" s="356"/>
      <c r="AK521" s="356"/>
      <c r="AL521" s="356"/>
      <c r="AM521" s="362"/>
      <c r="AN521" s="356"/>
      <c r="AO521" s="356"/>
      <c r="AP521" s="356"/>
      <c r="AQ521" s="356"/>
      <c r="AR521" s="363"/>
      <c r="AS521" s="356"/>
      <c r="AT521" s="356"/>
      <c r="AU521" s="356"/>
      <c r="AV521" s="364"/>
      <c r="AW521" s="356"/>
      <c r="AX521" s="356"/>
      <c r="AY521" s="356"/>
      <c r="AZ521" s="356"/>
      <c r="BA521" s="356"/>
      <c r="BB521" s="356"/>
      <c r="BC521" s="356"/>
      <c r="BD521" s="356"/>
      <c r="BE521" s="356"/>
      <c r="BF521" s="356"/>
      <c r="BG521" s="356"/>
      <c r="BH521" s="354"/>
      <c r="BI521" s="354"/>
      <c r="BJ521" s="356"/>
      <c r="BK521" s="356"/>
      <c r="BL521" s="356"/>
      <c r="BM521" s="356"/>
      <c r="BN521" s="356"/>
      <c r="BO521" s="356"/>
      <c r="BP521" s="356"/>
      <c r="BQ521" s="356"/>
      <c r="BR521" s="356"/>
      <c r="BS521" s="354"/>
      <c r="BT521" s="356"/>
    </row>
    <row r="522" spans="1:72" x14ac:dyDescent="0.2">
      <c r="A522" s="353"/>
      <c r="B522" s="354"/>
      <c r="C522" s="354"/>
      <c r="D522" s="354"/>
      <c r="E522" s="354"/>
      <c r="F522" s="356"/>
      <c r="G522" s="356"/>
      <c r="H522" s="356"/>
      <c r="I522" s="357"/>
      <c r="J522" s="356"/>
      <c r="K522" s="356"/>
      <c r="L522" s="356"/>
      <c r="M522" s="356"/>
      <c r="N522" s="356"/>
      <c r="O522" s="356"/>
      <c r="P522" s="356"/>
      <c r="Q522" s="356"/>
      <c r="R522" s="358"/>
      <c r="S522" s="358"/>
      <c r="T522" s="356"/>
      <c r="U522" s="359"/>
      <c r="V522" s="493"/>
      <c r="W522" s="356"/>
      <c r="X522" s="356"/>
      <c r="Y522" s="356"/>
      <c r="Z522" s="356"/>
      <c r="AA522" s="360"/>
      <c r="AB522" s="360"/>
      <c r="AC522" s="356"/>
      <c r="AD522" s="356"/>
      <c r="AE522" s="356"/>
      <c r="AF522" s="356"/>
      <c r="AG522" s="356"/>
      <c r="AH522" s="356"/>
      <c r="AI522" s="361"/>
      <c r="AJ522" s="356"/>
      <c r="AK522" s="356"/>
      <c r="AL522" s="356"/>
      <c r="AM522" s="362"/>
      <c r="AN522" s="356"/>
      <c r="AO522" s="356"/>
      <c r="AP522" s="356"/>
      <c r="AQ522" s="356"/>
      <c r="AR522" s="363"/>
      <c r="AS522" s="356"/>
      <c r="AT522" s="356"/>
      <c r="AU522" s="356"/>
      <c r="AV522" s="364"/>
      <c r="AW522" s="356"/>
      <c r="AX522" s="356"/>
      <c r="AY522" s="356"/>
      <c r="AZ522" s="356"/>
      <c r="BA522" s="356"/>
      <c r="BB522" s="356"/>
      <c r="BC522" s="356"/>
      <c r="BD522" s="356"/>
      <c r="BE522" s="356"/>
      <c r="BF522" s="356"/>
      <c r="BG522" s="356"/>
      <c r="BH522" s="354"/>
      <c r="BI522" s="354"/>
      <c r="BJ522" s="356"/>
      <c r="BK522" s="356"/>
      <c r="BL522" s="356"/>
      <c r="BM522" s="356"/>
      <c r="BN522" s="356"/>
      <c r="BO522" s="356"/>
      <c r="BP522" s="356"/>
      <c r="BQ522" s="356"/>
      <c r="BR522" s="356"/>
      <c r="BS522" s="354"/>
      <c r="BT522" s="356"/>
    </row>
    <row r="523" spans="1:72" x14ac:dyDescent="0.2">
      <c r="A523" s="353"/>
      <c r="B523" s="354"/>
      <c r="C523" s="354"/>
      <c r="D523" s="354"/>
      <c r="E523" s="354"/>
      <c r="F523" s="356"/>
      <c r="G523" s="356"/>
      <c r="H523" s="356"/>
      <c r="I523" s="357"/>
      <c r="J523" s="356"/>
      <c r="K523" s="356"/>
      <c r="L523" s="356"/>
      <c r="M523" s="356"/>
      <c r="N523" s="356"/>
      <c r="O523" s="356"/>
      <c r="P523" s="356"/>
      <c r="Q523" s="356"/>
      <c r="R523" s="358"/>
      <c r="S523" s="358"/>
      <c r="T523" s="356"/>
      <c r="U523" s="359"/>
      <c r="V523" s="493"/>
      <c r="W523" s="356"/>
      <c r="X523" s="356"/>
      <c r="Y523" s="356"/>
      <c r="Z523" s="356"/>
      <c r="AA523" s="360"/>
      <c r="AB523" s="360"/>
      <c r="AC523" s="356"/>
      <c r="AD523" s="356"/>
      <c r="AE523" s="356"/>
      <c r="AF523" s="356"/>
      <c r="AG523" s="356"/>
      <c r="AH523" s="356"/>
      <c r="AI523" s="361"/>
      <c r="AJ523" s="356"/>
      <c r="AK523" s="356"/>
      <c r="AL523" s="356"/>
      <c r="AM523" s="362"/>
      <c r="AN523" s="356"/>
      <c r="AO523" s="356"/>
      <c r="AP523" s="356"/>
      <c r="AQ523" s="356"/>
      <c r="AR523" s="363"/>
      <c r="AS523" s="356"/>
      <c r="AT523" s="356"/>
      <c r="AU523" s="356"/>
      <c r="AV523" s="364"/>
      <c r="AW523" s="356"/>
      <c r="AX523" s="356"/>
      <c r="AY523" s="356"/>
      <c r="AZ523" s="356"/>
      <c r="BA523" s="356"/>
      <c r="BB523" s="356"/>
      <c r="BC523" s="356"/>
      <c r="BD523" s="356"/>
      <c r="BE523" s="356"/>
      <c r="BF523" s="356"/>
      <c r="BG523" s="356"/>
      <c r="BH523" s="354"/>
      <c r="BI523" s="354"/>
      <c r="BJ523" s="356"/>
      <c r="BK523" s="356"/>
      <c r="BL523" s="356"/>
      <c r="BM523" s="356"/>
      <c r="BN523" s="356"/>
      <c r="BO523" s="356"/>
      <c r="BP523" s="356"/>
      <c r="BQ523" s="356"/>
      <c r="BR523" s="356"/>
      <c r="BS523" s="354"/>
      <c r="BT523" s="356"/>
    </row>
    <row r="524" spans="1:72" x14ac:dyDescent="0.2">
      <c r="A524" s="353"/>
      <c r="B524" s="354"/>
      <c r="C524" s="354"/>
      <c r="D524" s="354"/>
      <c r="E524" s="354"/>
      <c r="F524" s="356"/>
      <c r="G524" s="356"/>
      <c r="H524" s="356"/>
      <c r="I524" s="357"/>
      <c r="J524" s="356"/>
      <c r="K524" s="356"/>
      <c r="L524" s="356"/>
      <c r="M524" s="356"/>
      <c r="N524" s="356"/>
      <c r="O524" s="356"/>
      <c r="P524" s="356"/>
      <c r="Q524" s="356"/>
      <c r="R524" s="358"/>
      <c r="S524" s="358"/>
      <c r="T524" s="356"/>
      <c r="U524" s="359"/>
      <c r="V524" s="493"/>
      <c r="W524" s="356"/>
      <c r="X524" s="356"/>
      <c r="Y524" s="356"/>
      <c r="Z524" s="356"/>
      <c r="AA524" s="360"/>
      <c r="AB524" s="360"/>
      <c r="AC524" s="356"/>
      <c r="AD524" s="356"/>
      <c r="AE524" s="356"/>
      <c r="AF524" s="356"/>
      <c r="AG524" s="356"/>
      <c r="AH524" s="356"/>
      <c r="AI524" s="361"/>
      <c r="AJ524" s="356"/>
      <c r="AK524" s="356"/>
      <c r="AL524" s="356"/>
      <c r="AM524" s="362"/>
      <c r="AN524" s="356"/>
      <c r="AO524" s="356"/>
      <c r="AP524" s="356"/>
      <c r="AQ524" s="356"/>
      <c r="AR524" s="363"/>
      <c r="AS524" s="356"/>
      <c r="AT524" s="356"/>
      <c r="AU524" s="356"/>
      <c r="AV524" s="364"/>
      <c r="AW524" s="356"/>
      <c r="AX524" s="356"/>
      <c r="AY524" s="356"/>
      <c r="AZ524" s="356"/>
      <c r="BA524" s="356"/>
      <c r="BB524" s="356"/>
      <c r="BC524" s="356"/>
      <c r="BD524" s="356"/>
      <c r="BE524" s="356"/>
      <c r="BF524" s="356"/>
      <c r="BG524" s="356"/>
      <c r="BH524" s="354"/>
      <c r="BI524" s="354"/>
      <c r="BJ524" s="356"/>
      <c r="BK524" s="356"/>
      <c r="BL524" s="356"/>
      <c r="BM524" s="356"/>
      <c r="BN524" s="356"/>
      <c r="BO524" s="356"/>
      <c r="BP524" s="356"/>
      <c r="BQ524" s="356"/>
      <c r="BR524" s="356"/>
      <c r="BS524" s="354"/>
      <c r="BT524" s="356"/>
    </row>
    <row r="525" spans="1:72" x14ac:dyDescent="0.2">
      <c r="A525" s="353"/>
      <c r="B525" s="354"/>
      <c r="C525" s="354"/>
      <c r="D525" s="354"/>
      <c r="E525" s="354"/>
      <c r="F525" s="356"/>
      <c r="G525" s="356"/>
      <c r="H525" s="356"/>
      <c r="I525" s="357"/>
      <c r="J525" s="356"/>
      <c r="K525" s="356"/>
      <c r="L525" s="356"/>
      <c r="M525" s="356"/>
      <c r="N525" s="356"/>
      <c r="O525" s="356"/>
      <c r="P525" s="356"/>
      <c r="Q525" s="356"/>
      <c r="R525" s="358"/>
      <c r="S525" s="358"/>
      <c r="T525" s="356"/>
      <c r="U525" s="359"/>
      <c r="V525" s="493"/>
      <c r="W525" s="356"/>
      <c r="X525" s="356"/>
      <c r="Y525" s="356"/>
      <c r="Z525" s="356"/>
      <c r="AA525" s="360"/>
      <c r="AB525" s="360"/>
      <c r="AC525" s="356"/>
      <c r="AD525" s="356"/>
      <c r="AE525" s="356"/>
      <c r="AF525" s="356"/>
      <c r="AG525" s="356"/>
      <c r="AH525" s="356"/>
      <c r="AI525" s="361"/>
      <c r="AJ525" s="356"/>
      <c r="AK525" s="356"/>
      <c r="AL525" s="356"/>
      <c r="AM525" s="362"/>
      <c r="AN525" s="356"/>
      <c r="AO525" s="356"/>
      <c r="AP525" s="356"/>
      <c r="AQ525" s="356"/>
      <c r="AR525" s="363"/>
      <c r="AS525" s="356"/>
      <c r="AT525" s="356"/>
      <c r="AU525" s="356"/>
      <c r="AV525" s="364"/>
      <c r="AW525" s="356"/>
      <c r="AX525" s="356"/>
      <c r="AY525" s="356"/>
      <c r="AZ525" s="356"/>
      <c r="BA525" s="356"/>
      <c r="BB525" s="356"/>
      <c r="BC525" s="356"/>
      <c r="BD525" s="356"/>
      <c r="BE525" s="356"/>
      <c r="BF525" s="356"/>
      <c r="BG525" s="356"/>
      <c r="BH525" s="354"/>
      <c r="BI525" s="354"/>
      <c r="BJ525" s="356"/>
      <c r="BK525" s="356"/>
      <c r="BL525" s="356"/>
      <c r="BM525" s="356"/>
      <c r="BN525" s="356"/>
      <c r="BO525" s="356"/>
      <c r="BP525" s="356"/>
      <c r="BQ525" s="356"/>
      <c r="BR525" s="356"/>
      <c r="BS525" s="354"/>
      <c r="BT525" s="356"/>
    </row>
    <row r="526" spans="1:72" x14ac:dyDescent="0.2">
      <c r="A526" s="353"/>
      <c r="B526" s="354"/>
      <c r="C526" s="354"/>
      <c r="D526" s="354"/>
      <c r="E526" s="354"/>
      <c r="F526" s="356"/>
      <c r="G526" s="356"/>
      <c r="H526" s="356"/>
      <c r="I526" s="357"/>
      <c r="J526" s="356"/>
      <c r="K526" s="356"/>
      <c r="L526" s="356"/>
      <c r="M526" s="356"/>
      <c r="N526" s="356"/>
      <c r="O526" s="356"/>
      <c r="P526" s="356"/>
      <c r="Q526" s="356"/>
      <c r="R526" s="358"/>
      <c r="S526" s="358"/>
      <c r="T526" s="356"/>
      <c r="U526" s="359"/>
      <c r="V526" s="493"/>
      <c r="W526" s="356"/>
      <c r="X526" s="356"/>
      <c r="Y526" s="356"/>
      <c r="Z526" s="356"/>
      <c r="AA526" s="360"/>
      <c r="AB526" s="360"/>
      <c r="AC526" s="356"/>
      <c r="AD526" s="356"/>
      <c r="AE526" s="356"/>
      <c r="AF526" s="356"/>
      <c r="AG526" s="356"/>
      <c r="AH526" s="356"/>
      <c r="AI526" s="361"/>
      <c r="AJ526" s="356"/>
      <c r="AK526" s="356"/>
      <c r="AL526" s="356"/>
      <c r="AM526" s="362"/>
      <c r="AN526" s="356"/>
      <c r="AO526" s="356"/>
      <c r="AP526" s="356"/>
      <c r="AQ526" s="356"/>
      <c r="AR526" s="363"/>
      <c r="AS526" s="356"/>
      <c r="AT526" s="356"/>
      <c r="AU526" s="356"/>
      <c r="AV526" s="364"/>
      <c r="AW526" s="356"/>
      <c r="AX526" s="356"/>
      <c r="AY526" s="356"/>
      <c r="AZ526" s="356"/>
      <c r="BA526" s="356"/>
      <c r="BB526" s="356"/>
      <c r="BC526" s="356"/>
      <c r="BD526" s="356"/>
      <c r="BE526" s="356"/>
      <c r="BF526" s="356"/>
      <c r="BG526" s="356"/>
      <c r="BH526" s="354"/>
      <c r="BI526" s="354"/>
      <c r="BJ526" s="356"/>
      <c r="BK526" s="356"/>
      <c r="BL526" s="356"/>
      <c r="BM526" s="356"/>
      <c r="BN526" s="356"/>
      <c r="BO526" s="356"/>
      <c r="BP526" s="356"/>
      <c r="BQ526" s="356"/>
      <c r="BR526" s="356"/>
      <c r="BS526" s="354"/>
      <c r="BT526" s="356"/>
    </row>
    <row r="527" spans="1:72" x14ac:dyDescent="0.2">
      <c r="A527" s="353"/>
      <c r="B527" s="354"/>
      <c r="C527" s="354"/>
      <c r="D527" s="354"/>
      <c r="E527" s="354"/>
      <c r="F527" s="356"/>
      <c r="G527" s="356"/>
      <c r="H527" s="356"/>
      <c r="I527" s="357"/>
      <c r="J527" s="356"/>
      <c r="K527" s="356"/>
      <c r="L527" s="356"/>
      <c r="M527" s="356"/>
      <c r="N527" s="356"/>
      <c r="O527" s="356"/>
      <c r="P527" s="356"/>
      <c r="Q527" s="356"/>
      <c r="R527" s="358"/>
      <c r="S527" s="358"/>
      <c r="T527" s="356"/>
      <c r="U527" s="359"/>
      <c r="V527" s="493"/>
      <c r="W527" s="356"/>
      <c r="X527" s="356"/>
      <c r="Y527" s="356"/>
      <c r="Z527" s="356"/>
      <c r="AA527" s="360"/>
      <c r="AB527" s="360"/>
      <c r="AC527" s="356"/>
      <c r="AD527" s="356"/>
      <c r="AE527" s="356"/>
      <c r="AF527" s="356"/>
      <c r="AG527" s="356"/>
      <c r="AH527" s="356"/>
      <c r="AI527" s="361"/>
      <c r="AJ527" s="356"/>
      <c r="AK527" s="356"/>
      <c r="AL527" s="356"/>
      <c r="AM527" s="362"/>
      <c r="AN527" s="356"/>
      <c r="AO527" s="356"/>
      <c r="AP527" s="356"/>
      <c r="AQ527" s="356"/>
      <c r="AR527" s="363"/>
      <c r="AS527" s="356"/>
      <c r="AT527" s="356"/>
      <c r="AU527" s="356"/>
      <c r="AV527" s="364"/>
      <c r="AW527" s="356"/>
      <c r="AX527" s="356"/>
      <c r="AY527" s="356"/>
      <c r="AZ527" s="356"/>
      <c r="BA527" s="356"/>
      <c r="BB527" s="356"/>
      <c r="BC527" s="356"/>
      <c r="BD527" s="356"/>
      <c r="BE527" s="356"/>
      <c r="BF527" s="356"/>
      <c r="BG527" s="356"/>
      <c r="BH527" s="354"/>
      <c r="BI527" s="354"/>
      <c r="BJ527" s="356"/>
      <c r="BK527" s="356"/>
      <c r="BL527" s="356"/>
      <c r="BM527" s="356"/>
      <c r="BN527" s="356"/>
      <c r="BO527" s="356"/>
      <c r="BP527" s="356"/>
      <c r="BQ527" s="356"/>
      <c r="BR527" s="356"/>
      <c r="BS527" s="354"/>
      <c r="BT527" s="356"/>
    </row>
    <row r="528" spans="1:72" x14ac:dyDescent="0.2">
      <c r="A528" s="353"/>
      <c r="B528" s="354"/>
      <c r="C528" s="354"/>
      <c r="D528" s="354"/>
      <c r="E528" s="354"/>
      <c r="F528" s="356"/>
      <c r="G528" s="356"/>
      <c r="H528" s="356"/>
      <c r="I528" s="357"/>
      <c r="J528" s="356"/>
      <c r="K528" s="356"/>
      <c r="L528" s="356"/>
      <c r="M528" s="356"/>
      <c r="N528" s="356"/>
      <c r="O528" s="356"/>
      <c r="P528" s="356"/>
      <c r="Q528" s="356"/>
      <c r="R528" s="358"/>
      <c r="S528" s="358"/>
      <c r="T528" s="356"/>
      <c r="U528" s="359"/>
      <c r="V528" s="493"/>
      <c r="W528" s="356"/>
      <c r="X528" s="356"/>
      <c r="Y528" s="356"/>
      <c r="Z528" s="356"/>
      <c r="AA528" s="360"/>
      <c r="AB528" s="360"/>
      <c r="AC528" s="356"/>
      <c r="AD528" s="356"/>
      <c r="AE528" s="356"/>
      <c r="AF528" s="356"/>
      <c r="AG528" s="356"/>
      <c r="AH528" s="356"/>
      <c r="AI528" s="361"/>
      <c r="AJ528" s="356"/>
      <c r="AK528" s="356"/>
      <c r="AL528" s="356"/>
      <c r="AM528" s="362"/>
      <c r="AN528" s="356"/>
      <c r="AO528" s="356"/>
      <c r="AP528" s="356"/>
      <c r="AQ528" s="356"/>
      <c r="AR528" s="363"/>
      <c r="AS528" s="356"/>
      <c r="AT528" s="356"/>
      <c r="AU528" s="356"/>
      <c r="AV528" s="364"/>
      <c r="AW528" s="356"/>
      <c r="AX528" s="356"/>
      <c r="AY528" s="356"/>
      <c r="AZ528" s="356"/>
      <c r="BA528" s="356"/>
      <c r="BB528" s="356"/>
      <c r="BC528" s="356"/>
      <c r="BD528" s="356"/>
      <c r="BE528" s="356"/>
      <c r="BF528" s="356"/>
      <c r="BG528" s="356"/>
      <c r="BH528" s="354"/>
      <c r="BI528" s="354"/>
      <c r="BJ528" s="356"/>
      <c r="BK528" s="356"/>
      <c r="BL528" s="356"/>
      <c r="BM528" s="356"/>
      <c r="BN528" s="356"/>
      <c r="BO528" s="356"/>
      <c r="BP528" s="356"/>
      <c r="BQ528" s="356"/>
      <c r="BR528" s="356"/>
      <c r="BS528" s="354"/>
      <c r="BT528" s="356"/>
    </row>
    <row r="529" spans="1:72" x14ac:dyDescent="0.2">
      <c r="A529" s="353"/>
      <c r="B529" s="354"/>
      <c r="C529" s="354"/>
      <c r="D529" s="354"/>
      <c r="E529" s="354"/>
      <c r="F529" s="356"/>
      <c r="G529" s="356"/>
      <c r="H529" s="356"/>
      <c r="I529" s="357"/>
      <c r="J529" s="356"/>
      <c r="K529" s="356"/>
      <c r="L529" s="356"/>
      <c r="M529" s="356"/>
      <c r="N529" s="356"/>
      <c r="O529" s="356"/>
      <c r="P529" s="356"/>
      <c r="Q529" s="356"/>
      <c r="R529" s="358"/>
      <c r="S529" s="358"/>
      <c r="T529" s="356"/>
      <c r="U529" s="359"/>
      <c r="V529" s="493"/>
      <c r="W529" s="356"/>
      <c r="X529" s="356"/>
      <c r="Y529" s="356"/>
      <c r="Z529" s="356"/>
      <c r="AA529" s="360"/>
      <c r="AB529" s="360"/>
      <c r="AC529" s="356"/>
      <c r="AD529" s="356"/>
      <c r="AE529" s="356"/>
      <c r="AF529" s="356"/>
      <c r="AG529" s="356"/>
      <c r="AH529" s="356"/>
      <c r="AI529" s="361"/>
      <c r="AJ529" s="356"/>
      <c r="AK529" s="356"/>
      <c r="AL529" s="356"/>
      <c r="AM529" s="362"/>
      <c r="AN529" s="356"/>
      <c r="AO529" s="356"/>
      <c r="AP529" s="356"/>
      <c r="AQ529" s="356"/>
      <c r="AR529" s="363"/>
      <c r="AS529" s="356"/>
      <c r="AT529" s="356"/>
      <c r="AU529" s="356"/>
      <c r="AV529" s="364"/>
      <c r="AW529" s="356"/>
      <c r="AX529" s="356"/>
      <c r="AY529" s="356"/>
      <c r="AZ529" s="356"/>
      <c r="BA529" s="356"/>
      <c r="BB529" s="356"/>
      <c r="BC529" s="356"/>
      <c r="BD529" s="356"/>
      <c r="BE529" s="356"/>
      <c r="BF529" s="356"/>
      <c r="BG529" s="356"/>
      <c r="BH529" s="354"/>
      <c r="BI529" s="354"/>
      <c r="BJ529" s="356"/>
      <c r="BK529" s="356"/>
      <c r="BL529" s="356"/>
      <c r="BM529" s="356"/>
      <c r="BN529" s="356"/>
      <c r="BO529" s="356"/>
      <c r="BP529" s="356"/>
      <c r="BQ529" s="356"/>
      <c r="BR529" s="356"/>
      <c r="BS529" s="354"/>
      <c r="BT529" s="356"/>
    </row>
    <row r="530" spans="1:72" x14ac:dyDescent="0.2">
      <c r="A530" s="353"/>
      <c r="B530" s="354"/>
      <c r="C530" s="354"/>
      <c r="D530" s="354"/>
      <c r="E530" s="354"/>
      <c r="F530" s="356"/>
      <c r="G530" s="356"/>
      <c r="H530" s="356"/>
      <c r="I530" s="357"/>
      <c r="J530" s="356"/>
      <c r="K530" s="356"/>
      <c r="L530" s="356"/>
      <c r="M530" s="356"/>
      <c r="N530" s="356"/>
      <c r="O530" s="356"/>
      <c r="P530" s="356"/>
      <c r="Q530" s="356"/>
      <c r="R530" s="358"/>
      <c r="S530" s="358"/>
      <c r="T530" s="356"/>
      <c r="U530" s="359"/>
      <c r="V530" s="493"/>
      <c r="W530" s="356"/>
      <c r="X530" s="356"/>
      <c r="Y530" s="356"/>
      <c r="Z530" s="356"/>
      <c r="AA530" s="360"/>
      <c r="AB530" s="360"/>
      <c r="AC530" s="356"/>
      <c r="AD530" s="356"/>
      <c r="AE530" s="356"/>
      <c r="AF530" s="356"/>
      <c r="AG530" s="356"/>
      <c r="AH530" s="356"/>
      <c r="AI530" s="361"/>
      <c r="AJ530" s="356"/>
      <c r="AK530" s="356"/>
      <c r="AL530" s="356"/>
      <c r="AM530" s="362"/>
      <c r="AN530" s="356"/>
      <c r="AO530" s="356"/>
      <c r="AP530" s="356"/>
      <c r="AQ530" s="356"/>
      <c r="AR530" s="363"/>
      <c r="AS530" s="356"/>
      <c r="AT530" s="356"/>
      <c r="AU530" s="356"/>
      <c r="AV530" s="364"/>
      <c r="AW530" s="356"/>
      <c r="AX530" s="356"/>
      <c r="AY530" s="356"/>
      <c r="AZ530" s="356"/>
      <c r="BA530" s="356"/>
      <c r="BB530" s="356"/>
      <c r="BC530" s="356"/>
      <c r="BD530" s="356"/>
      <c r="BE530" s="356"/>
      <c r="BF530" s="356"/>
      <c r="BG530" s="356"/>
      <c r="BH530" s="354"/>
      <c r="BI530" s="354"/>
      <c r="BJ530" s="356"/>
      <c r="BK530" s="356"/>
      <c r="BL530" s="356"/>
      <c r="BM530" s="356"/>
      <c r="BN530" s="356"/>
      <c r="BO530" s="356"/>
      <c r="BP530" s="356"/>
      <c r="BQ530" s="356"/>
      <c r="BR530" s="356"/>
      <c r="BS530" s="354"/>
      <c r="BT530" s="356"/>
    </row>
    <row r="531" spans="1:72" x14ac:dyDescent="0.2">
      <c r="A531" s="353"/>
      <c r="B531" s="354"/>
      <c r="C531" s="354"/>
      <c r="D531" s="354"/>
      <c r="E531" s="354"/>
      <c r="F531" s="356"/>
      <c r="G531" s="356"/>
      <c r="H531" s="356"/>
      <c r="I531" s="357"/>
      <c r="J531" s="356"/>
      <c r="K531" s="356"/>
      <c r="L531" s="356"/>
      <c r="M531" s="356"/>
      <c r="N531" s="356"/>
      <c r="O531" s="356"/>
      <c r="P531" s="356"/>
      <c r="Q531" s="356"/>
      <c r="R531" s="358"/>
      <c r="S531" s="358"/>
      <c r="T531" s="356"/>
      <c r="U531" s="359"/>
      <c r="V531" s="493"/>
      <c r="W531" s="356"/>
      <c r="X531" s="356"/>
      <c r="Y531" s="356"/>
      <c r="Z531" s="356"/>
      <c r="AA531" s="360"/>
      <c r="AB531" s="360"/>
      <c r="AC531" s="356"/>
      <c r="AD531" s="356"/>
      <c r="AE531" s="356"/>
      <c r="AF531" s="356"/>
      <c r="AG531" s="356"/>
      <c r="AH531" s="356"/>
      <c r="AI531" s="361"/>
      <c r="AJ531" s="356"/>
      <c r="AK531" s="356"/>
      <c r="AL531" s="356"/>
      <c r="AM531" s="362"/>
      <c r="AN531" s="356"/>
      <c r="AO531" s="356"/>
      <c r="AP531" s="356"/>
      <c r="AQ531" s="356"/>
      <c r="AR531" s="363"/>
      <c r="AS531" s="356"/>
      <c r="AT531" s="356"/>
      <c r="AU531" s="356"/>
      <c r="AV531" s="364"/>
      <c r="AW531" s="356"/>
      <c r="AX531" s="356"/>
      <c r="AY531" s="356"/>
      <c r="AZ531" s="356"/>
      <c r="BA531" s="356"/>
      <c r="BB531" s="356"/>
      <c r="BC531" s="356"/>
      <c r="BD531" s="356"/>
      <c r="BE531" s="356"/>
      <c r="BF531" s="356"/>
      <c r="BG531" s="356"/>
      <c r="BH531" s="354"/>
      <c r="BI531" s="354"/>
      <c r="BJ531" s="356"/>
      <c r="BK531" s="356"/>
      <c r="BL531" s="356"/>
      <c r="BM531" s="356"/>
      <c r="BN531" s="356"/>
      <c r="BO531" s="356"/>
      <c r="BP531" s="356"/>
      <c r="BQ531" s="356"/>
      <c r="BR531" s="356"/>
      <c r="BS531" s="354"/>
      <c r="BT531" s="356"/>
    </row>
    <row r="532" spans="1:72" x14ac:dyDescent="0.2">
      <c r="A532" s="353"/>
      <c r="B532" s="354"/>
      <c r="C532" s="354"/>
      <c r="D532" s="354"/>
      <c r="E532" s="354"/>
      <c r="F532" s="356"/>
      <c r="G532" s="356"/>
      <c r="H532" s="356"/>
      <c r="I532" s="357"/>
      <c r="J532" s="356"/>
      <c r="K532" s="356"/>
      <c r="L532" s="356"/>
      <c r="M532" s="356"/>
      <c r="N532" s="356"/>
      <c r="O532" s="356"/>
      <c r="P532" s="356"/>
      <c r="Q532" s="356"/>
      <c r="R532" s="358"/>
      <c r="S532" s="358"/>
      <c r="T532" s="356"/>
      <c r="U532" s="359"/>
      <c r="V532" s="493"/>
      <c r="W532" s="356"/>
      <c r="X532" s="356"/>
      <c r="Y532" s="356"/>
      <c r="Z532" s="356"/>
      <c r="AA532" s="360"/>
      <c r="AB532" s="360"/>
      <c r="AC532" s="356"/>
      <c r="AD532" s="356"/>
      <c r="AE532" s="356"/>
      <c r="AF532" s="356"/>
      <c r="AG532" s="356"/>
      <c r="AH532" s="356"/>
      <c r="AI532" s="361"/>
      <c r="AJ532" s="356"/>
      <c r="AK532" s="356"/>
      <c r="AL532" s="356"/>
      <c r="AM532" s="362"/>
      <c r="AN532" s="356"/>
      <c r="AO532" s="356"/>
      <c r="AP532" s="356"/>
      <c r="AQ532" s="356"/>
      <c r="AR532" s="363"/>
      <c r="AS532" s="356"/>
      <c r="AT532" s="356"/>
      <c r="AU532" s="356"/>
      <c r="AV532" s="364"/>
      <c r="AW532" s="356"/>
      <c r="AX532" s="356"/>
      <c r="AY532" s="356"/>
      <c r="AZ532" s="356"/>
      <c r="BA532" s="356"/>
      <c r="BB532" s="356"/>
      <c r="BC532" s="356"/>
      <c r="BD532" s="356"/>
      <c r="BE532" s="356"/>
      <c r="BF532" s="356"/>
      <c r="BG532" s="356"/>
      <c r="BH532" s="354"/>
      <c r="BI532" s="354"/>
      <c r="BJ532" s="356"/>
      <c r="BK532" s="356"/>
      <c r="BL532" s="356"/>
      <c r="BM532" s="356"/>
      <c r="BN532" s="356"/>
      <c r="BO532" s="356"/>
      <c r="BP532" s="356"/>
      <c r="BQ532" s="356"/>
      <c r="BR532" s="356"/>
      <c r="BS532" s="354"/>
      <c r="BT532" s="356"/>
    </row>
    <row r="533" spans="1:72" x14ac:dyDescent="0.2">
      <c r="A533" s="353"/>
      <c r="B533" s="354"/>
      <c r="C533" s="354"/>
      <c r="D533" s="354"/>
      <c r="E533" s="354"/>
      <c r="F533" s="356"/>
      <c r="G533" s="356"/>
      <c r="H533" s="356"/>
      <c r="I533" s="357"/>
      <c r="J533" s="356"/>
      <c r="K533" s="356"/>
      <c r="L533" s="356"/>
      <c r="M533" s="356"/>
      <c r="N533" s="356"/>
      <c r="O533" s="356"/>
      <c r="P533" s="356"/>
      <c r="Q533" s="356"/>
      <c r="R533" s="358"/>
      <c r="S533" s="358"/>
      <c r="T533" s="356"/>
      <c r="U533" s="359"/>
      <c r="V533" s="493"/>
      <c r="W533" s="356"/>
      <c r="X533" s="356"/>
      <c r="Y533" s="356"/>
      <c r="Z533" s="356"/>
      <c r="AA533" s="360"/>
      <c r="AB533" s="360"/>
      <c r="AC533" s="356"/>
      <c r="AD533" s="356"/>
      <c r="AE533" s="356"/>
      <c r="AF533" s="356"/>
      <c r="AG533" s="356"/>
      <c r="AH533" s="356"/>
      <c r="AI533" s="361"/>
      <c r="AJ533" s="356"/>
      <c r="AK533" s="356"/>
      <c r="AL533" s="356"/>
      <c r="AM533" s="362"/>
      <c r="AN533" s="356"/>
      <c r="AO533" s="356"/>
      <c r="AP533" s="356"/>
      <c r="AQ533" s="356"/>
      <c r="AR533" s="363"/>
      <c r="AS533" s="356"/>
      <c r="AT533" s="356"/>
      <c r="AU533" s="356"/>
      <c r="AV533" s="364"/>
      <c r="AW533" s="356"/>
      <c r="AX533" s="356"/>
      <c r="AY533" s="356"/>
      <c r="AZ533" s="356"/>
      <c r="BA533" s="356"/>
      <c r="BB533" s="356"/>
      <c r="BC533" s="356"/>
      <c r="BD533" s="356"/>
      <c r="BE533" s="356"/>
      <c r="BF533" s="356"/>
      <c r="BG533" s="356"/>
      <c r="BH533" s="354"/>
      <c r="BI533" s="354"/>
      <c r="BJ533" s="356"/>
      <c r="BK533" s="356"/>
      <c r="BL533" s="356"/>
      <c r="BM533" s="356"/>
      <c r="BN533" s="356"/>
      <c r="BO533" s="356"/>
      <c r="BP533" s="356"/>
      <c r="BQ533" s="356"/>
      <c r="BR533" s="356"/>
      <c r="BS533" s="354"/>
      <c r="BT533" s="356"/>
    </row>
    <row r="534" spans="1:72" x14ac:dyDescent="0.2">
      <c r="A534" s="353"/>
      <c r="B534" s="354"/>
      <c r="C534" s="354"/>
      <c r="D534" s="354"/>
      <c r="E534" s="354"/>
      <c r="F534" s="356"/>
      <c r="G534" s="356"/>
      <c r="H534" s="356"/>
      <c r="I534" s="357"/>
      <c r="J534" s="356"/>
      <c r="K534" s="356"/>
      <c r="L534" s="356"/>
      <c r="M534" s="356"/>
      <c r="N534" s="356"/>
      <c r="O534" s="356"/>
      <c r="P534" s="356"/>
      <c r="Q534" s="356"/>
      <c r="R534" s="358"/>
      <c r="S534" s="358"/>
      <c r="T534" s="356"/>
      <c r="U534" s="359"/>
      <c r="V534" s="493"/>
      <c r="W534" s="356"/>
      <c r="X534" s="356"/>
      <c r="Y534" s="356"/>
      <c r="Z534" s="356"/>
      <c r="AA534" s="360"/>
      <c r="AB534" s="360"/>
      <c r="AC534" s="356"/>
      <c r="AD534" s="356"/>
      <c r="AE534" s="356"/>
      <c r="AF534" s="356"/>
      <c r="AG534" s="356"/>
      <c r="AH534" s="356"/>
      <c r="AI534" s="361"/>
      <c r="AJ534" s="356"/>
      <c r="AK534" s="356"/>
      <c r="AL534" s="356"/>
      <c r="AM534" s="362"/>
      <c r="AN534" s="356"/>
      <c r="AO534" s="356"/>
      <c r="AP534" s="356"/>
      <c r="AQ534" s="356"/>
      <c r="AR534" s="363"/>
      <c r="AS534" s="356"/>
      <c r="AT534" s="356"/>
      <c r="AU534" s="356"/>
      <c r="AV534" s="364"/>
      <c r="AW534" s="356"/>
      <c r="AX534" s="356"/>
      <c r="AY534" s="356"/>
      <c r="AZ534" s="356"/>
      <c r="BA534" s="356"/>
      <c r="BB534" s="356"/>
      <c r="BC534" s="356"/>
      <c r="BD534" s="356"/>
      <c r="BE534" s="356"/>
      <c r="BF534" s="356"/>
      <c r="BG534" s="356"/>
      <c r="BH534" s="354"/>
      <c r="BI534" s="354"/>
      <c r="BJ534" s="356"/>
      <c r="BK534" s="356"/>
      <c r="BL534" s="356"/>
      <c r="BM534" s="356"/>
      <c r="BN534" s="356"/>
      <c r="BO534" s="356"/>
      <c r="BP534" s="356"/>
      <c r="BQ534" s="356"/>
      <c r="BR534" s="356"/>
      <c r="BS534" s="354"/>
      <c r="BT534" s="356"/>
    </row>
    <row r="535" spans="1:72" x14ac:dyDescent="0.2">
      <c r="A535" s="353"/>
      <c r="B535" s="354"/>
      <c r="C535" s="354"/>
      <c r="D535" s="354"/>
      <c r="E535" s="354"/>
      <c r="F535" s="356"/>
      <c r="G535" s="356"/>
      <c r="H535" s="356"/>
      <c r="I535" s="357"/>
      <c r="J535" s="356"/>
      <c r="K535" s="356"/>
      <c r="L535" s="356"/>
      <c r="M535" s="356"/>
      <c r="N535" s="356"/>
      <c r="O535" s="356"/>
      <c r="P535" s="356"/>
      <c r="Q535" s="356"/>
      <c r="R535" s="358"/>
      <c r="S535" s="358"/>
      <c r="T535" s="356"/>
      <c r="U535" s="359"/>
      <c r="V535" s="493"/>
      <c r="W535" s="356"/>
      <c r="X535" s="356"/>
      <c r="Y535" s="356"/>
      <c r="Z535" s="356"/>
      <c r="AA535" s="360"/>
      <c r="AB535" s="360"/>
      <c r="AC535" s="356"/>
      <c r="AD535" s="356"/>
      <c r="AE535" s="356"/>
      <c r="AF535" s="356"/>
      <c r="AG535" s="356"/>
      <c r="AH535" s="356"/>
      <c r="AI535" s="361"/>
      <c r="AJ535" s="356"/>
      <c r="AK535" s="356"/>
      <c r="AL535" s="356"/>
      <c r="AM535" s="362"/>
      <c r="AN535" s="356"/>
      <c r="AO535" s="356"/>
      <c r="AP535" s="356"/>
      <c r="AQ535" s="356"/>
      <c r="AR535" s="363"/>
      <c r="AS535" s="356"/>
      <c r="AT535" s="356"/>
      <c r="AU535" s="356"/>
      <c r="AV535" s="364"/>
      <c r="AW535" s="356"/>
      <c r="AX535" s="356"/>
      <c r="AY535" s="356"/>
      <c r="AZ535" s="356"/>
      <c r="BA535" s="356"/>
      <c r="BB535" s="356"/>
      <c r="BC535" s="356"/>
      <c r="BD535" s="356"/>
      <c r="BE535" s="356"/>
      <c r="BF535" s="356"/>
      <c r="BG535" s="356"/>
      <c r="BH535" s="354"/>
      <c r="BI535" s="354"/>
      <c r="BJ535" s="356"/>
      <c r="BK535" s="356"/>
      <c r="BL535" s="356"/>
      <c r="BM535" s="356"/>
      <c r="BN535" s="356"/>
      <c r="BO535" s="356"/>
      <c r="BP535" s="356"/>
      <c r="BQ535" s="356"/>
      <c r="BR535" s="356"/>
      <c r="BS535" s="354"/>
      <c r="BT535" s="356"/>
    </row>
    <row r="536" spans="1:72" x14ac:dyDescent="0.2">
      <c r="A536" s="353"/>
      <c r="B536" s="354"/>
      <c r="C536" s="354"/>
      <c r="D536" s="354"/>
      <c r="E536" s="354"/>
      <c r="F536" s="356"/>
      <c r="G536" s="356"/>
      <c r="H536" s="356"/>
      <c r="I536" s="357"/>
      <c r="J536" s="356"/>
      <c r="K536" s="356"/>
      <c r="L536" s="356"/>
      <c r="M536" s="356"/>
      <c r="N536" s="356"/>
      <c r="O536" s="356"/>
      <c r="P536" s="356"/>
      <c r="Q536" s="356"/>
      <c r="R536" s="358"/>
      <c r="S536" s="358"/>
      <c r="T536" s="356"/>
      <c r="U536" s="359"/>
      <c r="V536" s="493"/>
      <c r="W536" s="356"/>
      <c r="X536" s="356"/>
      <c r="Y536" s="356"/>
      <c r="Z536" s="356"/>
      <c r="AA536" s="360"/>
      <c r="AB536" s="360"/>
      <c r="AC536" s="356"/>
      <c r="AD536" s="356"/>
      <c r="AE536" s="356"/>
      <c r="AF536" s="356"/>
      <c r="AG536" s="356"/>
      <c r="AH536" s="356"/>
      <c r="AI536" s="361"/>
      <c r="AJ536" s="356"/>
      <c r="AK536" s="356"/>
      <c r="AL536" s="356"/>
      <c r="AM536" s="362"/>
      <c r="AN536" s="356"/>
      <c r="AO536" s="356"/>
      <c r="AP536" s="356"/>
      <c r="AQ536" s="356"/>
      <c r="AR536" s="363"/>
      <c r="AS536" s="356"/>
      <c r="AT536" s="356"/>
      <c r="AU536" s="356"/>
      <c r="AV536" s="364"/>
      <c r="AW536" s="356"/>
      <c r="AX536" s="356"/>
      <c r="AY536" s="356"/>
      <c r="AZ536" s="356"/>
      <c r="BA536" s="356"/>
      <c r="BB536" s="356"/>
      <c r="BC536" s="356"/>
      <c r="BD536" s="356"/>
      <c r="BE536" s="356"/>
      <c r="BF536" s="356"/>
      <c r="BG536" s="356"/>
      <c r="BH536" s="354"/>
      <c r="BI536" s="354"/>
      <c r="BJ536" s="356"/>
      <c r="BK536" s="356"/>
      <c r="BL536" s="356"/>
      <c r="BM536" s="356"/>
      <c r="BN536" s="356"/>
      <c r="BO536" s="356"/>
      <c r="BP536" s="356"/>
      <c r="BQ536" s="356"/>
      <c r="BR536" s="356"/>
      <c r="BS536" s="354"/>
      <c r="BT536" s="356"/>
    </row>
    <row r="537" spans="1:72" x14ac:dyDescent="0.2">
      <c r="A537" s="353"/>
      <c r="B537" s="354"/>
      <c r="C537" s="354"/>
      <c r="D537" s="354"/>
      <c r="E537" s="354"/>
      <c r="F537" s="356"/>
      <c r="G537" s="356"/>
      <c r="H537" s="356"/>
      <c r="I537" s="357"/>
      <c r="J537" s="356"/>
      <c r="K537" s="356"/>
      <c r="L537" s="356"/>
      <c r="M537" s="356"/>
      <c r="N537" s="356"/>
      <c r="O537" s="356"/>
      <c r="P537" s="356"/>
      <c r="Q537" s="356"/>
      <c r="R537" s="358"/>
      <c r="S537" s="358"/>
      <c r="T537" s="356"/>
      <c r="U537" s="359"/>
      <c r="V537" s="493"/>
      <c r="W537" s="356"/>
      <c r="X537" s="356"/>
      <c r="Y537" s="356"/>
      <c r="Z537" s="356"/>
      <c r="AA537" s="360"/>
      <c r="AB537" s="360"/>
      <c r="AC537" s="356"/>
      <c r="AD537" s="356"/>
      <c r="AE537" s="356"/>
      <c r="AF537" s="356"/>
      <c r="AG537" s="356"/>
      <c r="AH537" s="356"/>
      <c r="AI537" s="361"/>
      <c r="AJ537" s="356"/>
      <c r="AK537" s="356"/>
      <c r="AL537" s="356"/>
      <c r="AM537" s="362"/>
      <c r="AN537" s="356"/>
      <c r="AO537" s="356"/>
      <c r="AP537" s="356"/>
      <c r="AQ537" s="356"/>
      <c r="AR537" s="363"/>
      <c r="AS537" s="356"/>
      <c r="AT537" s="356"/>
      <c r="AU537" s="356"/>
      <c r="AV537" s="364"/>
      <c r="AW537" s="356"/>
      <c r="AX537" s="356"/>
      <c r="AY537" s="356"/>
      <c r="AZ537" s="356"/>
      <c r="BA537" s="356"/>
      <c r="BB537" s="356"/>
      <c r="BC537" s="356"/>
      <c r="BD537" s="356"/>
      <c r="BE537" s="356"/>
      <c r="BF537" s="356"/>
      <c r="BG537" s="356"/>
      <c r="BH537" s="354"/>
      <c r="BI537" s="354"/>
      <c r="BJ537" s="356"/>
      <c r="BK537" s="356"/>
      <c r="BL537" s="356"/>
      <c r="BM537" s="356"/>
      <c r="BN537" s="356"/>
      <c r="BO537" s="356"/>
      <c r="BP537" s="356"/>
      <c r="BQ537" s="356"/>
      <c r="BR537" s="356"/>
      <c r="BS537" s="354"/>
      <c r="BT537" s="356"/>
    </row>
    <row r="538" spans="1:72" x14ac:dyDescent="0.2">
      <c r="A538" s="353"/>
      <c r="B538" s="354"/>
      <c r="C538" s="354"/>
      <c r="D538" s="354"/>
      <c r="E538" s="354"/>
      <c r="F538" s="356"/>
      <c r="G538" s="356"/>
      <c r="H538" s="356"/>
      <c r="I538" s="357"/>
      <c r="J538" s="356"/>
      <c r="K538" s="356"/>
      <c r="L538" s="356"/>
      <c r="M538" s="356"/>
      <c r="N538" s="356"/>
      <c r="O538" s="356"/>
      <c r="P538" s="356"/>
      <c r="Q538" s="356"/>
      <c r="R538" s="358"/>
      <c r="S538" s="358"/>
      <c r="T538" s="356"/>
      <c r="U538" s="359"/>
      <c r="V538" s="493"/>
      <c r="W538" s="356"/>
      <c r="X538" s="356"/>
      <c r="Y538" s="356"/>
      <c r="Z538" s="356"/>
      <c r="AA538" s="360"/>
      <c r="AB538" s="360"/>
      <c r="AC538" s="356"/>
      <c r="AD538" s="356"/>
      <c r="AE538" s="356"/>
      <c r="AF538" s="356"/>
      <c r="AG538" s="356"/>
      <c r="AH538" s="356"/>
      <c r="AI538" s="361"/>
      <c r="AJ538" s="356"/>
      <c r="AK538" s="356"/>
      <c r="AL538" s="356"/>
      <c r="AM538" s="362"/>
      <c r="AN538" s="356"/>
      <c r="AO538" s="356"/>
      <c r="AP538" s="356"/>
      <c r="AQ538" s="356"/>
      <c r="AR538" s="363"/>
      <c r="AS538" s="356"/>
      <c r="AT538" s="356"/>
      <c r="AU538" s="356"/>
      <c r="AV538" s="364"/>
      <c r="AW538" s="356"/>
      <c r="AX538" s="356"/>
      <c r="AY538" s="356"/>
      <c r="AZ538" s="356"/>
      <c r="BA538" s="356"/>
      <c r="BB538" s="356"/>
      <c r="BC538" s="356"/>
      <c r="BD538" s="356"/>
      <c r="BE538" s="356"/>
      <c r="BF538" s="356"/>
      <c r="BG538" s="356"/>
      <c r="BH538" s="354"/>
      <c r="BI538" s="354"/>
      <c r="BJ538" s="356"/>
      <c r="BK538" s="356"/>
      <c r="BL538" s="356"/>
      <c r="BM538" s="356"/>
      <c r="BN538" s="356"/>
      <c r="BO538" s="356"/>
      <c r="BP538" s="356"/>
      <c r="BQ538" s="356"/>
      <c r="BR538" s="356"/>
      <c r="BS538" s="354"/>
      <c r="BT538" s="356"/>
    </row>
    <row r="539" spans="1:72" x14ac:dyDescent="0.2">
      <c r="A539" s="353"/>
      <c r="B539" s="354"/>
      <c r="C539" s="354"/>
      <c r="D539" s="354"/>
      <c r="E539" s="354"/>
      <c r="F539" s="356"/>
      <c r="G539" s="356"/>
      <c r="H539" s="356"/>
      <c r="I539" s="357"/>
      <c r="J539" s="356"/>
      <c r="K539" s="356"/>
      <c r="L539" s="356"/>
      <c r="M539" s="356"/>
      <c r="N539" s="356"/>
      <c r="O539" s="356"/>
      <c r="P539" s="356"/>
      <c r="Q539" s="356"/>
      <c r="R539" s="358"/>
      <c r="S539" s="358"/>
      <c r="T539" s="356"/>
      <c r="U539" s="359"/>
      <c r="V539" s="493"/>
      <c r="W539" s="356"/>
      <c r="X539" s="356"/>
      <c r="Y539" s="356"/>
      <c r="Z539" s="356"/>
      <c r="AA539" s="360"/>
      <c r="AB539" s="360"/>
      <c r="AC539" s="356"/>
      <c r="AD539" s="356"/>
      <c r="AE539" s="356"/>
      <c r="AF539" s="356"/>
      <c r="AG539" s="356"/>
      <c r="AH539" s="356"/>
      <c r="AI539" s="361"/>
      <c r="AJ539" s="356"/>
      <c r="AK539" s="356"/>
      <c r="AL539" s="356"/>
      <c r="AM539" s="362"/>
      <c r="AN539" s="356"/>
      <c r="AO539" s="356"/>
      <c r="AP539" s="356"/>
      <c r="AQ539" s="356"/>
      <c r="AR539" s="363"/>
      <c r="AS539" s="356"/>
      <c r="AT539" s="356"/>
      <c r="AU539" s="356"/>
      <c r="AV539" s="364"/>
      <c r="AW539" s="356"/>
      <c r="AX539" s="356"/>
      <c r="AY539" s="356"/>
      <c r="AZ539" s="356"/>
      <c r="BA539" s="356"/>
      <c r="BB539" s="356"/>
      <c r="BC539" s="356"/>
      <c r="BD539" s="356"/>
      <c r="BE539" s="356"/>
      <c r="BF539" s="356"/>
      <c r="BG539" s="356"/>
      <c r="BH539" s="354"/>
      <c r="BI539" s="354"/>
      <c r="BJ539" s="356"/>
      <c r="BK539" s="356"/>
      <c r="BL539" s="356"/>
      <c r="BM539" s="356"/>
      <c r="BN539" s="356"/>
      <c r="BO539" s="356"/>
      <c r="BP539" s="356"/>
      <c r="BQ539" s="356"/>
      <c r="BR539" s="356"/>
      <c r="BS539" s="354"/>
      <c r="BT539" s="356"/>
    </row>
    <row r="540" spans="1:72" x14ac:dyDescent="0.2">
      <c r="A540" s="353"/>
      <c r="B540" s="354"/>
      <c r="C540" s="354"/>
      <c r="D540" s="354"/>
      <c r="E540" s="354"/>
      <c r="F540" s="356"/>
      <c r="G540" s="356"/>
      <c r="H540" s="356"/>
      <c r="I540" s="357"/>
      <c r="J540" s="356"/>
      <c r="K540" s="356"/>
      <c r="L540" s="356"/>
      <c r="M540" s="356"/>
      <c r="N540" s="356"/>
      <c r="O540" s="356"/>
      <c r="P540" s="356"/>
      <c r="Q540" s="356"/>
      <c r="R540" s="358"/>
      <c r="S540" s="358"/>
      <c r="T540" s="356"/>
      <c r="U540" s="359"/>
      <c r="V540" s="493"/>
      <c r="W540" s="356"/>
      <c r="X540" s="356"/>
      <c r="Y540" s="356"/>
      <c r="Z540" s="356"/>
      <c r="AA540" s="360"/>
      <c r="AB540" s="360"/>
      <c r="AC540" s="356"/>
      <c r="AD540" s="356"/>
      <c r="AE540" s="356"/>
      <c r="AF540" s="356"/>
      <c r="AG540" s="356"/>
      <c r="AH540" s="356"/>
      <c r="AI540" s="361"/>
      <c r="AJ540" s="356"/>
      <c r="AK540" s="356"/>
      <c r="AL540" s="356"/>
      <c r="AM540" s="362"/>
      <c r="AN540" s="356"/>
      <c r="AO540" s="356"/>
      <c r="AP540" s="356"/>
      <c r="AQ540" s="356"/>
      <c r="AR540" s="363"/>
      <c r="AS540" s="356"/>
      <c r="AT540" s="356"/>
      <c r="AU540" s="356"/>
      <c r="AV540" s="364"/>
      <c r="AW540" s="356"/>
      <c r="AX540" s="356"/>
      <c r="AY540" s="356"/>
      <c r="AZ540" s="356"/>
      <c r="BA540" s="356"/>
      <c r="BB540" s="356"/>
      <c r="BC540" s="356"/>
      <c r="BD540" s="356"/>
      <c r="BE540" s="356"/>
      <c r="BF540" s="356"/>
      <c r="BG540" s="356"/>
      <c r="BH540" s="354"/>
      <c r="BI540" s="354"/>
      <c r="BJ540" s="356"/>
      <c r="BK540" s="356"/>
      <c r="BL540" s="356"/>
      <c r="BM540" s="356"/>
      <c r="BN540" s="356"/>
      <c r="BO540" s="356"/>
      <c r="BP540" s="356"/>
      <c r="BQ540" s="356"/>
      <c r="BR540" s="356"/>
      <c r="BS540" s="354"/>
      <c r="BT540" s="356"/>
    </row>
    <row r="541" spans="1:72" x14ac:dyDescent="0.2">
      <c r="A541" s="353"/>
      <c r="B541" s="354"/>
      <c r="C541" s="354"/>
      <c r="D541" s="354"/>
      <c r="E541" s="354"/>
      <c r="F541" s="356"/>
      <c r="G541" s="356"/>
      <c r="H541" s="356"/>
      <c r="I541" s="357"/>
      <c r="J541" s="356"/>
      <c r="K541" s="356"/>
      <c r="L541" s="356"/>
      <c r="M541" s="356"/>
      <c r="N541" s="356"/>
      <c r="O541" s="356"/>
      <c r="P541" s="356"/>
      <c r="Q541" s="356"/>
      <c r="R541" s="358"/>
      <c r="S541" s="358"/>
      <c r="T541" s="356"/>
      <c r="U541" s="359"/>
      <c r="V541" s="493"/>
      <c r="W541" s="356"/>
      <c r="X541" s="356"/>
      <c r="Y541" s="356"/>
      <c r="Z541" s="356"/>
      <c r="AA541" s="360"/>
      <c r="AB541" s="360"/>
      <c r="AC541" s="356"/>
      <c r="AD541" s="356"/>
      <c r="AE541" s="356"/>
      <c r="AF541" s="356"/>
      <c r="AG541" s="356"/>
      <c r="AH541" s="356"/>
      <c r="AI541" s="361"/>
      <c r="AJ541" s="356"/>
      <c r="AK541" s="356"/>
      <c r="AL541" s="356"/>
      <c r="AM541" s="362"/>
      <c r="AN541" s="356"/>
      <c r="AO541" s="356"/>
      <c r="AP541" s="356"/>
      <c r="AQ541" s="356"/>
      <c r="AR541" s="363"/>
      <c r="AS541" s="356"/>
      <c r="AT541" s="356"/>
      <c r="AU541" s="356"/>
      <c r="AV541" s="364"/>
      <c r="AW541" s="356"/>
      <c r="AX541" s="356"/>
      <c r="AY541" s="356"/>
      <c r="AZ541" s="356"/>
      <c r="BA541" s="356"/>
      <c r="BB541" s="356"/>
      <c r="BC541" s="356"/>
      <c r="BD541" s="356"/>
      <c r="BE541" s="356"/>
      <c r="BF541" s="356"/>
      <c r="BG541" s="356"/>
      <c r="BH541" s="354"/>
      <c r="BI541" s="354"/>
      <c r="BJ541" s="356"/>
      <c r="BK541" s="356"/>
      <c r="BL541" s="356"/>
      <c r="BM541" s="356"/>
      <c r="BN541" s="356"/>
      <c r="BO541" s="356"/>
      <c r="BP541" s="356"/>
      <c r="BQ541" s="356"/>
      <c r="BR541" s="356"/>
      <c r="BS541" s="354"/>
      <c r="BT541" s="356"/>
    </row>
    <row r="542" spans="1:72" x14ac:dyDescent="0.2">
      <c r="A542" s="353"/>
      <c r="B542" s="354"/>
      <c r="C542" s="354"/>
      <c r="D542" s="354"/>
      <c r="E542" s="354"/>
      <c r="F542" s="356"/>
      <c r="G542" s="356"/>
      <c r="H542" s="356"/>
      <c r="I542" s="357"/>
      <c r="J542" s="356"/>
      <c r="K542" s="356"/>
      <c r="L542" s="356"/>
      <c r="M542" s="356"/>
      <c r="N542" s="356"/>
      <c r="O542" s="356"/>
      <c r="P542" s="356"/>
      <c r="Q542" s="356"/>
      <c r="R542" s="358"/>
      <c r="S542" s="358"/>
      <c r="T542" s="356"/>
      <c r="U542" s="359"/>
      <c r="V542" s="493"/>
      <c r="W542" s="356"/>
      <c r="X542" s="356"/>
      <c r="Y542" s="356"/>
      <c r="Z542" s="356"/>
      <c r="AA542" s="360"/>
      <c r="AB542" s="360"/>
      <c r="AC542" s="356"/>
      <c r="AD542" s="356"/>
      <c r="AE542" s="356"/>
      <c r="AF542" s="356"/>
      <c r="AG542" s="356"/>
      <c r="AH542" s="356"/>
      <c r="AI542" s="361"/>
      <c r="AJ542" s="356"/>
      <c r="AK542" s="356"/>
      <c r="AL542" s="356"/>
      <c r="AM542" s="362"/>
      <c r="AN542" s="356"/>
      <c r="AO542" s="356"/>
      <c r="AP542" s="356"/>
      <c r="AQ542" s="356"/>
      <c r="AR542" s="363"/>
      <c r="AS542" s="356"/>
      <c r="AT542" s="356"/>
      <c r="AU542" s="356"/>
      <c r="AV542" s="364"/>
      <c r="AW542" s="356"/>
      <c r="AX542" s="356"/>
      <c r="AY542" s="356"/>
      <c r="AZ542" s="356"/>
      <c r="BA542" s="356"/>
      <c r="BB542" s="356"/>
      <c r="BC542" s="356"/>
      <c r="BD542" s="356"/>
      <c r="BE542" s="356"/>
      <c r="BF542" s="356"/>
      <c r="BG542" s="356"/>
      <c r="BH542" s="354"/>
      <c r="BI542" s="354"/>
      <c r="BJ542" s="356"/>
      <c r="BK542" s="356"/>
      <c r="BL542" s="356"/>
      <c r="BM542" s="356"/>
      <c r="BN542" s="356"/>
      <c r="BO542" s="356"/>
      <c r="BP542" s="356"/>
      <c r="BQ542" s="356"/>
      <c r="BR542" s="356"/>
      <c r="BS542" s="354"/>
      <c r="BT542" s="356"/>
    </row>
    <row r="543" spans="1:72" x14ac:dyDescent="0.2">
      <c r="A543" s="353"/>
      <c r="B543" s="354"/>
      <c r="C543" s="354"/>
      <c r="D543" s="354"/>
      <c r="E543" s="354"/>
      <c r="F543" s="356"/>
      <c r="G543" s="356"/>
      <c r="H543" s="356"/>
      <c r="I543" s="357"/>
      <c r="J543" s="356"/>
      <c r="K543" s="356"/>
      <c r="L543" s="356"/>
      <c r="M543" s="356"/>
      <c r="N543" s="356"/>
      <c r="O543" s="356"/>
      <c r="P543" s="356"/>
      <c r="Q543" s="356"/>
      <c r="R543" s="358"/>
      <c r="S543" s="358"/>
      <c r="T543" s="356"/>
      <c r="U543" s="359"/>
      <c r="V543" s="493"/>
      <c r="W543" s="356"/>
      <c r="X543" s="356"/>
      <c r="Y543" s="356"/>
      <c r="Z543" s="356"/>
      <c r="AA543" s="360"/>
      <c r="AB543" s="360"/>
      <c r="AC543" s="356"/>
      <c r="AD543" s="356"/>
      <c r="AE543" s="356"/>
      <c r="AF543" s="356"/>
      <c r="AG543" s="356"/>
      <c r="AH543" s="356"/>
      <c r="AI543" s="361"/>
      <c r="AJ543" s="356"/>
      <c r="AK543" s="356"/>
      <c r="AL543" s="356"/>
      <c r="AM543" s="362"/>
      <c r="AN543" s="356"/>
      <c r="AO543" s="356"/>
      <c r="AP543" s="356"/>
      <c r="AQ543" s="356"/>
      <c r="AR543" s="363"/>
      <c r="AS543" s="356"/>
      <c r="AT543" s="356"/>
      <c r="AU543" s="356"/>
      <c r="AV543" s="364"/>
      <c r="AW543" s="356"/>
      <c r="AX543" s="356"/>
      <c r="AY543" s="356"/>
      <c r="AZ543" s="356"/>
      <c r="BA543" s="356"/>
      <c r="BB543" s="356"/>
      <c r="BC543" s="356"/>
      <c r="BD543" s="356"/>
      <c r="BE543" s="356"/>
      <c r="BF543" s="356"/>
      <c r="BG543" s="356"/>
      <c r="BH543" s="354"/>
      <c r="BI543" s="354"/>
      <c r="BJ543" s="356"/>
      <c r="BK543" s="356"/>
      <c r="BL543" s="356"/>
      <c r="BM543" s="356"/>
      <c r="BN543" s="356"/>
      <c r="BO543" s="356"/>
      <c r="BP543" s="356"/>
      <c r="BQ543" s="356"/>
      <c r="BR543" s="356"/>
      <c r="BS543" s="354"/>
      <c r="BT543" s="356"/>
    </row>
    <row r="544" spans="1:72" x14ac:dyDescent="0.2">
      <c r="A544" s="353"/>
      <c r="B544" s="354"/>
      <c r="C544" s="354"/>
      <c r="D544" s="354"/>
      <c r="E544" s="354"/>
      <c r="F544" s="356"/>
      <c r="G544" s="356"/>
      <c r="H544" s="356"/>
      <c r="I544" s="357"/>
      <c r="J544" s="356"/>
      <c r="K544" s="356"/>
      <c r="L544" s="356"/>
      <c r="M544" s="356"/>
      <c r="N544" s="356"/>
      <c r="O544" s="356"/>
      <c r="P544" s="356"/>
      <c r="Q544" s="356"/>
      <c r="R544" s="358"/>
      <c r="S544" s="358"/>
      <c r="T544" s="356"/>
      <c r="U544" s="359"/>
      <c r="V544" s="493"/>
      <c r="W544" s="356"/>
      <c r="X544" s="356"/>
      <c r="Y544" s="356"/>
      <c r="Z544" s="356"/>
      <c r="AA544" s="360"/>
      <c r="AB544" s="360"/>
      <c r="AC544" s="356"/>
      <c r="AD544" s="356"/>
      <c r="AE544" s="356"/>
      <c r="AF544" s="356"/>
      <c r="AG544" s="356"/>
      <c r="AH544" s="356"/>
      <c r="AI544" s="361"/>
      <c r="AJ544" s="356"/>
      <c r="AK544" s="356"/>
      <c r="AL544" s="356"/>
      <c r="AM544" s="362"/>
      <c r="AN544" s="356"/>
      <c r="AO544" s="356"/>
      <c r="AP544" s="356"/>
      <c r="AQ544" s="356"/>
      <c r="AR544" s="363"/>
      <c r="AS544" s="356"/>
      <c r="AT544" s="356"/>
      <c r="AU544" s="356"/>
      <c r="AV544" s="364"/>
      <c r="AW544" s="356"/>
      <c r="AX544" s="356"/>
      <c r="AY544" s="356"/>
      <c r="AZ544" s="356"/>
      <c r="BA544" s="356"/>
      <c r="BB544" s="356"/>
      <c r="BC544" s="356"/>
      <c r="BD544" s="356"/>
      <c r="BE544" s="356"/>
      <c r="BF544" s="356"/>
      <c r="BG544" s="356"/>
      <c r="BH544" s="354"/>
      <c r="BI544" s="354"/>
      <c r="BJ544" s="356"/>
      <c r="BK544" s="356"/>
      <c r="BL544" s="356"/>
      <c r="BM544" s="356"/>
      <c r="BN544" s="356"/>
      <c r="BO544" s="356"/>
      <c r="BP544" s="356"/>
      <c r="BQ544" s="356"/>
      <c r="BR544" s="356"/>
      <c r="BS544" s="354"/>
      <c r="BT544" s="356"/>
    </row>
    <row r="545" spans="1:72" x14ac:dyDescent="0.2">
      <c r="A545" s="353"/>
      <c r="B545" s="354"/>
      <c r="C545" s="354"/>
      <c r="D545" s="354"/>
      <c r="E545" s="354"/>
      <c r="F545" s="356"/>
      <c r="G545" s="356"/>
      <c r="H545" s="356"/>
      <c r="I545" s="357"/>
      <c r="J545" s="356"/>
      <c r="K545" s="356"/>
      <c r="L545" s="356"/>
      <c r="M545" s="356"/>
      <c r="N545" s="356"/>
      <c r="O545" s="356"/>
      <c r="P545" s="356"/>
      <c r="Q545" s="356"/>
      <c r="R545" s="358"/>
      <c r="S545" s="358"/>
      <c r="T545" s="356"/>
      <c r="U545" s="359"/>
      <c r="V545" s="493"/>
      <c r="W545" s="356"/>
      <c r="X545" s="356"/>
      <c r="Y545" s="356"/>
      <c r="Z545" s="356"/>
      <c r="AA545" s="360"/>
      <c r="AB545" s="360"/>
      <c r="AC545" s="356"/>
      <c r="AD545" s="356"/>
      <c r="AE545" s="356"/>
      <c r="AF545" s="356"/>
      <c r="AG545" s="356"/>
      <c r="AH545" s="356"/>
      <c r="AI545" s="361"/>
      <c r="AJ545" s="356"/>
      <c r="AK545" s="356"/>
      <c r="AL545" s="356"/>
      <c r="AM545" s="362"/>
      <c r="AN545" s="356"/>
      <c r="AO545" s="356"/>
      <c r="AP545" s="356"/>
      <c r="AQ545" s="356"/>
      <c r="AR545" s="363"/>
      <c r="AS545" s="356"/>
      <c r="AT545" s="356"/>
      <c r="AU545" s="356"/>
      <c r="AV545" s="364"/>
      <c r="AW545" s="356"/>
      <c r="AX545" s="356"/>
      <c r="AY545" s="356"/>
      <c r="AZ545" s="356"/>
      <c r="BA545" s="356"/>
      <c r="BB545" s="356"/>
      <c r="BC545" s="356"/>
      <c r="BD545" s="356"/>
      <c r="BE545" s="356"/>
      <c r="BF545" s="356"/>
      <c r="BG545" s="356"/>
      <c r="BH545" s="354"/>
      <c r="BI545" s="354"/>
      <c r="BJ545" s="356"/>
      <c r="BK545" s="356"/>
      <c r="BL545" s="356"/>
      <c r="BM545" s="356"/>
      <c r="BN545" s="356"/>
      <c r="BO545" s="356"/>
      <c r="BP545" s="356"/>
      <c r="BQ545" s="356"/>
      <c r="BR545" s="356"/>
      <c r="BS545" s="354"/>
      <c r="BT545" s="356"/>
    </row>
    <row r="546" spans="1:72" x14ac:dyDescent="0.2">
      <c r="A546" s="353"/>
      <c r="B546" s="354"/>
      <c r="C546" s="354"/>
      <c r="D546" s="354"/>
      <c r="E546" s="354"/>
      <c r="F546" s="356"/>
      <c r="G546" s="356"/>
      <c r="H546" s="356"/>
      <c r="I546" s="357"/>
      <c r="J546" s="356"/>
      <c r="K546" s="356"/>
      <c r="L546" s="356"/>
      <c r="M546" s="356"/>
      <c r="N546" s="356"/>
      <c r="O546" s="356"/>
      <c r="P546" s="356"/>
      <c r="Q546" s="356"/>
      <c r="R546" s="358"/>
      <c r="S546" s="358"/>
      <c r="T546" s="356"/>
      <c r="U546" s="359"/>
      <c r="V546" s="493"/>
      <c r="W546" s="356"/>
      <c r="X546" s="356"/>
      <c r="Y546" s="356"/>
      <c r="Z546" s="356"/>
      <c r="AA546" s="360"/>
      <c r="AB546" s="360"/>
      <c r="AC546" s="356"/>
      <c r="AD546" s="356"/>
      <c r="AE546" s="356"/>
      <c r="AF546" s="356"/>
      <c r="AG546" s="356"/>
      <c r="AH546" s="356"/>
      <c r="AI546" s="361"/>
      <c r="AJ546" s="356"/>
      <c r="AK546" s="356"/>
      <c r="AL546" s="356"/>
      <c r="AM546" s="362"/>
      <c r="AN546" s="356"/>
      <c r="AO546" s="356"/>
      <c r="AP546" s="356"/>
      <c r="AQ546" s="356"/>
      <c r="AR546" s="363"/>
      <c r="AS546" s="356"/>
      <c r="AT546" s="356"/>
      <c r="AU546" s="356"/>
      <c r="AV546" s="364"/>
      <c r="AW546" s="356"/>
      <c r="AX546" s="356"/>
      <c r="AY546" s="356"/>
      <c r="AZ546" s="356"/>
      <c r="BA546" s="356"/>
      <c r="BB546" s="356"/>
      <c r="BC546" s="356"/>
      <c r="BD546" s="356"/>
      <c r="BE546" s="356"/>
      <c r="BF546" s="356"/>
      <c r="BG546" s="356"/>
      <c r="BH546" s="354"/>
      <c r="BI546" s="354"/>
      <c r="BJ546" s="356"/>
      <c r="BK546" s="356"/>
      <c r="BL546" s="356"/>
      <c r="BM546" s="356"/>
      <c r="BN546" s="356"/>
      <c r="BO546" s="356"/>
      <c r="BP546" s="356"/>
      <c r="BQ546" s="356"/>
      <c r="BR546" s="356"/>
      <c r="BS546" s="354"/>
      <c r="BT546" s="356"/>
    </row>
    <row r="547" spans="1:72" x14ac:dyDescent="0.2">
      <c r="A547" s="353"/>
      <c r="B547" s="354"/>
      <c r="C547" s="354"/>
      <c r="D547" s="354"/>
      <c r="E547" s="354"/>
      <c r="F547" s="356"/>
      <c r="G547" s="356"/>
      <c r="H547" s="356"/>
      <c r="I547" s="357"/>
      <c r="J547" s="356"/>
      <c r="K547" s="356"/>
      <c r="L547" s="356"/>
      <c r="M547" s="356"/>
      <c r="N547" s="356"/>
      <c r="O547" s="356"/>
      <c r="P547" s="356"/>
      <c r="Q547" s="356"/>
      <c r="R547" s="358"/>
      <c r="S547" s="358"/>
      <c r="T547" s="356"/>
      <c r="U547" s="359"/>
      <c r="V547" s="493"/>
      <c r="W547" s="356"/>
      <c r="X547" s="356"/>
      <c r="Y547" s="356"/>
      <c r="Z547" s="356"/>
      <c r="AA547" s="360"/>
      <c r="AB547" s="360"/>
      <c r="AC547" s="356"/>
      <c r="AD547" s="356"/>
      <c r="AE547" s="356"/>
      <c r="AF547" s="356"/>
      <c r="AG547" s="356"/>
      <c r="AH547" s="356"/>
      <c r="AI547" s="361"/>
      <c r="AJ547" s="356"/>
      <c r="AK547" s="356"/>
      <c r="AL547" s="356"/>
      <c r="AM547" s="362"/>
      <c r="AN547" s="356"/>
      <c r="AO547" s="356"/>
      <c r="AP547" s="356"/>
      <c r="AQ547" s="356"/>
      <c r="AR547" s="363"/>
      <c r="AS547" s="356"/>
      <c r="AT547" s="356"/>
      <c r="AU547" s="356"/>
      <c r="AV547" s="364"/>
      <c r="AW547" s="356"/>
      <c r="AX547" s="356"/>
      <c r="AY547" s="356"/>
      <c r="AZ547" s="356"/>
      <c r="BA547" s="356"/>
      <c r="BB547" s="356"/>
      <c r="BC547" s="356"/>
      <c r="BD547" s="356"/>
      <c r="BE547" s="356"/>
      <c r="BF547" s="356"/>
      <c r="BG547" s="356"/>
      <c r="BH547" s="354"/>
      <c r="BI547" s="354"/>
      <c r="BJ547" s="356"/>
      <c r="BK547" s="356"/>
      <c r="BL547" s="356"/>
      <c r="BM547" s="356"/>
      <c r="BN547" s="356"/>
      <c r="BO547" s="356"/>
      <c r="BP547" s="356"/>
      <c r="BQ547" s="356"/>
      <c r="BR547" s="356"/>
      <c r="BS547" s="354"/>
      <c r="BT547" s="356"/>
    </row>
    <row r="548" spans="1:72" x14ac:dyDescent="0.2">
      <c r="A548" s="353"/>
      <c r="B548" s="354"/>
      <c r="C548" s="354"/>
      <c r="D548" s="354"/>
      <c r="E548" s="354"/>
      <c r="F548" s="356"/>
      <c r="G548" s="356"/>
      <c r="H548" s="356"/>
      <c r="I548" s="357"/>
      <c r="J548" s="356"/>
      <c r="K548" s="356"/>
      <c r="L548" s="356"/>
      <c r="M548" s="356"/>
      <c r="N548" s="356"/>
      <c r="O548" s="356"/>
      <c r="P548" s="356"/>
      <c r="Q548" s="356"/>
      <c r="R548" s="358"/>
      <c r="S548" s="358"/>
      <c r="T548" s="356"/>
      <c r="U548" s="359"/>
      <c r="V548" s="493"/>
      <c r="W548" s="356"/>
      <c r="X548" s="356"/>
      <c r="Y548" s="356"/>
      <c r="Z548" s="356"/>
      <c r="AA548" s="360"/>
      <c r="AB548" s="360"/>
      <c r="AC548" s="356"/>
      <c r="AD548" s="356"/>
      <c r="AE548" s="356"/>
      <c r="AF548" s="356"/>
      <c r="AG548" s="356"/>
      <c r="AH548" s="356"/>
      <c r="AI548" s="361"/>
      <c r="AJ548" s="356"/>
      <c r="AK548" s="356"/>
      <c r="AL548" s="356"/>
      <c r="AM548" s="362"/>
      <c r="AN548" s="356"/>
      <c r="AO548" s="356"/>
      <c r="AP548" s="356"/>
      <c r="AQ548" s="356"/>
      <c r="AR548" s="363"/>
      <c r="AS548" s="356"/>
      <c r="AT548" s="356"/>
      <c r="AU548" s="356"/>
      <c r="AV548" s="364"/>
      <c r="AW548" s="356"/>
      <c r="AX548" s="356"/>
      <c r="AY548" s="356"/>
      <c r="AZ548" s="356"/>
      <c r="BA548" s="356"/>
      <c r="BB548" s="356"/>
      <c r="BC548" s="356"/>
      <c r="BD548" s="356"/>
      <c r="BE548" s="356"/>
      <c r="BF548" s="356"/>
      <c r="BG548" s="356"/>
      <c r="BH548" s="354"/>
      <c r="BI548" s="354"/>
      <c r="BJ548" s="356"/>
      <c r="BK548" s="356"/>
      <c r="BL548" s="356"/>
      <c r="BM548" s="356"/>
      <c r="BN548" s="356"/>
      <c r="BO548" s="356"/>
      <c r="BP548" s="356"/>
      <c r="BQ548" s="356"/>
      <c r="BR548" s="356"/>
      <c r="BS548" s="354"/>
      <c r="BT548" s="356"/>
    </row>
    <row r="549" spans="1:72" x14ac:dyDescent="0.2">
      <c r="A549" s="353"/>
      <c r="B549" s="354"/>
      <c r="C549" s="354"/>
      <c r="D549" s="354"/>
      <c r="E549" s="354"/>
      <c r="F549" s="356"/>
      <c r="G549" s="356"/>
      <c r="H549" s="356"/>
      <c r="I549" s="357"/>
      <c r="J549" s="356"/>
      <c r="K549" s="356"/>
      <c r="L549" s="356"/>
      <c r="M549" s="356"/>
      <c r="N549" s="356"/>
      <c r="O549" s="356"/>
      <c r="P549" s="356"/>
      <c r="Q549" s="356"/>
      <c r="R549" s="358"/>
      <c r="S549" s="358"/>
      <c r="T549" s="356"/>
      <c r="U549" s="359"/>
      <c r="V549" s="493"/>
      <c r="W549" s="356"/>
      <c r="X549" s="356"/>
      <c r="Y549" s="356"/>
      <c r="Z549" s="356"/>
      <c r="AA549" s="360"/>
      <c r="AB549" s="360"/>
      <c r="AC549" s="356"/>
      <c r="AD549" s="356"/>
      <c r="AE549" s="356"/>
      <c r="AF549" s="356"/>
      <c r="AG549" s="356"/>
      <c r="AH549" s="356"/>
      <c r="AI549" s="361"/>
      <c r="AJ549" s="356"/>
      <c r="AK549" s="356"/>
      <c r="AL549" s="356"/>
      <c r="AM549" s="362"/>
      <c r="AN549" s="356"/>
      <c r="AO549" s="356"/>
      <c r="AP549" s="356"/>
      <c r="AQ549" s="356"/>
      <c r="AR549" s="363"/>
      <c r="AS549" s="356"/>
      <c r="AT549" s="356"/>
      <c r="AU549" s="356"/>
      <c r="AV549" s="364"/>
      <c r="AW549" s="356"/>
      <c r="AX549" s="356"/>
      <c r="AY549" s="356"/>
      <c r="AZ549" s="356"/>
      <c r="BA549" s="356"/>
      <c r="BB549" s="356"/>
      <c r="BC549" s="356"/>
      <c r="BD549" s="356"/>
      <c r="BE549" s="356"/>
      <c r="BF549" s="356"/>
      <c r="BG549" s="356"/>
      <c r="BH549" s="354"/>
      <c r="BI549" s="354"/>
      <c r="BJ549" s="356"/>
      <c r="BK549" s="356"/>
      <c r="BL549" s="356"/>
      <c r="BM549" s="356"/>
      <c r="BN549" s="356"/>
      <c r="BO549" s="356"/>
      <c r="BP549" s="356"/>
      <c r="BQ549" s="356"/>
      <c r="BR549" s="356"/>
      <c r="BS549" s="354"/>
      <c r="BT549" s="356"/>
    </row>
    <row r="550" spans="1:72" x14ac:dyDescent="0.2">
      <c r="A550" s="353"/>
      <c r="B550" s="354"/>
      <c r="C550" s="354"/>
      <c r="D550" s="354"/>
      <c r="E550" s="354"/>
      <c r="F550" s="356"/>
      <c r="G550" s="356"/>
      <c r="H550" s="356"/>
      <c r="I550" s="357"/>
      <c r="J550" s="356"/>
      <c r="K550" s="356"/>
      <c r="L550" s="356"/>
      <c r="M550" s="356"/>
      <c r="N550" s="356"/>
      <c r="O550" s="356"/>
      <c r="P550" s="356"/>
      <c r="Q550" s="356"/>
      <c r="R550" s="358"/>
      <c r="S550" s="358"/>
      <c r="T550" s="356"/>
      <c r="U550" s="359"/>
      <c r="V550" s="493"/>
      <c r="W550" s="356"/>
      <c r="X550" s="356"/>
      <c r="Y550" s="356"/>
      <c r="Z550" s="356"/>
      <c r="AA550" s="360"/>
      <c r="AB550" s="360"/>
      <c r="AC550" s="356"/>
      <c r="AD550" s="356"/>
      <c r="AE550" s="356"/>
      <c r="AF550" s="356"/>
      <c r="AG550" s="356"/>
      <c r="AH550" s="356"/>
      <c r="AI550" s="361"/>
      <c r="AJ550" s="356"/>
      <c r="AK550" s="356"/>
      <c r="AL550" s="356"/>
      <c r="AM550" s="362"/>
      <c r="AN550" s="356"/>
      <c r="AO550" s="356"/>
      <c r="AP550" s="356"/>
      <c r="AQ550" s="356"/>
      <c r="AR550" s="363"/>
      <c r="AS550" s="356"/>
      <c r="AT550" s="356"/>
      <c r="AU550" s="356"/>
      <c r="AV550" s="364"/>
      <c r="AW550" s="356"/>
      <c r="AX550" s="356"/>
      <c r="AY550" s="356"/>
      <c r="AZ550" s="356"/>
      <c r="BA550" s="356"/>
      <c r="BB550" s="356"/>
      <c r="BC550" s="356"/>
      <c r="BD550" s="356"/>
      <c r="BE550" s="356"/>
      <c r="BF550" s="356"/>
      <c r="BG550" s="356"/>
      <c r="BH550" s="354"/>
      <c r="BI550" s="354"/>
      <c r="BJ550" s="356"/>
      <c r="BK550" s="356"/>
      <c r="BL550" s="356"/>
      <c r="BM550" s="356"/>
      <c r="BN550" s="356"/>
      <c r="BO550" s="356"/>
      <c r="BP550" s="356"/>
      <c r="BQ550" s="356"/>
      <c r="BR550" s="356"/>
      <c r="BS550" s="354"/>
      <c r="BT550" s="356"/>
    </row>
    <row r="551" spans="1:72" x14ac:dyDescent="0.2">
      <c r="A551" s="353"/>
      <c r="B551" s="354"/>
      <c r="C551" s="354"/>
      <c r="D551" s="354"/>
      <c r="E551" s="354"/>
      <c r="F551" s="356"/>
      <c r="G551" s="356"/>
      <c r="H551" s="356"/>
      <c r="I551" s="357"/>
      <c r="J551" s="356"/>
      <c r="K551" s="356"/>
      <c r="L551" s="356"/>
      <c r="M551" s="356"/>
      <c r="N551" s="356"/>
      <c r="O551" s="356"/>
      <c r="P551" s="356"/>
      <c r="Q551" s="356"/>
      <c r="R551" s="358"/>
      <c r="S551" s="358"/>
      <c r="T551" s="356"/>
      <c r="U551" s="359"/>
      <c r="V551" s="493"/>
      <c r="W551" s="356"/>
      <c r="X551" s="356"/>
      <c r="Y551" s="356"/>
      <c r="Z551" s="356"/>
      <c r="AA551" s="360"/>
      <c r="AB551" s="360"/>
      <c r="AC551" s="356"/>
      <c r="AD551" s="356"/>
      <c r="AE551" s="356"/>
      <c r="AF551" s="356"/>
      <c r="AG551" s="356"/>
      <c r="AH551" s="356"/>
      <c r="AI551" s="361"/>
      <c r="AJ551" s="356"/>
      <c r="AK551" s="356"/>
      <c r="AL551" s="356"/>
      <c r="AM551" s="362"/>
      <c r="AN551" s="356"/>
      <c r="AO551" s="356"/>
      <c r="AP551" s="356"/>
      <c r="AQ551" s="356"/>
      <c r="AR551" s="363"/>
      <c r="AS551" s="356"/>
      <c r="AT551" s="356"/>
      <c r="AU551" s="356"/>
      <c r="AV551" s="364"/>
      <c r="AW551" s="356"/>
      <c r="AX551" s="356"/>
      <c r="AY551" s="356"/>
      <c r="AZ551" s="356"/>
      <c r="BA551" s="356"/>
      <c r="BB551" s="356"/>
      <c r="BC551" s="356"/>
      <c r="BD551" s="356"/>
      <c r="BE551" s="356"/>
      <c r="BF551" s="356"/>
      <c r="BG551" s="356"/>
      <c r="BH551" s="354"/>
      <c r="BI551" s="354"/>
      <c r="BJ551" s="356"/>
      <c r="BK551" s="356"/>
      <c r="BL551" s="356"/>
      <c r="BM551" s="356"/>
      <c r="BN551" s="356"/>
      <c r="BO551" s="356"/>
      <c r="BP551" s="356"/>
      <c r="BQ551" s="356"/>
      <c r="BR551" s="356"/>
      <c r="BS551" s="354"/>
      <c r="BT551" s="356"/>
    </row>
    <row r="552" spans="1:72" x14ac:dyDescent="0.2">
      <c r="A552" s="353"/>
      <c r="B552" s="354"/>
      <c r="C552" s="354"/>
      <c r="D552" s="354"/>
      <c r="E552" s="354"/>
      <c r="F552" s="356"/>
      <c r="G552" s="356"/>
      <c r="H552" s="356"/>
      <c r="I552" s="357"/>
      <c r="J552" s="356"/>
      <c r="K552" s="356"/>
      <c r="L552" s="356"/>
      <c r="M552" s="356"/>
      <c r="N552" s="356"/>
      <c r="O552" s="356"/>
      <c r="P552" s="356"/>
      <c r="Q552" s="356"/>
      <c r="R552" s="358"/>
      <c r="S552" s="358"/>
      <c r="T552" s="356"/>
      <c r="U552" s="359"/>
      <c r="V552" s="493"/>
      <c r="W552" s="356"/>
      <c r="X552" s="356"/>
      <c r="Y552" s="356"/>
      <c r="Z552" s="356"/>
      <c r="AA552" s="360"/>
      <c r="AB552" s="360"/>
      <c r="AC552" s="356"/>
      <c r="AD552" s="356"/>
      <c r="AE552" s="356"/>
      <c r="AF552" s="356"/>
      <c r="AG552" s="356"/>
      <c r="AH552" s="356"/>
      <c r="AI552" s="361"/>
      <c r="AJ552" s="356"/>
      <c r="AK552" s="356"/>
      <c r="AL552" s="356"/>
      <c r="AM552" s="362"/>
      <c r="AN552" s="356"/>
      <c r="AO552" s="356"/>
      <c r="AP552" s="356"/>
      <c r="AQ552" s="356"/>
      <c r="AR552" s="363"/>
      <c r="AS552" s="356"/>
      <c r="AT552" s="356"/>
      <c r="AU552" s="356"/>
      <c r="AV552" s="364"/>
      <c r="AW552" s="356"/>
      <c r="AX552" s="356"/>
      <c r="AY552" s="356"/>
      <c r="AZ552" s="356"/>
      <c r="BA552" s="356"/>
      <c r="BB552" s="356"/>
      <c r="BC552" s="356"/>
      <c r="BD552" s="356"/>
      <c r="BE552" s="356"/>
      <c r="BF552" s="356"/>
      <c r="BG552" s="356"/>
      <c r="BH552" s="354"/>
      <c r="BI552" s="354"/>
      <c r="BJ552" s="356"/>
      <c r="BK552" s="356"/>
      <c r="BL552" s="356"/>
      <c r="BM552" s="356"/>
      <c r="BN552" s="356"/>
      <c r="BO552" s="356"/>
      <c r="BP552" s="356"/>
      <c r="BQ552" s="356"/>
      <c r="BR552" s="356"/>
      <c r="BS552" s="354"/>
      <c r="BT552" s="356"/>
    </row>
    <row r="553" spans="1:72" x14ac:dyDescent="0.2">
      <c r="A553" s="353"/>
      <c r="B553" s="354"/>
      <c r="C553" s="354"/>
      <c r="D553" s="354"/>
      <c r="E553" s="354"/>
      <c r="F553" s="356"/>
      <c r="G553" s="356"/>
      <c r="H553" s="356"/>
      <c r="I553" s="357"/>
      <c r="J553" s="356"/>
      <c r="K553" s="356"/>
      <c r="L553" s="356"/>
      <c r="M553" s="356"/>
      <c r="N553" s="356"/>
      <c r="O553" s="356"/>
      <c r="P553" s="356"/>
      <c r="Q553" s="356"/>
      <c r="R553" s="358"/>
      <c r="S553" s="358"/>
      <c r="T553" s="356"/>
      <c r="U553" s="359"/>
      <c r="V553" s="493"/>
      <c r="W553" s="356"/>
      <c r="X553" s="356"/>
      <c r="Y553" s="356"/>
      <c r="Z553" s="356"/>
      <c r="AA553" s="360"/>
      <c r="AB553" s="360"/>
      <c r="AC553" s="356"/>
      <c r="AD553" s="356"/>
      <c r="AE553" s="356"/>
      <c r="AF553" s="356"/>
      <c r="AG553" s="356"/>
      <c r="AH553" s="356"/>
      <c r="AI553" s="361"/>
      <c r="AJ553" s="356"/>
      <c r="AK553" s="356"/>
      <c r="AL553" s="356"/>
      <c r="AM553" s="362"/>
      <c r="AN553" s="356"/>
      <c r="AO553" s="356"/>
      <c r="AP553" s="356"/>
      <c r="AQ553" s="356"/>
      <c r="AR553" s="363"/>
      <c r="AS553" s="356"/>
      <c r="AT553" s="356"/>
      <c r="AU553" s="356"/>
      <c r="AV553" s="364"/>
      <c r="AW553" s="356"/>
      <c r="AX553" s="356"/>
      <c r="AY553" s="356"/>
      <c r="AZ553" s="356"/>
      <c r="BA553" s="356"/>
      <c r="BB553" s="356"/>
      <c r="BC553" s="356"/>
      <c r="BD553" s="356"/>
      <c r="BE553" s="356"/>
      <c r="BF553" s="356"/>
      <c r="BG553" s="356"/>
      <c r="BH553" s="354"/>
      <c r="BI553" s="354"/>
      <c r="BJ553" s="356"/>
      <c r="BK553" s="356"/>
      <c r="BL553" s="356"/>
      <c r="BM553" s="356"/>
      <c r="BN553" s="356"/>
      <c r="BO553" s="356"/>
      <c r="BP553" s="356"/>
      <c r="BQ553" s="356"/>
      <c r="BR553" s="356"/>
      <c r="BS553" s="354"/>
      <c r="BT553" s="356"/>
    </row>
    <row r="554" spans="1:72" x14ac:dyDescent="0.2">
      <c r="A554" s="353"/>
      <c r="B554" s="354"/>
      <c r="C554" s="354"/>
      <c r="D554" s="354"/>
      <c r="E554" s="354"/>
      <c r="F554" s="356"/>
      <c r="G554" s="356"/>
      <c r="H554" s="356"/>
      <c r="I554" s="357"/>
      <c r="J554" s="356"/>
      <c r="K554" s="356"/>
      <c r="L554" s="356"/>
      <c r="M554" s="356"/>
      <c r="N554" s="356"/>
      <c r="O554" s="356"/>
      <c r="P554" s="356"/>
      <c r="Q554" s="356"/>
      <c r="R554" s="358"/>
      <c r="S554" s="358"/>
      <c r="T554" s="356"/>
      <c r="U554" s="359"/>
      <c r="V554" s="493"/>
      <c r="W554" s="356"/>
      <c r="X554" s="356"/>
      <c r="Y554" s="356"/>
      <c r="Z554" s="356"/>
      <c r="AA554" s="360"/>
      <c r="AB554" s="360"/>
      <c r="AC554" s="356"/>
      <c r="AD554" s="356"/>
      <c r="AE554" s="356"/>
      <c r="AF554" s="356"/>
      <c r="AG554" s="356"/>
      <c r="AH554" s="356"/>
      <c r="AI554" s="361"/>
      <c r="AJ554" s="356"/>
      <c r="AK554" s="356"/>
      <c r="AL554" s="356"/>
      <c r="AM554" s="362"/>
      <c r="AN554" s="356"/>
      <c r="AO554" s="356"/>
      <c r="AP554" s="356"/>
      <c r="AQ554" s="356"/>
      <c r="AR554" s="363"/>
      <c r="AS554" s="356"/>
      <c r="AT554" s="356"/>
      <c r="AU554" s="356"/>
      <c r="AV554" s="364"/>
      <c r="AW554" s="356"/>
      <c r="AX554" s="356"/>
      <c r="AY554" s="356"/>
      <c r="AZ554" s="356"/>
      <c r="BA554" s="356"/>
      <c r="BB554" s="356"/>
      <c r="BC554" s="356"/>
      <c r="BD554" s="356"/>
      <c r="BE554" s="356"/>
      <c r="BF554" s="356"/>
      <c r="BG554" s="356"/>
      <c r="BH554" s="354"/>
      <c r="BI554" s="354"/>
      <c r="BJ554" s="356"/>
      <c r="BK554" s="356"/>
      <c r="BL554" s="356"/>
      <c r="BM554" s="356"/>
      <c r="BN554" s="356"/>
      <c r="BO554" s="356"/>
      <c r="BP554" s="356"/>
      <c r="BQ554" s="356"/>
      <c r="BR554" s="356"/>
      <c r="BS554" s="354"/>
      <c r="BT554" s="356"/>
    </row>
    <row r="555" spans="1:72" x14ac:dyDescent="0.2">
      <c r="A555" s="353"/>
      <c r="B555" s="354"/>
      <c r="C555" s="354"/>
      <c r="D555" s="354"/>
      <c r="E555" s="354"/>
      <c r="F555" s="356"/>
      <c r="G555" s="356"/>
      <c r="H555" s="356"/>
      <c r="I555" s="357"/>
      <c r="J555" s="356"/>
      <c r="K555" s="356"/>
      <c r="L555" s="356"/>
      <c r="M555" s="356"/>
      <c r="N555" s="356"/>
      <c r="O555" s="356"/>
      <c r="P555" s="356"/>
      <c r="Q555" s="356"/>
      <c r="R555" s="358"/>
      <c r="S555" s="358"/>
      <c r="T555" s="356"/>
      <c r="U555" s="359"/>
      <c r="V555" s="493"/>
      <c r="W555" s="356"/>
      <c r="X555" s="356"/>
      <c r="Y555" s="356"/>
      <c r="Z555" s="356"/>
      <c r="AA555" s="360"/>
      <c r="AB555" s="360"/>
      <c r="AC555" s="356"/>
      <c r="AD555" s="356"/>
      <c r="AE555" s="356"/>
      <c r="AF555" s="356"/>
      <c r="AG555" s="356"/>
      <c r="AH555" s="356"/>
      <c r="AI555" s="361"/>
      <c r="AJ555" s="356"/>
      <c r="AK555" s="356"/>
      <c r="AL555" s="356"/>
      <c r="AM555" s="362"/>
      <c r="AN555" s="356"/>
      <c r="AO555" s="356"/>
      <c r="AP555" s="356"/>
      <c r="AQ555" s="356"/>
      <c r="AR555" s="363"/>
      <c r="AS555" s="356"/>
      <c r="AT555" s="356"/>
      <c r="AU555" s="356"/>
      <c r="AV555" s="364"/>
      <c r="AW555" s="356"/>
      <c r="AX555" s="356"/>
      <c r="AY555" s="356"/>
      <c r="AZ555" s="356"/>
      <c r="BA555" s="356"/>
      <c r="BB555" s="356"/>
      <c r="BC555" s="356"/>
      <c r="BD555" s="356"/>
      <c r="BE555" s="356"/>
      <c r="BF555" s="356"/>
      <c r="BG555" s="356"/>
      <c r="BH555" s="354"/>
      <c r="BI555" s="354"/>
      <c r="BJ555" s="356"/>
      <c r="BK555" s="356"/>
      <c r="BL555" s="356"/>
      <c r="BM555" s="356"/>
      <c r="BN555" s="356"/>
      <c r="BO555" s="356"/>
      <c r="BP555" s="356"/>
      <c r="BQ555" s="356"/>
      <c r="BR555" s="356"/>
      <c r="BS555" s="354"/>
      <c r="BT555" s="356"/>
    </row>
    <row r="556" spans="1:72" x14ac:dyDescent="0.2">
      <c r="A556" s="353"/>
      <c r="B556" s="354"/>
      <c r="C556" s="354"/>
      <c r="D556" s="354"/>
      <c r="E556" s="354"/>
      <c r="F556" s="356"/>
      <c r="G556" s="356"/>
      <c r="H556" s="356"/>
      <c r="I556" s="357"/>
      <c r="J556" s="356"/>
      <c r="K556" s="356"/>
      <c r="L556" s="356"/>
      <c r="M556" s="356"/>
      <c r="N556" s="356"/>
      <c r="O556" s="356"/>
      <c r="P556" s="356"/>
      <c r="Q556" s="356"/>
      <c r="R556" s="358"/>
      <c r="S556" s="358"/>
      <c r="T556" s="356"/>
      <c r="U556" s="359"/>
      <c r="V556" s="493"/>
      <c r="W556" s="356"/>
      <c r="X556" s="356"/>
      <c r="Y556" s="356"/>
      <c r="Z556" s="356"/>
      <c r="AA556" s="360"/>
      <c r="AB556" s="360"/>
      <c r="AC556" s="356"/>
      <c r="AD556" s="356"/>
      <c r="AE556" s="356"/>
      <c r="AF556" s="356"/>
      <c r="AG556" s="356"/>
      <c r="AH556" s="356"/>
      <c r="AI556" s="361"/>
      <c r="AJ556" s="356"/>
      <c r="AK556" s="356"/>
      <c r="AL556" s="356"/>
      <c r="AM556" s="362"/>
      <c r="AN556" s="356"/>
      <c r="AO556" s="356"/>
      <c r="AP556" s="356"/>
      <c r="AQ556" s="356"/>
      <c r="AR556" s="363"/>
      <c r="AS556" s="356"/>
      <c r="AT556" s="356"/>
      <c r="AU556" s="356"/>
      <c r="AV556" s="364"/>
      <c r="AW556" s="356"/>
      <c r="AX556" s="356"/>
      <c r="AY556" s="356"/>
      <c r="AZ556" s="356"/>
      <c r="BA556" s="356"/>
      <c r="BB556" s="356"/>
      <c r="BC556" s="356"/>
      <c r="BD556" s="356"/>
      <c r="BE556" s="356"/>
      <c r="BF556" s="356"/>
      <c r="BG556" s="356"/>
      <c r="BH556" s="354"/>
      <c r="BI556" s="354"/>
      <c r="BJ556" s="356"/>
      <c r="BK556" s="356"/>
      <c r="BL556" s="356"/>
      <c r="BM556" s="356"/>
      <c r="BN556" s="356"/>
      <c r="BO556" s="356"/>
      <c r="BP556" s="356"/>
      <c r="BQ556" s="356"/>
      <c r="BR556" s="356"/>
      <c r="BS556" s="354"/>
      <c r="BT556" s="356"/>
    </row>
    <row r="557" spans="1:72" x14ac:dyDescent="0.2">
      <c r="A557" s="353"/>
      <c r="B557" s="354"/>
      <c r="C557" s="354"/>
      <c r="D557" s="354"/>
      <c r="E557" s="354"/>
      <c r="F557" s="356"/>
      <c r="G557" s="356"/>
      <c r="H557" s="356"/>
      <c r="I557" s="357"/>
      <c r="J557" s="356"/>
      <c r="K557" s="356"/>
      <c r="L557" s="356"/>
      <c r="M557" s="356"/>
      <c r="N557" s="356"/>
      <c r="O557" s="356"/>
      <c r="P557" s="356"/>
      <c r="Q557" s="356"/>
      <c r="R557" s="358"/>
      <c r="S557" s="358"/>
      <c r="T557" s="356"/>
      <c r="U557" s="359"/>
      <c r="V557" s="493"/>
      <c r="W557" s="356"/>
      <c r="X557" s="356"/>
      <c r="Y557" s="356"/>
      <c r="Z557" s="356"/>
      <c r="AA557" s="360"/>
      <c r="AB557" s="360"/>
      <c r="AC557" s="356"/>
      <c r="AD557" s="356"/>
      <c r="AE557" s="356"/>
      <c r="AF557" s="356"/>
      <c r="AG557" s="356"/>
      <c r="AH557" s="356"/>
      <c r="AI557" s="361"/>
      <c r="AJ557" s="356"/>
      <c r="AK557" s="356"/>
      <c r="AL557" s="356"/>
      <c r="AM557" s="362"/>
      <c r="AN557" s="356"/>
      <c r="AO557" s="356"/>
      <c r="AP557" s="356"/>
      <c r="AQ557" s="356"/>
      <c r="AR557" s="363"/>
      <c r="AS557" s="356"/>
      <c r="AT557" s="356"/>
      <c r="AU557" s="356"/>
      <c r="AV557" s="364"/>
      <c r="AW557" s="356"/>
      <c r="AX557" s="356"/>
      <c r="AY557" s="356"/>
      <c r="AZ557" s="356"/>
      <c r="BA557" s="356"/>
      <c r="BB557" s="356"/>
      <c r="BC557" s="356"/>
      <c r="BD557" s="356"/>
      <c r="BE557" s="356"/>
      <c r="BF557" s="356"/>
      <c r="BG557" s="356"/>
      <c r="BH557" s="354"/>
      <c r="BI557" s="354"/>
      <c r="BJ557" s="356"/>
      <c r="BK557" s="356"/>
      <c r="BL557" s="356"/>
      <c r="BM557" s="356"/>
      <c r="BN557" s="356"/>
      <c r="BO557" s="356"/>
      <c r="BP557" s="356"/>
      <c r="BQ557" s="356"/>
      <c r="BR557" s="356"/>
      <c r="BS557" s="354"/>
      <c r="BT557" s="356"/>
    </row>
    <row r="558" spans="1:72" x14ac:dyDescent="0.2">
      <c r="A558" s="353"/>
      <c r="B558" s="354"/>
      <c r="C558" s="354"/>
      <c r="D558" s="354"/>
      <c r="E558" s="354"/>
      <c r="F558" s="356"/>
      <c r="G558" s="356"/>
      <c r="H558" s="356"/>
      <c r="I558" s="357"/>
      <c r="J558" s="356"/>
      <c r="K558" s="356"/>
      <c r="L558" s="356"/>
      <c r="M558" s="356"/>
      <c r="N558" s="356"/>
      <c r="O558" s="356"/>
      <c r="P558" s="356"/>
      <c r="Q558" s="356"/>
      <c r="R558" s="358"/>
      <c r="S558" s="358"/>
      <c r="T558" s="356"/>
      <c r="U558" s="359"/>
      <c r="V558" s="493"/>
      <c r="W558" s="356"/>
      <c r="X558" s="356"/>
      <c r="Y558" s="356"/>
      <c r="Z558" s="356"/>
      <c r="AA558" s="360"/>
      <c r="AB558" s="360"/>
      <c r="AC558" s="356"/>
      <c r="AD558" s="356"/>
      <c r="AE558" s="356"/>
      <c r="AF558" s="356"/>
      <c r="AG558" s="356"/>
      <c r="AH558" s="356"/>
      <c r="AI558" s="361"/>
      <c r="AJ558" s="356"/>
      <c r="AK558" s="356"/>
      <c r="AL558" s="356"/>
      <c r="AM558" s="362"/>
      <c r="AN558" s="356"/>
      <c r="AO558" s="356"/>
      <c r="AP558" s="356"/>
      <c r="AQ558" s="356"/>
      <c r="AR558" s="363"/>
      <c r="AS558" s="356"/>
      <c r="AT558" s="356"/>
      <c r="AU558" s="356"/>
      <c r="AV558" s="364"/>
      <c r="AW558" s="356"/>
      <c r="AX558" s="356"/>
      <c r="AY558" s="356"/>
      <c r="AZ558" s="356"/>
      <c r="BA558" s="356"/>
      <c r="BB558" s="356"/>
      <c r="BC558" s="356"/>
      <c r="BD558" s="356"/>
      <c r="BE558" s="356"/>
      <c r="BF558" s="356"/>
      <c r="BG558" s="356"/>
      <c r="BH558" s="354"/>
      <c r="BI558" s="354"/>
      <c r="BJ558" s="356"/>
      <c r="BK558" s="356"/>
      <c r="BL558" s="356"/>
      <c r="BM558" s="356"/>
      <c r="BN558" s="356"/>
      <c r="BO558" s="356"/>
      <c r="BP558" s="356"/>
      <c r="BQ558" s="356"/>
      <c r="BR558" s="356"/>
      <c r="BS558" s="354"/>
      <c r="BT558" s="356"/>
    </row>
    <row r="559" spans="1:72" x14ac:dyDescent="0.2">
      <c r="A559" s="353"/>
      <c r="B559" s="354"/>
      <c r="C559" s="354"/>
      <c r="D559" s="354"/>
      <c r="E559" s="354"/>
      <c r="F559" s="356"/>
      <c r="G559" s="356"/>
      <c r="H559" s="356"/>
      <c r="I559" s="357"/>
      <c r="J559" s="356"/>
      <c r="K559" s="356"/>
      <c r="L559" s="356"/>
      <c r="M559" s="356"/>
      <c r="N559" s="356"/>
      <c r="O559" s="356"/>
      <c r="P559" s="356"/>
      <c r="Q559" s="356"/>
      <c r="R559" s="358"/>
      <c r="S559" s="358"/>
      <c r="T559" s="356"/>
      <c r="U559" s="359"/>
      <c r="V559" s="493"/>
      <c r="W559" s="356"/>
      <c r="X559" s="356"/>
      <c r="Y559" s="356"/>
      <c r="Z559" s="356"/>
      <c r="AA559" s="360"/>
      <c r="AB559" s="360"/>
      <c r="AC559" s="356"/>
      <c r="AD559" s="356"/>
      <c r="AE559" s="356"/>
      <c r="AF559" s="356"/>
      <c r="AG559" s="356"/>
      <c r="AH559" s="356"/>
      <c r="AI559" s="361"/>
      <c r="AJ559" s="356"/>
      <c r="AK559" s="356"/>
      <c r="AL559" s="356"/>
      <c r="AM559" s="362"/>
      <c r="AN559" s="356"/>
      <c r="AO559" s="356"/>
      <c r="AP559" s="356"/>
      <c r="AQ559" s="356"/>
      <c r="AR559" s="363"/>
      <c r="AS559" s="356"/>
      <c r="AT559" s="356"/>
      <c r="AU559" s="356"/>
      <c r="AV559" s="364"/>
      <c r="AW559" s="356"/>
      <c r="AX559" s="356"/>
      <c r="AY559" s="356"/>
      <c r="AZ559" s="356"/>
      <c r="BA559" s="356"/>
      <c r="BB559" s="356"/>
      <c r="BC559" s="356"/>
      <c r="BD559" s="356"/>
      <c r="BE559" s="356"/>
      <c r="BF559" s="356"/>
      <c r="BG559" s="356"/>
      <c r="BH559" s="354"/>
      <c r="BI559" s="354"/>
      <c r="BJ559" s="356"/>
      <c r="BK559" s="356"/>
      <c r="BL559" s="356"/>
      <c r="BM559" s="356"/>
      <c r="BN559" s="356"/>
      <c r="BO559" s="356"/>
      <c r="BP559" s="356"/>
      <c r="BQ559" s="356"/>
      <c r="BR559" s="356"/>
      <c r="BS559" s="354"/>
      <c r="BT559" s="356"/>
    </row>
    <row r="560" spans="1:72" x14ac:dyDescent="0.2">
      <c r="A560" s="353"/>
      <c r="B560" s="354"/>
      <c r="C560" s="354"/>
      <c r="D560" s="354"/>
      <c r="E560" s="354"/>
      <c r="F560" s="356"/>
      <c r="G560" s="356"/>
      <c r="H560" s="356"/>
      <c r="I560" s="357"/>
      <c r="J560" s="356"/>
      <c r="K560" s="356"/>
      <c r="L560" s="356"/>
      <c r="M560" s="356"/>
      <c r="N560" s="356"/>
      <c r="O560" s="356"/>
      <c r="P560" s="356"/>
      <c r="Q560" s="356"/>
      <c r="R560" s="358"/>
      <c r="S560" s="358"/>
      <c r="T560" s="356"/>
      <c r="U560" s="359"/>
      <c r="V560" s="493"/>
      <c r="W560" s="356"/>
      <c r="X560" s="356"/>
      <c r="Y560" s="356"/>
      <c r="Z560" s="356"/>
      <c r="AA560" s="360"/>
      <c r="AB560" s="360"/>
      <c r="AC560" s="356"/>
      <c r="AD560" s="356"/>
      <c r="AE560" s="356"/>
      <c r="AF560" s="356"/>
      <c r="AG560" s="356"/>
      <c r="AH560" s="356"/>
      <c r="AI560" s="361"/>
      <c r="AJ560" s="356"/>
      <c r="AK560" s="356"/>
      <c r="AL560" s="356"/>
      <c r="AM560" s="362"/>
      <c r="AN560" s="356"/>
      <c r="AO560" s="356"/>
      <c r="AP560" s="356"/>
      <c r="AQ560" s="356"/>
      <c r="AR560" s="363"/>
      <c r="AS560" s="356"/>
      <c r="AT560" s="356"/>
      <c r="AU560" s="356"/>
      <c r="AV560" s="364"/>
      <c r="AW560" s="356"/>
      <c r="AX560" s="356"/>
      <c r="AY560" s="356"/>
      <c r="AZ560" s="356"/>
      <c r="BA560" s="356"/>
      <c r="BB560" s="356"/>
      <c r="BC560" s="356"/>
      <c r="BD560" s="356"/>
      <c r="BE560" s="356"/>
      <c r="BF560" s="356"/>
      <c r="BG560" s="356"/>
      <c r="BH560" s="354"/>
      <c r="BI560" s="354"/>
      <c r="BJ560" s="356"/>
      <c r="BK560" s="356"/>
      <c r="BL560" s="356"/>
      <c r="BM560" s="356"/>
      <c r="BN560" s="356"/>
      <c r="BO560" s="356"/>
      <c r="BP560" s="356"/>
      <c r="BQ560" s="356"/>
      <c r="BR560" s="356"/>
      <c r="BS560" s="354"/>
      <c r="BT560" s="356"/>
    </row>
    <row r="561" spans="1:72" x14ac:dyDescent="0.2">
      <c r="A561" s="353"/>
      <c r="B561" s="354"/>
      <c r="C561" s="354"/>
      <c r="D561" s="354"/>
      <c r="E561" s="354"/>
      <c r="F561" s="356"/>
      <c r="G561" s="356"/>
      <c r="H561" s="356"/>
      <c r="I561" s="357"/>
      <c r="J561" s="356"/>
      <c r="K561" s="356"/>
      <c r="L561" s="356"/>
      <c r="M561" s="356"/>
      <c r="N561" s="356"/>
      <c r="O561" s="356"/>
      <c r="P561" s="356"/>
      <c r="Q561" s="356"/>
      <c r="R561" s="358"/>
      <c r="S561" s="358"/>
      <c r="T561" s="356"/>
      <c r="U561" s="359"/>
      <c r="V561" s="493"/>
      <c r="W561" s="356"/>
      <c r="X561" s="356"/>
      <c r="Y561" s="356"/>
      <c r="Z561" s="356"/>
      <c r="AA561" s="360"/>
      <c r="AB561" s="360"/>
      <c r="AC561" s="356"/>
      <c r="AD561" s="356"/>
      <c r="AE561" s="356"/>
      <c r="AF561" s="356"/>
      <c r="AG561" s="356"/>
      <c r="AH561" s="356"/>
      <c r="AI561" s="361"/>
      <c r="AJ561" s="356"/>
      <c r="AK561" s="356"/>
      <c r="AL561" s="356"/>
      <c r="AM561" s="362"/>
      <c r="AN561" s="356"/>
      <c r="AO561" s="356"/>
      <c r="AP561" s="356"/>
      <c r="AQ561" s="356"/>
      <c r="AR561" s="363"/>
      <c r="AS561" s="356"/>
      <c r="AT561" s="356"/>
      <c r="AU561" s="356"/>
      <c r="AV561" s="364"/>
      <c r="AW561" s="356"/>
      <c r="AX561" s="356"/>
      <c r="AY561" s="356"/>
      <c r="AZ561" s="356"/>
      <c r="BA561" s="356"/>
      <c r="BB561" s="356"/>
      <c r="BC561" s="356"/>
      <c r="BD561" s="356"/>
      <c r="BE561" s="356"/>
      <c r="BF561" s="356"/>
      <c r="BG561" s="356"/>
      <c r="BH561" s="354"/>
      <c r="BI561" s="354"/>
      <c r="BJ561" s="356"/>
      <c r="BK561" s="356"/>
      <c r="BL561" s="356"/>
      <c r="BM561" s="356"/>
      <c r="BN561" s="356"/>
      <c r="BO561" s="356"/>
      <c r="BP561" s="356"/>
      <c r="BQ561" s="356"/>
      <c r="BR561" s="356"/>
      <c r="BS561" s="354"/>
      <c r="BT561" s="356"/>
    </row>
    <row r="562" spans="1:72" x14ac:dyDescent="0.2">
      <c r="A562" s="353"/>
      <c r="B562" s="354"/>
      <c r="C562" s="354"/>
      <c r="D562" s="354"/>
      <c r="E562" s="354"/>
      <c r="F562" s="356"/>
      <c r="G562" s="356"/>
      <c r="H562" s="356"/>
      <c r="I562" s="357"/>
      <c r="J562" s="356"/>
      <c r="K562" s="356"/>
      <c r="L562" s="356"/>
      <c r="M562" s="356"/>
      <c r="N562" s="356"/>
      <c r="O562" s="356"/>
      <c r="P562" s="356"/>
      <c r="Q562" s="356"/>
      <c r="R562" s="358"/>
      <c r="S562" s="358"/>
      <c r="T562" s="356"/>
      <c r="U562" s="359"/>
      <c r="V562" s="493"/>
      <c r="W562" s="356"/>
      <c r="X562" s="356"/>
      <c r="Y562" s="356"/>
      <c r="Z562" s="356"/>
      <c r="AA562" s="360"/>
      <c r="AB562" s="360"/>
      <c r="AC562" s="356"/>
      <c r="AD562" s="356"/>
      <c r="AE562" s="356"/>
      <c r="AF562" s="356"/>
      <c r="AG562" s="356"/>
      <c r="AH562" s="356"/>
      <c r="AI562" s="361"/>
      <c r="AJ562" s="356"/>
      <c r="AK562" s="356"/>
      <c r="AL562" s="356"/>
      <c r="AM562" s="362"/>
      <c r="AN562" s="356"/>
      <c r="AO562" s="356"/>
      <c r="AP562" s="356"/>
      <c r="AQ562" s="356"/>
      <c r="AR562" s="363"/>
      <c r="AS562" s="356"/>
      <c r="AT562" s="356"/>
      <c r="AU562" s="356"/>
      <c r="AV562" s="364"/>
      <c r="AW562" s="356"/>
      <c r="AX562" s="356"/>
      <c r="AY562" s="356"/>
      <c r="AZ562" s="356"/>
      <c r="BA562" s="356"/>
      <c r="BB562" s="356"/>
      <c r="BC562" s="356"/>
      <c r="BD562" s="356"/>
      <c r="BE562" s="356"/>
      <c r="BF562" s="356"/>
      <c r="BG562" s="356"/>
      <c r="BH562" s="354"/>
      <c r="BI562" s="354"/>
      <c r="BJ562" s="356"/>
      <c r="BK562" s="356"/>
      <c r="BL562" s="356"/>
      <c r="BM562" s="356"/>
      <c r="BN562" s="356"/>
      <c r="BO562" s="356"/>
      <c r="BP562" s="356"/>
      <c r="BQ562" s="356"/>
      <c r="BR562" s="356"/>
      <c r="BS562" s="354"/>
      <c r="BT562" s="356"/>
    </row>
    <row r="563" spans="1:72" x14ac:dyDescent="0.2">
      <c r="A563" s="353"/>
      <c r="B563" s="354"/>
      <c r="C563" s="354"/>
      <c r="D563" s="354"/>
      <c r="E563" s="354"/>
      <c r="F563" s="356"/>
      <c r="G563" s="356"/>
      <c r="H563" s="356"/>
      <c r="I563" s="357"/>
      <c r="J563" s="356"/>
      <c r="K563" s="356"/>
      <c r="L563" s="356"/>
      <c r="M563" s="356"/>
      <c r="N563" s="356"/>
      <c r="O563" s="356"/>
      <c r="P563" s="356"/>
      <c r="Q563" s="356"/>
      <c r="R563" s="358"/>
      <c r="S563" s="358"/>
      <c r="T563" s="356"/>
      <c r="U563" s="359"/>
      <c r="V563" s="493"/>
      <c r="W563" s="356"/>
      <c r="X563" s="356"/>
      <c r="Y563" s="356"/>
      <c r="Z563" s="356"/>
      <c r="AA563" s="360"/>
      <c r="AB563" s="360"/>
      <c r="AC563" s="356"/>
      <c r="AD563" s="356"/>
      <c r="AE563" s="356"/>
      <c r="AF563" s="356"/>
      <c r="AG563" s="356"/>
      <c r="AH563" s="356"/>
      <c r="AI563" s="361"/>
      <c r="AJ563" s="356"/>
      <c r="AK563" s="356"/>
      <c r="AL563" s="356"/>
      <c r="AM563" s="362"/>
      <c r="AN563" s="356"/>
      <c r="AO563" s="356"/>
      <c r="AP563" s="356"/>
      <c r="AQ563" s="356"/>
      <c r="AR563" s="363"/>
      <c r="AS563" s="356"/>
      <c r="AT563" s="356"/>
      <c r="AU563" s="356"/>
      <c r="AV563" s="364"/>
      <c r="AW563" s="356"/>
      <c r="AX563" s="356"/>
      <c r="AY563" s="356"/>
      <c r="AZ563" s="356"/>
      <c r="BA563" s="356"/>
      <c r="BB563" s="356"/>
      <c r="BC563" s="356"/>
      <c r="BD563" s="356"/>
      <c r="BE563" s="356"/>
      <c r="BF563" s="356"/>
      <c r="BG563" s="356"/>
      <c r="BH563" s="354"/>
      <c r="BI563" s="354"/>
      <c r="BJ563" s="356"/>
      <c r="BK563" s="356"/>
      <c r="BL563" s="356"/>
      <c r="BM563" s="356"/>
      <c r="BN563" s="356"/>
      <c r="BO563" s="356"/>
      <c r="BP563" s="356"/>
      <c r="BQ563" s="356"/>
      <c r="BR563" s="356"/>
      <c r="BS563" s="354"/>
      <c r="BT563" s="356"/>
    </row>
    <row r="564" spans="1:72" x14ac:dyDescent="0.2">
      <c r="A564" s="353"/>
      <c r="B564" s="354"/>
      <c r="C564" s="354"/>
      <c r="D564" s="354"/>
      <c r="E564" s="354"/>
      <c r="F564" s="356"/>
      <c r="G564" s="356"/>
      <c r="H564" s="356"/>
      <c r="I564" s="357"/>
      <c r="J564" s="356"/>
      <c r="K564" s="356"/>
      <c r="L564" s="356"/>
      <c r="M564" s="356"/>
      <c r="N564" s="356"/>
      <c r="O564" s="356"/>
      <c r="P564" s="356"/>
      <c r="Q564" s="356"/>
      <c r="R564" s="358"/>
      <c r="S564" s="358"/>
      <c r="T564" s="356"/>
      <c r="U564" s="359"/>
      <c r="V564" s="493"/>
      <c r="W564" s="356"/>
      <c r="X564" s="356"/>
      <c r="Y564" s="356"/>
      <c r="Z564" s="356"/>
      <c r="AA564" s="360"/>
      <c r="AB564" s="360"/>
      <c r="AC564" s="356"/>
      <c r="AD564" s="356"/>
      <c r="AE564" s="356"/>
      <c r="AF564" s="356"/>
      <c r="AG564" s="356"/>
      <c r="AH564" s="356"/>
      <c r="AI564" s="361"/>
      <c r="AJ564" s="356"/>
      <c r="AK564" s="356"/>
      <c r="AL564" s="356"/>
      <c r="AM564" s="362"/>
      <c r="AN564" s="356"/>
      <c r="AO564" s="356"/>
      <c r="AP564" s="356"/>
      <c r="AQ564" s="356"/>
      <c r="AR564" s="363"/>
      <c r="AS564" s="356"/>
      <c r="AT564" s="356"/>
      <c r="AU564" s="356"/>
      <c r="AV564" s="364"/>
      <c r="AW564" s="356"/>
      <c r="AX564" s="356"/>
      <c r="AY564" s="356"/>
      <c r="AZ564" s="356"/>
      <c r="BA564" s="356"/>
      <c r="BB564" s="356"/>
      <c r="BC564" s="356"/>
      <c r="BD564" s="356"/>
      <c r="BE564" s="356"/>
      <c r="BF564" s="356"/>
      <c r="BG564" s="356"/>
      <c r="BH564" s="354"/>
      <c r="BI564" s="354"/>
      <c r="BJ564" s="356"/>
      <c r="BK564" s="356"/>
      <c r="BL564" s="356"/>
      <c r="BM564" s="356"/>
      <c r="BN564" s="356"/>
      <c r="BO564" s="356"/>
      <c r="BP564" s="356"/>
      <c r="BQ564" s="356"/>
      <c r="BR564" s="356"/>
      <c r="BS564" s="354"/>
      <c r="BT564" s="356"/>
    </row>
    <row r="565" spans="1:72" x14ac:dyDescent="0.2">
      <c r="A565" s="353"/>
      <c r="B565" s="354"/>
      <c r="C565" s="354"/>
      <c r="D565" s="354"/>
      <c r="E565" s="354"/>
      <c r="F565" s="356"/>
      <c r="G565" s="356"/>
      <c r="H565" s="356"/>
      <c r="I565" s="357"/>
      <c r="J565" s="356"/>
      <c r="K565" s="356"/>
      <c r="L565" s="356"/>
      <c r="M565" s="356"/>
      <c r="N565" s="356"/>
      <c r="O565" s="356"/>
      <c r="P565" s="356"/>
      <c r="Q565" s="356"/>
      <c r="R565" s="358"/>
      <c r="S565" s="358"/>
      <c r="T565" s="356"/>
      <c r="U565" s="359"/>
      <c r="V565" s="493"/>
      <c r="W565" s="356"/>
      <c r="X565" s="356"/>
      <c r="Y565" s="356"/>
      <c r="Z565" s="356"/>
      <c r="AA565" s="360"/>
      <c r="AB565" s="360"/>
      <c r="AC565" s="356"/>
      <c r="AD565" s="356"/>
      <c r="AE565" s="356"/>
      <c r="AF565" s="356"/>
      <c r="AG565" s="356"/>
      <c r="AH565" s="356"/>
      <c r="AI565" s="361"/>
      <c r="AJ565" s="356"/>
      <c r="AK565" s="356"/>
      <c r="AL565" s="356"/>
      <c r="AM565" s="362"/>
      <c r="AN565" s="356"/>
      <c r="AO565" s="356"/>
      <c r="AP565" s="356"/>
      <c r="AQ565" s="356"/>
      <c r="AR565" s="363"/>
      <c r="AS565" s="356"/>
      <c r="AT565" s="356"/>
      <c r="AU565" s="356"/>
      <c r="AV565" s="364"/>
      <c r="AW565" s="356"/>
      <c r="AX565" s="356"/>
      <c r="AY565" s="356"/>
      <c r="AZ565" s="356"/>
      <c r="BA565" s="356"/>
      <c r="BB565" s="356"/>
      <c r="BC565" s="356"/>
      <c r="BD565" s="356"/>
      <c r="BE565" s="356"/>
      <c r="BF565" s="356"/>
      <c r="BG565" s="356"/>
      <c r="BH565" s="354"/>
      <c r="BI565" s="354"/>
      <c r="BJ565" s="356"/>
      <c r="BK565" s="356"/>
      <c r="BL565" s="356"/>
      <c r="BM565" s="356"/>
      <c r="BN565" s="356"/>
      <c r="BO565" s="356"/>
      <c r="BP565" s="356"/>
      <c r="BQ565" s="356"/>
      <c r="BR565" s="356"/>
      <c r="BS565" s="354"/>
      <c r="BT565" s="356"/>
    </row>
    <row r="566" spans="1:72" x14ac:dyDescent="0.2">
      <c r="A566" s="353"/>
      <c r="B566" s="354"/>
      <c r="C566" s="354"/>
      <c r="D566" s="354"/>
      <c r="E566" s="354"/>
      <c r="F566" s="356"/>
      <c r="G566" s="356"/>
      <c r="H566" s="356"/>
      <c r="I566" s="357"/>
      <c r="J566" s="356"/>
      <c r="K566" s="356"/>
      <c r="L566" s="356"/>
      <c r="M566" s="356"/>
      <c r="N566" s="356"/>
      <c r="O566" s="356"/>
      <c r="P566" s="356"/>
      <c r="Q566" s="356"/>
      <c r="R566" s="358"/>
      <c r="S566" s="358"/>
      <c r="T566" s="356"/>
      <c r="U566" s="359"/>
      <c r="V566" s="493"/>
      <c r="W566" s="356"/>
      <c r="X566" s="356"/>
      <c r="Y566" s="356"/>
      <c r="Z566" s="356"/>
      <c r="AA566" s="360"/>
      <c r="AB566" s="360"/>
      <c r="AC566" s="356"/>
      <c r="AD566" s="356"/>
      <c r="AE566" s="356"/>
      <c r="AF566" s="356"/>
      <c r="AG566" s="356"/>
      <c r="AH566" s="356"/>
      <c r="AI566" s="361"/>
      <c r="AJ566" s="356"/>
      <c r="AK566" s="356"/>
      <c r="AL566" s="356"/>
      <c r="AM566" s="362"/>
      <c r="AN566" s="356"/>
      <c r="AO566" s="356"/>
      <c r="AP566" s="356"/>
      <c r="AQ566" s="356"/>
      <c r="AR566" s="363"/>
      <c r="AS566" s="356"/>
      <c r="AT566" s="356"/>
      <c r="AU566" s="356"/>
      <c r="AV566" s="364"/>
      <c r="AW566" s="356"/>
      <c r="AX566" s="356"/>
      <c r="AY566" s="356"/>
      <c r="AZ566" s="356"/>
      <c r="BA566" s="356"/>
      <c r="BB566" s="356"/>
      <c r="BC566" s="356"/>
      <c r="BD566" s="356"/>
      <c r="BE566" s="356"/>
      <c r="BF566" s="356"/>
      <c r="BG566" s="356"/>
      <c r="BH566" s="354"/>
      <c r="BI566" s="354"/>
      <c r="BJ566" s="356"/>
      <c r="BK566" s="356"/>
      <c r="BL566" s="356"/>
      <c r="BM566" s="356"/>
      <c r="BN566" s="356"/>
      <c r="BO566" s="356"/>
      <c r="BP566" s="356"/>
      <c r="BQ566" s="356"/>
      <c r="BR566" s="356"/>
      <c r="BS566" s="354"/>
      <c r="BT566" s="356"/>
    </row>
    <row r="567" spans="1:72" x14ac:dyDescent="0.2">
      <c r="A567" s="353"/>
      <c r="B567" s="354"/>
      <c r="C567" s="354"/>
      <c r="D567" s="354"/>
      <c r="E567" s="354"/>
      <c r="F567" s="356"/>
      <c r="G567" s="356"/>
      <c r="H567" s="356"/>
      <c r="I567" s="357"/>
      <c r="J567" s="356"/>
      <c r="K567" s="356"/>
      <c r="L567" s="356"/>
      <c r="M567" s="356"/>
      <c r="N567" s="356"/>
      <c r="O567" s="356"/>
      <c r="P567" s="356"/>
      <c r="Q567" s="356"/>
      <c r="R567" s="358"/>
      <c r="S567" s="358"/>
      <c r="T567" s="356"/>
      <c r="U567" s="359"/>
      <c r="V567" s="493"/>
      <c r="W567" s="356"/>
      <c r="X567" s="356"/>
      <c r="Y567" s="356"/>
      <c r="Z567" s="356"/>
      <c r="AA567" s="360"/>
      <c r="AB567" s="360"/>
      <c r="AC567" s="356"/>
      <c r="AD567" s="356"/>
      <c r="AE567" s="356"/>
      <c r="AF567" s="356"/>
      <c r="AG567" s="356"/>
      <c r="AH567" s="356"/>
      <c r="AI567" s="361"/>
      <c r="AJ567" s="356"/>
      <c r="AK567" s="356"/>
      <c r="AL567" s="356"/>
      <c r="AM567" s="362"/>
      <c r="AN567" s="356"/>
      <c r="AO567" s="356"/>
      <c r="AP567" s="356"/>
      <c r="AQ567" s="356"/>
      <c r="AR567" s="363"/>
      <c r="AS567" s="356"/>
      <c r="AT567" s="356"/>
      <c r="AU567" s="356"/>
      <c r="AV567" s="364"/>
      <c r="AW567" s="356"/>
      <c r="AX567" s="356"/>
      <c r="AY567" s="356"/>
      <c r="AZ567" s="356"/>
      <c r="BA567" s="356"/>
      <c r="BB567" s="356"/>
      <c r="BC567" s="356"/>
      <c r="BD567" s="356"/>
      <c r="BE567" s="356"/>
      <c r="BF567" s="356"/>
      <c r="BG567" s="356"/>
      <c r="BH567" s="354"/>
      <c r="BI567" s="354"/>
      <c r="BJ567" s="356"/>
      <c r="BK567" s="356"/>
      <c r="BL567" s="356"/>
      <c r="BM567" s="356"/>
      <c r="BN567" s="356"/>
      <c r="BO567" s="356"/>
      <c r="BP567" s="356"/>
      <c r="BQ567" s="356"/>
      <c r="BR567" s="356"/>
      <c r="BS567" s="354"/>
      <c r="BT567" s="356"/>
    </row>
    <row r="568" spans="1:72" x14ac:dyDescent="0.2">
      <c r="A568" s="353"/>
      <c r="B568" s="354"/>
      <c r="C568" s="354"/>
      <c r="D568" s="354"/>
      <c r="E568" s="354"/>
      <c r="F568" s="356"/>
      <c r="G568" s="356"/>
      <c r="H568" s="356"/>
      <c r="I568" s="357"/>
      <c r="J568" s="356"/>
      <c r="K568" s="356"/>
      <c r="L568" s="356"/>
      <c r="M568" s="356"/>
      <c r="N568" s="356"/>
      <c r="O568" s="356"/>
      <c r="P568" s="356"/>
      <c r="Q568" s="356"/>
      <c r="R568" s="358"/>
      <c r="S568" s="358"/>
      <c r="T568" s="356"/>
      <c r="U568" s="359"/>
      <c r="V568" s="493"/>
      <c r="W568" s="356"/>
      <c r="X568" s="356"/>
      <c r="Y568" s="356"/>
      <c r="Z568" s="356"/>
      <c r="AA568" s="360"/>
      <c r="AB568" s="360"/>
      <c r="AC568" s="356"/>
      <c r="AD568" s="356"/>
      <c r="AE568" s="356"/>
      <c r="AF568" s="356"/>
      <c r="AG568" s="356"/>
      <c r="AH568" s="356"/>
      <c r="AI568" s="361"/>
      <c r="AJ568" s="356"/>
      <c r="AK568" s="356"/>
      <c r="AL568" s="356"/>
      <c r="AM568" s="362"/>
      <c r="AN568" s="356"/>
      <c r="AO568" s="356"/>
      <c r="AP568" s="356"/>
      <c r="AQ568" s="356"/>
      <c r="AR568" s="363"/>
      <c r="AS568" s="356"/>
      <c r="AT568" s="356"/>
      <c r="AU568" s="356"/>
      <c r="AV568" s="364"/>
      <c r="AW568" s="356"/>
      <c r="AX568" s="356"/>
      <c r="AY568" s="356"/>
      <c r="AZ568" s="356"/>
      <c r="BA568" s="356"/>
      <c r="BB568" s="356"/>
      <c r="BC568" s="356"/>
      <c r="BD568" s="356"/>
      <c r="BE568" s="356"/>
      <c r="BF568" s="356"/>
      <c r="BG568" s="356"/>
      <c r="BH568" s="354"/>
      <c r="BI568" s="354"/>
      <c r="BJ568" s="356"/>
      <c r="BK568" s="356"/>
      <c r="BL568" s="356"/>
      <c r="BM568" s="356"/>
      <c r="BN568" s="356"/>
      <c r="BO568" s="356"/>
      <c r="BP568" s="356"/>
      <c r="BQ568" s="356"/>
      <c r="BR568" s="356"/>
      <c r="BS568" s="354"/>
      <c r="BT568" s="356"/>
    </row>
    <row r="569" spans="1:72" x14ac:dyDescent="0.2">
      <c r="A569" s="353"/>
      <c r="B569" s="354"/>
      <c r="C569" s="354"/>
      <c r="D569" s="354"/>
      <c r="E569" s="354"/>
      <c r="F569" s="356"/>
      <c r="G569" s="356"/>
      <c r="H569" s="356"/>
      <c r="I569" s="357"/>
      <c r="J569" s="356"/>
      <c r="K569" s="356"/>
      <c r="L569" s="356"/>
      <c r="M569" s="356"/>
      <c r="N569" s="356"/>
      <c r="O569" s="356"/>
      <c r="P569" s="356"/>
      <c r="Q569" s="356"/>
      <c r="R569" s="358"/>
      <c r="S569" s="358"/>
      <c r="T569" s="356"/>
      <c r="U569" s="359"/>
      <c r="V569" s="493"/>
      <c r="W569" s="356"/>
      <c r="X569" s="356"/>
      <c r="Y569" s="356"/>
      <c r="Z569" s="356"/>
      <c r="AA569" s="360"/>
      <c r="AB569" s="360"/>
      <c r="AC569" s="356"/>
      <c r="AD569" s="356"/>
      <c r="AE569" s="356"/>
      <c r="AF569" s="356"/>
      <c r="AG569" s="356"/>
      <c r="AH569" s="356"/>
      <c r="AI569" s="361"/>
      <c r="AJ569" s="356"/>
      <c r="AK569" s="356"/>
      <c r="AL569" s="356"/>
      <c r="AM569" s="362"/>
      <c r="AN569" s="356"/>
      <c r="AO569" s="356"/>
      <c r="AP569" s="356"/>
      <c r="AQ569" s="356"/>
      <c r="AR569" s="363"/>
      <c r="AS569" s="356"/>
      <c r="AT569" s="356"/>
      <c r="AU569" s="356"/>
      <c r="AV569" s="364"/>
      <c r="AW569" s="356"/>
      <c r="AX569" s="356"/>
      <c r="AY569" s="356"/>
      <c r="AZ569" s="356"/>
      <c r="BA569" s="356"/>
      <c r="BB569" s="356"/>
      <c r="BC569" s="356"/>
      <c r="BD569" s="356"/>
      <c r="BE569" s="356"/>
      <c r="BF569" s="356"/>
      <c r="BG569" s="356"/>
      <c r="BH569" s="354"/>
      <c r="BI569" s="354"/>
      <c r="BJ569" s="356"/>
      <c r="BK569" s="356"/>
      <c r="BL569" s="356"/>
      <c r="BM569" s="356"/>
      <c r="BN569" s="356"/>
      <c r="BO569" s="356"/>
      <c r="BP569" s="356"/>
      <c r="BQ569" s="356"/>
      <c r="BR569" s="356"/>
      <c r="BS569" s="354"/>
      <c r="BT569" s="356"/>
    </row>
    <row r="570" spans="1:72" x14ac:dyDescent="0.2">
      <c r="A570" s="353"/>
      <c r="B570" s="354"/>
      <c r="C570" s="354"/>
      <c r="D570" s="354"/>
      <c r="E570" s="354"/>
      <c r="F570" s="356"/>
      <c r="G570" s="356"/>
      <c r="H570" s="356"/>
      <c r="I570" s="357"/>
      <c r="J570" s="356"/>
      <c r="K570" s="356"/>
      <c r="L570" s="356"/>
      <c r="M570" s="356"/>
      <c r="N570" s="356"/>
      <c r="O570" s="356"/>
      <c r="P570" s="356"/>
      <c r="Q570" s="356"/>
      <c r="R570" s="358"/>
      <c r="S570" s="358"/>
      <c r="T570" s="356"/>
      <c r="U570" s="359"/>
      <c r="V570" s="493"/>
      <c r="W570" s="356"/>
      <c r="X570" s="356"/>
      <c r="Y570" s="356"/>
      <c r="Z570" s="356"/>
      <c r="AA570" s="360"/>
      <c r="AB570" s="360"/>
      <c r="AC570" s="356"/>
      <c r="AD570" s="356"/>
      <c r="AE570" s="356"/>
      <c r="AF570" s="356"/>
      <c r="AG570" s="356"/>
      <c r="AH570" s="356"/>
      <c r="AI570" s="361"/>
      <c r="AJ570" s="356"/>
      <c r="AK570" s="356"/>
      <c r="AL570" s="356"/>
      <c r="AM570" s="362"/>
      <c r="AN570" s="356"/>
      <c r="AO570" s="356"/>
      <c r="AP570" s="356"/>
      <c r="AQ570" s="356"/>
      <c r="AR570" s="363"/>
      <c r="AS570" s="356"/>
      <c r="AT570" s="356"/>
      <c r="AU570" s="356"/>
      <c r="AV570" s="364"/>
      <c r="AW570" s="356"/>
      <c r="AX570" s="356"/>
      <c r="AY570" s="356"/>
      <c r="AZ570" s="356"/>
      <c r="BA570" s="356"/>
      <c r="BB570" s="356"/>
      <c r="BC570" s="356"/>
      <c r="BD570" s="356"/>
      <c r="BE570" s="356"/>
      <c r="BF570" s="356"/>
      <c r="BG570" s="356"/>
      <c r="BH570" s="354"/>
      <c r="BI570" s="354"/>
      <c r="BJ570" s="356"/>
      <c r="BK570" s="356"/>
      <c r="BL570" s="356"/>
      <c r="BM570" s="356"/>
      <c r="BN570" s="356"/>
      <c r="BO570" s="356"/>
      <c r="BP570" s="356"/>
      <c r="BQ570" s="356"/>
      <c r="BR570" s="356"/>
      <c r="BS570" s="354"/>
      <c r="BT570" s="356"/>
    </row>
    <row r="571" spans="1:72" x14ac:dyDescent="0.2">
      <c r="A571" s="353"/>
      <c r="B571" s="354"/>
      <c r="C571" s="354"/>
      <c r="D571" s="354"/>
      <c r="E571" s="354"/>
      <c r="F571" s="356"/>
      <c r="G571" s="356"/>
      <c r="H571" s="356"/>
      <c r="I571" s="357"/>
      <c r="J571" s="356"/>
      <c r="K571" s="356"/>
      <c r="L571" s="356"/>
      <c r="M571" s="356"/>
      <c r="N571" s="356"/>
      <c r="O571" s="356"/>
      <c r="P571" s="356"/>
      <c r="Q571" s="356"/>
      <c r="R571" s="358"/>
      <c r="S571" s="358"/>
      <c r="T571" s="356"/>
      <c r="U571" s="359"/>
      <c r="V571" s="493"/>
      <c r="W571" s="356"/>
      <c r="X571" s="356"/>
      <c r="Y571" s="356"/>
      <c r="Z571" s="356"/>
      <c r="AA571" s="360"/>
      <c r="AB571" s="360"/>
      <c r="AC571" s="356"/>
      <c r="AD571" s="356"/>
      <c r="AE571" s="356"/>
      <c r="AF571" s="356"/>
      <c r="AG571" s="356"/>
      <c r="AH571" s="356"/>
      <c r="AI571" s="361"/>
      <c r="AJ571" s="356"/>
      <c r="AK571" s="356"/>
      <c r="AL571" s="356"/>
      <c r="AM571" s="362"/>
      <c r="AN571" s="356"/>
      <c r="AO571" s="356"/>
      <c r="AP571" s="356"/>
      <c r="AQ571" s="356"/>
      <c r="AR571" s="363"/>
      <c r="AS571" s="356"/>
      <c r="AT571" s="356"/>
      <c r="AU571" s="356"/>
      <c r="AV571" s="364"/>
      <c r="AW571" s="356"/>
      <c r="AX571" s="356"/>
      <c r="AY571" s="356"/>
      <c r="AZ571" s="356"/>
      <c r="BA571" s="356"/>
      <c r="BB571" s="356"/>
      <c r="BC571" s="356"/>
      <c r="BD571" s="356"/>
      <c r="BE571" s="356"/>
      <c r="BF571" s="356"/>
      <c r="BG571" s="356"/>
      <c r="BH571" s="354"/>
      <c r="BI571" s="354"/>
      <c r="BJ571" s="356"/>
      <c r="BK571" s="356"/>
      <c r="BL571" s="356"/>
      <c r="BM571" s="356"/>
      <c r="BN571" s="356"/>
      <c r="BO571" s="356"/>
      <c r="BP571" s="356"/>
      <c r="BQ571" s="356"/>
      <c r="BR571" s="356"/>
      <c r="BS571" s="354"/>
      <c r="BT571" s="356"/>
    </row>
    <row r="572" spans="1:72" x14ac:dyDescent="0.2">
      <c r="A572" s="353"/>
      <c r="B572" s="354"/>
      <c r="C572" s="354"/>
      <c r="D572" s="354"/>
      <c r="E572" s="354"/>
      <c r="F572" s="356"/>
      <c r="G572" s="356"/>
      <c r="H572" s="356"/>
      <c r="I572" s="357"/>
      <c r="J572" s="356"/>
      <c r="K572" s="356"/>
      <c r="L572" s="356"/>
      <c r="M572" s="356"/>
      <c r="N572" s="356"/>
      <c r="O572" s="356"/>
      <c r="P572" s="356"/>
      <c r="Q572" s="356"/>
      <c r="R572" s="358"/>
      <c r="S572" s="358"/>
      <c r="T572" s="356"/>
      <c r="U572" s="359"/>
      <c r="V572" s="493"/>
      <c r="W572" s="356"/>
      <c r="X572" s="356"/>
      <c r="Y572" s="356"/>
      <c r="Z572" s="356"/>
      <c r="AA572" s="360"/>
      <c r="AB572" s="360"/>
      <c r="AC572" s="356"/>
      <c r="AD572" s="356"/>
      <c r="AE572" s="356"/>
      <c r="AF572" s="356"/>
      <c r="AG572" s="356"/>
      <c r="AH572" s="356"/>
      <c r="AI572" s="361"/>
      <c r="AJ572" s="356"/>
      <c r="AK572" s="356"/>
      <c r="AL572" s="356"/>
      <c r="AM572" s="362"/>
      <c r="AN572" s="356"/>
      <c r="AO572" s="356"/>
      <c r="AP572" s="356"/>
      <c r="AQ572" s="356"/>
      <c r="AR572" s="363"/>
      <c r="AS572" s="356"/>
      <c r="AT572" s="356"/>
      <c r="AU572" s="356"/>
      <c r="AV572" s="364"/>
      <c r="AW572" s="356"/>
      <c r="AX572" s="356"/>
      <c r="AY572" s="356"/>
      <c r="AZ572" s="356"/>
      <c r="BA572" s="356"/>
      <c r="BB572" s="356"/>
      <c r="BC572" s="356"/>
      <c r="BD572" s="356"/>
      <c r="BE572" s="356"/>
      <c r="BF572" s="356"/>
      <c r="BG572" s="356"/>
      <c r="BH572" s="354"/>
      <c r="BI572" s="354"/>
      <c r="BJ572" s="356"/>
      <c r="BK572" s="356"/>
      <c r="BL572" s="356"/>
      <c r="BM572" s="356"/>
      <c r="BN572" s="356"/>
      <c r="BO572" s="356"/>
      <c r="BP572" s="356"/>
      <c r="BQ572" s="356"/>
      <c r="BR572" s="356"/>
      <c r="BS572" s="354"/>
      <c r="BT572" s="356"/>
    </row>
    <row r="573" spans="1:72" x14ac:dyDescent="0.2">
      <c r="A573" s="353"/>
      <c r="B573" s="354"/>
      <c r="C573" s="354"/>
      <c r="D573" s="354"/>
      <c r="E573" s="354"/>
      <c r="F573" s="356"/>
      <c r="G573" s="356"/>
      <c r="H573" s="356"/>
      <c r="I573" s="357"/>
      <c r="J573" s="356"/>
      <c r="K573" s="356"/>
      <c r="L573" s="356"/>
      <c r="M573" s="356"/>
      <c r="N573" s="356"/>
      <c r="O573" s="356"/>
      <c r="P573" s="356"/>
      <c r="Q573" s="356"/>
      <c r="R573" s="358"/>
      <c r="S573" s="358"/>
      <c r="T573" s="356"/>
      <c r="U573" s="359"/>
      <c r="V573" s="493"/>
      <c r="W573" s="356"/>
      <c r="X573" s="356"/>
      <c r="Y573" s="356"/>
      <c r="Z573" s="356"/>
      <c r="AA573" s="360"/>
      <c r="AB573" s="360"/>
      <c r="AC573" s="356"/>
      <c r="AD573" s="356"/>
      <c r="AE573" s="356"/>
      <c r="AF573" s="356"/>
      <c r="AG573" s="356"/>
      <c r="AH573" s="356"/>
      <c r="AI573" s="361"/>
      <c r="AJ573" s="356"/>
      <c r="AK573" s="356"/>
      <c r="AL573" s="356"/>
      <c r="AM573" s="362"/>
      <c r="AN573" s="356"/>
      <c r="AO573" s="356"/>
      <c r="AP573" s="356"/>
      <c r="AQ573" s="356"/>
      <c r="AR573" s="363"/>
      <c r="AS573" s="356"/>
      <c r="AT573" s="356"/>
      <c r="AU573" s="356"/>
      <c r="AV573" s="364"/>
      <c r="AW573" s="356"/>
      <c r="AX573" s="356"/>
      <c r="AY573" s="356"/>
      <c r="AZ573" s="356"/>
      <c r="BA573" s="356"/>
      <c r="BB573" s="356"/>
      <c r="BC573" s="356"/>
      <c r="BD573" s="356"/>
      <c r="BE573" s="356"/>
      <c r="BF573" s="356"/>
      <c r="BG573" s="356"/>
      <c r="BH573" s="354"/>
      <c r="BI573" s="354"/>
      <c r="BJ573" s="356"/>
      <c r="BK573" s="356"/>
      <c r="BL573" s="356"/>
      <c r="BM573" s="356"/>
      <c r="BN573" s="356"/>
      <c r="BO573" s="356"/>
      <c r="BP573" s="356"/>
      <c r="BQ573" s="356"/>
      <c r="BR573" s="356"/>
      <c r="BS573" s="354"/>
      <c r="BT573" s="356"/>
    </row>
    <row r="574" spans="1:72" x14ac:dyDescent="0.2">
      <c r="A574" s="353"/>
      <c r="B574" s="354"/>
      <c r="C574" s="354"/>
      <c r="D574" s="354"/>
      <c r="E574" s="354"/>
      <c r="F574" s="356"/>
      <c r="G574" s="356"/>
      <c r="H574" s="356"/>
      <c r="I574" s="357"/>
      <c r="J574" s="356"/>
      <c r="K574" s="356"/>
      <c r="L574" s="356"/>
      <c r="M574" s="356"/>
      <c r="N574" s="356"/>
      <c r="O574" s="356"/>
      <c r="P574" s="356"/>
      <c r="Q574" s="356"/>
      <c r="R574" s="358"/>
      <c r="S574" s="358"/>
      <c r="T574" s="356"/>
      <c r="U574" s="359"/>
      <c r="V574" s="493"/>
      <c r="W574" s="356"/>
      <c r="X574" s="356"/>
      <c r="Y574" s="356"/>
      <c r="Z574" s="356"/>
      <c r="AA574" s="360"/>
      <c r="AB574" s="360"/>
      <c r="AC574" s="356"/>
      <c r="AD574" s="356"/>
      <c r="AE574" s="356"/>
      <c r="AF574" s="356"/>
      <c r="AG574" s="356"/>
      <c r="AH574" s="356"/>
      <c r="AI574" s="361"/>
      <c r="AJ574" s="356"/>
      <c r="AK574" s="356"/>
      <c r="AL574" s="356"/>
      <c r="AM574" s="362"/>
      <c r="AN574" s="356"/>
      <c r="AO574" s="356"/>
      <c r="AP574" s="356"/>
      <c r="AQ574" s="356"/>
      <c r="AR574" s="363"/>
      <c r="AS574" s="356"/>
      <c r="AT574" s="356"/>
      <c r="AU574" s="356"/>
      <c r="AV574" s="364"/>
      <c r="AW574" s="356"/>
      <c r="AX574" s="356"/>
      <c r="AY574" s="356"/>
      <c r="AZ574" s="356"/>
      <c r="BA574" s="356"/>
      <c r="BB574" s="356"/>
      <c r="BC574" s="356"/>
      <c r="BD574" s="356"/>
      <c r="BE574" s="356"/>
      <c r="BF574" s="356"/>
      <c r="BG574" s="356"/>
      <c r="BH574" s="354"/>
      <c r="BI574" s="354"/>
      <c r="BJ574" s="356"/>
      <c r="BK574" s="356"/>
      <c r="BL574" s="356"/>
      <c r="BM574" s="356"/>
      <c r="BN574" s="356"/>
      <c r="BO574" s="356"/>
      <c r="BP574" s="356"/>
      <c r="BQ574" s="356"/>
      <c r="BR574" s="356"/>
      <c r="BS574" s="354"/>
      <c r="BT574" s="356"/>
    </row>
    <row r="575" spans="1:72" x14ac:dyDescent="0.2">
      <c r="A575" s="353"/>
      <c r="B575" s="354"/>
      <c r="C575" s="354"/>
      <c r="D575" s="354"/>
      <c r="E575" s="354"/>
      <c r="F575" s="356"/>
      <c r="G575" s="356"/>
      <c r="H575" s="356"/>
      <c r="I575" s="357"/>
      <c r="J575" s="356"/>
      <c r="K575" s="356"/>
      <c r="L575" s="356"/>
      <c r="M575" s="356"/>
      <c r="N575" s="356"/>
      <c r="O575" s="356"/>
      <c r="P575" s="356"/>
      <c r="Q575" s="356"/>
      <c r="R575" s="358"/>
      <c r="S575" s="358"/>
      <c r="T575" s="356"/>
      <c r="U575" s="359"/>
      <c r="V575" s="493"/>
      <c r="W575" s="356"/>
      <c r="X575" s="356"/>
      <c r="Y575" s="356"/>
      <c r="Z575" s="356"/>
      <c r="AA575" s="360"/>
      <c r="AB575" s="360"/>
      <c r="AC575" s="356"/>
      <c r="AD575" s="356"/>
      <c r="AE575" s="356"/>
      <c r="AF575" s="356"/>
      <c r="AG575" s="356"/>
      <c r="AH575" s="356"/>
      <c r="AI575" s="361"/>
      <c r="AJ575" s="356"/>
      <c r="AK575" s="356"/>
      <c r="AL575" s="356"/>
      <c r="AM575" s="362"/>
      <c r="AN575" s="356"/>
      <c r="AO575" s="356"/>
      <c r="AP575" s="356"/>
      <c r="AQ575" s="356"/>
      <c r="AR575" s="363"/>
      <c r="AS575" s="356"/>
      <c r="AT575" s="356"/>
      <c r="AU575" s="356"/>
      <c r="AV575" s="364"/>
      <c r="AW575" s="356"/>
      <c r="AX575" s="356"/>
      <c r="AY575" s="356"/>
      <c r="AZ575" s="356"/>
      <c r="BA575" s="356"/>
      <c r="BB575" s="356"/>
      <c r="BC575" s="356"/>
      <c r="BD575" s="356"/>
      <c r="BE575" s="356"/>
      <c r="BF575" s="356"/>
      <c r="BG575" s="356"/>
      <c r="BH575" s="354"/>
      <c r="BI575" s="354"/>
      <c r="BJ575" s="356"/>
      <c r="BK575" s="356"/>
      <c r="BL575" s="356"/>
      <c r="BM575" s="356"/>
      <c r="BN575" s="356"/>
      <c r="BO575" s="356"/>
      <c r="BP575" s="356"/>
      <c r="BQ575" s="356"/>
      <c r="BR575" s="356"/>
      <c r="BS575" s="354"/>
      <c r="BT575" s="356"/>
    </row>
    <row r="576" spans="1:72" x14ac:dyDescent="0.2">
      <c r="A576" s="353"/>
      <c r="B576" s="354"/>
      <c r="C576" s="354"/>
      <c r="D576" s="354"/>
      <c r="E576" s="354"/>
      <c r="F576" s="356"/>
      <c r="G576" s="356"/>
      <c r="H576" s="356"/>
      <c r="I576" s="357"/>
      <c r="J576" s="356"/>
      <c r="K576" s="356"/>
      <c r="L576" s="356"/>
      <c r="M576" s="356"/>
      <c r="N576" s="356"/>
      <c r="O576" s="356"/>
      <c r="P576" s="356"/>
      <c r="Q576" s="356"/>
      <c r="R576" s="358"/>
      <c r="S576" s="358"/>
      <c r="T576" s="356"/>
      <c r="U576" s="359"/>
      <c r="V576" s="493"/>
      <c r="W576" s="356"/>
      <c r="X576" s="356"/>
      <c r="Y576" s="356"/>
      <c r="Z576" s="356"/>
      <c r="AA576" s="360"/>
      <c r="AB576" s="360"/>
      <c r="AC576" s="356"/>
      <c r="AD576" s="356"/>
      <c r="AE576" s="356"/>
      <c r="AF576" s="356"/>
      <c r="AG576" s="356"/>
      <c r="AH576" s="356"/>
      <c r="AI576" s="361"/>
      <c r="AJ576" s="356"/>
      <c r="AK576" s="356"/>
      <c r="AL576" s="356"/>
      <c r="AM576" s="362"/>
      <c r="AN576" s="356"/>
      <c r="AO576" s="356"/>
      <c r="AP576" s="356"/>
      <c r="AQ576" s="356"/>
      <c r="AR576" s="363"/>
      <c r="AS576" s="356"/>
      <c r="AT576" s="356"/>
      <c r="AU576" s="356"/>
      <c r="AV576" s="364"/>
      <c r="AW576" s="356"/>
      <c r="AX576" s="356"/>
      <c r="AY576" s="356"/>
      <c r="AZ576" s="356"/>
      <c r="BA576" s="356"/>
      <c r="BB576" s="356"/>
      <c r="BC576" s="356"/>
      <c r="BD576" s="356"/>
      <c r="BE576" s="356"/>
      <c r="BF576" s="356"/>
      <c r="BG576" s="356"/>
      <c r="BH576" s="354"/>
      <c r="BI576" s="354"/>
      <c r="BJ576" s="356"/>
      <c r="BK576" s="356"/>
      <c r="BL576" s="356"/>
      <c r="BM576" s="356"/>
      <c r="BN576" s="356"/>
      <c r="BO576" s="356"/>
      <c r="BP576" s="356"/>
      <c r="BQ576" s="356"/>
      <c r="BR576" s="356"/>
      <c r="BS576" s="354"/>
      <c r="BT576" s="356"/>
    </row>
    <row r="577" spans="1:72" x14ac:dyDescent="0.2">
      <c r="A577" s="353"/>
      <c r="B577" s="354"/>
      <c r="C577" s="354"/>
      <c r="D577" s="354"/>
      <c r="E577" s="354"/>
      <c r="F577" s="356"/>
      <c r="G577" s="356"/>
      <c r="H577" s="356"/>
      <c r="I577" s="357"/>
      <c r="J577" s="356"/>
      <c r="K577" s="356"/>
      <c r="L577" s="356"/>
      <c r="M577" s="356"/>
      <c r="N577" s="356"/>
      <c r="O577" s="356"/>
      <c r="P577" s="356"/>
      <c r="Q577" s="356"/>
      <c r="R577" s="358"/>
      <c r="S577" s="358"/>
      <c r="T577" s="356"/>
      <c r="U577" s="359"/>
      <c r="V577" s="493"/>
      <c r="W577" s="356"/>
      <c r="X577" s="356"/>
      <c r="Y577" s="356"/>
      <c r="Z577" s="356"/>
      <c r="AA577" s="360"/>
      <c r="AB577" s="360"/>
      <c r="AC577" s="356"/>
      <c r="AD577" s="356"/>
      <c r="AE577" s="356"/>
      <c r="AF577" s="356"/>
      <c r="AG577" s="356"/>
      <c r="AH577" s="356"/>
      <c r="AI577" s="361"/>
      <c r="AJ577" s="356"/>
      <c r="AK577" s="356"/>
      <c r="AL577" s="356"/>
      <c r="AM577" s="362"/>
      <c r="AN577" s="356"/>
      <c r="AO577" s="356"/>
      <c r="AP577" s="356"/>
      <c r="AQ577" s="356"/>
      <c r="AR577" s="363"/>
      <c r="AS577" s="356"/>
      <c r="AT577" s="356"/>
      <c r="AU577" s="356"/>
      <c r="AV577" s="364"/>
      <c r="AW577" s="356"/>
      <c r="AX577" s="356"/>
      <c r="AY577" s="356"/>
      <c r="AZ577" s="356"/>
      <c r="BA577" s="356"/>
      <c r="BB577" s="356"/>
      <c r="BC577" s="356"/>
      <c r="BD577" s="356"/>
      <c r="BE577" s="356"/>
      <c r="BF577" s="356"/>
      <c r="BG577" s="356"/>
      <c r="BH577" s="354"/>
      <c r="BI577" s="354"/>
      <c r="BJ577" s="356"/>
      <c r="BK577" s="356"/>
      <c r="BL577" s="356"/>
      <c r="BM577" s="356"/>
      <c r="BN577" s="356"/>
      <c r="BO577" s="356"/>
      <c r="BP577" s="356"/>
      <c r="BQ577" s="356"/>
      <c r="BR577" s="356"/>
      <c r="BS577" s="354"/>
      <c r="BT577" s="356"/>
    </row>
    <row r="578" spans="1:72" x14ac:dyDescent="0.2">
      <c r="A578" s="353"/>
      <c r="B578" s="354"/>
      <c r="C578" s="354"/>
      <c r="D578" s="354"/>
      <c r="E578" s="354"/>
      <c r="F578" s="356"/>
      <c r="G578" s="356"/>
      <c r="H578" s="356"/>
      <c r="I578" s="357"/>
      <c r="J578" s="356"/>
      <c r="K578" s="356"/>
      <c r="L578" s="356"/>
      <c r="M578" s="356"/>
      <c r="N578" s="356"/>
      <c r="O578" s="356"/>
      <c r="P578" s="356"/>
      <c r="Q578" s="356"/>
      <c r="R578" s="358"/>
      <c r="S578" s="358"/>
      <c r="T578" s="356"/>
      <c r="U578" s="359"/>
      <c r="V578" s="493"/>
      <c r="W578" s="356"/>
      <c r="X578" s="356"/>
      <c r="Y578" s="356"/>
      <c r="Z578" s="356"/>
      <c r="AA578" s="360"/>
      <c r="AB578" s="360"/>
      <c r="AC578" s="356"/>
      <c r="AD578" s="356"/>
      <c r="AE578" s="356"/>
      <c r="AF578" s="356"/>
      <c r="AG578" s="356"/>
      <c r="AH578" s="356"/>
      <c r="AI578" s="361"/>
      <c r="AJ578" s="356"/>
      <c r="AK578" s="356"/>
      <c r="AL578" s="356"/>
      <c r="AM578" s="362"/>
      <c r="AN578" s="356"/>
      <c r="AO578" s="356"/>
      <c r="AP578" s="356"/>
      <c r="AQ578" s="356"/>
      <c r="AR578" s="363"/>
      <c r="AS578" s="356"/>
      <c r="AT578" s="356"/>
      <c r="AU578" s="356"/>
      <c r="AV578" s="364"/>
      <c r="AW578" s="356"/>
      <c r="AX578" s="356"/>
      <c r="AY578" s="356"/>
      <c r="AZ578" s="356"/>
      <c r="BA578" s="356"/>
      <c r="BB578" s="356"/>
      <c r="BC578" s="356"/>
      <c r="BD578" s="356"/>
      <c r="BE578" s="356"/>
      <c r="BF578" s="356"/>
      <c r="BG578" s="356"/>
      <c r="BH578" s="354"/>
      <c r="BI578" s="354"/>
      <c r="BJ578" s="356"/>
      <c r="BK578" s="356"/>
      <c r="BL578" s="356"/>
      <c r="BM578" s="356"/>
      <c r="BN578" s="356"/>
      <c r="BO578" s="356"/>
      <c r="BP578" s="356"/>
      <c r="BQ578" s="356"/>
      <c r="BR578" s="356"/>
      <c r="BS578" s="354"/>
      <c r="BT578" s="356"/>
    </row>
    <row r="579" spans="1:72" x14ac:dyDescent="0.2">
      <c r="A579" s="353"/>
      <c r="B579" s="354"/>
      <c r="C579" s="354"/>
      <c r="D579" s="354"/>
      <c r="E579" s="354"/>
      <c r="F579" s="356"/>
      <c r="G579" s="356"/>
      <c r="H579" s="356"/>
      <c r="I579" s="357"/>
      <c r="J579" s="356"/>
      <c r="K579" s="356"/>
      <c r="L579" s="356"/>
      <c r="M579" s="356"/>
      <c r="N579" s="356"/>
      <c r="O579" s="356"/>
      <c r="P579" s="356"/>
      <c r="Q579" s="356"/>
      <c r="R579" s="358"/>
      <c r="S579" s="358"/>
      <c r="T579" s="356"/>
      <c r="U579" s="359"/>
      <c r="V579" s="493"/>
      <c r="W579" s="356"/>
      <c r="X579" s="356"/>
      <c r="Y579" s="356"/>
      <c r="Z579" s="356"/>
      <c r="AA579" s="360"/>
      <c r="AB579" s="360"/>
      <c r="AC579" s="356"/>
      <c r="AD579" s="356"/>
      <c r="AE579" s="356"/>
      <c r="AF579" s="356"/>
      <c r="AG579" s="356"/>
      <c r="AH579" s="356"/>
      <c r="AI579" s="361"/>
      <c r="AJ579" s="356"/>
      <c r="AK579" s="356"/>
      <c r="AL579" s="356"/>
      <c r="AM579" s="362"/>
      <c r="AN579" s="356"/>
      <c r="AO579" s="356"/>
      <c r="AP579" s="356"/>
      <c r="AQ579" s="356"/>
      <c r="AR579" s="363"/>
      <c r="AS579" s="356"/>
      <c r="AT579" s="356"/>
      <c r="AU579" s="356"/>
      <c r="AV579" s="364"/>
      <c r="AW579" s="356"/>
      <c r="AX579" s="356"/>
      <c r="AY579" s="356"/>
      <c r="AZ579" s="356"/>
      <c r="BA579" s="356"/>
      <c r="BB579" s="356"/>
      <c r="BC579" s="356"/>
      <c r="BD579" s="356"/>
      <c r="BE579" s="356"/>
      <c r="BF579" s="356"/>
      <c r="BG579" s="356"/>
      <c r="BH579" s="354"/>
      <c r="BI579" s="354"/>
      <c r="BJ579" s="356"/>
      <c r="BK579" s="356"/>
      <c r="BL579" s="356"/>
      <c r="BM579" s="356"/>
      <c r="BN579" s="356"/>
      <c r="BO579" s="356"/>
      <c r="BP579" s="356"/>
      <c r="BQ579" s="356"/>
      <c r="BR579" s="356"/>
      <c r="BS579" s="354"/>
      <c r="BT579" s="356"/>
    </row>
    <row r="580" spans="1:72" x14ac:dyDescent="0.2">
      <c r="A580" s="353"/>
      <c r="B580" s="354"/>
      <c r="C580" s="354"/>
      <c r="D580" s="354"/>
      <c r="E580" s="354"/>
      <c r="F580" s="356"/>
      <c r="G580" s="356"/>
      <c r="H580" s="356"/>
      <c r="I580" s="357"/>
      <c r="J580" s="356"/>
      <c r="K580" s="356"/>
      <c r="L580" s="356"/>
      <c r="M580" s="356"/>
      <c r="N580" s="356"/>
      <c r="O580" s="356"/>
      <c r="P580" s="356"/>
      <c r="Q580" s="356"/>
      <c r="R580" s="358"/>
      <c r="S580" s="358"/>
      <c r="T580" s="356"/>
      <c r="U580" s="359"/>
      <c r="V580" s="493"/>
      <c r="W580" s="356"/>
      <c r="X580" s="356"/>
      <c r="Y580" s="356"/>
      <c r="Z580" s="356"/>
      <c r="AA580" s="360"/>
      <c r="AB580" s="360"/>
      <c r="AC580" s="356"/>
      <c r="AD580" s="356"/>
      <c r="AE580" s="356"/>
      <c r="AF580" s="356"/>
      <c r="AG580" s="356"/>
      <c r="AH580" s="356"/>
      <c r="AI580" s="361"/>
      <c r="AJ580" s="356"/>
      <c r="AK580" s="356"/>
      <c r="AL580" s="356"/>
      <c r="AM580" s="362"/>
      <c r="AN580" s="356"/>
      <c r="AO580" s="356"/>
      <c r="AP580" s="356"/>
      <c r="AQ580" s="356"/>
      <c r="AR580" s="363"/>
      <c r="AS580" s="356"/>
      <c r="AT580" s="356"/>
      <c r="AU580" s="356"/>
      <c r="AV580" s="364"/>
      <c r="AW580" s="356"/>
      <c r="AX580" s="356"/>
      <c r="AY580" s="356"/>
      <c r="AZ580" s="356"/>
      <c r="BA580" s="356"/>
      <c r="BB580" s="356"/>
      <c r="BC580" s="356"/>
      <c r="BD580" s="356"/>
      <c r="BE580" s="356"/>
      <c r="BF580" s="356"/>
      <c r="BG580" s="356"/>
      <c r="BH580" s="354"/>
      <c r="BI580" s="354"/>
      <c r="BJ580" s="356"/>
      <c r="BK580" s="356"/>
      <c r="BL580" s="356"/>
      <c r="BM580" s="356"/>
      <c r="BN580" s="356"/>
      <c r="BO580" s="356"/>
      <c r="BP580" s="356"/>
      <c r="BQ580" s="356"/>
      <c r="BR580" s="356"/>
      <c r="BS580" s="354"/>
      <c r="BT580" s="356"/>
    </row>
    <row r="581" spans="1:72" x14ac:dyDescent="0.2">
      <c r="A581" s="353"/>
      <c r="B581" s="354"/>
      <c r="C581" s="354"/>
      <c r="D581" s="354"/>
      <c r="E581" s="354"/>
      <c r="F581" s="356"/>
      <c r="G581" s="356"/>
      <c r="H581" s="356"/>
      <c r="I581" s="357"/>
      <c r="J581" s="356"/>
      <c r="K581" s="356"/>
      <c r="L581" s="356"/>
      <c r="M581" s="356"/>
      <c r="N581" s="356"/>
      <c r="O581" s="356"/>
      <c r="P581" s="356"/>
      <c r="Q581" s="356"/>
      <c r="R581" s="358"/>
      <c r="S581" s="358"/>
      <c r="T581" s="356"/>
      <c r="U581" s="359"/>
      <c r="V581" s="493"/>
      <c r="W581" s="356"/>
      <c r="X581" s="356"/>
      <c r="Y581" s="356"/>
      <c r="Z581" s="356"/>
      <c r="AA581" s="360"/>
      <c r="AB581" s="360"/>
      <c r="AC581" s="356"/>
      <c r="AD581" s="356"/>
      <c r="AE581" s="356"/>
      <c r="AF581" s="356"/>
      <c r="AG581" s="356"/>
      <c r="AH581" s="356"/>
      <c r="AI581" s="361"/>
      <c r="AJ581" s="356"/>
      <c r="AK581" s="356"/>
      <c r="AL581" s="356"/>
      <c r="AM581" s="362"/>
      <c r="AN581" s="356"/>
      <c r="AO581" s="356"/>
      <c r="AP581" s="356"/>
      <c r="AQ581" s="356"/>
      <c r="AR581" s="363"/>
      <c r="AS581" s="356"/>
      <c r="AT581" s="356"/>
      <c r="AU581" s="356"/>
      <c r="AV581" s="364"/>
      <c r="AW581" s="356"/>
      <c r="AX581" s="356"/>
      <c r="AY581" s="356"/>
      <c r="AZ581" s="356"/>
      <c r="BA581" s="356"/>
      <c r="BB581" s="356"/>
      <c r="BC581" s="356"/>
      <c r="BD581" s="356"/>
      <c r="BE581" s="356"/>
      <c r="BF581" s="356"/>
      <c r="BG581" s="356"/>
      <c r="BH581" s="354"/>
      <c r="BI581" s="354"/>
      <c r="BJ581" s="356"/>
      <c r="BK581" s="356"/>
      <c r="BL581" s="356"/>
      <c r="BM581" s="356"/>
      <c r="BN581" s="356"/>
      <c r="BO581" s="356"/>
      <c r="BP581" s="356"/>
      <c r="BQ581" s="356"/>
      <c r="BR581" s="356"/>
      <c r="BS581" s="354"/>
      <c r="BT581" s="356"/>
    </row>
    <row r="582" spans="1:72" x14ac:dyDescent="0.2">
      <c r="A582" s="353"/>
      <c r="B582" s="354"/>
      <c r="C582" s="354"/>
      <c r="D582" s="354"/>
      <c r="E582" s="354"/>
      <c r="F582" s="356"/>
      <c r="G582" s="356"/>
      <c r="H582" s="356"/>
      <c r="I582" s="357"/>
      <c r="J582" s="356"/>
      <c r="K582" s="356"/>
      <c r="L582" s="356"/>
      <c r="M582" s="356"/>
      <c r="N582" s="356"/>
      <c r="O582" s="356"/>
      <c r="P582" s="356"/>
      <c r="Q582" s="356"/>
      <c r="R582" s="358"/>
      <c r="S582" s="358"/>
      <c r="T582" s="356"/>
      <c r="U582" s="359"/>
      <c r="V582" s="493"/>
      <c r="W582" s="356"/>
      <c r="X582" s="356"/>
      <c r="Y582" s="356"/>
      <c r="Z582" s="356"/>
      <c r="AA582" s="360"/>
      <c r="AB582" s="360"/>
      <c r="AC582" s="356"/>
      <c r="AD582" s="356"/>
      <c r="AE582" s="356"/>
      <c r="AF582" s="356"/>
      <c r="AG582" s="356"/>
      <c r="AH582" s="356"/>
      <c r="AI582" s="361"/>
      <c r="AJ582" s="356"/>
      <c r="AK582" s="356"/>
      <c r="AL582" s="356"/>
      <c r="AM582" s="362"/>
      <c r="AN582" s="356"/>
      <c r="AO582" s="356"/>
      <c r="AP582" s="356"/>
      <c r="AQ582" s="356"/>
      <c r="AR582" s="363"/>
      <c r="AS582" s="356"/>
      <c r="AT582" s="356"/>
      <c r="AU582" s="356"/>
      <c r="AV582" s="364"/>
      <c r="AW582" s="356"/>
      <c r="AX582" s="356"/>
      <c r="AY582" s="356"/>
      <c r="AZ582" s="356"/>
      <c r="BA582" s="356"/>
      <c r="BB582" s="356"/>
      <c r="BC582" s="356"/>
      <c r="BD582" s="356"/>
      <c r="BE582" s="356"/>
      <c r="BF582" s="356"/>
      <c r="BG582" s="356"/>
      <c r="BH582" s="354"/>
      <c r="BI582" s="354"/>
      <c r="BJ582" s="356"/>
      <c r="BK582" s="356"/>
      <c r="BL582" s="356"/>
      <c r="BM582" s="356"/>
      <c r="BN582" s="356"/>
      <c r="BO582" s="356"/>
      <c r="BP582" s="356"/>
      <c r="BQ582" s="356"/>
      <c r="BR582" s="356"/>
      <c r="BS582" s="354"/>
      <c r="BT582" s="356"/>
    </row>
    <row r="583" spans="1:72" x14ac:dyDescent="0.2">
      <c r="A583" s="353"/>
      <c r="B583" s="354"/>
      <c r="C583" s="354"/>
      <c r="D583" s="354"/>
      <c r="E583" s="354"/>
      <c r="F583" s="356"/>
      <c r="G583" s="356"/>
      <c r="H583" s="356"/>
      <c r="I583" s="357"/>
      <c r="J583" s="356"/>
      <c r="K583" s="356"/>
      <c r="L583" s="356"/>
      <c r="M583" s="356"/>
      <c r="N583" s="356"/>
      <c r="O583" s="356"/>
      <c r="P583" s="356"/>
      <c r="Q583" s="356"/>
      <c r="R583" s="358"/>
      <c r="S583" s="358"/>
      <c r="T583" s="356"/>
      <c r="U583" s="359"/>
      <c r="V583" s="493"/>
      <c r="W583" s="356"/>
      <c r="X583" s="356"/>
      <c r="Y583" s="356"/>
      <c r="Z583" s="356"/>
      <c r="AA583" s="360"/>
      <c r="AB583" s="360"/>
      <c r="AC583" s="356"/>
      <c r="AD583" s="356"/>
      <c r="AE583" s="356"/>
      <c r="AF583" s="356"/>
      <c r="AG583" s="356"/>
      <c r="AH583" s="356"/>
      <c r="AI583" s="361"/>
      <c r="AJ583" s="356"/>
      <c r="AK583" s="356"/>
      <c r="AL583" s="356"/>
      <c r="AM583" s="362"/>
      <c r="AN583" s="356"/>
      <c r="AO583" s="356"/>
      <c r="AP583" s="356"/>
      <c r="AQ583" s="356"/>
      <c r="AR583" s="363"/>
      <c r="AS583" s="356"/>
      <c r="AT583" s="356"/>
      <c r="AU583" s="356"/>
      <c r="AV583" s="364"/>
      <c r="AW583" s="356"/>
      <c r="AX583" s="356"/>
      <c r="AY583" s="356"/>
      <c r="AZ583" s="356"/>
      <c r="BA583" s="356"/>
      <c r="BB583" s="356"/>
      <c r="BC583" s="356"/>
      <c r="BD583" s="356"/>
      <c r="BE583" s="356"/>
      <c r="BF583" s="356"/>
      <c r="BG583" s="356"/>
      <c r="BH583" s="354"/>
      <c r="BI583" s="354"/>
      <c r="BJ583" s="356"/>
      <c r="BK583" s="356"/>
      <c r="BL583" s="356"/>
      <c r="BM583" s="356"/>
      <c r="BN583" s="356"/>
      <c r="BO583" s="356"/>
      <c r="BP583" s="356"/>
      <c r="BQ583" s="356"/>
      <c r="BR583" s="356"/>
      <c r="BS583" s="354"/>
      <c r="BT583" s="356"/>
    </row>
    <row r="584" spans="1:72" x14ac:dyDescent="0.2">
      <c r="A584" s="353"/>
      <c r="B584" s="354"/>
      <c r="C584" s="354"/>
      <c r="D584" s="354"/>
      <c r="E584" s="354"/>
      <c r="F584" s="356"/>
      <c r="G584" s="356"/>
      <c r="H584" s="356"/>
      <c r="I584" s="357"/>
      <c r="J584" s="356"/>
      <c r="K584" s="356"/>
      <c r="L584" s="356"/>
      <c r="M584" s="356"/>
      <c r="N584" s="356"/>
      <c r="O584" s="356"/>
      <c r="P584" s="356"/>
      <c r="Q584" s="356"/>
      <c r="R584" s="358"/>
      <c r="S584" s="358"/>
      <c r="T584" s="356"/>
      <c r="U584" s="359"/>
      <c r="V584" s="493"/>
      <c r="W584" s="356"/>
      <c r="X584" s="356"/>
      <c r="Y584" s="356"/>
      <c r="Z584" s="356"/>
      <c r="AA584" s="360"/>
      <c r="AB584" s="360"/>
      <c r="AC584" s="356"/>
      <c r="AD584" s="356"/>
      <c r="AE584" s="356"/>
      <c r="AF584" s="356"/>
      <c r="AG584" s="356"/>
      <c r="AH584" s="356"/>
      <c r="AI584" s="361"/>
      <c r="AJ584" s="356"/>
      <c r="AK584" s="356"/>
      <c r="AL584" s="356"/>
      <c r="AM584" s="362"/>
      <c r="AN584" s="356"/>
      <c r="AO584" s="356"/>
      <c r="AP584" s="356"/>
      <c r="AQ584" s="356"/>
      <c r="AR584" s="363"/>
      <c r="AS584" s="356"/>
      <c r="AT584" s="356"/>
      <c r="AU584" s="356"/>
      <c r="AV584" s="364"/>
      <c r="AW584" s="356"/>
      <c r="AX584" s="356"/>
      <c r="AY584" s="356"/>
      <c r="AZ584" s="356"/>
      <c r="BA584" s="356"/>
      <c r="BB584" s="356"/>
      <c r="BC584" s="356"/>
      <c r="BD584" s="356"/>
      <c r="BE584" s="356"/>
      <c r="BF584" s="356"/>
      <c r="BG584" s="356"/>
      <c r="BH584" s="354"/>
      <c r="BI584" s="354"/>
      <c r="BJ584" s="356"/>
      <c r="BK584" s="356"/>
      <c r="BL584" s="356"/>
      <c r="BM584" s="356"/>
      <c r="BN584" s="356"/>
      <c r="BO584" s="356"/>
      <c r="BP584" s="356"/>
      <c r="BQ584" s="356"/>
      <c r="BR584" s="356"/>
      <c r="BS584" s="354"/>
      <c r="BT584" s="356"/>
    </row>
    <row r="585" spans="1:72" x14ac:dyDescent="0.2">
      <c r="A585" s="353"/>
      <c r="B585" s="354"/>
      <c r="C585" s="354"/>
      <c r="D585" s="354"/>
      <c r="E585" s="354"/>
      <c r="F585" s="356"/>
      <c r="G585" s="356"/>
      <c r="H585" s="356"/>
      <c r="I585" s="357"/>
      <c r="J585" s="356"/>
      <c r="K585" s="356"/>
      <c r="L585" s="356"/>
      <c r="M585" s="356"/>
      <c r="N585" s="356"/>
      <c r="O585" s="356"/>
      <c r="P585" s="356"/>
      <c r="Q585" s="356"/>
      <c r="R585" s="358"/>
      <c r="S585" s="358"/>
      <c r="T585" s="356"/>
      <c r="U585" s="359"/>
      <c r="V585" s="493"/>
      <c r="W585" s="356"/>
      <c r="X585" s="356"/>
      <c r="Y585" s="356"/>
      <c r="Z585" s="356"/>
      <c r="AA585" s="360"/>
      <c r="AB585" s="360"/>
      <c r="AC585" s="356"/>
      <c r="AD585" s="356"/>
      <c r="AE585" s="356"/>
      <c r="AF585" s="356"/>
      <c r="AG585" s="356"/>
      <c r="AH585" s="356"/>
      <c r="AI585" s="361"/>
      <c r="AJ585" s="356"/>
      <c r="AK585" s="356"/>
      <c r="AL585" s="356"/>
      <c r="AM585" s="362"/>
      <c r="AN585" s="356"/>
      <c r="AO585" s="356"/>
      <c r="AP585" s="356"/>
      <c r="AQ585" s="356"/>
      <c r="AR585" s="363"/>
      <c r="AS585" s="356"/>
      <c r="AT585" s="356"/>
      <c r="AU585" s="356"/>
      <c r="AV585" s="364"/>
      <c r="AW585" s="356"/>
      <c r="AX585" s="356"/>
      <c r="AY585" s="356"/>
      <c r="AZ585" s="356"/>
      <c r="BA585" s="356"/>
      <c r="BB585" s="356"/>
      <c r="BC585" s="356"/>
      <c r="BD585" s="356"/>
      <c r="BE585" s="356"/>
      <c r="BF585" s="356"/>
      <c r="BG585" s="356"/>
      <c r="BH585" s="354"/>
      <c r="BI585" s="354"/>
      <c r="BJ585" s="356"/>
      <c r="BK585" s="356"/>
      <c r="BL585" s="356"/>
      <c r="BM585" s="356"/>
      <c r="BN585" s="356"/>
      <c r="BO585" s="356"/>
      <c r="BP585" s="356"/>
      <c r="BQ585" s="356"/>
      <c r="BR585" s="356"/>
      <c r="BS585" s="354"/>
      <c r="BT585" s="356"/>
    </row>
    <row r="586" spans="1:72" x14ac:dyDescent="0.2">
      <c r="A586" s="353"/>
      <c r="B586" s="354"/>
      <c r="C586" s="354"/>
      <c r="D586" s="354"/>
      <c r="E586" s="354"/>
      <c r="F586" s="356"/>
      <c r="G586" s="356"/>
      <c r="H586" s="356"/>
      <c r="I586" s="357"/>
      <c r="J586" s="356"/>
      <c r="K586" s="356"/>
      <c r="L586" s="356"/>
      <c r="M586" s="356"/>
      <c r="N586" s="356"/>
      <c r="O586" s="356"/>
      <c r="P586" s="356"/>
      <c r="Q586" s="356"/>
      <c r="R586" s="358"/>
      <c r="S586" s="358"/>
      <c r="T586" s="356"/>
      <c r="U586" s="359"/>
      <c r="V586" s="493"/>
      <c r="W586" s="356"/>
      <c r="X586" s="356"/>
      <c r="Y586" s="356"/>
      <c r="Z586" s="356"/>
      <c r="AA586" s="360"/>
      <c r="AB586" s="360"/>
      <c r="AC586" s="356"/>
      <c r="AD586" s="356"/>
      <c r="AE586" s="356"/>
      <c r="AF586" s="356"/>
      <c r="AG586" s="356"/>
      <c r="AH586" s="356"/>
      <c r="AI586" s="361"/>
      <c r="AJ586" s="356"/>
      <c r="AK586" s="356"/>
      <c r="AL586" s="356"/>
      <c r="AM586" s="362"/>
      <c r="AN586" s="356"/>
      <c r="AO586" s="356"/>
      <c r="AP586" s="356"/>
      <c r="AQ586" s="356"/>
      <c r="AR586" s="363"/>
      <c r="AS586" s="356"/>
      <c r="AT586" s="356"/>
      <c r="AU586" s="356"/>
      <c r="AV586" s="364"/>
      <c r="AW586" s="356"/>
      <c r="AX586" s="356"/>
      <c r="AY586" s="356"/>
      <c r="AZ586" s="356"/>
      <c r="BA586" s="356"/>
      <c r="BB586" s="356"/>
      <c r="BC586" s="356"/>
      <c r="BD586" s="356"/>
      <c r="BE586" s="356"/>
      <c r="BF586" s="356"/>
      <c r="BG586" s="356"/>
      <c r="BH586" s="354"/>
      <c r="BI586" s="354"/>
      <c r="BJ586" s="356"/>
      <c r="BK586" s="356"/>
      <c r="BL586" s="356"/>
      <c r="BM586" s="356"/>
      <c r="BN586" s="356"/>
      <c r="BO586" s="356"/>
      <c r="BP586" s="356"/>
      <c r="BQ586" s="356"/>
      <c r="BR586" s="356"/>
      <c r="BS586" s="354"/>
      <c r="BT586" s="356"/>
    </row>
    <row r="587" spans="1:72" x14ac:dyDescent="0.2">
      <c r="A587" s="353"/>
      <c r="B587" s="354"/>
      <c r="C587" s="354"/>
      <c r="D587" s="354"/>
      <c r="E587" s="354"/>
      <c r="F587" s="356"/>
      <c r="G587" s="356"/>
      <c r="H587" s="356"/>
      <c r="I587" s="357"/>
      <c r="J587" s="356"/>
      <c r="K587" s="356"/>
      <c r="L587" s="356"/>
      <c r="M587" s="356"/>
      <c r="N587" s="356"/>
      <c r="O587" s="356"/>
      <c r="P587" s="356"/>
      <c r="Q587" s="356"/>
      <c r="R587" s="358"/>
      <c r="S587" s="358"/>
      <c r="T587" s="356"/>
      <c r="U587" s="359"/>
      <c r="V587" s="493"/>
      <c r="W587" s="356"/>
      <c r="X587" s="356"/>
      <c r="Y587" s="356"/>
      <c r="Z587" s="356"/>
      <c r="AA587" s="360"/>
      <c r="AB587" s="360"/>
      <c r="AC587" s="356"/>
      <c r="AD587" s="356"/>
      <c r="AE587" s="356"/>
      <c r="AF587" s="356"/>
      <c r="AG587" s="356"/>
      <c r="AH587" s="356"/>
      <c r="AI587" s="361"/>
      <c r="AJ587" s="356"/>
      <c r="AK587" s="356"/>
      <c r="AL587" s="356"/>
      <c r="AM587" s="362"/>
      <c r="AN587" s="356"/>
      <c r="AO587" s="356"/>
      <c r="AP587" s="356"/>
      <c r="AQ587" s="356"/>
      <c r="AR587" s="363"/>
      <c r="AS587" s="356"/>
      <c r="AT587" s="356"/>
      <c r="AU587" s="356"/>
      <c r="AV587" s="364"/>
      <c r="AW587" s="356"/>
      <c r="AX587" s="356"/>
      <c r="AY587" s="356"/>
      <c r="AZ587" s="356"/>
      <c r="BA587" s="356"/>
      <c r="BB587" s="356"/>
      <c r="BC587" s="356"/>
      <c r="BD587" s="356"/>
      <c r="BE587" s="356"/>
      <c r="BF587" s="356"/>
      <c r="BG587" s="356"/>
      <c r="BH587" s="354"/>
      <c r="BI587" s="354"/>
      <c r="BJ587" s="356"/>
      <c r="BK587" s="356"/>
      <c r="BL587" s="356"/>
      <c r="BM587" s="356"/>
      <c r="BN587" s="356"/>
      <c r="BO587" s="356"/>
      <c r="BP587" s="356"/>
      <c r="BQ587" s="356"/>
      <c r="BR587" s="356"/>
      <c r="BS587" s="354"/>
      <c r="BT587" s="356"/>
    </row>
    <row r="588" spans="1:72" x14ac:dyDescent="0.2">
      <c r="A588" s="353"/>
      <c r="B588" s="354"/>
      <c r="C588" s="354"/>
      <c r="D588" s="354"/>
      <c r="E588" s="354"/>
      <c r="F588" s="356"/>
      <c r="G588" s="356"/>
      <c r="H588" s="356"/>
      <c r="I588" s="357"/>
      <c r="J588" s="356"/>
      <c r="K588" s="356"/>
      <c r="L588" s="356"/>
      <c r="M588" s="356"/>
      <c r="N588" s="356"/>
      <c r="O588" s="356"/>
      <c r="P588" s="356"/>
      <c r="Q588" s="356"/>
      <c r="R588" s="358"/>
      <c r="S588" s="358"/>
      <c r="T588" s="356"/>
      <c r="U588" s="359"/>
      <c r="V588" s="493"/>
      <c r="W588" s="356"/>
      <c r="X588" s="356"/>
      <c r="Y588" s="356"/>
      <c r="Z588" s="356"/>
      <c r="AA588" s="360"/>
      <c r="AB588" s="360"/>
      <c r="AC588" s="356"/>
      <c r="AD588" s="356"/>
      <c r="AE588" s="356"/>
      <c r="AF588" s="356"/>
      <c r="AG588" s="356"/>
      <c r="AH588" s="356"/>
      <c r="AI588" s="361"/>
      <c r="AJ588" s="356"/>
      <c r="AK588" s="356"/>
      <c r="AL588" s="356"/>
      <c r="AM588" s="362"/>
      <c r="AN588" s="356"/>
      <c r="AO588" s="356"/>
      <c r="AP588" s="356"/>
      <c r="AQ588" s="356"/>
      <c r="AR588" s="363"/>
      <c r="AS588" s="356"/>
      <c r="AT588" s="356"/>
      <c r="AU588" s="356"/>
      <c r="AV588" s="364"/>
      <c r="AW588" s="356"/>
      <c r="AX588" s="356"/>
      <c r="AY588" s="356"/>
      <c r="AZ588" s="356"/>
      <c r="BA588" s="356"/>
      <c r="BB588" s="356"/>
      <c r="BC588" s="356"/>
      <c r="BD588" s="356"/>
      <c r="BE588" s="356"/>
      <c r="BF588" s="356"/>
      <c r="BG588" s="356"/>
      <c r="BH588" s="354"/>
      <c r="BI588" s="354"/>
      <c r="BJ588" s="356"/>
      <c r="BK588" s="356"/>
      <c r="BL588" s="356"/>
      <c r="BM588" s="356"/>
      <c r="BN588" s="356"/>
      <c r="BO588" s="356"/>
      <c r="BP588" s="356"/>
      <c r="BQ588" s="356"/>
      <c r="BR588" s="356"/>
      <c r="BS588" s="354"/>
      <c r="BT588" s="356"/>
    </row>
    <row r="589" spans="1:72" x14ac:dyDescent="0.2">
      <c r="A589" s="353"/>
      <c r="B589" s="354"/>
      <c r="C589" s="354"/>
      <c r="D589" s="354"/>
      <c r="E589" s="354"/>
      <c r="F589" s="356"/>
      <c r="G589" s="356"/>
      <c r="H589" s="356"/>
      <c r="I589" s="357"/>
      <c r="J589" s="356"/>
      <c r="K589" s="356"/>
      <c r="L589" s="356"/>
      <c r="M589" s="356"/>
      <c r="N589" s="356"/>
      <c r="O589" s="356"/>
      <c r="P589" s="356"/>
      <c r="Q589" s="356"/>
      <c r="R589" s="358"/>
      <c r="S589" s="358"/>
      <c r="T589" s="356"/>
      <c r="U589" s="359"/>
      <c r="V589" s="493"/>
      <c r="W589" s="356"/>
      <c r="X589" s="356"/>
      <c r="Y589" s="356"/>
      <c r="Z589" s="356"/>
      <c r="AA589" s="360"/>
      <c r="AB589" s="360"/>
      <c r="AC589" s="356"/>
      <c r="AD589" s="356"/>
      <c r="AE589" s="356"/>
      <c r="AF589" s="356"/>
      <c r="AG589" s="356"/>
      <c r="AH589" s="356"/>
      <c r="AI589" s="361"/>
      <c r="AJ589" s="356"/>
      <c r="AK589" s="356"/>
      <c r="AL589" s="356"/>
      <c r="AM589" s="362"/>
      <c r="AN589" s="356"/>
      <c r="AO589" s="356"/>
      <c r="AP589" s="356"/>
      <c r="AQ589" s="356"/>
      <c r="AR589" s="363"/>
      <c r="AS589" s="356"/>
      <c r="AT589" s="356"/>
      <c r="AU589" s="356"/>
      <c r="AV589" s="364"/>
      <c r="AW589" s="356"/>
      <c r="AX589" s="356"/>
      <c r="AY589" s="356"/>
      <c r="AZ589" s="356"/>
      <c r="BA589" s="356"/>
      <c r="BB589" s="356"/>
      <c r="BC589" s="356"/>
      <c r="BD589" s="356"/>
      <c r="BE589" s="356"/>
      <c r="BF589" s="356"/>
      <c r="BG589" s="356"/>
      <c r="BH589" s="354"/>
      <c r="BI589" s="354"/>
      <c r="BJ589" s="356"/>
      <c r="BK589" s="356"/>
      <c r="BL589" s="356"/>
      <c r="BM589" s="356"/>
      <c r="BN589" s="356"/>
      <c r="BO589" s="356"/>
      <c r="BP589" s="356"/>
      <c r="BQ589" s="356"/>
      <c r="BR589" s="356"/>
      <c r="BS589" s="354"/>
      <c r="BT589" s="356"/>
    </row>
    <row r="590" spans="1:72" x14ac:dyDescent="0.2">
      <c r="A590" s="353"/>
      <c r="B590" s="354"/>
      <c r="C590" s="354"/>
      <c r="D590" s="354"/>
      <c r="E590" s="354"/>
      <c r="F590" s="356"/>
      <c r="G590" s="356"/>
      <c r="H590" s="356"/>
      <c r="I590" s="357"/>
      <c r="J590" s="356"/>
      <c r="K590" s="356"/>
      <c r="L590" s="356"/>
      <c r="M590" s="356"/>
      <c r="N590" s="356"/>
      <c r="O590" s="356"/>
      <c r="P590" s="356"/>
      <c r="Q590" s="356"/>
      <c r="R590" s="358"/>
      <c r="S590" s="358"/>
      <c r="T590" s="356"/>
      <c r="U590" s="359"/>
      <c r="V590" s="493"/>
      <c r="W590" s="356"/>
      <c r="X590" s="356"/>
      <c r="Y590" s="356"/>
      <c r="Z590" s="356"/>
      <c r="AA590" s="360"/>
      <c r="AB590" s="360"/>
      <c r="AC590" s="356"/>
      <c r="AD590" s="356"/>
      <c r="AE590" s="356"/>
      <c r="AF590" s="356"/>
      <c r="AG590" s="356"/>
      <c r="AH590" s="356"/>
      <c r="AI590" s="361"/>
      <c r="AJ590" s="356"/>
      <c r="AK590" s="356"/>
      <c r="AL590" s="356"/>
      <c r="AM590" s="362"/>
      <c r="AN590" s="356"/>
      <c r="AO590" s="356"/>
      <c r="AP590" s="356"/>
      <c r="AQ590" s="356"/>
      <c r="AR590" s="363"/>
      <c r="AS590" s="356"/>
      <c r="AT590" s="356"/>
      <c r="AU590" s="356"/>
      <c r="AV590" s="364"/>
      <c r="AW590" s="356"/>
      <c r="AX590" s="356"/>
      <c r="AY590" s="356"/>
      <c r="AZ590" s="356"/>
      <c r="BA590" s="356"/>
      <c r="BB590" s="356"/>
      <c r="BC590" s="356"/>
      <c r="BD590" s="356"/>
      <c r="BE590" s="356"/>
      <c r="BF590" s="356"/>
      <c r="BG590" s="356"/>
      <c r="BH590" s="354"/>
      <c r="BI590" s="354"/>
      <c r="BJ590" s="356"/>
      <c r="BK590" s="356"/>
      <c r="BL590" s="356"/>
      <c r="BM590" s="356"/>
      <c r="BN590" s="356"/>
      <c r="BO590" s="356"/>
      <c r="BP590" s="356"/>
      <c r="BQ590" s="356"/>
      <c r="BR590" s="356"/>
      <c r="BS590" s="354"/>
      <c r="BT590" s="356"/>
    </row>
    <row r="591" spans="1:72" x14ac:dyDescent="0.2">
      <c r="A591" s="353"/>
      <c r="B591" s="354"/>
      <c r="C591" s="354"/>
      <c r="D591" s="354"/>
      <c r="E591" s="354"/>
      <c r="F591" s="356"/>
      <c r="G591" s="356"/>
      <c r="H591" s="356"/>
      <c r="I591" s="357"/>
      <c r="J591" s="356"/>
      <c r="K591" s="356"/>
      <c r="L591" s="356"/>
      <c r="M591" s="356"/>
      <c r="N591" s="356"/>
      <c r="O591" s="356"/>
      <c r="P591" s="356"/>
      <c r="Q591" s="356"/>
      <c r="R591" s="358"/>
      <c r="S591" s="358"/>
      <c r="T591" s="356"/>
      <c r="U591" s="359"/>
      <c r="V591" s="493"/>
      <c r="W591" s="356"/>
      <c r="X591" s="356"/>
      <c r="Y591" s="356"/>
      <c r="Z591" s="356"/>
      <c r="AA591" s="360"/>
      <c r="AB591" s="360"/>
      <c r="AC591" s="356"/>
      <c r="AD591" s="356"/>
      <c r="AE591" s="356"/>
      <c r="AF591" s="356"/>
      <c r="AG591" s="356"/>
      <c r="AH591" s="356"/>
      <c r="AI591" s="361"/>
      <c r="AJ591" s="356"/>
      <c r="AK591" s="356"/>
      <c r="AL591" s="356"/>
      <c r="AM591" s="362"/>
      <c r="AN591" s="356"/>
      <c r="AO591" s="356"/>
      <c r="AP591" s="356"/>
      <c r="AQ591" s="356"/>
      <c r="AR591" s="363"/>
      <c r="AS591" s="356"/>
      <c r="AT591" s="356"/>
      <c r="AU591" s="356"/>
      <c r="AV591" s="364"/>
      <c r="AW591" s="356"/>
      <c r="AX591" s="356"/>
      <c r="AY591" s="356"/>
      <c r="AZ591" s="356"/>
      <c r="BA591" s="356"/>
      <c r="BB591" s="356"/>
      <c r="BC591" s="356"/>
      <c r="BD591" s="356"/>
      <c r="BE591" s="356"/>
      <c r="BF591" s="356"/>
      <c r="BG591" s="356"/>
      <c r="BH591" s="354"/>
      <c r="BI591" s="354"/>
      <c r="BJ591" s="356"/>
      <c r="BK591" s="356"/>
      <c r="BL591" s="356"/>
      <c r="BM591" s="356"/>
      <c r="BN591" s="356"/>
      <c r="BO591" s="356"/>
      <c r="BP591" s="356"/>
      <c r="BQ591" s="356"/>
      <c r="BR591" s="356"/>
      <c r="BS591" s="354"/>
      <c r="BT591" s="356"/>
    </row>
    <row r="592" spans="1:72" x14ac:dyDescent="0.2">
      <c r="A592" s="353"/>
      <c r="B592" s="354"/>
      <c r="C592" s="354"/>
      <c r="D592" s="354"/>
      <c r="E592" s="354"/>
      <c r="F592" s="356"/>
      <c r="G592" s="356"/>
      <c r="H592" s="356"/>
      <c r="I592" s="357"/>
      <c r="J592" s="356"/>
      <c r="K592" s="356"/>
      <c r="L592" s="356"/>
      <c r="M592" s="356"/>
      <c r="N592" s="356"/>
      <c r="O592" s="356"/>
      <c r="P592" s="356"/>
      <c r="Q592" s="356"/>
      <c r="R592" s="358"/>
      <c r="S592" s="358"/>
      <c r="T592" s="356"/>
      <c r="U592" s="359"/>
      <c r="V592" s="493"/>
      <c r="W592" s="356"/>
      <c r="X592" s="356"/>
      <c r="Y592" s="356"/>
      <c r="Z592" s="356"/>
      <c r="AA592" s="360"/>
      <c r="AB592" s="360"/>
      <c r="AC592" s="356"/>
      <c r="AD592" s="356"/>
      <c r="AE592" s="356"/>
      <c r="AF592" s="356"/>
      <c r="AG592" s="356"/>
      <c r="AH592" s="356"/>
      <c r="AI592" s="361"/>
      <c r="AJ592" s="356"/>
      <c r="AK592" s="356"/>
      <c r="AL592" s="356"/>
      <c r="AM592" s="362"/>
      <c r="AN592" s="356"/>
      <c r="AO592" s="356"/>
      <c r="AP592" s="356"/>
      <c r="AQ592" s="356"/>
      <c r="AR592" s="363"/>
      <c r="AS592" s="356"/>
      <c r="AT592" s="356"/>
      <c r="AU592" s="356"/>
      <c r="AV592" s="364"/>
      <c r="AW592" s="356"/>
      <c r="AX592" s="356"/>
      <c r="AY592" s="356"/>
      <c r="AZ592" s="356"/>
      <c r="BA592" s="356"/>
      <c r="BB592" s="356"/>
      <c r="BC592" s="356"/>
      <c r="BD592" s="356"/>
      <c r="BE592" s="356"/>
      <c r="BF592" s="356"/>
      <c r="BG592" s="356"/>
      <c r="BH592" s="354"/>
      <c r="BI592" s="354"/>
      <c r="BJ592" s="356"/>
      <c r="BK592" s="356"/>
      <c r="BL592" s="356"/>
      <c r="BM592" s="356"/>
      <c r="BN592" s="356"/>
      <c r="BO592" s="356"/>
      <c r="BP592" s="356"/>
      <c r="BQ592" s="356"/>
      <c r="BR592" s="356"/>
      <c r="BS592" s="354"/>
      <c r="BT592" s="356"/>
    </row>
    <row r="593" spans="1:72" x14ac:dyDescent="0.2">
      <c r="A593" s="353"/>
      <c r="B593" s="354"/>
      <c r="C593" s="354"/>
      <c r="D593" s="354"/>
      <c r="E593" s="354"/>
      <c r="F593" s="356"/>
      <c r="G593" s="356"/>
      <c r="H593" s="356"/>
      <c r="I593" s="357"/>
      <c r="J593" s="356"/>
      <c r="K593" s="356"/>
      <c r="L593" s="356"/>
      <c r="M593" s="356"/>
      <c r="N593" s="356"/>
      <c r="O593" s="356"/>
      <c r="P593" s="356"/>
      <c r="Q593" s="356"/>
      <c r="R593" s="358"/>
      <c r="S593" s="358"/>
      <c r="T593" s="356"/>
      <c r="U593" s="359"/>
      <c r="V593" s="493"/>
      <c r="W593" s="356"/>
      <c r="X593" s="356"/>
      <c r="Y593" s="356"/>
      <c r="Z593" s="356"/>
      <c r="AA593" s="360"/>
      <c r="AB593" s="360"/>
      <c r="AC593" s="356"/>
      <c r="AD593" s="356"/>
      <c r="AE593" s="356"/>
      <c r="AF593" s="356"/>
      <c r="AG593" s="356"/>
      <c r="AH593" s="356"/>
      <c r="AI593" s="361"/>
      <c r="AJ593" s="356"/>
      <c r="AK593" s="356"/>
      <c r="AL593" s="356"/>
      <c r="AM593" s="362"/>
      <c r="AN593" s="356"/>
      <c r="AO593" s="356"/>
      <c r="AP593" s="356"/>
      <c r="AQ593" s="356"/>
      <c r="AR593" s="363"/>
      <c r="AS593" s="356"/>
      <c r="AT593" s="356"/>
      <c r="AU593" s="356"/>
      <c r="AV593" s="364"/>
      <c r="AW593" s="356"/>
      <c r="AX593" s="356"/>
      <c r="AY593" s="356"/>
      <c r="AZ593" s="356"/>
      <c r="BA593" s="356"/>
      <c r="BB593" s="356"/>
      <c r="BC593" s="356"/>
      <c r="BD593" s="356"/>
      <c r="BE593" s="356"/>
      <c r="BF593" s="356"/>
      <c r="BG593" s="356"/>
      <c r="BH593" s="354"/>
      <c r="BI593" s="354"/>
      <c r="BJ593" s="356"/>
      <c r="BK593" s="356"/>
      <c r="BL593" s="356"/>
      <c r="BM593" s="356"/>
      <c r="BN593" s="356"/>
      <c r="BO593" s="356"/>
      <c r="BP593" s="356"/>
      <c r="BQ593" s="356"/>
      <c r="BR593" s="356"/>
      <c r="BS593" s="354"/>
      <c r="BT593" s="356"/>
    </row>
    <row r="594" spans="1:72" x14ac:dyDescent="0.2">
      <c r="A594" s="353"/>
      <c r="B594" s="354"/>
      <c r="C594" s="354"/>
      <c r="D594" s="354"/>
      <c r="E594" s="354"/>
      <c r="F594" s="356"/>
      <c r="G594" s="356"/>
      <c r="H594" s="356"/>
      <c r="I594" s="357"/>
      <c r="J594" s="356"/>
      <c r="K594" s="356"/>
      <c r="L594" s="356"/>
      <c r="M594" s="356"/>
      <c r="N594" s="356"/>
      <c r="O594" s="356"/>
      <c r="P594" s="356"/>
      <c r="Q594" s="356"/>
      <c r="R594" s="358"/>
      <c r="S594" s="358"/>
      <c r="T594" s="356"/>
      <c r="U594" s="359"/>
      <c r="V594" s="493"/>
      <c r="W594" s="356"/>
      <c r="X594" s="356"/>
      <c r="Y594" s="356"/>
      <c r="Z594" s="356"/>
      <c r="AA594" s="360"/>
      <c r="AB594" s="360"/>
      <c r="AC594" s="356"/>
      <c r="AD594" s="356"/>
      <c r="AE594" s="356"/>
      <c r="AF594" s="356"/>
      <c r="AG594" s="356"/>
      <c r="AH594" s="356"/>
      <c r="AI594" s="361"/>
      <c r="AJ594" s="356"/>
      <c r="AK594" s="356"/>
      <c r="AL594" s="356"/>
      <c r="AM594" s="362"/>
      <c r="AN594" s="356"/>
      <c r="AO594" s="356"/>
      <c r="AP594" s="356"/>
      <c r="AQ594" s="356"/>
      <c r="AR594" s="363"/>
      <c r="AS594" s="356"/>
      <c r="AT594" s="356"/>
      <c r="AU594" s="356"/>
      <c r="AV594" s="364"/>
      <c r="AW594" s="356"/>
      <c r="AX594" s="356"/>
      <c r="AY594" s="356"/>
      <c r="AZ594" s="356"/>
      <c r="BA594" s="356"/>
      <c r="BB594" s="356"/>
      <c r="BC594" s="356"/>
      <c r="BD594" s="356"/>
      <c r="BE594" s="356"/>
      <c r="BF594" s="356"/>
      <c r="BG594" s="356"/>
      <c r="BH594" s="354"/>
      <c r="BI594" s="354"/>
      <c r="BJ594" s="356"/>
      <c r="BK594" s="356"/>
      <c r="BL594" s="356"/>
      <c r="BM594" s="356"/>
      <c r="BN594" s="356"/>
      <c r="BO594" s="356"/>
      <c r="BP594" s="356"/>
      <c r="BQ594" s="356"/>
      <c r="BR594" s="356"/>
      <c r="BS594" s="354"/>
      <c r="BT594" s="356"/>
    </row>
    <row r="595" spans="1:72" x14ac:dyDescent="0.2">
      <c r="A595" s="353"/>
      <c r="B595" s="354"/>
      <c r="C595" s="354"/>
      <c r="D595" s="354"/>
      <c r="E595" s="354"/>
      <c r="F595" s="356"/>
      <c r="G595" s="356"/>
      <c r="H595" s="356"/>
      <c r="I595" s="357"/>
      <c r="J595" s="356"/>
      <c r="K595" s="356"/>
      <c r="L595" s="356"/>
      <c r="M595" s="356"/>
      <c r="N595" s="356"/>
      <c r="O595" s="356"/>
      <c r="P595" s="356"/>
      <c r="Q595" s="356"/>
      <c r="R595" s="358"/>
      <c r="S595" s="358"/>
      <c r="T595" s="356"/>
      <c r="U595" s="359"/>
      <c r="V595" s="493"/>
      <c r="W595" s="356"/>
      <c r="X595" s="356"/>
      <c r="Y595" s="356"/>
      <c r="Z595" s="356"/>
      <c r="AA595" s="360"/>
      <c r="AB595" s="360"/>
      <c r="AC595" s="356"/>
      <c r="AD595" s="356"/>
      <c r="AE595" s="356"/>
      <c r="AF595" s="356"/>
      <c r="AG595" s="356"/>
      <c r="AH595" s="356"/>
      <c r="AI595" s="361"/>
      <c r="AJ595" s="356"/>
      <c r="AK595" s="356"/>
      <c r="AL595" s="356"/>
      <c r="AM595" s="362"/>
      <c r="AN595" s="356"/>
      <c r="AO595" s="356"/>
      <c r="AP595" s="356"/>
      <c r="AQ595" s="356"/>
      <c r="AR595" s="363"/>
      <c r="AS595" s="356"/>
      <c r="AT595" s="356"/>
      <c r="AU595" s="356"/>
      <c r="AV595" s="364"/>
      <c r="AW595" s="356"/>
      <c r="AX595" s="356"/>
      <c r="AY595" s="356"/>
      <c r="AZ595" s="356"/>
      <c r="BA595" s="356"/>
      <c r="BB595" s="356"/>
      <c r="BC595" s="356"/>
      <c r="BD595" s="356"/>
      <c r="BE595" s="356"/>
      <c r="BF595" s="356"/>
      <c r="BG595" s="356"/>
      <c r="BH595" s="354"/>
      <c r="BI595" s="354"/>
      <c r="BJ595" s="356"/>
      <c r="BK595" s="356"/>
      <c r="BL595" s="356"/>
      <c r="BM595" s="356"/>
      <c r="BN595" s="356"/>
      <c r="BO595" s="356"/>
      <c r="BP595" s="356"/>
      <c r="BQ595" s="356"/>
      <c r="BR595" s="356"/>
      <c r="BS595" s="354"/>
      <c r="BT595" s="356"/>
    </row>
    <row r="596" spans="1:72" x14ac:dyDescent="0.2">
      <c r="A596" s="353"/>
      <c r="B596" s="354"/>
      <c r="C596" s="354"/>
      <c r="D596" s="354"/>
      <c r="E596" s="354"/>
      <c r="F596" s="356"/>
      <c r="G596" s="356"/>
      <c r="H596" s="356"/>
      <c r="I596" s="357"/>
      <c r="J596" s="356"/>
      <c r="K596" s="356"/>
      <c r="L596" s="356"/>
      <c r="M596" s="356"/>
      <c r="N596" s="356"/>
      <c r="O596" s="356"/>
      <c r="P596" s="356"/>
      <c r="Q596" s="356"/>
      <c r="R596" s="358"/>
      <c r="S596" s="358"/>
      <c r="T596" s="356"/>
      <c r="U596" s="359"/>
      <c r="V596" s="493"/>
      <c r="W596" s="356"/>
      <c r="X596" s="356"/>
      <c r="Y596" s="356"/>
      <c r="Z596" s="356"/>
      <c r="AA596" s="360"/>
      <c r="AB596" s="360"/>
      <c r="AC596" s="356"/>
      <c r="AD596" s="356"/>
      <c r="AE596" s="356"/>
      <c r="AF596" s="356"/>
      <c r="AG596" s="356"/>
      <c r="AH596" s="356"/>
      <c r="AI596" s="361"/>
      <c r="AJ596" s="356"/>
      <c r="AK596" s="356"/>
      <c r="AL596" s="356"/>
      <c r="AM596" s="362"/>
      <c r="AN596" s="356"/>
      <c r="AO596" s="356"/>
      <c r="AP596" s="356"/>
      <c r="AQ596" s="356"/>
      <c r="AR596" s="363"/>
      <c r="AS596" s="356"/>
      <c r="AT596" s="356"/>
      <c r="AU596" s="356"/>
      <c r="AV596" s="364"/>
      <c r="AW596" s="356"/>
      <c r="AX596" s="356"/>
      <c r="AY596" s="356"/>
      <c r="AZ596" s="356"/>
      <c r="BA596" s="356"/>
      <c r="BB596" s="356"/>
      <c r="BC596" s="356"/>
      <c r="BD596" s="356"/>
      <c r="BE596" s="356"/>
      <c r="BF596" s="356"/>
      <c r="BG596" s="356"/>
      <c r="BH596" s="354"/>
      <c r="BI596" s="354"/>
      <c r="BJ596" s="356"/>
      <c r="BK596" s="356"/>
      <c r="BL596" s="356"/>
      <c r="BM596" s="356"/>
      <c r="BN596" s="356"/>
      <c r="BO596" s="356"/>
      <c r="BP596" s="356"/>
      <c r="BQ596" s="356"/>
      <c r="BR596" s="356"/>
      <c r="BS596" s="354"/>
      <c r="BT596" s="356"/>
    </row>
    <row r="597" spans="1:72" x14ac:dyDescent="0.2">
      <c r="A597" s="353"/>
      <c r="B597" s="354"/>
      <c r="C597" s="354"/>
      <c r="D597" s="354"/>
      <c r="E597" s="354"/>
      <c r="F597" s="356"/>
      <c r="G597" s="356"/>
      <c r="H597" s="356"/>
      <c r="I597" s="357"/>
      <c r="J597" s="356"/>
      <c r="K597" s="356"/>
      <c r="L597" s="356"/>
      <c r="M597" s="356"/>
      <c r="N597" s="356"/>
      <c r="O597" s="356"/>
      <c r="P597" s="356"/>
      <c r="Q597" s="356"/>
      <c r="R597" s="358"/>
      <c r="S597" s="358"/>
      <c r="T597" s="356"/>
      <c r="U597" s="359"/>
      <c r="V597" s="493"/>
      <c r="W597" s="356"/>
      <c r="X597" s="356"/>
      <c r="Y597" s="356"/>
      <c r="Z597" s="356"/>
      <c r="AA597" s="360"/>
      <c r="AB597" s="360"/>
      <c r="AC597" s="356"/>
      <c r="AD597" s="356"/>
      <c r="AE597" s="356"/>
      <c r="AF597" s="356"/>
      <c r="AG597" s="356"/>
      <c r="AH597" s="356"/>
      <c r="AI597" s="361"/>
      <c r="AJ597" s="356"/>
      <c r="AK597" s="356"/>
      <c r="AL597" s="356"/>
      <c r="AM597" s="362"/>
      <c r="AN597" s="356"/>
      <c r="AO597" s="356"/>
      <c r="AP597" s="356"/>
      <c r="AQ597" s="356"/>
      <c r="AR597" s="363"/>
      <c r="AS597" s="356"/>
      <c r="AT597" s="356"/>
      <c r="AU597" s="356"/>
      <c r="AV597" s="364"/>
      <c r="AW597" s="356"/>
      <c r="AX597" s="356"/>
      <c r="AY597" s="356"/>
      <c r="AZ597" s="356"/>
      <c r="BA597" s="356"/>
      <c r="BB597" s="356"/>
      <c r="BC597" s="356"/>
      <c r="BD597" s="356"/>
      <c r="BE597" s="356"/>
      <c r="BF597" s="356"/>
      <c r="BG597" s="356"/>
      <c r="BH597" s="354"/>
      <c r="BI597" s="354"/>
      <c r="BJ597" s="356"/>
      <c r="BK597" s="356"/>
      <c r="BL597" s="356"/>
      <c r="BM597" s="356"/>
      <c r="BN597" s="356"/>
      <c r="BO597" s="356"/>
      <c r="BP597" s="356"/>
      <c r="BQ597" s="356"/>
      <c r="BR597" s="356"/>
      <c r="BS597" s="354"/>
      <c r="BT597" s="356"/>
    </row>
    <row r="598" spans="1:72" x14ac:dyDescent="0.2">
      <c r="A598" s="353"/>
      <c r="B598" s="354"/>
      <c r="C598" s="354"/>
      <c r="D598" s="354"/>
      <c r="E598" s="354"/>
      <c r="F598" s="356"/>
      <c r="G598" s="356"/>
      <c r="H598" s="356"/>
      <c r="I598" s="357"/>
      <c r="J598" s="356"/>
      <c r="K598" s="356"/>
      <c r="L598" s="356"/>
      <c r="M598" s="356"/>
      <c r="N598" s="356"/>
      <c r="O598" s="356"/>
      <c r="P598" s="356"/>
      <c r="Q598" s="356"/>
      <c r="R598" s="358"/>
      <c r="S598" s="358"/>
      <c r="T598" s="356"/>
      <c r="U598" s="359"/>
      <c r="V598" s="493"/>
      <c r="W598" s="356"/>
      <c r="X598" s="356"/>
      <c r="Y598" s="356"/>
      <c r="Z598" s="356"/>
      <c r="AA598" s="360"/>
      <c r="AB598" s="360"/>
      <c r="AC598" s="356"/>
      <c r="AD598" s="356"/>
      <c r="AE598" s="356"/>
      <c r="AF598" s="356"/>
      <c r="AG598" s="356"/>
      <c r="AH598" s="356"/>
      <c r="AI598" s="361"/>
      <c r="AJ598" s="356"/>
      <c r="AK598" s="356"/>
      <c r="AL598" s="356"/>
      <c r="AM598" s="362"/>
      <c r="AN598" s="356"/>
      <c r="AO598" s="356"/>
      <c r="AP598" s="356"/>
      <c r="AQ598" s="356"/>
      <c r="AR598" s="363"/>
      <c r="AS598" s="356"/>
      <c r="AT598" s="356"/>
      <c r="AU598" s="356"/>
      <c r="AV598" s="364"/>
      <c r="AW598" s="356"/>
      <c r="AX598" s="356"/>
      <c r="AY598" s="356"/>
      <c r="AZ598" s="356"/>
      <c r="BA598" s="356"/>
      <c r="BB598" s="356"/>
      <c r="BC598" s="356"/>
      <c r="BD598" s="356"/>
      <c r="BE598" s="356"/>
      <c r="BF598" s="356"/>
      <c r="BG598" s="356"/>
      <c r="BH598" s="354"/>
      <c r="BI598" s="354"/>
      <c r="BJ598" s="356"/>
      <c r="BK598" s="356"/>
      <c r="BL598" s="356"/>
      <c r="BM598" s="356"/>
      <c r="BN598" s="356"/>
      <c r="BO598" s="356"/>
      <c r="BP598" s="356"/>
      <c r="BQ598" s="356"/>
      <c r="BR598" s="356"/>
      <c r="BS598" s="354"/>
      <c r="BT598" s="356"/>
    </row>
    <row r="599" spans="1:72" x14ac:dyDescent="0.2">
      <c r="A599" s="353"/>
      <c r="B599" s="354"/>
      <c r="C599" s="354"/>
      <c r="D599" s="354"/>
      <c r="E599" s="354"/>
      <c r="F599" s="356"/>
      <c r="G599" s="356"/>
      <c r="H599" s="356"/>
      <c r="I599" s="357"/>
      <c r="J599" s="356"/>
      <c r="K599" s="356"/>
      <c r="L599" s="356"/>
      <c r="M599" s="356"/>
      <c r="N599" s="356"/>
      <c r="O599" s="356"/>
      <c r="P599" s="356"/>
      <c r="Q599" s="356"/>
      <c r="R599" s="358"/>
      <c r="S599" s="358"/>
      <c r="T599" s="356"/>
      <c r="U599" s="359"/>
      <c r="V599" s="493"/>
      <c r="W599" s="356"/>
      <c r="X599" s="356"/>
      <c r="Y599" s="356"/>
      <c r="Z599" s="356"/>
      <c r="AA599" s="360"/>
      <c r="AB599" s="360"/>
      <c r="AC599" s="356"/>
      <c r="AD599" s="356"/>
      <c r="AE599" s="356"/>
      <c r="AF599" s="356"/>
      <c r="AG599" s="356"/>
      <c r="AH599" s="356"/>
      <c r="AI599" s="361"/>
      <c r="AJ599" s="356"/>
      <c r="AK599" s="356"/>
      <c r="AL599" s="356"/>
      <c r="AM599" s="362"/>
      <c r="AN599" s="356"/>
      <c r="AO599" s="356"/>
      <c r="AP599" s="356"/>
      <c r="AQ599" s="356"/>
      <c r="AR599" s="363"/>
      <c r="AS599" s="356"/>
      <c r="AT599" s="356"/>
      <c r="AU599" s="356"/>
      <c r="AV599" s="364"/>
      <c r="AW599" s="356"/>
      <c r="AX599" s="356"/>
      <c r="AY599" s="356"/>
      <c r="AZ599" s="356"/>
      <c r="BA599" s="356"/>
      <c r="BB599" s="356"/>
      <c r="BC599" s="356"/>
      <c r="BD599" s="356"/>
      <c r="BE599" s="356"/>
      <c r="BF599" s="356"/>
      <c r="BG599" s="356"/>
      <c r="BH599" s="354"/>
      <c r="BI599" s="354"/>
      <c r="BJ599" s="356"/>
      <c r="BK599" s="356"/>
      <c r="BL599" s="356"/>
      <c r="BM599" s="356"/>
      <c r="BN599" s="356"/>
      <c r="BO599" s="356"/>
      <c r="BP599" s="356"/>
      <c r="BQ599" s="356"/>
      <c r="BR599" s="356"/>
      <c r="BS599" s="354"/>
      <c r="BT599" s="356"/>
    </row>
    <row r="600" spans="1:72" x14ac:dyDescent="0.2">
      <c r="A600" s="353"/>
      <c r="B600" s="354"/>
      <c r="C600" s="354"/>
      <c r="D600" s="354"/>
      <c r="E600" s="354"/>
      <c r="F600" s="356"/>
      <c r="G600" s="356"/>
      <c r="H600" s="356"/>
      <c r="I600" s="357"/>
      <c r="J600" s="356"/>
      <c r="K600" s="356"/>
      <c r="L600" s="356"/>
      <c r="M600" s="356"/>
      <c r="N600" s="356"/>
      <c r="O600" s="356"/>
      <c r="P600" s="356"/>
      <c r="Q600" s="356"/>
      <c r="R600" s="358"/>
      <c r="S600" s="358"/>
      <c r="T600" s="356"/>
      <c r="U600" s="359"/>
      <c r="V600" s="493"/>
      <c r="W600" s="356"/>
      <c r="X600" s="356"/>
      <c r="Y600" s="356"/>
      <c r="Z600" s="356"/>
      <c r="AA600" s="360"/>
      <c r="AB600" s="360"/>
      <c r="AC600" s="356"/>
      <c r="AD600" s="356"/>
      <c r="AE600" s="356"/>
      <c r="AF600" s="356"/>
      <c r="AG600" s="356"/>
      <c r="AH600" s="356"/>
      <c r="AI600" s="361"/>
      <c r="AJ600" s="356"/>
      <c r="AK600" s="356"/>
      <c r="AL600" s="356"/>
      <c r="AM600" s="362"/>
      <c r="AN600" s="356"/>
      <c r="AO600" s="356"/>
      <c r="AP600" s="356"/>
      <c r="AQ600" s="356"/>
      <c r="AR600" s="363"/>
      <c r="AS600" s="356"/>
      <c r="AT600" s="356"/>
      <c r="AU600" s="356"/>
      <c r="AV600" s="364"/>
      <c r="AW600" s="356"/>
      <c r="AX600" s="356"/>
      <c r="AY600" s="356"/>
      <c r="AZ600" s="356"/>
      <c r="BA600" s="356"/>
      <c r="BB600" s="356"/>
      <c r="BC600" s="356"/>
      <c r="BD600" s="356"/>
      <c r="BE600" s="356"/>
      <c r="BF600" s="356"/>
      <c r="BG600" s="356"/>
      <c r="BH600" s="354"/>
      <c r="BI600" s="354"/>
      <c r="BJ600" s="356"/>
      <c r="BK600" s="356"/>
      <c r="BL600" s="356"/>
      <c r="BM600" s="356"/>
      <c r="BN600" s="356"/>
      <c r="BO600" s="356"/>
      <c r="BP600" s="356"/>
      <c r="BQ600" s="356"/>
      <c r="BR600" s="356"/>
      <c r="BS600" s="354"/>
      <c r="BT600" s="356"/>
    </row>
    <row r="601" spans="1:72" x14ac:dyDescent="0.2">
      <c r="A601" s="353"/>
      <c r="B601" s="354"/>
      <c r="C601" s="354"/>
      <c r="D601" s="354"/>
      <c r="E601" s="354"/>
      <c r="F601" s="356"/>
      <c r="G601" s="356"/>
      <c r="H601" s="356"/>
      <c r="I601" s="357"/>
      <c r="J601" s="356"/>
      <c r="K601" s="356"/>
      <c r="L601" s="356"/>
      <c r="M601" s="356"/>
      <c r="N601" s="356"/>
      <c r="O601" s="356"/>
      <c r="P601" s="356"/>
      <c r="Q601" s="356"/>
      <c r="R601" s="358"/>
      <c r="S601" s="358"/>
      <c r="T601" s="356"/>
      <c r="U601" s="359"/>
      <c r="V601" s="493"/>
      <c r="W601" s="356"/>
      <c r="X601" s="356"/>
      <c r="Y601" s="356"/>
      <c r="Z601" s="356"/>
      <c r="AA601" s="360"/>
      <c r="AB601" s="360"/>
      <c r="AC601" s="356"/>
      <c r="AD601" s="356"/>
      <c r="AE601" s="356"/>
      <c r="AF601" s="356"/>
      <c r="AG601" s="356"/>
      <c r="AH601" s="356"/>
      <c r="AI601" s="361"/>
      <c r="AJ601" s="356"/>
      <c r="AK601" s="356"/>
      <c r="AL601" s="356"/>
      <c r="AM601" s="362"/>
      <c r="AN601" s="356"/>
      <c r="AO601" s="356"/>
      <c r="AP601" s="356"/>
      <c r="AQ601" s="356"/>
      <c r="AR601" s="363"/>
      <c r="AS601" s="356"/>
      <c r="AT601" s="356"/>
      <c r="AU601" s="356"/>
      <c r="AV601" s="364"/>
      <c r="AW601" s="356"/>
      <c r="AX601" s="356"/>
      <c r="AY601" s="356"/>
      <c r="AZ601" s="356"/>
      <c r="BA601" s="356"/>
      <c r="BB601" s="356"/>
      <c r="BC601" s="356"/>
      <c r="BD601" s="356"/>
      <c r="BE601" s="356"/>
      <c r="BF601" s="356"/>
      <c r="BG601" s="356"/>
      <c r="BH601" s="354"/>
      <c r="BI601" s="354"/>
      <c r="BJ601" s="356"/>
      <c r="BK601" s="356"/>
      <c r="BL601" s="356"/>
      <c r="BM601" s="356"/>
      <c r="BN601" s="356"/>
      <c r="BO601" s="356"/>
      <c r="BP601" s="356"/>
      <c r="BQ601" s="356"/>
      <c r="BR601" s="356"/>
      <c r="BS601" s="354"/>
      <c r="BT601" s="356"/>
    </row>
    <row r="602" spans="1:72" x14ac:dyDescent="0.2">
      <c r="A602" s="353"/>
      <c r="B602" s="354"/>
      <c r="C602" s="354"/>
      <c r="D602" s="354"/>
      <c r="E602" s="354"/>
      <c r="F602" s="356"/>
      <c r="G602" s="356"/>
      <c r="H602" s="356"/>
      <c r="I602" s="357"/>
      <c r="J602" s="356"/>
      <c r="K602" s="356"/>
      <c r="L602" s="356"/>
      <c r="M602" s="356"/>
      <c r="N602" s="356"/>
      <c r="O602" s="356"/>
      <c r="P602" s="356"/>
      <c r="Q602" s="356"/>
      <c r="R602" s="358"/>
      <c r="S602" s="358"/>
      <c r="T602" s="356"/>
      <c r="U602" s="359"/>
      <c r="V602" s="493"/>
      <c r="W602" s="356"/>
      <c r="X602" s="356"/>
      <c r="Y602" s="356"/>
      <c r="Z602" s="356"/>
      <c r="AA602" s="360"/>
      <c r="AB602" s="360"/>
      <c r="AC602" s="356"/>
      <c r="AD602" s="356"/>
      <c r="AE602" s="356"/>
      <c r="AF602" s="356"/>
      <c r="AG602" s="356"/>
      <c r="AH602" s="356"/>
      <c r="AI602" s="361"/>
      <c r="AJ602" s="356"/>
      <c r="AK602" s="356"/>
      <c r="AL602" s="356"/>
      <c r="AM602" s="362"/>
      <c r="AN602" s="356"/>
      <c r="AO602" s="356"/>
      <c r="AP602" s="356"/>
      <c r="AQ602" s="356"/>
      <c r="AR602" s="363"/>
      <c r="AS602" s="356"/>
      <c r="AT602" s="356"/>
      <c r="AU602" s="356"/>
      <c r="AV602" s="364"/>
      <c r="AW602" s="356"/>
      <c r="AX602" s="356"/>
      <c r="AY602" s="356"/>
      <c r="AZ602" s="356"/>
      <c r="BA602" s="356"/>
      <c r="BB602" s="356"/>
      <c r="BC602" s="356"/>
      <c r="BD602" s="356"/>
      <c r="BE602" s="356"/>
      <c r="BF602" s="356"/>
      <c r="BG602" s="356"/>
      <c r="BH602" s="354"/>
      <c r="BI602" s="354"/>
      <c r="BJ602" s="356"/>
      <c r="BK602" s="356"/>
      <c r="BL602" s="356"/>
      <c r="BM602" s="356"/>
      <c r="BN602" s="356"/>
      <c r="BO602" s="356"/>
      <c r="BP602" s="356"/>
      <c r="BQ602" s="356"/>
      <c r="BR602" s="356"/>
      <c r="BS602" s="354"/>
      <c r="BT602" s="356"/>
    </row>
    <row r="603" spans="1:72" x14ac:dyDescent="0.2">
      <c r="A603" s="353"/>
      <c r="B603" s="354"/>
      <c r="C603" s="354"/>
      <c r="D603" s="354"/>
      <c r="E603" s="354"/>
      <c r="F603" s="356"/>
      <c r="G603" s="356"/>
      <c r="H603" s="356"/>
      <c r="I603" s="357"/>
      <c r="J603" s="356"/>
      <c r="K603" s="356"/>
      <c r="L603" s="356"/>
      <c r="M603" s="356"/>
      <c r="N603" s="356"/>
      <c r="O603" s="356"/>
      <c r="P603" s="356"/>
      <c r="Q603" s="356"/>
      <c r="R603" s="358"/>
      <c r="S603" s="358"/>
      <c r="T603" s="356"/>
      <c r="U603" s="359"/>
      <c r="V603" s="493"/>
      <c r="W603" s="356"/>
      <c r="X603" s="356"/>
      <c r="Y603" s="356"/>
      <c r="Z603" s="356"/>
      <c r="AA603" s="360"/>
      <c r="AB603" s="360"/>
      <c r="AC603" s="356"/>
      <c r="AD603" s="356"/>
      <c r="AE603" s="356"/>
      <c r="AF603" s="356"/>
      <c r="AG603" s="356"/>
      <c r="AH603" s="356"/>
      <c r="AI603" s="361"/>
      <c r="AJ603" s="356"/>
      <c r="AK603" s="356"/>
      <c r="AL603" s="356"/>
      <c r="AM603" s="362"/>
      <c r="AN603" s="356"/>
      <c r="AO603" s="356"/>
      <c r="AP603" s="356"/>
      <c r="AQ603" s="356"/>
      <c r="AR603" s="363"/>
      <c r="AS603" s="356"/>
      <c r="AT603" s="356"/>
      <c r="AU603" s="356"/>
      <c r="AV603" s="364"/>
      <c r="AW603" s="356"/>
      <c r="AX603" s="356"/>
      <c r="AY603" s="356"/>
      <c r="AZ603" s="356"/>
      <c r="BA603" s="356"/>
      <c r="BB603" s="356"/>
      <c r="BC603" s="356"/>
      <c r="BD603" s="356"/>
      <c r="BE603" s="356"/>
      <c r="BF603" s="356"/>
      <c r="BG603" s="356"/>
      <c r="BH603" s="354"/>
      <c r="BI603" s="354"/>
      <c r="BJ603" s="356"/>
      <c r="BK603" s="356"/>
      <c r="BL603" s="356"/>
      <c r="BM603" s="356"/>
      <c r="BN603" s="356"/>
      <c r="BO603" s="356"/>
      <c r="BP603" s="356"/>
      <c r="BQ603" s="356"/>
      <c r="BR603" s="356"/>
      <c r="BS603" s="354"/>
      <c r="BT603" s="356"/>
    </row>
    <row r="604" spans="1:72" x14ac:dyDescent="0.2">
      <c r="A604" s="353"/>
      <c r="B604" s="354"/>
      <c r="C604" s="354"/>
      <c r="D604" s="354"/>
      <c r="E604" s="354"/>
      <c r="F604" s="356"/>
      <c r="G604" s="356"/>
      <c r="H604" s="356"/>
      <c r="I604" s="357"/>
      <c r="J604" s="356"/>
      <c r="K604" s="356"/>
      <c r="L604" s="356"/>
      <c r="M604" s="356"/>
      <c r="N604" s="356"/>
      <c r="O604" s="356"/>
      <c r="P604" s="356"/>
      <c r="Q604" s="356"/>
      <c r="R604" s="358"/>
      <c r="S604" s="358"/>
      <c r="T604" s="356"/>
      <c r="U604" s="359"/>
      <c r="V604" s="493"/>
      <c r="W604" s="356"/>
      <c r="X604" s="356"/>
      <c r="Y604" s="356"/>
      <c r="Z604" s="356"/>
      <c r="AA604" s="360"/>
      <c r="AB604" s="360"/>
      <c r="AC604" s="356"/>
      <c r="AD604" s="356"/>
      <c r="AE604" s="356"/>
      <c r="AF604" s="356"/>
      <c r="AG604" s="356"/>
      <c r="AH604" s="356"/>
      <c r="AI604" s="361"/>
      <c r="AJ604" s="356"/>
      <c r="AK604" s="356"/>
      <c r="AL604" s="356"/>
      <c r="AM604" s="362"/>
      <c r="AN604" s="356"/>
      <c r="AO604" s="356"/>
      <c r="AP604" s="356"/>
      <c r="AQ604" s="356"/>
      <c r="AR604" s="363"/>
      <c r="AS604" s="356"/>
      <c r="AT604" s="356"/>
      <c r="AU604" s="356"/>
      <c r="AV604" s="364"/>
      <c r="AW604" s="356"/>
      <c r="AX604" s="356"/>
      <c r="AY604" s="356"/>
      <c r="AZ604" s="356"/>
      <c r="BA604" s="356"/>
      <c r="BB604" s="356"/>
      <c r="BC604" s="356"/>
      <c r="BD604" s="356"/>
      <c r="BE604" s="356"/>
      <c r="BF604" s="356"/>
      <c r="BG604" s="356"/>
      <c r="BH604" s="354"/>
      <c r="BI604" s="354"/>
      <c r="BJ604" s="356"/>
      <c r="BK604" s="356"/>
      <c r="BL604" s="356"/>
      <c r="BM604" s="356"/>
      <c r="BN604" s="356"/>
      <c r="BO604" s="356"/>
      <c r="BP604" s="356"/>
      <c r="BQ604" s="356"/>
      <c r="BR604" s="356"/>
      <c r="BS604" s="354"/>
      <c r="BT604" s="356"/>
    </row>
    <row r="605" spans="1:72" x14ac:dyDescent="0.2">
      <c r="A605" s="353"/>
      <c r="B605" s="354"/>
      <c r="C605" s="354"/>
      <c r="D605" s="354"/>
      <c r="E605" s="354"/>
      <c r="F605" s="356"/>
      <c r="G605" s="356"/>
      <c r="H605" s="356"/>
      <c r="I605" s="357"/>
      <c r="J605" s="356"/>
      <c r="K605" s="356"/>
      <c r="L605" s="356"/>
      <c r="M605" s="356"/>
      <c r="N605" s="356"/>
      <c r="O605" s="356"/>
      <c r="P605" s="356"/>
      <c r="Q605" s="356"/>
      <c r="R605" s="358"/>
      <c r="S605" s="358"/>
      <c r="T605" s="356"/>
      <c r="U605" s="359"/>
      <c r="V605" s="493"/>
      <c r="W605" s="356"/>
      <c r="X605" s="356"/>
      <c r="Y605" s="356"/>
      <c r="Z605" s="356"/>
      <c r="AA605" s="360"/>
      <c r="AB605" s="360"/>
      <c r="AC605" s="356"/>
      <c r="AD605" s="356"/>
      <c r="AE605" s="356"/>
      <c r="AF605" s="356"/>
      <c r="AG605" s="356"/>
      <c r="AH605" s="356"/>
      <c r="AI605" s="361"/>
      <c r="AJ605" s="356"/>
      <c r="AK605" s="356"/>
      <c r="AL605" s="356"/>
      <c r="AM605" s="362"/>
      <c r="AN605" s="356"/>
      <c r="AO605" s="356"/>
      <c r="AP605" s="356"/>
      <c r="AQ605" s="356"/>
      <c r="AR605" s="363"/>
      <c r="AS605" s="356"/>
      <c r="AT605" s="356"/>
      <c r="AU605" s="356"/>
      <c r="AV605" s="364"/>
      <c r="AW605" s="356"/>
      <c r="AX605" s="356"/>
      <c r="AY605" s="356"/>
      <c r="AZ605" s="356"/>
      <c r="BA605" s="356"/>
      <c r="BB605" s="356"/>
      <c r="BC605" s="356"/>
      <c r="BD605" s="356"/>
      <c r="BE605" s="356"/>
      <c r="BF605" s="356"/>
      <c r="BG605" s="356"/>
      <c r="BH605" s="354"/>
      <c r="BI605" s="354"/>
      <c r="BJ605" s="356"/>
      <c r="BK605" s="356"/>
      <c r="BL605" s="356"/>
      <c r="BM605" s="356"/>
      <c r="BN605" s="356"/>
      <c r="BO605" s="356"/>
      <c r="BP605" s="356"/>
      <c r="BQ605" s="356"/>
      <c r="BR605" s="356"/>
      <c r="BS605" s="354"/>
      <c r="BT605" s="356"/>
    </row>
    <row r="606" spans="1:72" x14ac:dyDescent="0.2">
      <c r="A606" s="353"/>
      <c r="B606" s="354"/>
      <c r="C606" s="354"/>
      <c r="D606" s="354"/>
      <c r="E606" s="354"/>
      <c r="F606" s="356"/>
      <c r="G606" s="356"/>
      <c r="H606" s="356"/>
      <c r="I606" s="357"/>
      <c r="J606" s="356"/>
      <c r="K606" s="356"/>
      <c r="L606" s="356"/>
      <c r="M606" s="356"/>
      <c r="N606" s="356"/>
      <c r="O606" s="356"/>
      <c r="P606" s="356"/>
      <c r="Q606" s="356"/>
      <c r="R606" s="358"/>
      <c r="S606" s="358"/>
      <c r="T606" s="356"/>
      <c r="U606" s="359"/>
      <c r="V606" s="493"/>
      <c r="W606" s="356"/>
      <c r="X606" s="356"/>
      <c r="Y606" s="356"/>
      <c r="Z606" s="356"/>
      <c r="AA606" s="360"/>
      <c r="AB606" s="360"/>
      <c r="AC606" s="356"/>
      <c r="AD606" s="356"/>
      <c r="AE606" s="356"/>
      <c r="AF606" s="356"/>
      <c r="AG606" s="356"/>
      <c r="AH606" s="356"/>
      <c r="AI606" s="361"/>
      <c r="AJ606" s="356"/>
      <c r="AK606" s="356"/>
      <c r="AL606" s="356"/>
      <c r="AM606" s="362"/>
      <c r="AN606" s="356"/>
      <c r="AO606" s="356"/>
      <c r="AP606" s="356"/>
      <c r="AQ606" s="356"/>
      <c r="AR606" s="363"/>
      <c r="AS606" s="356"/>
      <c r="AT606" s="356"/>
      <c r="AU606" s="356"/>
      <c r="AV606" s="364"/>
      <c r="AW606" s="356"/>
      <c r="AX606" s="356"/>
      <c r="AY606" s="356"/>
      <c r="AZ606" s="356"/>
      <c r="BA606" s="356"/>
      <c r="BB606" s="356"/>
      <c r="BC606" s="356"/>
      <c r="BD606" s="356"/>
      <c r="BE606" s="356"/>
      <c r="BF606" s="356"/>
      <c r="BG606" s="356"/>
      <c r="BH606" s="354"/>
      <c r="BI606" s="354"/>
      <c r="BJ606" s="356"/>
      <c r="BK606" s="356"/>
      <c r="BL606" s="356"/>
      <c r="BM606" s="356"/>
      <c r="BN606" s="356"/>
      <c r="BO606" s="356"/>
      <c r="BP606" s="356"/>
      <c r="BQ606" s="356"/>
      <c r="BR606" s="356"/>
      <c r="BS606" s="354"/>
      <c r="BT606" s="356"/>
    </row>
    <row r="607" spans="1:72" x14ac:dyDescent="0.2">
      <c r="A607" s="353"/>
      <c r="B607" s="354"/>
      <c r="C607" s="354"/>
      <c r="D607" s="354"/>
      <c r="E607" s="354"/>
      <c r="F607" s="356"/>
      <c r="G607" s="356"/>
      <c r="H607" s="356"/>
      <c r="I607" s="357"/>
      <c r="J607" s="356"/>
      <c r="K607" s="356"/>
      <c r="L607" s="356"/>
      <c r="M607" s="356"/>
      <c r="N607" s="356"/>
      <c r="O607" s="356"/>
      <c r="P607" s="356"/>
      <c r="Q607" s="356"/>
      <c r="R607" s="358"/>
      <c r="S607" s="358"/>
      <c r="T607" s="356"/>
      <c r="U607" s="359"/>
      <c r="V607" s="493"/>
      <c r="W607" s="356"/>
      <c r="X607" s="356"/>
      <c r="Y607" s="356"/>
      <c r="Z607" s="356"/>
      <c r="AA607" s="360"/>
      <c r="AB607" s="360"/>
      <c r="AC607" s="356"/>
      <c r="AD607" s="356"/>
      <c r="AE607" s="356"/>
      <c r="AF607" s="356"/>
      <c r="AG607" s="356"/>
      <c r="AH607" s="356"/>
      <c r="AI607" s="361"/>
      <c r="AJ607" s="356"/>
      <c r="AK607" s="356"/>
      <c r="AL607" s="356"/>
      <c r="AM607" s="362"/>
      <c r="AN607" s="356"/>
      <c r="AO607" s="356"/>
      <c r="AP607" s="356"/>
      <c r="AQ607" s="356"/>
      <c r="AR607" s="363"/>
      <c r="AS607" s="356"/>
      <c r="AT607" s="356"/>
      <c r="AU607" s="356"/>
      <c r="AV607" s="364"/>
      <c r="AW607" s="356"/>
      <c r="AX607" s="356"/>
      <c r="AY607" s="356"/>
      <c r="AZ607" s="356"/>
      <c r="BA607" s="356"/>
      <c r="BB607" s="356"/>
      <c r="BC607" s="356"/>
      <c r="BD607" s="356"/>
      <c r="BE607" s="356"/>
      <c r="BF607" s="356"/>
      <c r="BG607" s="356"/>
      <c r="BH607" s="354"/>
      <c r="BI607" s="354"/>
      <c r="BJ607" s="356"/>
      <c r="BK607" s="356"/>
      <c r="BL607" s="356"/>
      <c r="BM607" s="356"/>
      <c r="BN607" s="356"/>
      <c r="BO607" s="356"/>
      <c r="BP607" s="356"/>
      <c r="BQ607" s="356"/>
      <c r="BR607" s="356"/>
      <c r="BS607" s="354"/>
      <c r="BT607" s="356"/>
    </row>
    <row r="608" spans="1:72" x14ac:dyDescent="0.2">
      <c r="A608" s="353"/>
      <c r="B608" s="354"/>
      <c r="C608" s="354"/>
      <c r="D608" s="354"/>
      <c r="E608" s="354"/>
      <c r="F608" s="356"/>
      <c r="G608" s="356"/>
      <c r="H608" s="356"/>
      <c r="I608" s="357"/>
      <c r="J608" s="356"/>
      <c r="K608" s="356"/>
      <c r="L608" s="356"/>
      <c r="M608" s="356"/>
      <c r="N608" s="356"/>
      <c r="O608" s="356"/>
      <c r="P608" s="356"/>
      <c r="Q608" s="356"/>
      <c r="R608" s="358"/>
      <c r="S608" s="358"/>
      <c r="T608" s="356"/>
      <c r="U608" s="359"/>
      <c r="V608" s="493"/>
      <c r="W608" s="356"/>
      <c r="X608" s="356"/>
      <c r="Y608" s="356"/>
      <c r="Z608" s="356"/>
      <c r="AA608" s="360"/>
      <c r="AB608" s="360"/>
      <c r="AC608" s="356"/>
      <c r="AD608" s="356"/>
      <c r="AE608" s="356"/>
      <c r="AF608" s="356"/>
      <c r="AG608" s="356"/>
      <c r="AH608" s="356"/>
      <c r="AI608" s="361"/>
      <c r="AJ608" s="356"/>
      <c r="AK608" s="356"/>
      <c r="AL608" s="356"/>
      <c r="AM608" s="362"/>
      <c r="AN608" s="356"/>
      <c r="AO608" s="356"/>
      <c r="AP608" s="356"/>
      <c r="AQ608" s="356"/>
      <c r="AR608" s="363"/>
      <c r="AS608" s="356"/>
      <c r="AT608" s="356"/>
      <c r="AU608" s="356"/>
      <c r="AV608" s="364"/>
      <c r="AW608" s="356"/>
      <c r="AX608" s="356"/>
      <c r="AY608" s="356"/>
      <c r="AZ608" s="356"/>
      <c r="BA608" s="356"/>
      <c r="BB608" s="356"/>
      <c r="BC608" s="356"/>
      <c r="BD608" s="356"/>
      <c r="BE608" s="356"/>
      <c r="BF608" s="356"/>
      <c r="BG608" s="356"/>
      <c r="BH608" s="354"/>
      <c r="BI608" s="354"/>
      <c r="BJ608" s="356"/>
      <c r="BK608" s="356"/>
      <c r="BL608" s="356"/>
      <c r="BM608" s="356"/>
      <c r="BN608" s="356"/>
      <c r="BO608" s="356"/>
      <c r="BP608" s="356"/>
      <c r="BQ608" s="356"/>
      <c r="BR608" s="356"/>
      <c r="BS608" s="354"/>
      <c r="BT608" s="356"/>
    </row>
    <row r="609" spans="1:72" x14ac:dyDescent="0.2">
      <c r="A609" s="353"/>
      <c r="B609" s="354"/>
      <c r="C609" s="354"/>
      <c r="D609" s="354"/>
      <c r="E609" s="354"/>
      <c r="F609" s="356"/>
      <c r="G609" s="356"/>
      <c r="H609" s="356"/>
      <c r="I609" s="357"/>
      <c r="J609" s="356"/>
      <c r="K609" s="356"/>
      <c r="L609" s="356"/>
      <c r="M609" s="356"/>
      <c r="N609" s="356"/>
      <c r="O609" s="356"/>
      <c r="P609" s="356"/>
      <c r="Q609" s="356"/>
      <c r="R609" s="358"/>
      <c r="S609" s="358"/>
      <c r="T609" s="356"/>
      <c r="U609" s="359"/>
      <c r="V609" s="493"/>
      <c r="W609" s="356"/>
      <c r="X609" s="356"/>
      <c r="Y609" s="356"/>
      <c r="Z609" s="356"/>
      <c r="AA609" s="360"/>
      <c r="AB609" s="360"/>
      <c r="AC609" s="356"/>
      <c r="AD609" s="356"/>
      <c r="AE609" s="356"/>
      <c r="AF609" s="356"/>
      <c r="AG609" s="356"/>
      <c r="AH609" s="356"/>
      <c r="AI609" s="361"/>
      <c r="AJ609" s="356"/>
      <c r="AK609" s="356"/>
      <c r="AL609" s="356"/>
      <c r="AM609" s="362"/>
      <c r="AN609" s="356"/>
      <c r="AO609" s="356"/>
      <c r="AP609" s="356"/>
      <c r="AQ609" s="356"/>
      <c r="AR609" s="363"/>
      <c r="AS609" s="356"/>
      <c r="AT609" s="356"/>
      <c r="AU609" s="356"/>
      <c r="AV609" s="364"/>
      <c r="AW609" s="356"/>
      <c r="AX609" s="356"/>
      <c r="AY609" s="356"/>
      <c r="AZ609" s="356"/>
      <c r="BA609" s="356"/>
      <c r="BB609" s="356"/>
      <c r="BC609" s="356"/>
      <c r="BD609" s="356"/>
      <c r="BE609" s="356"/>
      <c r="BF609" s="356"/>
      <c r="BG609" s="356"/>
      <c r="BH609" s="354"/>
      <c r="BI609" s="354"/>
      <c r="BJ609" s="356"/>
      <c r="BK609" s="356"/>
      <c r="BL609" s="356"/>
      <c r="BM609" s="356"/>
      <c r="BN609" s="356"/>
      <c r="BO609" s="356"/>
      <c r="BP609" s="356"/>
      <c r="BQ609" s="356"/>
      <c r="BR609" s="356"/>
      <c r="BS609" s="354"/>
      <c r="BT609" s="356"/>
    </row>
    <row r="610" spans="1:72" x14ac:dyDescent="0.2">
      <c r="A610" s="353"/>
      <c r="B610" s="354"/>
      <c r="C610" s="354"/>
      <c r="D610" s="354"/>
      <c r="E610" s="354"/>
      <c r="F610" s="356"/>
      <c r="G610" s="356"/>
      <c r="H610" s="356"/>
      <c r="I610" s="357"/>
      <c r="J610" s="356"/>
      <c r="K610" s="356"/>
      <c r="L610" s="356"/>
      <c r="M610" s="356"/>
      <c r="N610" s="356"/>
      <c r="O610" s="356"/>
      <c r="P610" s="356"/>
      <c r="Q610" s="356"/>
      <c r="R610" s="358"/>
      <c r="S610" s="358"/>
      <c r="T610" s="356"/>
      <c r="U610" s="359"/>
      <c r="V610" s="493"/>
      <c r="W610" s="356"/>
      <c r="X610" s="356"/>
      <c r="Y610" s="356"/>
      <c r="Z610" s="356"/>
      <c r="AA610" s="360"/>
      <c r="AB610" s="360"/>
      <c r="AC610" s="356"/>
      <c r="AD610" s="356"/>
      <c r="AE610" s="356"/>
      <c r="AF610" s="356"/>
      <c r="AG610" s="356"/>
      <c r="AH610" s="356"/>
      <c r="AI610" s="361"/>
      <c r="AJ610" s="356"/>
      <c r="AK610" s="356"/>
      <c r="AL610" s="356"/>
      <c r="AM610" s="362"/>
      <c r="AN610" s="356"/>
      <c r="AO610" s="356"/>
      <c r="AP610" s="356"/>
      <c r="AQ610" s="356"/>
      <c r="AR610" s="363"/>
      <c r="AS610" s="356"/>
      <c r="AT610" s="356"/>
      <c r="AU610" s="356"/>
      <c r="AV610" s="364"/>
      <c r="AW610" s="356"/>
      <c r="AX610" s="356"/>
      <c r="AY610" s="356"/>
      <c r="AZ610" s="356"/>
      <c r="BA610" s="356"/>
      <c r="BB610" s="356"/>
      <c r="BC610" s="356"/>
      <c r="BD610" s="356"/>
      <c r="BE610" s="356"/>
      <c r="BF610" s="356"/>
      <c r="BG610" s="356"/>
      <c r="BH610" s="354"/>
      <c r="BI610" s="354"/>
      <c r="BJ610" s="356"/>
      <c r="BK610" s="356"/>
      <c r="BL610" s="356"/>
      <c r="BM610" s="356"/>
      <c r="BN610" s="356"/>
      <c r="BO610" s="356"/>
      <c r="BP610" s="356"/>
      <c r="BQ610" s="356"/>
      <c r="BR610" s="356"/>
      <c r="BS610" s="354"/>
      <c r="BT610" s="356"/>
    </row>
    <row r="611" spans="1:72" x14ac:dyDescent="0.2">
      <c r="A611" s="353"/>
      <c r="B611" s="354"/>
      <c r="C611" s="354"/>
      <c r="D611" s="354"/>
      <c r="E611" s="354"/>
      <c r="F611" s="356"/>
      <c r="G611" s="356"/>
      <c r="H611" s="356"/>
      <c r="I611" s="357"/>
      <c r="J611" s="356"/>
      <c r="K611" s="356"/>
      <c r="L611" s="356"/>
      <c r="M611" s="356"/>
      <c r="N611" s="356"/>
      <c r="O611" s="356"/>
      <c r="P611" s="356"/>
      <c r="Q611" s="356"/>
      <c r="R611" s="358"/>
      <c r="S611" s="358"/>
      <c r="T611" s="356"/>
      <c r="U611" s="359"/>
      <c r="V611" s="493"/>
      <c r="W611" s="356"/>
      <c r="X611" s="356"/>
      <c r="Y611" s="356"/>
      <c r="Z611" s="356"/>
      <c r="AA611" s="360"/>
      <c r="AB611" s="360"/>
      <c r="AC611" s="356"/>
      <c r="AD611" s="356"/>
      <c r="AE611" s="356"/>
      <c r="AF611" s="356"/>
      <c r="AG611" s="356"/>
      <c r="AH611" s="356"/>
      <c r="AI611" s="361"/>
      <c r="AJ611" s="356"/>
      <c r="AK611" s="356"/>
      <c r="AL611" s="356"/>
      <c r="AM611" s="362"/>
      <c r="AN611" s="356"/>
      <c r="AO611" s="356"/>
      <c r="AP611" s="356"/>
      <c r="AQ611" s="356"/>
      <c r="AR611" s="363"/>
      <c r="AS611" s="356"/>
      <c r="AT611" s="356"/>
      <c r="AU611" s="356"/>
      <c r="AV611" s="364"/>
      <c r="AW611" s="356"/>
      <c r="AX611" s="356"/>
      <c r="AY611" s="356"/>
      <c r="AZ611" s="356"/>
      <c r="BA611" s="356"/>
      <c r="BB611" s="356"/>
      <c r="BC611" s="356"/>
      <c r="BD611" s="356"/>
      <c r="BE611" s="356"/>
      <c r="BF611" s="356"/>
      <c r="BG611" s="356"/>
      <c r="BH611" s="354"/>
      <c r="BI611" s="354"/>
      <c r="BJ611" s="356"/>
      <c r="BK611" s="356"/>
      <c r="BL611" s="356"/>
      <c r="BM611" s="356"/>
      <c r="BN611" s="356"/>
      <c r="BO611" s="356"/>
      <c r="BP611" s="356"/>
      <c r="BQ611" s="356"/>
      <c r="BR611" s="356"/>
      <c r="BS611" s="354"/>
      <c r="BT611" s="356"/>
    </row>
    <row r="612" spans="1:72" x14ac:dyDescent="0.2">
      <c r="A612" s="353"/>
      <c r="B612" s="354"/>
      <c r="C612" s="354"/>
      <c r="D612" s="354"/>
      <c r="E612" s="354"/>
      <c r="F612" s="356"/>
      <c r="G612" s="356"/>
      <c r="H612" s="356"/>
      <c r="I612" s="357"/>
      <c r="J612" s="356"/>
      <c r="K612" s="356"/>
      <c r="L612" s="356"/>
      <c r="M612" s="356"/>
      <c r="N612" s="356"/>
      <c r="O612" s="356"/>
      <c r="P612" s="356"/>
      <c r="Q612" s="356"/>
      <c r="R612" s="358"/>
      <c r="S612" s="358"/>
      <c r="T612" s="356"/>
      <c r="U612" s="359"/>
      <c r="V612" s="493"/>
      <c r="W612" s="356"/>
      <c r="X612" s="356"/>
      <c r="Y612" s="356"/>
      <c r="Z612" s="356"/>
      <c r="AA612" s="360"/>
      <c r="AB612" s="360"/>
      <c r="AC612" s="356"/>
      <c r="AD612" s="356"/>
      <c r="AE612" s="356"/>
      <c r="AF612" s="356"/>
      <c r="AG612" s="356"/>
      <c r="AH612" s="356"/>
      <c r="AI612" s="361"/>
      <c r="AJ612" s="356"/>
      <c r="AK612" s="356"/>
      <c r="AL612" s="356"/>
      <c r="AM612" s="362"/>
      <c r="AN612" s="356"/>
      <c r="AO612" s="356"/>
      <c r="AP612" s="356"/>
      <c r="AQ612" s="356"/>
      <c r="AR612" s="363"/>
      <c r="AS612" s="356"/>
      <c r="AT612" s="356"/>
      <c r="AU612" s="356"/>
      <c r="AV612" s="364"/>
      <c r="AW612" s="356"/>
      <c r="AX612" s="356"/>
      <c r="AY612" s="356"/>
      <c r="AZ612" s="356"/>
      <c r="BA612" s="356"/>
      <c r="BB612" s="356"/>
      <c r="BC612" s="356"/>
      <c r="BD612" s="356"/>
      <c r="BE612" s="356"/>
      <c r="BF612" s="356"/>
      <c r="BG612" s="356"/>
      <c r="BH612" s="354"/>
      <c r="BI612" s="354"/>
      <c r="BJ612" s="356"/>
      <c r="BK612" s="356"/>
      <c r="BL612" s="356"/>
      <c r="BM612" s="356"/>
      <c r="BN612" s="356"/>
      <c r="BO612" s="356"/>
      <c r="BP612" s="356"/>
      <c r="BQ612" s="356"/>
      <c r="BR612" s="356"/>
      <c r="BS612" s="354"/>
      <c r="BT612" s="356"/>
    </row>
    <row r="613" spans="1:72" x14ac:dyDescent="0.2">
      <c r="A613" s="353"/>
      <c r="B613" s="354"/>
      <c r="C613" s="354"/>
      <c r="D613" s="354"/>
      <c r="E613" s="354"/>
      <c r="F613" s="356"/>
      <c r="G613" s="356"/>
      <c r="H613" s="356"/>
      <c r="I613" s="357"/>
      <c r="J613" s="356"/>
      <c r="K613" s="356"/>
      <c r="L613" s="356"/>
      <c r="M613" s="356"/>
      <c r="N613" s="356"/>
      <c r="O613" s="356"/>
      <c r="P613" s="356"/>
      <c r="Q613" s="356"/>
      <c r="R613" s="358"/>
      <c r="S613" s="358"/>
      <c r="T613" s="356"/>
      <c r="U613" s="359"/>
      <c r="V613" s="493"/>
      <c r="W613" s="356"/>
      <c r="X613" s="356"/>
      <c r="Y613" s="356"/>
      <c r="Z613" s="356"/>
      <c r="AA613" s="360"/>
      <c r="AB613" s="360"/>
      <c r="AC613" s="356"/>
      <c r="AD613" s="356"/>
      <c r="AE613" s="356"/>
      <c r="AF613" s="356"/>
      <c r="AG613" s="356"/>
      <c r="AH613" s="356"/>
      <c r="AI613" s="361"/>
      <c r="AJ613" s="356"/>
      <c r="AK613" s="356"/>
      <c r="AL613" s="356"/>
      <c r="AM613" s="362"/>
      <c r="AN613" s="356"/>
      <c r="AO613" s="356"/>
      <c r="AP613" s="356"/>
      <c r="AQ613" s="356"/>
      <c r="AR613" s="363"/>
      <c r="AS613" s="356"/>
      <c r="AT613" s="356"/>
      <c r="AU613" s="356"/>
      <c r="AV613" s="364"/>
      <c r="AW613" s="356"/>
      <c r="AX613" s="356"/>
      <c r="AY613" s="356"/>
      <c r="AZ613" s="356"/>
      <c r="BA613" s="356"/>
      <c r="BB613" s="356"/>
      <c r="BC613" s="356"/>
      <c r="BD613" s="356"/>
      <c r="BE613" s="356"/>
      <c r="BF613" s="356"/>
      <c r="BG613" s="356"/>
      <c r="BH613" s="354"/>
      <c r="BI613" s="354"/>
      <c r="BJ613" s="356"/>
      <c r="BK613" s="356"/>
      <c r="BL613" s="356"/>
      <c r="BM613" s="356"/>
      <c r="BN613" s="356"/>
      <c r="BO613" s="356"/>
      <c r="BP613" s="356"/>
      <c r="BQ613" s="356"/>
      <c r="BR613" s="356"/>
      <c r="BS613" s="354"/>
      <c r="BT613" s="356"/>
    </row>
    <row r="614" spans="1:72" x14ac:dyDescent="0.2">
      <c r="A614" s="353"/>
      <c r="B614" s="354"/>
      <c r="C614" s="354"/>
      <c r="D614" s="354"/>
      <c r="E614" s="354"/>
      <c r="F614" s="356"/>
      <c r="G614" s="356"/>
      <c r="H614" s="356"/>
      <c r="I614" s="357"/>
      <c r="J614" s="356"/>
      <c r="K614" s="356"/>
      <c r="L614" s="356"/>
      <c r="M614" s="356"/>
      <c r="N614" s="356"/>
      <c r="O614" s="356"/>
      <c r="P614" s="356"/>
      <c r="Q614" s="356"/>
      <c r="R614" s="358"/>
      <c r="S614" s="358"/>
      <c r="T614" s="356"/>
      <c r="U614" s="359"/>
      <c r="V614" s="493"/>
      <c r="W614" s="356"/>
      <c r="X614" s="356"/>
      <c r="Y614" s="356"/>
      <c r="Z614" s="356"/>
      <c r="AA614" s="360"/>
      <c r="AB614" s="360"/>
      <c r="AC614" s="356"/>
      <c r="AD614" s="356"/>
      <c r="AE614" s="356"/>
      <c r="AF614" s="356"/>
      <c r="AG614" s="356"/>
      <c r="AH614" s="356"/>
      <c r="AI614" s="361"/>
      <c r="AJ614" s="356"/>
      <c r="AK614" s="356"/>
      <c r="AL614" s="356"/>
      <c r="AM614" s="362"/>
      <c r="AN614" s="356"/>
      <c r="AO614" s="356"/>
      <c r="AP614" s="356"/>
      <c r="AQ614" s="356"/>
      <c r="AR614" s="363"/>
      <c r="AS614" s="356"/>
      <c r="AT614" s="356"/>
      <c r="AU614" s="356"/>
      <c r="AV614" s="364"/>
      <c r="AW614" s="356"/>
      <c r="AX614" s="356"/>
      <c r="AY614" s="356"/>
      <c r="AZ614" s="356"/>
      <c r="BA614" s="356"/>
      <c r="BB614" s="356"/>
      <c r="BC614" s="356"/>
      <c r="BD614" s="356"/>
      <c r="BE614" s="356"/>
      <c r="BF614" s="356"/>
      <c r="BG614" s="356"/>
      <c r="BH614" s="354"/>
      <c r="BI614" s="354"/>
      <c r="BJ614" s="356"/>
      <c r="BK614" s="356"/>
      <c r="BL614" s="356"/>
      <c r="BM614" s="356"/>
      <c r="BN614" s="356"/>
      <c r="BO614" s="356"/>
      <c r="BP614" s="356"/>
      <c r="BQ614" s="356"/>
      <c r="BR614" s="356"/>
      <c r="BS614" s="354"/>
      <c r="BT614" s="356"/>
    </row>
    <row r="615" spans="1:72" x14ac:dyDescent="0.2">
      <c r="A615" s="353"/>
      <c r="B615" s="354"/>
      <c r="C615" s="354"/>
      <c r="D615" s="354"/>
      <c r="E615" s="354"/>
      <c r="F615" s="356"/>
      <c r="G615" s="356"/>
      <c r="H615" s="356"/>
      <c r="I615" s="357"/>
      <c r="J615" s="356"/>
      <c r="K615" s="356"/>
      <c r="L615" s="356"/>
      <c r="M615" s="356"/>
      <c r="N615" s="356"/>
      <c r="O615" s="356"/>
      <c r="P615" s="356"/>
      <c r="Q615" s="356"/>
      <c r="R615" s="358"/>
      <c r="S615" s="358"/>
      <c r="T615" s="356"/>
      <c r="U615" s="359"/>
      <c r="V615" s="493"/>
      <c r="W615" s="356"/>
      <c r="X615" s="356"/>
      <c r="Y615" s="356"/>
      <c r="Z615" s="356"/>
      <c r="AA615" s="360"/>
      <c r="AB615" s="360"/>
      <c r="AC615" s="356"/>
      <c r="AD615" s="356"/>
      <c r="AE615" s="356"/>
      <c r="AF615" s="356"/>
      <c r="AG615" s="356"/>
      <c r="AH615" s="356"/>
      <c r="AI615" s="361"/>
      <c r="AJ615" s="356"/>
      <c r="AK615" s="356"/>
      <c r="AL615" s="356"/>
      <c r="AM615" s="362"/>
      <c r="AN615" s="356"/>
      <c r="AO615" s="356"/>
      <c r="AP615" s="356"/>
      <c r="AQ615" s="356"/>
      <c r="AR615" s="363"/>
      <c r="AS615" s="356"/>
      <c r="AT615" s="356"/>
      <c r="AU615" s="356"/>
      <c r="AV615" s="364"/>
      <c r="AW615" s="356"/>
      <c r="AX615" s="356"/>
      <c r="AY615" s="356"/>
      <c r="AZ615" s="356"/>
      <c r="BA615" s="356"/>
      <c r="BB615" s="356"/>
      <c r="BC615" s="356"/>
      <c r="BD615" s="356"/>
      <c r="BE615" s="356"/>
      <c r="BF615" s="356"/>
      <c r="BG615" s="356"/>
      <c r="BH615" s="354"/>
      <c r="BI615" s="354"/>
      <c r="BJ615" s="356"/>
      <c r="BK615" s="356"/>
      <c r="BL615" s="356"/>
      <c r="BM615" s="356"/>
      <c r="BN615" s="356"/>
      <c r="BO615" s="356"/>
      <c r="BP615" s="356"/>
      <c r="BQ615" s="356"/>
      <c r="BR615" s="356"/>
      <c r="BS615" s="354"/>
      <c r="BT615" s="356"/>
    </row>
    <row r="616" spans="1:72" x14ac:dyDescent="0.2">
      <c r="A616" s="353"/>
      <c r="B616" s="354"/>
      <c r="C616" s="354"/>
      <c r="D616" s="354"/>
      <c r="E616" s="354"/>
      <c r="F616" s="356"/>
      <c r="G616" s="356"/>
      <c r="H616" s="356"/>
      <c r="I616" s="357"/>
      <c r="J616" s="356"/>
      <c r="K616" s="356"/>
      <c r="L616" s="356"/>
      <c r="M616" s="356"/>
      <c r="N616" s="356"/>
      <c r="O616" s="356"/>
      <c r="P616" s="356"/>
      <c r="Q616" s="356"/>
      <c r="R616" s="358"/>
      <c r="S616" s="358"/>
      <c r="T616" s="356"/>
      <c r="U616" s="359"/>
      <c r="V616" s="493"/>
      <c r="W616" s="356"/>
      <c r="X616" s="356"/>
      <c r="Y616" s="356"/>
      <c r="Z616" s="356"/>
      <c r="AA616" s="360"/>
      <c r="AB616" s="360"/>
      <c r="AC616" s="356"/>
      <c r="AD616" s="356"/>
      <c r="AE616" s="356"/>
      <c r="AF616" s="356"/>
      <c r="AG616" s="356"/>
      <c r="AH616" s="356"/>
      <c r="AI616" s="361"/>
      <c r="AJ616" s="356"/>
      <c r="AK616" s="356"/>
      <c r="AL616" s="356"/>
      <c r="AM616" s="362"/>
      <c r="AN616" s="356"/>
      <c r="AO616" s="356"/>
      <c r="AP616" s="356"/>
      <c r="AQ616" s="356"/>
      <c r="AR616" s="363"/>
      <c r="AS616" s="356"/>
      <c r="AT616" s="356"/>
      <c r="AU616" s="356"/>
      <c r="AV616" s="364"/>
      <c r="AW616" s="356"/>
      <c r="AX616" s="356"/>
      <c r="AY616" s="356"/>
      <c r="AZ616" s="356"/>
      <c r="BA616" s="356"/>
      <c r="BB616" s="356"/>
      <c r="BC616" s="356"/>
      <c r="BD616" s="356"/>
      <c r="BE616" s="356"/>
      <c r="BF616" s="356"/>
      <c r="BG616" s="356"/>
      <c r="BH616" s="354"/>
      <c r="BI616" s="354"/>
      <c r="BJ616" s="356"/>
      <c r="BK616" s="356"/>
      <c r="BL616" s="356"/>
      <c r="BM616" s="356"/>
      <c r="BN616" s="356"/>
      <c r="BO616" s="356"/>
      <c r="BP616" s="356"/>
      <c r="BQ616" s="356"/>
      <c r="BR616" s="356"/>
      <c r="BS616" s="354"/>
      <c r="BT616" s="356"/>
    </row>
    <row r="617" spans="1:72" x14ac:dyDescent="0.2">
      <c r="A617" s="353"/>
      <c r="B617" s="354"/>
      <c r="C617" s="354"/>
      <c r="D617" s="354"/>
      <c r="E617" s="354"/>
      <c r="F617" s="356"/>
      <c r="G617" s="356"/>
      <c r="H617" s="356"/>
      <c r="I617" s="357"/>
      <c r="J617" s="356"/>
      <c r="K617" s="356"/>
      <c r="L617" s="356"/>
      <c r="M617" s="356"/>
      <c r="N617" s="356"/>
      <c r="O617" s="356"/>
      <c r="P617" s="356"/>
      <c r="Q617" s="356"/>
      <c r="R617" s="358"/>
      <c r="S617" s="358"/>
      <c r="T617" s="356"/>
      <c r="U617" s="359"/>
      <c r="V617" s="493"/>
      <c r="W617" s="356"/>
      <c r="X617" s="356"/>
      <c r="Y617" s="356"/>
      <c r="Z617" s="356"/>
      <c r="AA617" s="360"/>
      <c r="AB617" s="360"/>
      <c r="AC617" s="356"/>
      <c r="AD617" s="356"/>
      <c r="AE617" s="356"/>
      <c r="AF617" s="356"/>
      <c r="AG617" s="356"/>
      <c r="AH617" s="356"/>
      <c r="AI617" s="361"/>
      <c r="AJ617" s="356"/>
      <c r="AK617" s="356"/>
      <c r="AL617" s="356"/>
      <c r="AM617" s="362"/>
      <c r="AN617" s="356"/>
      <c r="AO617" s="356"/>
      <c r="AP617" s="356"/>
      <c r="AQ617" s="356"/>
      <c r="AR617" s="363"/>
      <c r="AS617" s="356"/>
      <c r="AT617" s="356"/>
      <c r="AU617" s="356"/>
      <c r="AV617" s="364"/>
      <c r="AW617" s="356"/>
      <c r="AX617" s="356"/>
      <c r="AY617" s="356"/>
      <c r="AZ617" s="356"/>
      <c r="BA617" s="356"/>
      <c r="BB617" s="356"/>
      <c r="BC617" s="356"/>
      <c r="BD617" s="356"/>
      <c r="BE617" s="356"/>
      <c r="BF617" s="356"/>
      <c r="BG617" s="356"/>
      <c r="BH617" s="354"/>
      <c r="BI617" s="354"/>
      <c r="BJ617" s="356"/>
      <c r="BK617" s="356"/>
      <c r="BL617" s="356"/>
      <c r="BM617" s="356"/>
      <c r="BN617" s="356"/>
      <c r="BO617" s="356"/>
      <c r="BP617" s="356"/>
      <c r="BQ617" s="356"/>
      <c r="BR617" s="356"/>
      <c r="BS617" s="354"/>
      <c r="BT617" s="356"/>
    </row>
    <row r="618" spans="1:72" x14ac:dyDescent="0.2">
      <c r="A618" s="353"/>
      <c r="B618" s="354"/>
      <c r="C618" s="354"/>
      <c r="D618" s="354"/>
      <c r="E618" s="354"/>
      <c r="F618" s="356"/>
      <c r="G618" s="356"/>
      <c r="H618" s="356"/>
      <c r="I618" s="357"/>
      <c r="J618" s="356"/>
      <c r="K618" s="356"/>
      <c r="L618" s="356"/>
      <c r="M618" s="356"/>
      <c r="N618" s="356"/>
      <c r="O618" s="356"/>
      <c r="P618" s="356"/>
      <c r="Q618" s="356"/>
      <c r="R618" s="358"/>
      <c r="S618" s="358"/>
      <c r="T618" s="356"/>
      <c r="U618" s="359"/>
      <c r="V618" s="493"/>
      <c r="W618" s="356"/>
      <c r="X618" s="356"/>
      <c r="Y618" s="356"/>
      <c r="Z618" s="356"/>
      <c r="AA618" s="360"/>
      <c r="AB618" s="360"/>
      <c r="AC618" s="356"/>
      <c r="AD618" s="356"/>
      <c r="AE618" s="356"/>
      <c r="AF618" s="356"/>
      <c r="AG618" s="356"/>
      <c r="AH618" s="356"/>
      <c r="AI618" s="361"/>
      <c r="AJ618" s="356"/>
      <c r="AK618" s="356"/>
      <c r="AL618" s="356"/>
      <c r="AM618" s="362"/>
      <c r="AN618" s="356"/>
      <c r="AO618" s="356"/>
      <c r="AP618" s="356"/>
      <c r="AQ618" s="356"/>
      <c r="AR618" s="363"/>
      <c r="AS618" s="356"/>
      <c r="AT618" s="356"/>
      <c r="AU618" s="356"/>
      <c r="AV618" s="364"/>
      <c r="AW618" s="356"/>
      <c r="AX618" s="356"/>
      <c r="AY618" s="356"/>
      <c r="AZ618" s="356"/>
      <c r="BA618" s="356"/>
      <c r="BB618" s="356"/>
      <c r="BC618" s="356"/>
      <c r="BD618" s="356"/>
      <c r="BE618" s="356"/>
      <c r="BF618" s="356"/>
      <c r="BG618" s="356"/>
      <c r="BH618" s="354"/>
      <c r="BI618" s="354"/>
      <c r="BJ618" s="356"/>
      <c r="BK618" s="356"/>
      <c r="BL618" s="356"/>
      <c r="BM618" s="356"/>
      <c r="BN618" s="356"/>
      <c r="BO618" s="356"/>
      <c r="BP618" s="356"/>
      <c r="BQ618" s="356"/>
      <c r="BR618" s="356"/>
      <c r="BS618" s="354"/>
      <c r="BT618" s="356"/>
    </row>
    <row r="619" spans="1:72" x14ac:dyDescent="0.2">
      <c r="A619" s="353"/>
      <c r="B619" s="354"/>
      <c r="C619" s="354"/>
      <c r="D619" s="354"/>
      <c r="E619" s="354"/>
      <c r="F619" s="356"/>
      <c r="G619" s="356"/>
      <c r="H619" s="356"/>
      <c r="I619" s="357"/>
      <c r="J619" s="356"/>
      <c r="K619" s="356"/>
      <c r="L619" s="356"/>
      <c r="M619" s="356"/>
      <c r="N619" s="356"/>
      <c r="O619" s="356"/>
      <c r="P619" s="356"/>
      <c r="Q619" s="356"/>
      <c r="R619" s="358"/>
      <c r="S619" s="358"/>
      <c r="T619" s="356"/>
      <c r="U619" s="359"/>
      <c r="V619" s="493"/>
      <c r="W619" s="356"/>
      <c r="X619" s="356"/>
      <c r="Y619" s="356"/>
      <c r="Z619" s="356"/>
      <c r="AA619" s="360"/>
      <c r="AB619" s="360"/>
      <c r="AC619" s="356"/>
      <c r="AD619" s="356"/>
      <c r="AE619" s="356"/>
      <c r="AF619" s="356"/>
      <c r="AG619" s="356"/>
      <c r="AH619" s="356"/>
      <c r="AI619" s="361"/>
      <c r="AJ619" s="356"/>
      <c r="AK619" s="356"/>
      <c r="AL619" s="356"/>
      <c r="AM619" s="362"/>
      <c r="AN619" s="356"/>
      <c r="AO619" s="356"/>
      <c r="AP619" s="356"/>
      <c r="AQ619" s="356"/>
      <c r="AR619" s="363"/>
      <c r="AS619" s="356"/>
      <c r="AT619" s="356"/>
      <c r="AU619" s="356"/>
      <c r="AV619" s="364"/>
      <c r="AW619" s="356"/>
      <c r="AX619" s="356"/>
      <c r="AY619" s="356"/>
      <c r="AZ619" s="356"/>
      <c r="BA619" s="356"/>
      <c r="BB619" s="356"/>
      <c r="BC619" s="356"/>
      <c r="BD619" s="356"/>
      <c r="BE619" s="356"/>
      <c r="BF619" s="356"/>
      <c r="BG619" s="356"/>
      <c r="BH619" s="354"/>
      <c r="BI619" s="354"/>
      <c r="BJ619" s="356"/>
      <c r="BK619" s="356"/>
      <c r="BL619" s="356"/>
      <c r="BM619" s="356"/>
      <c r="BN619" s="356"/>
      <c r="BO619" s="356"/>
      <c r="BP619" s="356"/>
      <c r="BQ619" s="356"/>
      <c r="BR619" s="356"/>
      <c r="BS619" s="354"/>
      <c r="BT619" s="356"/>
    </row>
    <row r="620" spans="1:72" x14ac:dyDescent="0.2">
      <c r="A620" s="353"/>
      <c r="B620" s="354"/>
      <c r="C620" s="354"/>
      <c r="D620" s="354"/>
      <c r="E620" s="354"/>
      <c r="F620" s="356"/>
      <c r="G620" s="356"/>
      <c r="H620" s="356"/>
      <c r="I620" s="357"/>
      <c r="J620" s="356"/>
      <c r="K620" s="356"/>
      <c r="L620" s="356"/>
      <c r="M620" s="356"/>
      <c r="N620" s="356"/>
      <c r="O620" s="356"/>
      <c r="P620" s="356"/>
      <c r="Q620" s="356"/>
      <c r="R620" s="358"/>
      <c r="S620" s="358"/>
      <c r="T620" s="356"/>
      <c r="U620" s="359"/>
      <c r="V620" s="493"/>
      <c r="W620" s="356"/>
      <c r="X620" s="356"/>
      <c r="Y620" s="356"/>
      <c r="Z620" s="356"/>
      <c r="AA620" s="360"/>
      <c r="AB620" s="360"/>
      <c r="AC620" s="356"/>
      <c r="AD620" s="356"/>
      <c r="AE620" s="356"/>
      <c r="AF620" s="356"/>
      <c r="AG620" s="356"/>
      <c r="AH620" s="356"/>
      <c r="AI620" s="361"/>
      <c r="AJ620" s="356"/>
      <c r="AK620" s="356"/>
      <c r="AL620" s="356"/>
      <c r="AM620" s="362"/>
      <c r="AN620" s="356"/>
      <c r="AO620" s="356"/>
      <c r="AP620" s="356"/>
      <c r="AQ620" s="356"/>
      <c r="AR620" s="363"/>
      <c r="AS620" s="356"/>
      <c r="AT620" s="356"/>
      <c r="AU620" s="356"/>
      <c r="AV620" s="364"/>
      <c r="AW620" s="356"/>
      <c r="AX620" s="356"/>
      <c r="AY620" s="356"/>
      <c r="AZ620" s="356"/>
      <c r="BA620" s="356"/>
      <c r="BB620" s="356"/>
      <c r="BC620" s="356"/>
      <c r="BD620" s="356"/>
      <c r="BE620" s="356"/>
      <c r="BF620" s="356"/>
      <c r="BG620" s="356"/>
      <c r="BH620" s="354"/>
      <c r="BI620" s="354"/>
      <c r="BJ620" s="356"/>
      <c r="BK620" s="356"/>
      <c r="BL620" s="356"/>
      <c r="BM620" s="356"/>
      <c r="BN620" s="356"/>
      <c r="BO620" s="356"/>
      <c r="BP620" s="356"/>
      <c r="BQ620" s="356"/>
      <c r="BR620" s="356"/>
      <c r="BS620" s="354"/>
      <c r="BT620" s="356"/>
    </row>
    <row r="621" spans="1:72" x14ac:dyDescent="0.2">
      <c r="A621" s="353"/>
      <c r="B621" s="354"/>
      <c r="C621" s="354"/>
      <c r="D621" s="354"/>
      <c r="E621" s="354"/>
      <c r="F621" s="356"/>
      <c r="G621" s="356"/>
      <c r="H621" s="356"/>
      <c r="I621" s="357"/>
      <c r="J621" s="356"/>
      <c r="K621" s="356"/>
      <c r="L621" s="356"/>
      <c r="M621" s="356"/>
      <c r="N621" s="356"/>
      <c r="O621" s="356"/>
      <c r="P621" s="356"/>
      <c r="Q621" s="356"/>
      <c r="R621" s="358"/>
      <c r="S621" s="358"/>
      <c r="T621" s="356"/>
      <c r="U621" s="359"/>
      <c r="V621" s="493"/>
      <c r="W621" s="356"/>
      <c r="X621" s="356"/>
      <c r="Y621" s="356"/>
      <c r="Z621" s="356"/>
      <c r="AA621" s="360"/>
      <c r="AB621" s="360"/>
      <c r="AC621" s="356"/>
      <c r="AD621" s="356"/>
      <c r="AE621" s="356"/>
      <c r="AF621" s="356"/>
      <c r="AG621" s="356"/>
      <c r="AH621" s="356"/>
      <c r="AI621" s="361"/>
      <c r="AJ621" s="356"/>
      <c r="AK621" s="356"/>
      <c r="AL621" s="356"/>
      <c r="AM621" s="362"/>
      <c r="AN621" s="356"/>
      <c r="AO621" s="356"/>
      <c r="AP621" s="356"/>
      <c r="AQ621" s="356"/>
      <c r="AR621" s="363"/>
      <c r="AS621" s="356"/>
      <c r="AT621" s="356"/>
      <c r="AU621" s="356"/>
      <c r="AV621" s="364"/>
      <c r="AW621" s="356"/>
      <c r="AX621" s="356"/>
      <c r="AY621" s="356"/>
      <c r="AZ621" s="356"/>
      <c r="BA621" s="356"/>
      <c r="BB621" s="356"/>
      <c r="BC621" s="356"/>
      <c r="BD621" s="356"/>
      <c r="BE621" s="356"/>
      <c r="BF621" s="356"/>
      <c r="BG621" s="356"/>
      <c r="BH621" s="354"/>
      <c r="BI621" s="354"/>
      <c r="BJ621" s="356"/>
      <c r="BK621" s="356"/>
      <c r="BL621" s="356"/>
      <c r="BM621" s="356"/>
      <c r="BN621" s="356"/>
      <c r="BO621" s="356"/>
      <c r="BP621" s="356"/>
      <c r="BQ621" s="356"/>
      <c r="BR621" s="356"/>
      <c r="BS621" s="354"/>
      <c r="BT621" s="356"/>
    </row>
    <row r="622" spans="1:72" x14ac:dyDescent="0.2">
      <c r="A622" s="353"/>
      <c r="B622" s="354"/>
      <c r="C622" s="354"/>
      <c r="D622" s="354"/>
      <c r="E622" s="354"/>
      <c r="F622" s="356"/>
      <c r="G622" s="356"/>
      <c r="H622" s="356"/>
      <c r="I622" s="357"/>
      <c r="J622" s="356"/>
      <c r="K622" s="356"/>
      <c r="L622" s="356"/>
      <c r="M622" s="356"/>
      <c r="N622" s="356"/>
      <c r="O622" s="356"/>
      <c r="P622" s="356"/>
      <c r="Q622" s="356"/>
      <c r="R622" s="358"/>
      <c r="S622" s="358"/>
      <c r="T622" s="356"/>
      <c r="U622" s="359"/>
      <c r="V622" s="493"/>
      <c r="W622" s="356"/>
      <c r="X622" s="356"/>
      <c r="Y622" s="356"/>
      <c r="Z622" s="356"/>
      <c r="AA622" s="360"/>
      <c r="AB622" s="360"/>
      <c r="AC622" s="356"/>
      <c r="AD622" s="356"/>
      <c r="AE622" s="356"/>
      <c r="AF622" s="356"/>
      <c r="AG622" s="356"/>
      <c r="AH622" s="356"/>
      <c r="AI622" s="361"/>
      <c r="AJ622" s="356"/>
      <c r="AK622" s="356"/>
      <c r="AL622" s="356"/>
      <c r="AM622" s="362"/>
      <c r="AN622" s="356"/>
      <c r="AO622" s="356"/>
      <c r="AP622" s="356"/>
      <c r="AQ622" s="356"/>
      <c r="AR622" s="363"/>
      <c r="AS622" s="356"/>
      <c r="AT622" s="356"/>
      <c r="AU622" s="356"/>
      <c r="AV622" s="364"/>
      <c r="AW622" s="356"/>
      <c r="AX622" s="356"/>
      <c r="AY622" s="356"/>
      <c r="AZ622" s="356"/>
      <c r="BA622" s="356"/>
      <c r="BB622" s="356"/>
      <c r="BC622" s="356"/>
      <c r="BD622" s="356"/>
      <c r="BE622" s="356"/>
      <c r="BF622" s="356"/>
      <c r="BG622" s="356"/>
      <c r="BH622" s="354"/>
      <c r="BI622" s="354"/>
      <c r="BJ622" s="356"/>
      <c r="BK622" s="356"/>
      <c r="BL622" s="356"/>
      <c r="BM622" s="356"/>
      <c r="BN622" s="356"/>
      <c r="BO622" s="356"/>
      <c r="BP622" s="356"/>
      <c r="BQ622" s="356"/>
      <c r="BR622" s="356"/>
      <c r="BS622" s="354"/>
      <c r="BT622" s="356"/>
    </row>
    <row r="623" spans="1:72" x14ac:dyDescent="0.2">
      <c r="A623" s="353"/>
      <c r="B623" s="354"/>
      <c r="C623" s="354"/>
      <c r="D623" s="354"/>
      <c r="E623" s="354"/>
      <c r="F623" s="356"/>
      <c r="G623" s="356"/>
      <c r="H623" s="356"/>
      <c r="I623" s="357"/>
      <c r="J623" s="356"/>
      <c r="K623" s="356"/>
      <c r="L623" s="356"/>
      <c r="M623" s="356"/>
      <c r="N623" s="356"/>
      <c r="O623" s="356"/>
      <c r="P623" s="356"/>
      <c r="Q623" s="356"/>
      <c r="R623" s="358"/>
      <c r="S623" s="358"/>
      <c r="T623" s="356"/>
      <c r="U623" s="359"/>
      <c r="V623" s="493"/>
      <c r="W623" s="356"/>
      <c r="X623" s="356"/>
      <c r="Y623" s="356"/>
      <c r="Z623" s="356"/>
      <c r="AA623" s="360"/>
      <c r="AB623" s="360"/>
      <c r="AC623" s="356"/>
      <c r="AD623" s="356"/>
      <c r="AE623" s="356"/>
      <c r="AF623" s="356"/>
      <c r="AG623" s="356"/>
      <c r="AH623" s="356"/>
      <c r="AI623" s="361"/>
      <c r="AJ623" s="356"/>
      <c r="AK623" s="356"/>
      <c r="AL623" s="356"/>
      <c r="AM623" s="362"/>
      <c r="AN623" s="356"/>
      <c r="AO623" s="356"/>
      <c r="AP623" s="356"/>
      <c r="AQ623" s="356"/>
      <c r="AR623" s="363"/>
      <c r="AS623" s="356"/>
      <c r="AT623" s="356"/>
      <c r="AU623" s="356"/>
      <c r="AV623" s="364"/>
      <c r="AW623" s="356"/>
      <c r="AX623" s="356"/>
      <c r="AY623" s="356"/>
      <c r="AZ623" s="356"/>
      <c r="BA623" s="356"/>
      <c r="BB623" s="356"/>
      <c r="BC623" s="356"/>
      <c r="BD623" s="356"/>
      <c r="BE623" s="356"/>
      <c r="BF623" s="356"/>
      <c r="BG623" s="356"/>
      <c r="BH623" s="354"/>
      <c r="BI623" s="354"/>
      <c r="BJ623" s="356"/>
      <c r="BK623" s="356"/>
      <c r="BL623" s="356"/>
      <c r="BM623" s="356"/>
      <c r="BN623" s="356"/>
      <c r="BO623" s="356"/>
      <c r="BP623" s="356"/>
      <c r="BQ623" s="356"/>
      <c r="BR623" s="356"/>
      <c r="BS623" s="354"/>
      <c r="BT623" s="356"/>
    </row>
    <row r="624" spans="1:72" x14ac:dyDescent="0.2">
      <c r="A624" s="353"/>
      <c r="B624" s="354"/>
      <c r="C624" s="354"/>
      <c r="D624" s="354"/>
      <c r="E624" s="354"/>
      <c r="F624" s="356"/>
      <c r="G624" s="356"/>
      <c r="H624" s="356"/>
      <c r="I624" s="357"/>
      <c r="J624" s="356"/>
      <c r="K624" s="356"/>
      <c r="L624" s="356"/>
      <c r="M624" s="356"/>
      <c r="N624" s="356"/>
      <c r="O624" s="356"/>
      <c r="P624" s="356"/>
      <c r="Q624" s="356"/>
      <c r="R624" s="358"/>
      <c r="S624" s="358"/>
      <c r="T624" s="356"/>
      <c r="U624" s="359"/>
      <c r="V624" s="493"/>
      <c r="W624" s="356"/>
      <c r="X624" s="356"/>
      <c r="Y624" s="356"/>
      <c r="Z624" s="356"/>
      <c r="AA624" s="360"/>
      <c r="AB624" s="360"/>
      <c r="AC624" s="356"/>
      <c r="AD624" s="356"/>
      <c r="AE624" s="356"/>
      <c r="AF624" s="356"/>
      <c r="AG624" s="356"/>
      <c r="AH624" s="356"/>
      <c r="AI624" s="361"/>
      <c r="AJ624" s="356"/>
      <c r="AK624" s="356"/>
      <c r="AL624" s="356"/>
      <c r="AM624" s="362"/>
      <c r="AN624" s="356"/>
      <c r="AO624" s="356"/>
      <c r="AP624" s="356"/>
      <c r="AQ624" s="356"/>
      <c r="AR624" s="363"/>
      <c r="AS624" s="356"/>
      <c r="AT624" s="356"/>
      <c r="AU624" s="356"/>
      <c r="AV624" s="364"/>
      <c r="AW624" s="356"/>
      <c r="AX624" s="356"/>
      <c r="AY624" s="356"/>
      <c r="AZ624" s="356"/>
      <c r="BA624" s="356"/>
      <c r="BB624" s="356"/>
      <c r="BC624" s="356"/>
      <c r="BD624" s="356"/>
      <c r="BE624" s="356"/>
      <c r="BF624" s="356"/>
      <c r="BG624" s="356"/>
      <c r="BH624" s="354"/>
      <c r="BI624" s="354"/>
      <c r="BJ624" s="356"/>
      <c r="BK624" s="356"/>
      <c r="BL624" s="356"/>
      <c r="BM624" s="356"/>
      <c r="BN624" s="356"/>
      <c r="BO624" s="356"/>
      <c r="BP624" s="356"/>
      <c r="BQ624" s="356"/>
      <c r="BR624" s="356"/>
      <c r="BS624" s="354"/>
      <c r="BT624" s="356"/>
    </row>
    <row r="625" spans="1:72" x14ac:dyDescent="0.2">
      <c r="A625" s="353"/>
      <c r="B625" s="354"/>
      <c r="C625" s="354"/>
      <c r="D625" s="354"/>
      <c r="E625" s="354"/>
      <c r="F625" s="356"/>
      <c r="G625" s="356"/>
      <c r="H625" s="356"/>
      <c r="I625" s="357"/>
      <c r="J625" s="356"/>
      <c r="K625" s="356"/>
      <c r="L625" s="356"/>
      <c r="M625" s="356"/>
      <c r="N625" s="356"/>
      <c r="O625" s="356"/>
      <c r="P625" s="356"/>
      <c r="Q625" s="356"/>
      <c r="R625" s="358"/>
      <c r="S625" s="358"/>
      <c r="T625" s="356"/>
      <c r="U625" s="359"/>
      <c r="V625" s="493"/>
      <c r="W625" s="356"/>
      <c r="X625" s="356"/>
      <c r="Y625" s="356"/>
      <c r="Z625" s="356"/>
      <c r="AA625" s="360"/>
      <c r="AB625" s="360"/>
      <c r="AC625" s="356"/>
      <c r="AD625" s="356"/>
      <c r="AE625" s="356"/>
      <c r="AF625" s="356"/>
      <c r="AG625" s="356"/>
      <c r="AH625" s="356"/>
      <c r="AI625" s="361"/>
      <c r="AJ625" s="356"/>
      <c r="AK625" s="356"/>
      <c r="AL625" s="356"/>
      <c r="AM625" s="362"/>
      <c r="AN625" s="356"/>
      <c r="AO625" s="356"/>
      <c r="AP625" s="356"/>
      <c r="AQ625" s="356"/>
      <c r="AR625" s="363"/>
      <c r="AS625" s="356"/>
      <c r="AT625" s="356"/>
      <c r="AU625" s="356"/>
      <c r="AV625" s="364"/>
      <c r="AW625" s="356"/>
      <c r="AX625" s="356"/>
      <c r="AY625" s="356"/>
      <c r="AZ625" s="356"/>
      <c r="BA625" s="356"/>
      <c r="BB625" s="356"/>
      <c r="BC625" s="356"/>
      <c r="BD625" s="356"/>
      <c r="BE625" s="356"/>
      <c r="BF625" s="356"/>
      <c r="BG625" s="356"/>
      <c r="BH625" s="354"/>
      <c r="BI625" s="354"/>
      <c r="BJ625" s="356"/>
      <c r="BK625" s="356"/>
      <c r="BL625" s="356"/>
      <c r="BM625" s="356"/>
      <c r="BN625" s="356"/>
      <c r="BO625" s="356"/>
      <c r="BP625" s="356"/>
      <c r="BQ625" s="356"/>
      <c r="BR625" s="356"/>
      <c r="BS625" s="354"/>
      <c r="BT625" s="356"/>
    </row>
    <row r="626" spans="1:72" x14ac:dyDescent="0.2">
      <c r="A626" s="353"/>
      <c r="B626" s="354"/>
      <c r="C626" s="354"/>
      <c r="D626" s="354"/>
      <c r="E626" s="354"/>
      <c r="F626" s="356"/>
      <c r="G626" s="356"/>
      <c r="H626" s="356"/>
      <c r="I626" s="357"/>
      <c r="J626" s="356"/>
      <c r="K626" s="356"/>
      <c r="L626" s="356"/>
      <c r="M626" s="356"/>
      <c r="N626" s="356"/>
      <c r="O626" s="356"/>
      <c r="P626" s="356"/>
      <c r="Q626" s="356"/>
      <c r="R626" s="358"/>
      <c r="S626" s="358"/>
      <c r="T626" s="356"/>
      <c r="U626" s="359"/>
      <c r="V626" s="493"/>
      <c r="W626" s="356"/>
      <c r="X626" s="356"/>
      <c r="Y626" s="356"/>
      <c r="Z626" s="356"/>
      <c r="AA626" s="360"/>
      <c r="AB626" s="360"/>
      <c r="AC626" s="356"/>
      <c r="AD626" s="356"/>
      <c r="AE626" s="356"/>
      <c r="AF626" s="356"/>
      <c r="AG626" s="356"/>
      <c r="AH626" s="356"/>
      <c r="AI626" s="361"/>
      <c r="AJ626" s="356"/>
      <c r="AK626" s="356"/>
      <c r="AL626" s="356"/>
      <c r="AM626" s="362"/>
      <c r="AN626" s="356"/>
      <c r="AO626" s="356"/>
      <c r="AP626" s="356"/>
      <c r="AQ626" s="356"/>
      <c r="AR626" s="363"/>
      <c r="AS626" s="356"/>
      <c r="AT626" s="356"/>
      <c r="AU626" s="356"/>
      <c r="AV626" s="364"/>
      <c r="AW626" s="356"/>
      <c r="AX626" s="356"/>
      <c r="AY626" s="356"/>
      <c r="AZ626" s="356"/>
      <c r="BA626" s="356"/>
      <c r="BB626" s="356"/>
      <c r="BC626" s="356"/>
      <c r="BD626" s="356"/>
      <c r="BE626" s="356"/>
      <c r="BF626" s="356"/>
      <c r="BG626" s="356"/>
      <c r="BH626" s="354"/>
      <c r="BI626" s="354"/>
      <c r="BJ626" s="356"/>
      <c r="BK626" s="356"/>
      <c r="BL626" s="356"/>
      <c r="BM626" s="356"/>
      <c r="BN626" s="356"/>
      <c r="BO626" s="356"/>
      <c r="BP626" s="356"/>
      <c r="BQ626" s="356"/>
      <c r="BR626" s="356"/>
      <c r="BS626" s="354"/>
      <c r="BT626" s="356"/>
    </row>
    <row r="627" spans="1:72" x14ac:dyDescent="0.2">
      <c r="A627" s="353"/>
      <c r="B627" s="354"/>
      <c r="C627" s="354"/>
      <c r="D627" s="354"/>
      <c r="E627" s="354"/>
      <c r="F627" s="356"/>
      <c r="G627" s="356"/>
      <c r="H627" s="356"/>
      <c r="I627" s="357"/>
      <c r="J627" s="356"/>
      <c r="K627" s="356"/>
      <c r="L627" s="356"/>
      <c r="M627" s="356"/>
      <c r="N627" s="356"/>
      <c r="O627" s="356"/>
      <c r="P627" s="356"/>
      <c r="Q627" s="356"/>
      <c r="R627" s="358"/>
      <c r="S627" s="358"/>
      <c r="T627" s="356"/>
      <c r="U627" s="359"/>
      <c r="V627" s="493"/>
      <c r="W627" s="356"/>
      <c r="X627" s="356"/>
      <c r="Y627" s="356"/>
      <c r="Z627" s="356"/>
      <c r="AA627" s="360"/>
      <c r="AB627" s="360"/>
      <c r="AC627" s="356"/>
      <c r="AD627" s="356"/>
      <c r="AE627" s="356"/>
      <c r="AF627" s="356"/>
      <c r="AG627" s="356"/>
      <c r="AH627" s="356"/>
      <c r="AI627" s="361"/>
      <c r="AJ627" s="356"/>
      <c r="AK627" s="356"/>
      <c r="AL627" s="356"/>
      <c r="AM627" s="362"/>
      <c r="AN627" s="356"/>
      <c r="AO627" s="356"/>
      <c r="AP627" s="356"/>
      <c r="AQ627" s="356"/>
      <c r="AR627" s="363"/>
      <c r="AS627" s="356"/>
      <c r="AT627" s="356"/>
      <c r="AU627" s="356"/>
      <c r="AV627" s="364"/>
      <c r="AW627" s="356"/>
      <c r="AX627" s="356"/>
      <c r="AY627" s="356"/>
      <c r="AZ627" s="356"/>
      <c r="BA627" s="356"/>
      <c r="BB627" s="356"/>
      <c r="BC627" s="356"/>
      <c r="BD627" s="356"/>
      <c r="BE627" s="356"/>
      <c r="BF627" s="356"/>
      <c r="BG627" s="356"/>
      <c r="BH627" s="354"/>
      <c r="BI627" s="354"/>
      <c r="BJ627" s="356"/>
      <c r="BK627" s="356"/>
      <c r="BL627" s="356"/>
      <c r="BM627" s="356"/>
      <c r="BN627" s="356"/>
      <c r="BO627" s="356"/>
      <c r="BP627" s="356"/>
      <c r="BQ627" s="356"/>
      <c r="BR627" s="356"/>
      <c r="BS627" s="354"/>
      <c r="BT627" s="356"/>
    </row>
    <row r="628" spans="1:72" x14ac:dyDescent="0.2">
      <c r="A628" s="353"/>
      <c r="B628" s="354"/>
      <c r="C628" s="354"/>
      <c r="D628" s="354"/>
      <c r="E628" s="354"/>
      <c r="F628" s="356"/>
      <c r="G628" s="356"/>
      <c r="H628" s="356"/>
      <c r="I628" s="357"/>
      <c r="J628" s="356"/>
      <c r="K628" s="356"/>
      <c r="L628" s="356"/>
      <c r="M628" s="356"/>
      <c r="N628" s="356"/>
      <c r="O628" s="356"/>
      <c r="P628" s="356"/>
      <c r="Q628" s="356"/>
      <c r="R628" s="358"/>
      <c r="S628" s="358"/>
      <c r="T628" s="356"/>
      <c r="U628" s="359"/>
      <c r="V628" s="493"/>
      <c r="W628" s="356"/>
      <c r="X628" s="356"/>
      <c r="Y628" s="356"/>
      <c r="Z628" s="356"/>
      <c r="AA628" s="360"/>
      <c r="AB628" s="360"/>
      <c r="AC628" s="356"/>
      <c r="AD628" s="356"/>
      <c r="AE628" s="356"/>
      <c r="AF628" s="356"/>
      <c r="AG628" s="356"/>
      <c r="AH628" s="356"/>
      <c r="AI628" s="361"/>
      <c r="AJ628" s="356"/>
      <c r="AK628" s="356"/>
      <c r="AL628" s="356"/>
      <c r="AM628" s="362"/>
      <c r="AN628" s="356"/>
      <c r="AO628" s="356"/>
      <c r="AP628" s="356"/>
      <c r="AQ628" s="356"/>
      <c r="AR628" s="363"/>
      <c r="AS628" s="356"/>
      <c r="AT628" s="356"/>
      <c r="AU628" s="356"/>
      <c r="AV628" s="364"/>
      <c r="AW628" s="356"/>
      <c r="AX628" s="356"/>
      <c r="AY628" s="356"/>
      <c r="AZ628" s="356"/>
      <c r="BA628" s="356"/>
      <c r="BB628" s="356"/>
      <c r="BC628" s="356"/>
      <c r="BD628" s="356"/>
      <c r="BE628" s="356"/>
      <c r="BF628" s="356"/>
      <c r="BG628" s="356"/>
      <c r="BH628" s="354"/>
      <c r="BI628" s="354"/>
      <c r="BJ628" s="356"/>
      <c r="BK628" s="356"/>
      <c r="BL628" s="356"/>
      <c r="BM628" s="356"/>
      <c r="BN628" s="356"/>
      <c r="BO628" s="356"/>
      <c r="BP628" s="356"/>
      <c r="BQ628" s="356"/>
      <c r="BR628" s="356"/>
      <c r="BS628" s="354"/>
      <c r="BT628" s="356"/>
    </row>
    <row r="629" spans="1:72" x14ac:dyDescent="0.2">
      <c r="A629" s="353"/>
      <c r="B629" s="354"/>
      <c r="C629" s="354"/>
      <c r="D629" s="354"/>
      <c r="E629" s="354"/>
      <c r="F629" s="356"/>
      <c r="G629" s="356"/>
      <c r="H629" s="356"/>
      <c r="I629" s="357"/>
      <c r="J629" s="356"/>
      <c r="K629" s="356"/>
      <c r="L629" s="356"/>
      <c r="M629" s="356"/>
      <c r="N629" s="356"/>
      <c r="O629" s="356"/>
      <c r="P629" s="356"/>
      <c r="Q629" s="356"/>
      <c r="R629" s="358"/>
      <c r="S629" s="358"/>
      <c r="T629" s="356"/>
      <c r="U629" s="359"/>
      <c r="V629" s="493"/>
      <c r="W629" s="356"/>
      <c r="X629" s="356"/>
      <c r="Y629" s="356"/>
      <c r="Z629" s="356"/>
      <c r="AA629" s="360"/>
      <c r="AB629" s="360"/>
      <c r="AC629" s="356"/>
      <c r="AD629" s="356"/>
      <c r="AE629" s="356"/>
      <c r="AF629" s="356"/>
      <c r="AG629" s="356"/>
      <c r="AH629" s="356"/>
      <c r="AI629" s="361"/>
      <c r="AJ629" s="356"/>
      <c r="AK629" s="356"/>
      <c r="AL629" s="356"/>
      <c r="AM629" s="362"/>
      <c r="AN629" s="356"/>
      <c r="AO629" s="356"/>
      <c r="AP629" s="356"/>
      <c r="AQ629" s="356"/>
      <c r="AR629" s="363"/>
      <c r="AS629" s="356"/>
      <c r="AT629" s="356"/>
      <c r="AU629" s="356"/>
      <c r="AV629" s="364"/>
      <c r="AW629" s="356"/>
      <c r="AX629" s="356"/>
      <c r="AY629" s="356"/>
      <c r="AZ629" s="356"/>
      <c r="BA629" s="356"/>
      <c r="BB629" s="356"/>
      <c r="BC629" s="356"/>
      <c r="BD629" s="356"/>
      <c r="BE629" s="356"/>
      <c r="BF629" s="356"/>
      <c r="BG629" s="356"/>
      <c r="BH629" s="354"/>
      <c r="BI629" s="354"/>
      <c r="BJ629" s="356"/>
      <c r="BK629" s="356"/>
      <c r="BL629" s="356"/>
      <c r="BM629" s="356"/>
      <c r="BN629" s="356"/>
      <c r="BO629" s="356"/>
      <c r="BP629" s="356"/>
      <c r="BQ629" s="356"/>
      <c r="BR629" s="356"/>
      <c r="BS629" s="354"/>
      <c r="BT629" s="356"/>
    </row>
    <row r="630" spans="1:72" x14ac:dyDescent="0.2">
      <c r="A630" s="353"/>
      <c r="B630" s="354"/>
      <c r="C630" s="354"/>
      <c r="D630" s="354"/>
      <c r="E630" s="354"/>
      <c r="F630" s="356"/>
      <c r="G630" s="356"/>
      <c r="H630" s="356"/>
      <c r="I630" s="357"/>
      <c r="J630" s="356"/>
      <c r="K630" s="356"/>
      <c r="L630" s="356"/>
      <c r="M630" s="356"/>
      <c r="N630" s="356"/>
      <c r="O630" s="356"/>
      <c r="P630" s="356"/>
      <c r="Q630" s="356"/>
      <c r="R630" s="358"/>
      <c r="S630" s="358"/>
      <c r="T630" s="356"/>
      <c r="U630" s="359"/>
      <c r="V630" s="493"/>
      <c r="W630" s="356"/>
      <c r="X630" s="356"/>
      <c r="Y630" s="356"/>
      <c r="Z630" s="356"/>
      <c r="AA630" s="360"/>
      <c r="AB630" s="360"/>
      <c r="AC630" s="356"/>
      <c r="AD630" s="356"/>
      <c r="AE630" s="356"/>
      <c r="AF630" s="356"/>
      <c r="AG630" s="356"/>
      <c r="AH630" s="356"/>
      <c r="AI630" s="361"/>
      <c r="AJ630" s="356"/>
      <c r="AK630" s="356"/>
      <c r="AL630" s="356"/>
      <c r="AM630" s="362"/>
      <c r="AN630" s="356"/>
      <c r="AO630" s="356"/>
      <c r="AP630" s="356"/>
      <c r="AQ630" s="356"/>
      <c r="AR630" s="363"/>
      <c r="AS630" s="356"/>
      <c r="AT630" s="356"/>
      <c r="AU630" s="356"/>
      <c r="AV630" s="364"/>
      <c r="AW630" s="356"/>
      <c r="AX630" s="356"/>
      <c r="AY630" s="356"/>
      <c r="AZ630" s="356"/>
      <c r="BA630" s="356"/>
      <c r="BB630" s="356"/>
      <c r="BC630" s="356"/>
      <c r="BD630" s="356"/>
      <c r="BE630" s="356"/>
      <c r="BF630" s="356"/>
      <c r="BG630" s="356"/>
      <c r="BH630" s="354"/>
      <c r="BI630" s="354"/>
      <c r="BJ630" s="356"/>
      <c r="BK630" s="356"/>
      <c r="BL630" s="356"/>
      <c r="BM630" s="356"/>
      <c r="BN630" s="356"/>
      <c r="BO630" s="356"/>
      <c r="BP630" s="356"/>
      <c r="BQ630" s="356"/>
      <c r="BR630" s="356"/>
      <c r="BS630" s="354"/>
      <c r="BT630" s="356"/>
    </row>
    <row r="631" spans="1:72" x14ac:dyDescent="0.2">
      <c r="A631" s="353"/>
      <c r="B631" s="354"/>
      <c r="C631" s="354"/>
      <c r="D631" s="354"/>
      <c r="E631" s="354"/>
      <c r="F631" s="356"/>
      <c r="G631" s="356"/>
      <c r="H631" s="356"/>
      <c r="I631" s="357"/>
      <c r="J631" s="356"/>
      <c r="K631" s="356"/>
      <c r="L631" s="356"/>
      <c r="M631" s="356"/>
      <c r="N631" s="356"/>
      <c r="O631" s="356"/>
      <c r="P631" s="356"/>
      <c r="Q631" s="356"/>
      <c r="R631" s="358"/>
      <c r="S631" s="358"/>
      <c r="T631" s="356"/>
      <c r="U631" s="359"/>
      <c r="V631" s="493"/>
      <c r="W631" s="356"/>
      <c r="X631" s="356"/>
      <c r="Y631" s="356"/>
      <c r="Z631" s="356"/>
      <c r="AA631" s="360"/>
      <c r="AB631" s="360"/>
      <c r="AC631" s="356"/>
      <c r="AD631" s="356"/>
      <c r="AE631" s="356"/>
      <c r="AF631" s="356"/>
      <c r="AG631" s="356"/>
      <c r="AH631" s="356"/>
      <c r="AI631" s="361"/>
      <c r="AJ631" s="356"/>
      <c r="AK631" s="356"/>
      <c r="AL631" s="356"/>
      <c r="AM631" s="362"/>
      <c r="AN631" s="356"/>
      <c r="AO631" s="356"/>
      <c r="AP631" s="356"/>
      <c r="AQ631" s="356"/>
      <c r="AR631" s="363"/>
      <c r="AS631" s="356"/>
      <c r="AT631" s="356"/>
      <c r="AU631" s="356"/>
      <c r="AV631" s="364"/>
      <c r="AW631" s="356"/>
      <c r="AX631" s="356"/>
      <c r="AY631" s="356"/>
      <c r="AZ631" s="356"/>
      <c r="BA631" s="356"/>
      <c r="BB631" s="356"/>
      <c r="BC631" s="356"/>
      <c r="BD631" s="356"/>
      <c r="BE631" s="356"/>
      <c r="BF631" s="356"/>
      <c r="BG631" s="356"/>
      <c r="BH631" s="354"/>
      <c r="BI631" s="354"/>
      <c r="BJ631" s="356"/>
      <c r="BK631" s="356"/>
      <c r="BL631" s="356"/>
      <c r="BM631" s="356"/>
      <c r="BN631" s="356"/>
      <c r="BO631" s="356"/>
      <c r="BP631" s="356"/>
      <c r="BQ631" s="356"/>
      <c r="BR631" s="356"/>
      <c r="BS631" s="354"/>
      <c r="BT631" s="356"/>
    </row>
    <row r="632" spans="1:72" x14ac:dyDescent="0.2">
      <c r="A632" s="353"/>
      <c r="B632" s="354"/>
      <c r="C632" s="354"/>
      <c r="D632" s="354"/>
      <c r="E632" s="354"/>
      <c r="F632" s="356"/>
      <c r="G632" s="356"/>
      <c r="H632" s="356"/>
      <c r="I632" s="357"/>
      <c r="J632" s="356"/>
      <c r="K632" s="356"/>
      <c r="L632" s="356"/>
      <c r="M632" s="356"/>
      <c r="N632" s="356"/>
      <c r="O632" s="356"/>
      <c r="P632" s="356"/>
      <c r="Q632" s="356"/>
      <c r="R632" s="358"/>
      <c r="S632" s="358"/>
      <c r="T632" s="356"/>
      <c r="U632" s="359"/>
      <c r="V632" s="493"/>
      <c r="W632" s="356"/>
      <c r="X632" s="356"/>
      <c r="Y632" s="356"/>
      <c r="Z632" s="356"/>
      <c r="AA632" s="360"/>
      <c r="AB632" s="360"/>
      <c r="AC632" s="356"/>
      <c r="AD632" s="356"/>
      <c r="AE632" s="356"/>
      <c r="AF632" s="356"/>
      <c r="AG632" s="356"/>
      <c r="AH632" s="356"/>
      <c r="AI632" s="361"/>
      <c r="AJ632" s="356"/>
      <c r="AK632" s="356"/>
      <c r="AL632" s="356"/>
      <c r="AM632" s="362"/>
      <c r="AN632" s="356"/>
      <c r="AO632" s="356"/>
      <c r="AP632" s="356"/>
      <c r="AQ632" s="356"/>
      <c r="AR632" s="363"/>
      <c r="AS632" s="356"/>
      <c r="AT632" s="356"/>
      <c r="AU632" s="356"/>
      <c r="AV632" s="364"/>
      <c r="AW632" s="356"/>
      <c r="AX632" s="356"/>
      <c r="AY632" s="356"/>
      <c r="AZ632" s="356"/>
      <c r="BA632" s="356"/>
      <c r="BB632" s="356"/>
      <c r="BC632" s="356"/>
      <c r="BD632" s="356"/>
      <c r="BE632" s="356"/>
      <c r="BF632" s="356"/>
      <c r="BG632" s="356"/>
      <c r="BH632" s="354"/>
      <c r="BI632" s="354"/>
      <c r="BJ632" s="356"/>
      <c r="BK632" s="356"/>
      <c r="BL632" s="356"/>
      <c r="BM632" s="356"/>
      <c r="BN632" s="356"/>
      <c r="BO632" s="356"/>
      <c r="BP632" s="356"/>
      <c r="BQ632" s="356"/>
      <c r="BR632" s="356"/>
      <c r="BS632" s="354"/>
      <c r="BT632" s="356"/>
    </row>
    <row r="633" spans="1:72" x14ac:dyDescent="0.2">
      <c r="A633" s="353"/>
      <c r="B633" s="354"/>
      <c r="C633" s="354"/>
      <c r="D633" s="354"/>
      <c r="E633" s="354"/>
      <c r="F633" s="356"/>
      <c r="G633" s="356"/>
      <c r="H633" s="356"/>
      <c r="I633" s="357"/>
      <c r="J633" s="356"/>
      <c r="K633" s="356"/>
      <c r="L633" s="356"/>
      <c r="M633" s="356"/>
      <c r="N633" s="356"/>
      <c r="O633" s="356"/>
      <c r="P633" s="356"/>
      <c r="Q633" s="356"/>
      <c r="R633" s="358"/>
      <c r="S633" s="358"/>
      <c r="T633" s="356"/>
      <c r="U633" s="359"/>
      <c r="V633" s="493"/>
      <c r="W633" s="356"/>
      <c r="X633" s="356"/>
      <c r="Y633" s="356"/>
      <c r="Z633" s="356"/>
      <c r="AA633" s="360"/>
      <c r="AB633" s="360"/>
      <c r="AC633" s="356"/>
      <c r="AD633" s="356"/>
      <c r="AE633" s="356"/>
      <c r="AF633" s="356"/>
      <c r="AG633" s="356"/>
      <c r="AH633" s="356"/>
      <c r="AI633" s="361"/>
      <c r="AJ633" s="356"/>
      <c r="AK633" s="356"/>
      <c r="AL633" s="356"/>
      <c r="AM633" s="362"/>
      <c r="AN633" s="356"/>
      <c r="AO633" s="356"/>
      <c r="AP633" s="356"/>
      <c r="AQ633" s="356"/>
      <c r="AR633" s="363"/>
      <c r="AS633" s="356"/>
      <c r="AT633" s="356"/>
      <c r="AU633" s="356"/>
      <c r="AV633" s="364"/>
      <c r="AW633" s="356"/>
      <c r="AX633" s="356"/>
      <c r="AY633" s="356"/>
      <c r="AZ633" s="356"/>
      <c r="BA633" s="356"/>
      <c r="BB633" s="356"/>
      <c r="BC633" s="356"/>
      <c r="BD633" s="356"/>
      <c r="BE633" s="356"/>
      <c r="BF633" s="356"/>
      <c r="BG633" s="356"/>
      <c r="BH633" s="354"/>
      <c r="BI633" s="354"/>
      <c r="BJ633" s="356"/>
      <c r="BK633" s="356"/>
      <c r="BL633" s="356"/>
      <c r="BM633" s="356"/>
      <c r="BN633" s="356"/>
      <c r="BO633" s="356"/>
      <c r="BP633" s="356"/>
      <c r="BQ633" s="356"/>
      <c r="BR633" s="356"/>
      <c r="BS633" s="354"/>
      <c r="BT633" s="356"/>
    </row>
    <row r="634" spans="1:72" x14ac:dyDescent="0.2">
      <c r="A634" s="353"/>
      <c r="B634" s="354"/>
      <c r="C634" s="354"/>
      <c r="D634" s="354"/>
      <c r="E634" s="354"/>
      <c r="F634" s="356"/>
      <c r="G634" s="356"/>
      <c r="H634" s="356"/>
      <c r="I634" s="357"/>
      <c r="J634" s="356"/>
      <c r="K634" s="356"/>
      <c r="L634" s="356"/>
      <c r="M634" s="356"/>
      <c r="N634" s="356"/>
      <c r="O634" s="356"/>
      <c r="P634" s="356"/>
      <c r="Q634" s="356"/>
      <c r="R634" s="358"/>
      <c r="S634" s="358"/>
      <c r="T634" s="356"/>
      <c r="U634" s="359"/>
      <c r="V634" s="493"/>
      <c r="W634" s="356"/>
      <c r="X634" s="356"/>
      <c r="Y634" s="356"/>
      <c r="Z634" s="356"/>
      <c r="AA634" s="360"/>
      <c r="AB634" s="360"/>
      <c r="AC634" s="356"/>
      <c r="AD634" s="356"/>
      <c r="AE634" s="356"/>
      <c r="AF634" s="356"/>
      <c r="AG634" s="356"/>
      <c r="AH634" s="356"/>
      <c r="AI634" s="361"/>
      <c r="AJ634" s="356"/>
      <c r="AK634" s="356"/>
      <c r="AL634" s="356"/>
      <c r="AM634" s="362"/>
      <c r="AN634" s="356"/>
      <c r="AO634" s="356"/>
      <c r="AP634" s="356"/>
      <c r="AQ634" s="356"/>
      <c r="AR634" s="363"/>
      <c r="AS634" s="356"/>
      <c r="AT634" s="356"/>
      <c r="AU634" s="356"/>
      <c r="AV634" s="364"/>
      <c r="AW634" s="356"/>
      <c r="AX634" s="356"/>
      <c r="AY634" s="356"/>
      <c r="AZ634" s="356"/>
      <c r="BA634" s="356"/>
      <c r="BB634" s="356"/>
      <c r="BC634" s="356"/>
      <c r="BD634" s="356"/>
      <c r="BE634" s="356"/>
      <c r="BF634" s="356"/>
      <c r="BG634" s="356"/>
      <c r="BH634" s="354"/>
      <c r="BI634" s="354"/>
      <c r="BJ634" s="356"/>
      <c r="BK634" s="356"/>
      <c r="BL634" s="356"/>
      <c r="BM634" s="356"/>
      <c r="BN634" s="356"/>
      <c r="BO634" s="356"/>
      <c r="BP634" s="356"/>
      <c r="BQ634" s="356"/>
      <c r="BR634" s="356"/>
      <c r="BS634" s="354"/>
      <c r="BT634" s="356"/>
    </row>
    <row r="635" spans="1:72" x14ac:dyDescent="0.2">
      <c r="A635" s="353"/>
      <c r="B635" s="354"/>
      <c r="C635" s="354"/>
      <c r="D635" s="354"/>
      <c r="E635" s="354"/>
      <c r="F635" s="356"/>
      <c r="G635" s="356"/>
      <c r="H635" s="356"/>
      <c r="I635" s="357"/>
      <c r="J635" s="356"/>
      <c r="K635" s="356"/>
      <c r="L635" s="356"/>
      <c r="M635" s="356"/>
      <c r="N635" s="356"/>
      <c r="O635" s="356"/>
      <c r="P635" s="356"/>
      <c r="Q635" s="356"/>
      <c r="R635" s="358"/>
      <c r="S635" s="358"/>
      <c r="T635" s="356"/>
      <c r="U635" s="359"/>
      <c r="V635" s="493"/>
      <c r="W635" s="356"/>
      <c r="X635" s="356"/>
      <c r="Y635" s="356"/>
      <c r="Z635" s="356"/>
      <c r="AA635" s="360"/>
      <c r="AB635" s="360"/>
      <c r="AC635" s="356"/>
      <c r="AD635" s="356"/>
      <c r="AE635" s="356"/>
      <c r="AF635" s="356"/>
      <c r="AG635" s="356"/>
      <c r="AH635" s="356"/>
      <c r="AI635" s="361"/>
      <c r="AJ635" s="356"/>
      <c r="AK635" s="356"/>
      <c r="AL635" s="356"/>
      <c r="AM635" s="362"/>
      <c r="AN635" s="356"/>
      <c r="AO635" s="356"/>
      <c r="AP635" s="356"/>
      <c r="AQ635" s="356"/>
      <c r="AR635" s="363"/>
      <c r="AS635" s="356"/>
      <c r="AT635" s="356"/>
      <c r="AU635" s="356"/>
      <c r="AV635" s="364"/>
      <c r="AW635" s="356"/>
      <c r="AX635" s="356"/>
      <c r="AY635" s="356"/>
      <c r="AZ635" s="356"/>
      <c r="BA635" s="356"/>
      <c r="BB635" s="356"/>
      <c r="BC635" s="356"/>
      <c r="BD635" s="356"/>
      <c r="BE635" s="356"/>
      <c r="BF635" s="356"/>
      <c r="BG635" s="356"/>
      <c r="BH635" s="354"/>
      <c r="BI635" s="354"/>
      <c r="BJ635" s="356"/>
      <c r="BK635" s="356"/>
      <c r="BL635" s="356"/>
      <c r="BM635" s="356"/>
      <c r="BN635" s="356"/>
      <c r="BO635" s="356"/>
      <c r="BP635" s="356"/>
      <c r="BQ635" s="356"/>
      <c r="BR635" s="356"/>
      <c r="BS635" s="354"/>
      <c r="BT635" s="356"/>
    </row>
    <row r="636" spans="1:72" x14ac:dyDescent="0.2">
      <c r="A636" s="353"/>
      <c r="B636" s="354"/>
      <c r="C636" s="354"/>
      <c r="D636" s="354"/>
      <c r="E636" s="354"/>
      <c r="F636" s="356"/>
      <c r="G636" s="356"/>
      <c r="H636" s="356"/>
      <c r="I636" s="357"/>
      <c r="J636" s="356"/>
      <c r="K636" s="356"/>
      <c r="L636" s="356"/>
      <c r="M636" s="356"/>
      <c r="N636" s="356"/>
      <c r="O636" s="356"/>
      <c r="P636" s="356"/>
      <c r="Q636" s="356"/>
      <c r="R636" s="358"/>
      <c r="S636" s="358"/>
      <c r="T636" s="356"/>
      <c r="U636" s="359"/>
      <c r="V636" s="493"/>
      <c r="W636" s="356"/>
      <c r="X636" s="356"/>
      <c r="Y636" s="356"/>
      <c r="Z636" s="356"/>
      <c r="AA636" s="360"/>
      <c r="AB636" s="360"/>
      <c r="AC636" s="356"/>
      <c r="AD636" s="356"/>
      <c r="AE636" s="356"/>
      <c r="AF636" s="356"/>
      <c r="AG636" s="356"/>
      <c r="AH636" s="356"/>
      <c r="AI636" s="361"/>
      <c r="AJ636" s="356"/>
      <c r="AK636" s="356"/>
      <c r="AL636" s="356"/>
      <c r="AM636" s="362"/>
      <c r="AN636" s="356"/>
      <c r="AO636" s="356"/>
      <c r="AP636" s="356"/>
      <c r="AQ636" s="356"/>
      <c r="AR636" s="363"/>
      <c r="AS636" s="356"/>
      <c r="AT636" s="356"/>
      <c r="AU636" s="356"/>
      <c r="AV636" s="364"/>
      <c r="AW636" s="356"/>
      <c r="AX636" s="356"/>
      <c r="AY636" s="356"/>
      <c r="AZ636" s="356"/>
      <c r="BA636" s="356"/>
      <c r="BB636" s="356"/>
      <c r="BC636" s="356"/>
      <c r="BD636" s="356"/>
      <c r="BE636" s="356"/>
      <c r="BF636" s="356"/>
      <c r="BG636" s="356"/>
      <c r="BH636" s="354"/>
      <c r="BI636" s="354"/>
      <c r="BJ636" s="356"/>
      <c r="BK636" s="356"/>
      <c r="BL636" s="356"/>
      <c r="BM636" s="356"/>
      <c r="BN636" s="356"/>
      <c r="BO636" s="356"/>
      <c r="BP636" s="356"/>
      <c r="BQ636" s="356"/>
      <c r="BR636" s="356"/>
      <c r="BS636" s="354"/>
      <c r="BT636" s="356"/>
    </row>
    <row r="637" spans="1:72" x14ac:dyDescent="0.2">
      <c r="A637" s="353"/>
      <c r="B637" s="354"/>
      <c r="C637" s="354"/>
      <c r="D637" s="354"/>
      <c r="E637" s="354"/>
      <c r="F637" s="356"/>
      <c r="G637" s="356"/>
      <c r="H637" s="356"/>
      <c r="I637" s="357"/>
      <c r="J637" s="356"/>
      <c r="K637" s="356"/>
      <c r="L637" s="356"/>
      <c r="M637" s="356"/>
      <c r="N637" s="356"/>
      <c r="O637" s="356"/>
      <c r="P637" s="356"/>
      <c r="Q637" s="356"/>
      <c r="R637" s="358"/>
      <c r="S637" s="358"/>
      <c r="T637" s="356"/>
      <c r="U637" s="359"/>
      <c r="V637" s="493"/>
      <c r="W637" s="356"/>
      <c r="X637" s="356"/>
      <c r="Y637" s="356"/>
      <c r="Z637" s="356"/>
      <c r="AA637" s="360"/>
      <c r="AB637" s="360"/>
      <c r="AC637" s="356"/>
      <c r="AD637" s="356"/>
      <c r="AE637" s="356"/>
      <c r="AF637" s="356"/>
      <c r="AG637" s="356"/>
      <c r="AH637" s="356"/>
      <c r="AI637" s="361"/>
      <c r="AJ637" s="356"/>
      <c r="AK637" s="356"/>
      <c r="AL637" s="356"/>
      <c r="AM637" s="362"/>
      <c r="AN637" s="356"/>
      <c r="AO637" s="356"/>
      <c r="AP637" s="356"/>
      <c r="AQ637" s="356"/>
      <c r="AR637" s="363"/>
      <c r="AS637" s="356"/>
      <c r="AT637" s="356"/>
      <c r="AU637" s="356"/>
      <c r="AV637" s="364"/>
      <c r="AW637" s="356"/>
      <c r="AX637" s="356"/>
      <c r="AY637" s="356"/>
      <c r="AZ637" s="356"/>
      <c r="BA637" s="356"/>
      <c r="BB637" s="356"/>
      <c r="BC637" s="356"/>
      <c r="BD637" s="356"/>
      <c r="BE637" s="356"/>
      <c r="BF637" s="356"/>
      <c r="BG637" s="356"/>
      <c r="BH637" s="354"/>
      <c r="BI637" s="354"/>
      <c r="BJ637" s="356"/>
      <c r="BK637" s="356"/>
      <c r="BL637" s="356"/>
      <c r="BM637" s="356"/>
      <c r="BN637" s="356"/>
      <c r="BO637" s="356"/>
      <c r="BP637" s="356"/>
      <c r="BQ637" s="356"/>
      <c r="BR637" s="356"/>
      <c r="BS637" s="354"/>
      <c r="BT637" s="356"/>
    </row>
    <row r="638" spans="1:72" x14ac:dyDescent="0.2">
      <c r="A638" s="353"/>
      <c r="B638" s="354"/>
      <c r="C638" s="354"/>
      <c r="D638" s="354"/>
      <c r="E638" s="354"/>
      <c r="F638" s="356"/>
      <c r="G638" s="356"/>
      <c r="H638" s="356"/>
      <c r="I638" s="357"/>
      <c r="J638" s="356"/>
      <c r="K638" s="356"/>
      <c r="L638" s="356"/>
      <c r="M638" s="356"/>
      <c r="N638" s="356"/>
      <c r="O638" s="356"/>
      <c r="P638" s="356"/>
      <c r="Q638" s="356"/>
      <c r="R638" s="358"/>
      <c r="S638" s="358"/>
      <c r="T638" s="356"/>
      <c r="U638" s="359"/>
      <c r="V638" s="493"/>
      <c r="W638" s="356"/>
      <c r="X638" s="356"/>
      <c r="Y638" s="356"/>
      <c r="Z638" s="356"/>
      <c r="AA638" s="360"/>
      <c r="AB638" s="360"/>
      <c r="AC638" s="356"/>
      <c r="AD638" s="356"/>
      <c r="AE638" s="356"/>
      <c r="AF638" s="356"/>
      <c r="AG638" s="356"/>
      <c r="AH638" s="356"/>
      <c r="AI638" s="361"/>
      <c r="AJ638" s="356"/>
      <c r="AK638" s="356"/>
      <c r="AL638" s="356"/>
      <c r="AM638" s="362"/>
      <c r="AN638" s="356"/>
      <c r="AO638" s="356"/>
      <c r="AP638" s="356"/>
      <c r="AQ638" s="356"/>
      <c r="AR638" s="363"/>
      <c r="AS638" s="356"/>
      <c r="AT638" s="356"/>
      <c r="AU638" s="356"/>
      <c r="AV638" s="364"/>
      <c r="AW638" s="356"/>
      <c r="AX638" s="356"/>
      <c r="AY638" s="356"/>
      <c r="AZ638" s="356"/>
      <c r="BA638" s="356"/>
      <c r="BB638" s="356"/>
      <c r="BC638" s="356"/>
      <c r="BD638" s="356"/>
      <c r="BE638" s="356"/>
      <c r="BF638" s="356"/>
      <c r="BG638" s="356"/>
      <c r="BH638" s="354"/>
      <c r="BI638" s="354"/>
      <c r="BJ638" s="356"/>
      <c r="BK638" s="356"/>
      <c r="BL638" s="356"/>
      <c r="BM638" s="356"/>
      <c r="BN638" s="356"/>
      <c r="BO638" s="356"/>
      <c r="BP638" s="356"/>
      <c r="BQ638" s="356"/>
      <c r="BR638" s="356"/>
      <c r="BS638" s="354"/>
      <c r="BT638" s="356"/>
    </row>
    <row r="639" spans="1:72" x14ac:dyDescent="0.2">
      <c r="A639" s="353"/>
      <c r="B639" s="354"/>
      <c r="C639" s="354"/>
      <c r="D639" s="354"/>
      <c r="E639" s="354"/>
      <c r="F639" s="356"/>
      <c r="G639" s="356"/>
      <c r="H639" s="356"/>
      <c r="I639" s="357"/>
      <c r="J639" s="356"/>
      <c r="K639" s="356"/>
      <c r="L639" s="356"/>
      <c r="M639" s="356"/>
      <c r="N639" s="356"/>
      <c r="O639" s="356"/>
      <c r="P639" s="356"/>
      <c r="Q639" s="356"/>
      <c r="R639" s="358"/>
      <c r="S639" s="358"/>
      <c r="T639" s="356"/>
      <c r="U639" s="359"/>
      <c r="V639" s="493"/>
      <c r="W639" s="356"/>
      <c r="X639" s="356"/>
      <c r="Y639" s="356"/>
      <c r="Z639" s="356"/>
      <c r="AA639" s="360"/>
      <c r="AB639" s="360"/>
      <c r="AC639" s="356"/>
      <c r="AD639" s="356"/>
      <c r="AE639" s="356"/>
      <c r="AF639" s="356"/>
      <c r="AG639" s="356"/>
      <c r="AH639" s="356"/>
      <c r="AI639" s="361"/>
      <c r="AJ639" s="356"/>
      <c r="AK639" s="356"/>
      <c r="AL639" s="356"/>
      <c r="AM639" s="362"/>
      <c r="AN639" s="356"/>
      <c r="AO639" s="356"/>
      <c r="AP639" s="356"/>
      <c r="AQ639" s="356"/>
      <c r="AR639" s="363"/>
      <c r="AS639" s="356"/>
      <c r="AT639" s="356"/>
      <c r="AU639" s="356"/>
      <c r="AV639" s="364"/>
      <c r="AW639" s="356"/>
      <c r="AX639" s="356"/>
      <c r="AY639" s="356"/>
      <c r="AZ639" s="356"/>
      <c r="BA639" s="356"/>
      <c r="BB639" s="356"/>
      <c r="BC639" s="356"/>
      <c r="BD639" s="356"/>
      <c r="BE639" s="356"/>
      <c r="BF639" s="356"/>
      <c r="BG639" s="356"/>
      <c r="BH639" s="354"/>
      <c r="BI639" s="354"/>
      <c r="BJ639" s="356"/>
      <c r="BK639" s="356"/>
      <c r="BL639" s="356"/>
      <c r="BM639" s="356"/>
      <c r="BN639" s="356"/>
      <c r="BO639" s="356"/>
      <c r="BP639" s="356"/>
      <c r="BQ639" s="356"/>
      <c r="BR639" s="356"/>
      <c r="BS639" s="354"/>
      <c r="BT639" s="356"/>
    </row>
    <row r="640" spans="1:72" x14ac:dyDescent="0.2">
      <c r="A640" s="353"/>
      <c r="B640" s="354"/>
      <c r="C640" s="354"/>
      <c r="D640" s="354"/>
      <c r="E640" s="354"/>
      <c r="F640" s="356"/>
      <c r="G640" s="356"/>
      <c r="H640" s="356"/>
      <c r="I640" s="357"/>
      <c r="J640" s="356"/>
      <c r="K640" s="356"/>
      <c r="L640" s="356"/>
      <c r="M640" s="356"/>
      <c r="N640" s="356"/>
      <c r="O640" s="356"/>
      <c r="P640" s="356"/>
      <c r="Q640" s="356"/>
      <c r="R640" s="358"/>
      <c r="S640" s="358"/>
      <c r="T640" s="356"/>
      <c r="U640" s="359"/>
      <c r="V640" s="493"/>
      <c r="W640" s="356"/>
      <c r="X640" s="356"/>
      <c r="Y640" s="356"/>
      <c r="Z640" s="356"/>
      <c r="AA640" s="360"/>
      <c r="AB640" s="360"/>
      <c r="AC640" s="356"/>
      <c r="AD640" s="356"/>
      <c r="AE640" s="356"/>
      <c r="AF640" s="356"/>
      <c r="AG640" s="356"/>
      <c r="AH640" s="356"/>
      <c r="AI640" s="361"/>
      <c r="AJ640" s="356"/>
      <c r="AK640" s="356"/>
      <c r="AL640" s="356"/>
      <c r="AM640" s="362"/>
      <c r="AN640" s="356"/>
      <c r="AO640" s="356"/>
      <c r="AP640" s="356"/>
      <c r="AQ640" s="356"/>
      <c r="AR640" s="363"/>
      <c r="AS640" s="356"/>
      <c r="AT640" s="356"/>
      <c r="AU640" s="356"/>
      <c r="AV640" s="364"/>
      <c r="AW640" s="356"/>
      <c r="AX640" s="356"/>
      <c r="AY640" s="356"/>
      <c r="AZ640" s="356"/>
      <c r="BA640" s="356"/>
      <c r="BB640" s="356"/>
      <c r="BC640" s="356"/>
      <c r="BD640" s="356"/>
      <c r="BE640" s="356"/>
      <c r="BF640" s="356"/>
      <c r="BG640" s="356"/>
      <c r="BH640" s="354"/>
      <c r="BI640" s="354"/>
      <c r="BJ640" s="356"/>
      <c r="BK640" s="356"/>
      <c r="BL640" s="356"/>
      <c r="BM640" s="356"/>
      <c r="BN640" s="356"/>
      <c r="BO640" s="356"/>
      <c r="BP640" s="356"/>
      <c r="BQ640" s="356"/>
      <c r="BR640" s="356"/>
      <c r="BS640" s="354"/>
      <c r="BT640" s="356"/>
    </row>
    <row r="641" spans="1:72" x14ac:dyDescent="0.2">
      <c r="A641" s="353"/>
      <c r="B641" s="354"/>
      <c r="C641" s="354"/>
      <c r="D641" s="354"/>
      <c r="E641" s="354"/>
      <c r="F641" s="356"/>
      <c r="G641" s="356"/>
      <c r="H641" s="356"/>
      <c r="I641" s="357"/>
      <c r="J641" s="356"/>
      <c r="K641" s="356"/>
      <c r="L641" s="356"/>
      <c r="M641" s="356"/>
      <c r="N641" s="356"/>
      <c r="O641" s="356"/>
      <c r="P641" s="356"/>
      <c r="Q641" s="356"/>
      <c r="R641" s="358"/>
      <c r="S641" s="358"/>
      <c r="T641" s="356"/>
      <c r="U641" s="359"/>
      <c r="V641" s="493"/>
      <c r="W641" s="356"/>
      <c r="X641" s="356"/>
      <c r="Y641" s="356"/>
      <c r="Z641" s="356"/>
      <c r="AA641" s="360"/>
      <c r="AB641" s="360"/>
      <c r="AC641" s="356"/>
      <c r="AD641" s="356"/>
      <c r="AE641" s="356"/>
      <c r="AF641" s="356"/>
      <c r="AG641" s="356"/>
      <c r="AH641" s="356"/>
      <c r="AI641" s="361"/>
      <c r="AJ641" s="356"/>
      <c r="AK641" s="356"/>
      <c r="AL641" s="356"/>
      <c r="AM641" s="362"/>
      <c r="AN641" s="356"/>
      <c r="AO641" s="356"/>
      <c r="AP641" s="356"/>
      <c r="AQ641" s="356"/>
      <c r="AR641" s="363"/>
      <c r="AS641" s="356"/>
      <c r="AT641" s="356"/>
      <c r="AU641" s="356"/>
      <c r="AV641" s="364"/>
      <c r="AW641" s="356"/>
      <c r="AX641" s="356"/>
      <c r="AY641" s="356"/>
      <c r="AZ641" s="356"/>
      <c r="BA641" s="356"/>
      <c r="BB641" s="356"/>
      <c r="BC641" s="356"/>
      <c r="BD641" s="356"/>
      <c r="BE641" s="356"/>
      <c r="BF641" s="356"/>
      <c r="BG641" s="356"/>
      <c r="BH641" s="354"/>
      <c r="BI641" s="354"/>
      <c r="BJ641" s="356"/>
      <c r="BK641" s="356"/>
      <c r="BL641" s="356"/>
      <c r="BM641" s="356"/>
      <c r="BN641" s="356"/>
      <c r="BO641" s="356"/>
      <c r="BP641" s="356"/>
      <c r="BQ641" s="356"/>
      <c r="BR641" s="356"/>
      <c r="BS641" s="354"/>
      <c r="BT641" s="356"/>
    </row>
    <row r="642" spans="1:72" x14ac:dyDescent="0.2">
      <c r="A642" s="353"/>
      <c r="B642" s="354"/>
      <c r="C642" s="354"/>
      <c r="D642" s="354"/>
      <c r="E642" s="354"/>
      <c r="F642" s="356"/>
      <c r="G642" s="356"/>
      <c r="H642" s="356"/>
      <c r="I642" s="357"/>
      <c r="J642" s="356"/>
      <c r="K642" s="356"/>
      <c r="L642" s="356"/>
      <c r="M642" s="356"/>
      <c r="N642" s="356"/>
      <c r="O642" s="356"/>
      <c r="P642" s="356"/>
      <c r="Q642" s="356"/>
      <c r="R642" s="358"/>
      <c r="S642" s="358"/>
      <c r="T642" s="356"/>
      <c r="U642" s="359"/>
      <c r="V642" s="493"/>
      <c r="W642" s="356"/>
      <c r="X642" s="356"/>
      <c r="Y642" s="356"/>
      <c r="Z642" s="356"/>
      <c r="AA642" s="360"/>
      <c r="AB642" s="360"/>
      <c r="AC642" s="356"/>
      <c r="AD642" s="356"/>
      <c r="AE642" s="356"/>
      <c r="AF642" s="356"/>
      <c r="AG642" s="356"/>
      <c r="AH642" s="356"/>
      <c r="AI642" s="361"/>
      <c r="AJ642" s="356"/>
      <c r="AK642" s="356"/>
      <c r="AL642" s="356"/>
      <c r="AM642" s="362"/>
      <c r="AN642" s="356"/>
      <c r="AO642" s="356"/>
      <c r="AP642" s="356"/>
      <c r="AQ642" s="356"/>
      <c r="AR642" s="363"/>
      <c r="AS642" s="356"/>
      <c r="AT642" s="356"/>
      <c r="AU642" s="356"/>
      <c r="AV642" s="364"/>
      <c r="AW642" s="356"/>
      <c r="AX642" s="356"/>
      <c r="AY642" s="356"/>
      <c r="AZ642" s="356"/>
      <c r="BA642" s="356"/>
      <c r="BB642" s="356"/>
      <c r="BC642" s="356"/>
      <c r="BD642" s="356"/>
      <c r="BE642" s="356"/>
      <c r="BF642" s="356"/>
      <c r="BG642" s="356"/>
      <c r="BH642" s="354"/>
      <c r="BI642" s="354"/>
      <c r="BJ642" s="356"/>
      <c r="BK642" s="356"/>
      <c r="BL642" s="356"/>
      <c r="BM642" s="356"/>
      <c r="BN642" s="356"/>
      <c r="BO642" s="356"/>
      <c r="BP642" s="356"/>
      <c r="BQ642" s="356"/>
      <c r="BR642" s="356"/>
      <c r="BS642" s="354"/>
      <c r="BT642" s="356"/>
    </row>
    <row r="643" spans="1:72" x14ac:dyDescent="0.2">
      <c r="A643" s="353"/>
      <c r="B643" s="354"/>
      <c r="C643" s="354"/>
      <c r="D643" s="354"/>
      <c r="E643" s="354"/>
      <c r="F643" s="356"/>
      <c r="G643" s="356"/>
      <c r="H643" s="356"/>
      <c r="I643" s="357"/>
      <c r="J643" s="356"/>
      <c r="K643" s="356"/>
      <c r="L643" s="356"/>
      <c r="M643" s="356"/>
      <c r="N643" s="356"/>
      <c r="O643" s="356"/>
      <c r="P643" s="356"/>
      <c r="Q643" s="356"/>
      <c r="R643" s="358"/>
      <c r="S643" s="358"/>
      <c r="T643" s="356"/>
      <c r="U643" s="359"/>
      <c r="V643" s="493"/>
      <c r="W643" s="356"/>
      <c r="X643" s="356"/>
      <c r="Y643" s="356"/>
      <c r="Z643" s="356"/>
      <c r="AA643" s="360"/>
      <c r="AB643" s="360"/>
      <c r="AC643" s="356"/>
      <c r="AD643" s="356"/>
      <c r="AE643" s="356"/>
      <c r="AF643" s="356"/>
      <c r="AG643" s="356"/>
      <c r="AH643" s="356"/>
      <c r="AI643" s="361"/>
      <c r="AJ643" s="356"/>
      <c r="AK643" s="356"/>
      <c r="AL643" s="356"/>
      <c r="AM643" s="362"/>
      <c r="AN643" s="356"/>
      <c r="AO643" s="356"/>
      <c r="AP643" s="356"/>
      <c r="AQ643" s="356"/>
      <c r="AR643" s="363"/>
      <c r="AS643" s="356"/>
      <c r="AT643" s="356"/>
      <c r="AU643" s="356"/>
      <c r="AV643" s="364"/>
      <c r="AW643" s="356"/>
      <c r="AX643" s="356"/>
      <c r="AY643" s="356"/>
      <c r="AZ643" s="356"/>
      <c r="BA643" s="356"/>
      <c r="BB643" s="356"/>
      <c r="BC643" s="356"/>
      <c r="BD643" s="356"/>
      <c r="BE643" s="356"/>
      <c r="BF643" s="356"/>
      <c r="BG643" s="356"/>
      <c r="BH643" s="354"/>
      <c r="BI643" s="354"/>
      <c r="BJ643" s="356"/>
      <c r="BK643" s="356"/>
      <c r="BL643" s="356"/>
      <c r="BM643" s="356"/>
      <c r="BN643" s="356"/>
      <c r="BO643" s="356"/>
      <c r="BP643" s="356"/>
      <c r="BQ643" s="356"/>
      <c r="BR643" s="356"/>
      <c r="BS643" s="354"/>
      <c r="BT643" s="356"/>
    </row>
    <row r="644" spans="1:72" x14ac:dyDescent="0.2">
      <c r="A644" s="353"/>
      <c r="B644" s="354"/>
      <c r="C644" s="354"/>
      <c r="D644" s="354"/>
      <c r="E644" s="354"/>
      <c r="F644" s="356"/>
      <c r="G644" s="356"/>
      <c r="H644" s="356"/>
      <c r="I644" s="357"/>
      <c r="J644" s="356"/>
      <c r="K644" s="356"/>
      <c r="L644" s="356"/>
      <c r="M644" s="356"/>
      <c r="N644" s="356"/>
      <c r="O644" s="356"/>
      <c r="P644" s="356"/>
      <c r="Q644" s="356"/>
      <c r="R644" s="358"/>
      <c r="S644" s="358"/>
      <c r="T644" s="356"/>
      <c r="U644" s="359"/>
      <c r="V644" s="493"/>
      <c r="W644" s="356"/>
      <c r="X644" s="356"/>
      <c r="Y644" s="356"/>
      <c r="Z644" s="356"/>
      <c r="AA644" s="360"/>
      <c r="AB644" s="360"/>
      <c r="AC644" s="356"/>
      <c r="AD644" s="356"/>
      <c r="AE644" s="356"/>
      <c r="AF644" s="356"/>
      <c r="AG644" s="356"/>
      <c r="AH644" s="356"/>
      <c r="AI644" s="361"/>
      <c r="AJ644" s="356"/>
      <c r="AK644" s="356"/>
      <c r="AL644" s="356"/>
      <c r="AM644" s="362"/>
      <c r="AN644" s="356"/>
      <c r="AO644" s="356"/>
      <c r="AP644" s="356"/>
      <c r="AQ644" s="356"/>
      <c r="AR644" s="363"/>
      <c r="AS644" s="356"/>
      <c r="AT644" s="356"/>
      <c r="AU644" s="356"/>
      <c r="AV644" s="364"/>
      <c r="AW644" s="356"/>
      <c r="AX644" s="356"/>
      <c r="AY644" s="356"/>
      <c r="AZ644" s="356"/>
      <c r="BA644" s="356"/>
      <c r="BB644" s="356"/>
      <c r="BC644" s="356"/>
      <c r="BD644" s="356"/>
      <c r="BE644" s="356"/>
      <c r="BF644" s="356"/>
      <c r="BG644" s="356"/>
      <c r="BH644" s="354"/>
      <c r="BI644" s="354"/>
      <c r="BJ644" s="356"/>
      <c r="BK644" s="356"/>
      <c r="BL644" s="356"/>
      <c r="BM644" s="356"/>
      <c r="BN644" s="356"/>
      <c r="BO644" s="356"/>
      <c r="BP644" s="356"/>
      <c r="BQ644" s="356"/>
      <c r="BR644" s="356"/>
      <c r="BS644" s="354"/>
      <c r="BT644" s="356"/>
    </row>
    <row r="645" spans="1:72" x14ac:dyDescent="0.2">
      <c r="A645" s="353"/>
      <c r="B645" s="354"/>
      <c r="C645" s="354"/>
      <c r="D645" s="354"/>
      <c r="E645" s="354"/>
      <c r="F645" s="356"/>
      <c r="G645" s="356"/>
      <c r="H645" s="356"/>
      <c r="I645" s="357"/>
      <c r="J645" s="356"/>
      <c r="K645" s="356"/>
      <c r="L645" s="356"/>
      <c r="M645" s="356"/>
      <c r="N645" s="356"/>
      <c r="O645" s="356"/>
      <c r="P645" s="356"/>
      <c r="Q645" s="356"/>
      <c r="R645" s="358"/>
      <c r="S645" s="358"/>
      <c r="T645" s="356"/>
      <c r="U645" s="359"/>
      <c r="V645" s="493"/>
      <c r="W645" s="356"/>
      <c r="X645" s="356"/>
      <c r="Y645" s="356"/>
      <c r="Z645" s="356"/>
      <c r="AA645" s="360"/>
      <c r="AB645" s="360"/>
      <c r="AC645" s="356"/>
      <c r="AD645" s="356"/>
      <c r="AE645" s="356"/>
      <c r="AF645" s="356"/>
      <c r="AG645" s="356"/>
      <c r="AH645" s="356"/>
      <c r="AI645" s="361"/>
      <c r="AJ645" s="356"/>
      <c r="AK645" s="356"/>
      <c r="AL645" s="356"/>
      <c r="AM645" s="362"/>
      <c r="AN645" s="356"/>
      <c r="AO645" s="356"/>
      <c r="AP645" s="356"/>
      <c r="AQ645" s="356"/>
      <c r="AR645" s="363"/>
      <c r="AS645" s="356"/>
      <c r="AT645" s="356"/>
      <c r="AU645" s="356"/>
      <c r="AV645" s="364"/>
      <c r="AW645" s="356"/>
      <c r="AX645" s="356"/>
      <c r="AY645" s="356"/>
      <c r="AZ645" s="356"/>
      <c r="BA645" s="356"/>
      <c r="BB645" s="356"/>
      <c r="BC645" s="356"/>
      <c r="BD645" s="356"/>
      <c r="BE645" s="356"/>
      <c r="BF645" s="356"/>
      <c r="BG645" s="356"/>
      <c r="BH645" s="354"/>
      <c r="BI645" s="354"/>
      <c r="BJ645" s="356"/>
      <c r="BK645" s="356"/>
      <c r="BL645" s="356"/>
      <c r="BM645" s="356"/>
      <c r="BN645" s="356"/>
      <c r="BO645" s="356"/>
      <c r="BP645" s="356"/>
      <c r="BQ645" s="356"/>
      <c r="BR645" s="356"/>
      <c r="BS645" s="354"/>
      <c r="BT645" s="356"/>
    </row>
    <row r="646" spans="1:72" x14ac:dyDescent="0.2">
      <c r="A646" s="353"/>
      <c r="B646" s="354"/>
      <c r="C646" s="354"/>
      <c r="D646" s="354"/>
      <c r="E646" s="354"/>
      <c r="F646" s="356"/>
      <c r="G646" s="356"/>
      <c r="H646" s="356"/>
      <c r="I646" s="357"/>
      <c r="J646" s="356"/>
      <c r="K646" s="356"/>
      <c r="L646" s="356"/>
      <c r="M646" s="356"/>
      <c r="N646" s="356"/>
      <c r="O646" s="356"/>
      <c r="P646" s="356"/>
      <c r="Q646" s="356"/>
      <c r="R646" s="358"/>
      <c r="S646" s="358"/>
      <c r="T646" s="356"/>
      <c r="U646" s="359"/>
      <c r="V646" s="493"/>
      <c r="W646" s="356"/>
      <c r="X646" s="356"/>
      <c r="Y646" s="356"/>
      <c r="Z646" s="356"/>
      <c r="AA646" s="360"/>
      <c r="AB646" s="360"/>
      <c r="AC646" s="356"/>
      <c r="AD646" s="356"/>
      <c r="AE646" s="356"/>
      <c r="AF646" s="356"/>
      <c r="AG646" s="356"/>
      <c r="AH646" s="356"/>
      <c r="AI646" s="361"/>
      <c r="AJ646" s="356"/>
      <c r="AK646" s="356"/>
      <c r="AL646" s="356"/>
      <c r="AM646" s="362"/>
      <c r="AN646" s="356"/>
      <c r="AO646" s="356"/>
      <c r="AP646" s="356"/>
      <c r="AQ646" s="356"/>
      <c r="AR646" s="363"/>
      <c r="AS646" s="356"/>
      <c r="AT646" s="356"/>
      <c r="AU646" s="356"/>
      <c r="AV646" s="364"/>
      <c r="AW646" s="356"/>
      <c r="AX646" s="356"/>
      <c r="AY646" s="356"/>
      <c r="AZ646" s="356"/>
      <c r="BA646" s="356"/>
      <c r="BB646" s="356"/>
      <c r="BC646" s="356"/>
      <c r="BD646" s="356"/>
      <c r="BE646" s="356"/>
      <c r="BF646" s="356"/>
      <c r="BG646" s="356"/>
      <c r="BH646" s="354"/>
      <c r="BI646" s="354"/>
      <c r="BJ646" s="356"/>
      <c r="BK646" s="356"/>
      <c r="BL646" s="356"/>
      <c r="BM646" s="356"/>
      <c r="BN646" s="356"/>
      <c r="BO646" s="356"/>
      <c r="BP646" s="356"/>
      <c r="BQ646" s="356"/>
      <c r="BR646" s="356"/>
      <c r="BS646" s="354"/>
      <c r="BT646" s="356"/>
    </row>
    <row r="647" spans="1:72" x14ac:dyDescent="0.2">
      <c r="A647" s="353"/>
      <c r="B647" s="354"/>
      <c r="C647" s="354"/>
      <c r="D647" s="354"/>
      <c r="E647" s="354"/>
      <c r="F647" s="356"/>
      <c r="G647" s="356"/>
      <c r="H647" s="356"/>
      <c r="I647" s="357"/>
      <c r="J647" s="356"/>
      <c r="K647" s="356"/>
      <c r="L647" s="356"/>
      <c r="M647" s="356"/>
      <c r="N647" s="356"/>
      <c r="O647" s="356"/>
      <c r="P647" s="356"/>
      <c r="Q647" s="356"/>
      <c r="R647" s="358"/>
      <c r="S647" s="358"/>
      <c r="T647" s="356"/>
      <c r="U647" s="359"/>
      <c r="V647" s="493"/>
      <c r="W647" s="356"/>
      <c r="X647" s="356"/>
      <c r="Y647" s="356"/>
      <c r="Z647" s="356"/>
      <c r="AA647" s="360"/>
      <c r="AB647" s="360"/>
      <c r="AC647" s="356"/>
      <c r="AD647" s="356"/>
      <c r="AE647" s="356"/>
      <c r="AF647" s="356"/>
      <c r="AG647" s="356"/>
      <c r="AH647" s="356"/>
      <c r="AI647" s="361"/>
      <c r="AJ647" s="356"/>
      <c r="AK647" s="356"/>
      <c r="AL647" s="356"/>
      <c r="AM647" s="362"/>
      <c r="AN647" s="356"/>
      <c r="AO647" s="356"/>
      <c r="AP647" s="356"/>
      <c r="AQ647" s="356"/>
      <c r="AR647" s="363"/>
      <c r="AS647" s="356"/>
      <c r="AT647" s="356"/>
      <c r="AU647" s="356"/>
      <c r="AV647" s="364"/>
      <c r="AW647" s="356"/>
      <c r="AX647" s="356"/>
      <c r="AY647" s="356"/>
      <c r="AZ647" s="356"/>
      <c r="BA647" s="356"/>
      <c r="BB647" s="356"/>
      <c r="BC647" s="356"/>
      <c r="BD647" s="356"/>
      <c r="BE647" s="356"/>
      <c r="BF647" s="356"/>
      <c r="BG647" s="356"/>
      <c r="BH647" s="354"/>
      <c r="BI647" s="354"/>
      <c r="BJ647" s="356"/>
      <c r="BK647" s="356"/>
      <c r="BL647" s="356"/>
      <c r="BM647" s="356"/>
      <c r="BN647" s="356"/>
      <c r="BO647" s="356"/>
      <c r="BP647" s="356"/>
      <c r="BQ647" s="356"/>
      <c r="BR647" s="356"/>
      <c r="BS647" s="354"/>
      <c r="BT647" s="356"/>
    </row>
    <row r="648" spans="1:72" x14ac:dyDescent="0.2">
      <c r="A648" s="353"/>
      <c r="B648" s="354"/>
      <c r="C648" s="354"/>
      <c r="D648" s="354"/>
      <c r="E648" s="354"/>
      <c r="F648" s="356"/>
      <c r="G648" s="356"/>
      <c r="H648" s="356"/>
      <c r="I648" s="357"/>
      <c r="J648" s="356"/>
      <c r="K648" s="356"/>
      <c r="L648" s="356"/>
      <c r="M648" s="356"/>
      <c r="N648" s="356"/>
      <c r="O648" s="356"/>
      <c r="P648" s="356"/>
      <c r="Q648" s="356"/>
      <c r="R648" s="358"/>
      <c r="S648" s="358"/>
      <c r="T648" s="356"/>
      <c r="U648" s="359"/>
      <c r="V648" s="493"/>
      <c r="W648" s="356"/>
      <c r="X648" s="356"/>
      <c r="Y648" s="356"/>
      <c r="Z648" s="356"/>
      <c r="AA648" s="360"/>
      <c r="AB648" s="360"/>
      <c r="AC648" s="356"/>
      <c r="AD648" s="356"/>
      <c r="AE648" s="356"/>
      <c r="AF648" s="356"/>
      <c r="AG648" s="356"/>
      <c r="AH648" s="356"/>
      <c r="AI648" s="361"/>
      <c r="AJ648" s="356"/>
      <c r="AK648" s="356"/>
      <c r="AL648" s="356"/>
      <c r="AM648" s="362"/>
      <c r="AN648" s="356"/>
      <c r="AO648" s="356"/>
      <c r="AP648" s="356"/>
      <c r="AQ648" s="356"/>
      <c r="AR648" s="363"/>
      <c r="AS648" s="356"/>
      <c r="AT648" s="356"/>
      <c r="AU648" s="356"/>
      <c r="AV648" s="364"/>
      <c r="AW648" s="356"/>
      <c r="AX648" s="356"/>
      <c r="AY648" s="356"/>
      <c r="AZ648" s="356"/>
      <c r="BA648" s="356"/>
      <c r="BB648" s="356"/>
      <c r="BC648" s="356"/>
      <c r="BD648" s="356"/>
      <c r="BE648" s="356"/>
      <c r="BF648" s="356"/>
      <c r="BG648" s="356"/>
      <c r="BH648" s="354"/>
      <c r="BI648" s="354"/>
      <c r="BJ648" s="356"/>
      <c r="BK648" s="356"/>
      <c r="BL648" s="356"/>
      <c r="BM648" s="356"/>
      <c r="BN648" s="356"/>
      <c r="BO648" s="356"/>
      <c r="BP648" s="356"/>
      <c r="BQ648" s="356"/>
      <c r="BR648" s="356"/>
      <c r="BS648" s="354"/>
      <c r="BT648" s="356"/>
    </row>
    <row r="649" spans="1:72" x14ac:dyDescent="0.2">
      <c r="A649" s="353"/>
      <c r="B649" s="354"/>
      <c r="C649" s="354"/>
      <c r="D649" s="354"/>
      <c r="E649" s="354"/>
      <c r="F649" s="356"/>
      <c r="G649" s="356"/>
      <c r="H649" s="356"/>
      <c r="I649" s="357"/>
      <c r="J649" s="356"/>
      <c r="K649" s="356"/>
      <c r="L649" s="356"/>
      <c r="M649" s="356"/>
      <c r="N649" s="356"/>
      <c r="O649" s="356"/>
      <c r="P649" s="356"/>
      <c r="Q649" s="356"/>
      <c r="R649" s="358"/>
      <c r="S649" s="358"/>
      <c r="T649" s="356"/>
      <c r="U649" s="359"/>
      <c r="V649" s="493"/>
      <c r="W649" s="356"/>
      <c r="X649" s="356"/>
      <c r="Y649" s="356"/>
      <c r="Z649" s="356"/>
      <c r="AA649" s="360"/>
      <c r="AB649" s="360"/>
      <c r="AC649" s="356"/>
      <c r="AD649" s="356"/>
      <c r="AE649" s="356"/>
      <c r="AF649" s="356"/>
      <c r="AG649" s="356"/>
      <c r="AH649" s="356"/>
      <c r="AI649" s="361"/>
      <c r="AJ649" s="356"/>
      <c r="AK649" s="356"/>
      <c r="AL649" s="356"/>
      <c r="AM649" s="362"/>
      <c r="AN649" s="356"/>
      <c r="AO649" s="356"/>
      <c r="AP649" s="356"/>
      <c r="AQ649" s="356"/>
      <c r="AR649" s="363"/>
      <c r="AS649" s="356"/>
      <c r="AT649" s="356"/>
      <c r="AU649" s="356"/>
      <c r="AV649" s="364"/>
      <c r="AW649" s="356"/>
      <c r="AX649" s="356"/>
      <c r="AY649" s="356"/>
      <c r="AZ649" s="356"/>
      <c r="BA649" s="356"/>
      <c r="BB649" s="356"/>
      <c r="BC649" s="356"/>
      <c r="BD649" s="356"/>
      <c r="BE649" s="356"/>
      <c r="BF649" s="356"/>
      <c r="BG649" s="356"/>
      <c r="BH649" s="354"/>
      <c r="BI649" s="354"/>
      <c r="BJ649" s="356"/>
      <c r="BK649" s="356"/>
      <c r="BL649" s="356"/>
      <c r="BM649" s="356"/>
      <c r="BN649" s="356"/>
      <c r="BO649" s="356"/>
      <c r="BP649" s="356"/>
      <c r="BQ649" s="356"/>
      <c r="BR649" s="356"/>
      <c r="BS649" s="354"/>
      <c r="BT649" s="356"/>
    </row>
    <row r="650" spans="1:72" x14ac:dyDescent="0.2">
      <c r="A650" s="353"/>
      <c r="B650" s="354"/>
      <c r="C650" s="354"/>
      <c r="D650" s="354"/>
      <c r="E650" s="354"/>
      <c r="F650" s="356"/>
      <c r="G650" s="356"/>
      <c r="H650" s="356"/>
      <c r="I650" s="357"/>
      <c r="J650" s="356"/>
      <c r="K650" s="356"/>
      <c r="L650" s="356"/>
      <c r="M650" s="356"/>
      <c r="N650" s="356"/>
      <c r="O650" s="356"/>
      <c r="P650" s="356"/>
      <c r="Q650" s="356"/>
      <c r="R650" s="358"/>
      <c r="S650" s="358"/>
      <c r="T650" s="356"/>
      <c r="U650" s="359"/>
      <c r="V650" s="493"/>
      <c r="W650" s="356"/>
      <c r="X650" s="356"/>
      <c r="Y650" s="356"/>
      <c r="Z650" s="356"/>
      <c r="AA650" s="360"/>
      <c r="AB650" s="360"/>
      <c r="AC650" s="356"/>
      <c r="AD650" s="356"/>
      <c r="AE650" s="356"/>
      <c r="AF650" s="356"/>
      <c r="AG650" s="356"/>
      <c r="AH650" s="356"/>
      <c r="AI650" s="361"/>
      <c r="AJ650" s="356"/>
      <c r="AK650" s="356"/>
      <c r="AL650" s="356"/>
      <c r="AM650" s="362"/>
      <c r="AN650" s="356"/>
      <c r="AO650" s="356"/>
      <c r="AP650" s="356"/>
      <c r="AQ650" s="356"/>
      <c r="AR650" s="363"/>
      <c r="AS650" s="356"/>
      <c r="AT650" s="356"/>
      <c r="AU650" s="356"/>
      <c r="AV650" s="364"/>
      <c r="AW650" s="356"/>
      <c r="AX650" s="356"/>
      <c r="AY650" s="356"/>
      <c r="AZ650" s="356"/>
      <c r="BA650" s="356"/>
      <c r="BB650" s="356"/>
      <c r="BC650" s="356"/>
      <c r="BD650" s="356"/>
      <c r="BE650" s="356"/>
      <c r="BF650" s="356"/>
      <c r="BG650" s="356"/>
      <c r="BH650" s="354"/>
      <c r="BI650" s="354"/>
      <c r="BJ650" s="356"/>
      <c r="BK650" s="356"/>
      <c r="BL650" s="356"/>
      <c r="BM650" s="356"/>
      <c r="BN650" s="356"/>
      <c r="BO650" s="356"/>
      <c r="BP650" s="356"/>
      <c r="BQ650" s="356"/>
      <c r="BR650" s="356"/>
      <c r="BS650" s="354"/>
      <c r="BT650" s="356"/>
    </row>
    <row r="651" spans="1:72" x14ac:dyDescent="0.2">
      <c r="A651" s="353"/>
      <c r="B651" s="354"/>
      <c r="C651" s="354"/>
      <c r="D651" s="354"/>
      <c r="E651" s="354"/>
      <c r="F651" s="356"/>
      <c r="G651" s="356"/>
      <c r="H651" s="356"/>
      <c r="I651" s="357"/>
      <c r="J651" s="356"/>
      <c r="K651" s="356"/>
      <c r="L651" s="356"/>
      <c r="M651" s="356"/>
      <c r="N651" s="356"/>
      <c r="O651" s="356"/>
      <c r="P651" s="356"/>
      <c r="Q651" s="356"/>
      <c r="R651" s="358"/>
      <c r="S651" s="358"/>
      <c r="T651" s="356"/>
      <c r="U651" s="359"/>
      <c r="V651" s="493"/>
      <c r="W651" s="356"/>
      <c r="X651" s="356"/>
      <c r="Y651" s="356"/>
      <c r="Z651" s="356"/>
      <c r="AA651" s="360"/>
      <c r="AB651" s="360"/>
      <c r="AC651" s="356"/>
      <c r="AD651" s="356"/>
      <c r="AE651" s="356"/>
      <c r="AF651" s="356"/>
      <c r="AG651" s="356"/>
      <c r="AH651" s="356"/>
      <c r="AI651" s="361"/>
      <c r="AJ651" s="356"/>
      <c r="AK651" s="356"/>
      <c r="AL651" s="356"/>
      <c r="AM651" s="362"/>
      <c r="AN651" s="356"/>
      <c r="AO651" s="356"/>
      <c r="AP651" s="356"/>
      <c r="AQ651" s="356"/>
      <c r="AR651" s="363"/>
      <c r="AS651" s="356"/>
      <c r="AT651" s="356"/>
      <c r="AU651" s="356"/>
      <c r="AV651" s="364"/>
      <c r="AW651" s="356"/>
      <c r="AX651" s="356"/>
      <c r="AY651" s="356"/>
      <c r="AZ651" s="356"/>
      <c r="BA651" s="356"/>
      <c r="BB651" s="356"/>
      <c r="BC651" s="356"/>
      <c r="BD651" s="356"/>
      <c r="BE651" s="356"/>
      <c r="BF651" s="356"/>
      <c r="BG651" s="356"/>
      <c r="BH651" s="354"/>
      <c r="BI651" s="354"/>
      <c r="BJ651" s="356"/>
      <c r="BK651" s="356"/>
      <c r="BL651" s="356"/>
      <c r="BM651" s="356"/>
      <c r="BN651" s="356"/>
      <c r="BO651" s="356"/>
      <c r="BP651" s="356"/>
      <c r="BQ651" s="356"/>
      <c r="BR651" s="356"/>
      <c r="BS651" s="354"/>
      <c r="BT651" s="356"/>
    </row>
    <row r="652" spans="1:72" x14ac:dyDescent="0.2">
      <c r="A652" s="353"/>
      <c r="B652" s="354"/>
      <c r="C652" s="354"/>
      <c r="D652" s="354"/>
      <c r="E652" s="354"/>
      <c r="F652" s="356"/>
      <c r="G652" s="356"/>
      <c r="H652" s="356"/>
      <c r="I652" s="357"/>
      <c r="J652" s="356"/>
      <c r="K652" s="356"/>
      <c r="L652" s="356"/>
      <c r="M652" s="356"/>
      <c r="N652" s="356"/>
      <c r="O652" s="356"/>
      <c r="P652" s="356"/>
      <c r="Q652" s="356"/>
      <c r="R652" s="358"/>
      <c r="S652" s="358"/>
      <c r="T652" s="356"/>
      <c r="U652" s="359"/>
      <c r="V652" s="493"/>
      <c r="W652" s="356"/>
      <c r="X652" s="356"/>
      <c r="Y652" s="356"/>
      <c r="Z652" s="356"/>
      <c r="AA652" s="360"/>
      <c r="AB652" s="360"/>
      <c r="AC652" s="356"/>
      <c r="AD652" s="356"/>
      <c r="AE652" s="356"/>
      <c r="AF652" s="356"/>
      <c r="AG652" s="356"/>
      <c r="AH652" s="356"/>
      <c r="AI652" s="361"/>
      <c r="AJ652" s="356"/>
      <c r="AK652" s="356"/>
      <c r="AL652" s="356"/>
      <c r="AM652" s="362"/>
      <c r="AN652" s="356"/>
      <c r="AO652" s="356"/>
      <c r="AP652" s="356"/>
      <c r="AQ652" s="356"/>
      <c r="AR652" s="363"/>
      <c r="AS652" s="356"/>
      <c r="AT652" s="356"/>
      <c r="AU652" s="356"/>
      <c r="AV652" s="364"/>
      <c r="AW652" s="356"/>
      <c r="AX652" s="356"/>
      <c r="AY652" s="356"/>
      <c r="AZ652" s="356"/>
      <c r="BA652" s="356"/>
      <c r="BB652" s="356"/>
      <c r="BC652" s="356"/>
      <c r="BD652" s="356"/>
      <c r="BE652" s="356"/>
      <c r="BF652" s="356"/>
      <c r="BG652" s="356"/>
      <c r="BH652" s="354"/>
      <c r="BI652" s="354"/>
      <c r="BJ652" s="356"/>
      <c r="BK652" s="356"/>
      <c r="BL652" s="356"/>
      <c r="BM652" s="356"/>
      <c r="BN652" s="356"/>
      <c r="BO652" s="356"/>
      <c r="BP652" s="356"/>
      <c r="BQ652" s="356"/>
      <c r="BR652" s="356"/>
      <c r="BS652" s="354"/>
      <c r="BT652" s="356"/>
    </row>
    <row r="653" spans="1:72" x14ac:dyDescent="0.2">
      <c r="A653" s="353"/>
      <c r="B653" s="354"/>
      <c r="C653" s="354"/>
      <c r="D653" s="354"/>
      <c r="E653" s="354"/>
      <c r="F653" s="356"/>
      <c r="G653" s="356"/>
      <c r="H653" s="356"/>
      <c r="I653" s="357"/>
      <c r="J653" s="356"/>
      <c r="K653" s="356"/>
      <c r="L653" s="356"/>
      <c r="M653" s="356"/>
      <c r="N653" s="356"/>
      <c r="O653" s="356"/>
      <c r="P653" s="356"/>
      <c r="Q653" s="356"/>
      <c r="R653" s="358"/>
      <c r="S653" s="358"/>
      <c r="T653" s="356"/>
      <c r="U653" s="359"/>
      <c r="V653" s="493"/>
      <c r="W653" s="356"/>
      <c r="X653" s="356"/>
      <c r="Y653" s="356"/>
      <c r="Z653" s="356"/>
      <c r="AA653" s="360"/>
      <c r="AB653" s="360"/>
      <c r="AC653" s="356"/>
      <c r="AD653" s="356"/>
      <c r="AE653" s="356"/>
      <c r="AF653" s="356"/>
      <c r="AG653" s="356"/>
      <c r="AH653" s="356"/>
      <c r="AI653" s="361"/>
      <c r="AJ653" s="356"/>
      <c r="AK653" s="356"/>
      <c r="AL653" s="356"/>
      <c r="AM653" s="362"/>
      <c r="AN653" s="356"/>
      <c r="AO653" s="356"/>
      <c r="AP653" s="356"/>
      <c r="AQ653" s="356"/>
      <c r="AR653" s="363"/>
      <c r="AS653" s="356"/>
      <c r="AT653" s="356"/>
      <c r="AU653" s="356"/>
      <c r="AV653" s="364"/>
      <c r="AW653" s="356"/>
      <c r="AX653" s="356"/>
      <c r="AY653" s="356"/>
      <c r="AZ653" s="356"/>
      <c r="BA653" s="356"/>
      <c r="BB653" s="356"/>
      <c r="BC653" s="356"/>
      <c r="BD653" s="356"/>
      <c r="BE653" s="356"/>
      <c r="BF653" s="356"/>
      <c r="BG653" s="356"/>
      <c r="BH653" s="354"/>
      <c r="BI653" s="354"/>
      <c r="BJ653" s="356"/>
      <c r="BK653" s="356"/>
      <c r="BL653" s="356"/>
      <c r="BM653" s="356"/>
      <c r="BN653" s="356"/>
      <c r="BO653" s="356"/>
      <c r="BP653" s="356"/>
      <c r="BQ653" s="356"/>
      <c r="BR653" s="356"/>
      <c r="BS653" s="354"/>
      <c r="BT653" s="356"/>
    </row>
    <row r="654" spans="1:72" x14ac:dyDescent="0.2">
      <c r="A654" s="353"/>
      <c r="B654" s="354"/>
      <c r="C654" s="354"/>
      <c r="D654" s="354"/>
      <c r="E654" s="354"/>
      <c r="F654" s="356"/>
      <c r="G654" s="356"/>
      <c r="H654" s="356"/>
      <c r="I654" s="357"/>
      <c r="J654" s="356"/>
      <c r="K654" s="356"/>
      <c r="L654" s="356"/>
      <c r="M654" s="356"/>
      <c r="N654" s="356"/>
      <c r="O654" s="356"/>
      <c r="P654" s="356"/>
      <c r="Q654" s="356"/>
      <c r="R654" s="358"/>
      <c r="S654" s="358"/>
      <c r="T654" s="356"/>
      <c r="U654" s="359"/>
      <c r="V654" s="493"/>
      <c r="W654" s="356"/>
      <c r="X654" s="356"/>
      <c r="Y654" s="356"/>
      <c r="Z654" s="356"/>
      <c r="AA654" s="360"/>
      <c r="AB654" s="360"/>
      <c r="AC654" s="356"/>
      <c r="AD654" s="356"/>
      <c r="AE654" s="356"/>
      <c r="AF654" s="356"/>
      <c r="AG654" s="356"/>
      <c r="AH654" s="356"/>
      <c r="AI654" s="361"/>
      <c r="AJ654" s="356"/>
      <c r="AK654" s="356"/>
      <c r="AL654" s="356"/>
      <c r="AM654" s="362"/>
      <c r="AN654" s="356"/>
      <c r="AO654" s="356"/>
      <c r="AP654" s="356"/>
      <c r="AQ654" s="356"/>
      <c r="AR654" s="363"/>
      <c r="AS654" s="356"/>
      <c r="AT654" s="356"/>
      <c r="AU654" s="356"/>
      <c r="AV654" s="364"/>
      <c r="AW654" s="356"/>
      <c r="AX654" s="356"/>
      <c r="AY654" s="356"/>
      <c r="AZ654" s="356"/>
      <c r="BA654" s="356"/>
      <c r="BB654" s="356"/>
      <c r="BC654" s="356"/>
      <c r="BD654" s="356"/>
      <c r="BE654" s="356"/>
      <c r="BF654" s="356"/>
      <c r="BG654" s="356"/>
      <c r="BH654" s="354"/>
      <c r="BI654" s="354"/>
      <c r="BJ654" s="356"/>
      <c r="BK654" s="356"/>
      <c r="BL654" s="356"/>
      <c r="BM654" s="356"/>
      <c r="BN654" s="356"/>
      <c r="BO654" s="356"/>
      <c r="BP654" s="356"/>
      <c r="BQ654" s="356"/>
      <c r="BR654" s="356"/>
      <c r="BS654" s="354"/>
      <c r="BT654" s="356"/>
    </row>
    <row r="655" spans="1:72" x14ac:dyDescent="0.2">
      <c r="A655" s="353"/>
      <c r="B655" s="354"/>
      <c r="C655" s="354"/>
      <c r="D655" s="354"/>
      <c r="E655" s="354"/>
      <c r="F655" s="356"/>
      <c r="G655" s="356"/>
      <c r="H655" s="356"/>
      <c r="I655" s="357"/>
      <c r="J655" s="356"/>
      <c r="K655" s="356"/>
      <c r="L655" s="356"/>
      <c r="M655" s="356"/>
      <c r="N655" s="356"/>
      <c r="O655" s="356"/>
      <c r="P655" s="356"/>
      <c r="Q655" s="356"/>
      <c r="R655" s="358"/>
      <c r="S655" s="358"/>
      <c r="T655" s="356"/>
      <c r="U655" s="359"/>
      <c r="V655" s="493"/>
      <c r="W655" s="356"/>
      <c r="X655" s="356"/>
      <c r="Y655" s="356"/>
      <c r="Z655" s="356"/>
      <c r="AA655" s="360"/>
      <c r="AB655" s="360"/>
      <c r="AC655" s="356"/>
      <c r="AD655" s="356"/>
      <c r="AE655" s="356"/>
      <c r="AF655" s="356"/>
      <c r="AG655" s="356"/>
      <c r="AH655" s="356"/>
      <c r="AI655" s="361"/>
      <c r="AJ655" s="356"/>
      <c r="AK655" s="356"/>
      <c r="AL655" s="356"/>
      <c r="AM655" s="362"/>
      <c r="AN655" s="356"/>
      <c r="AO655" s="356"/>
      <c r="AP655" s="356"/>
      <c r="AQ655" s="356"/>
      <c r="AR655" s="363"/>
      <c r="AS655" s="356"/>
      <c r="AT655" s="356"/>
      <c r="AU655" s="356"/>
      <c r="AV655" s="364"/>
      <c r="AW655" s="356"/>
      <c r="AX655" s="356"/>
      <c r="AY655" s="356"/>
      <c r="AZ655" s="356"/>
      <c r="BA655" s="356"/>
      <c r="BB655" s="356"/>
      <c r="BC655" s="356"/>
      <c r="BD655" s="356"/>
      <c r="BE655" s="356"/>
      <c r="BF655" s="356"/>
      <c r="BG655" s="356"/>
      <c r="BH655" s="354"/>
      <c r="BI655" s="354"/>
      <c r="BJ655" s="356"/>
      <c r="BK655" s="356"/>
      <c r="BL655" s="356"/>
      <c r="BM655" s="356"/>
      <c r="BN655" s="356"/>
      <c r="BO655" s="356"/>
      <c r="BP655" s="356"/>
      <c r="BQ655" s="356"/>
      <c r="BR655" s="356"/>
      <c r="BS655" s="354"/>
      <c r="BT655" s="356"/>
    </row>
    <row r="656" spans="1:72" x14ac:dyDescent="0.2">
      <c r="A656" s="353"/>
      <c r="B656" s="354"/>
      <c r="C656" s="354"/>
      <c r="D656" s="354"/>
      <c r="E656" s="354"/>
      <c r="F656" s="356"/>
      <c r="G656" s="356"/>
      <c r="H656" s="356"/>
      <c r="I656" s="357"/>
      <c r="J656" s="356"/>
      <c r="K656" s="356"/>
      <c r="L656" s="356"/>
      <c r="M656" s="356"/>
      <c r="N656" s="356"/>
      <c r="O656" s="356"/>
      <c r="P656" s="356"/>
      <c r="Q656" s="356"/>
      <c r="R656" s="358"/>
      <c r="S656" s="358"/>
      <c r="T656" s="356"/>
      <c r="U656" s="359"/>
      <c r="V656" s="493"/>
      <c r="W656" s="356"/>
      <c r="X656" s="356"/>
      <c r="Y656" s="356"/>
      <c r="Z656" s="356"/>
      <c r="AA656" s="360"/>
      <c r="AB656" s="360"/>
      <c r="AC656" s="356"/>
      <c r="AD656" s="356"/>
      <c r="AE656" s="356"/>
      <c r="AF656" s="356"/>
      <c r="AG656" s="356"/>
      <c r="AH656" s="356"/>
      <c r="AI656" s="361"/>
      <c r="AJ656" s="356"/>
      <c r="AK656" s="356"/>
      <c r="AL656" s="356"/>
      <c r="AM656" s="362"/>
      <c r="AN656" s="356"/>
      <c r="AO656" s="356"/>
      <c r="AP656" s="356"/>
      <c r="AQ656" s="356"/>
      <c r="AR656" s="363"/>
      <c r="AS656" s="356"/>
      <c r="AT656" s="356"/>
      <c r="AU656" s="356"/>
      <c r="AV656" s="364"/>
      <c r="AW656" s="356"/>
      <c r="AX656" s="356"/>
      <c r="AY656" s="356"/>
      <c r="AZ656" s="356"/>
      <c r="BA656" s="356"/>
      <c r="BB656" s="356"/>
      <c r="BC656" s="356"/>
      <c r="BD656" s="356"/>
      <c r="BE656" s="356"/>
      <c r="BF656" s="356"/>
      <c r="BG656" s="356"/>
      <c r="BH656" s="354"/>
      <c r="BI656" s="354"/>
      <c r="BJ656" s="356"/>
      <c r="BK656" s="356"/>
      <c r="BL656" s="356"/>
      <c r="BM656" s="356"/>
      <c r="BN656" s="356"/>
      <c r="BO656" s="356"/>
      <c r="BP656" s="356"/>
      <c r="BQ656" s="356"/>
      <c r="BR656" s="356"/>
      <c r="BS656" s="354"/>
      <c r="BT656" s="356"/>
    </row>
    <row r="657" spans="1:72" x14ac:dyDescent="0.2">
      <c r="A657" s="353"/>
      <c r="B657" s="354"/>
      <c r="C657" s="354"/>
      <c r="D657" s="354"/>
      <c r="E657" s="354"/>
      <c r="F657" s="356"/>
      <c r="G657" s="356"/>
      <c r="H657" s="356"/>
      <c r="I657" s="357"/>
      <c r="J657" s="356"/>
      <c r="K657" s="356"/>
      <c r="L657" s="356"/>
      <c r="M657" s="356"/>
      <c r="N657" s="356"/>
      <c r="O657" s="356"/>
      <c r="P657" s="356"/>
      <c r="Q657" s="356"/>
      <c r="R657" s="358"/>
      <c r="S657" s="358"/>
      <c r="T657" s="356"/>
      <c r="U657" s="359"/>
      <c r="V657" s="493"/>
      <c r="W657" s="356"/>
      <c r="X657" s="356"/>
      <c r="Y657" s="356"/>
      <c r="Z657" s="356"/>
      <c r="AA657" s="360"/>
      <c r="AB657" s="360"/>
      <c r="AC657" s="356"/>
      <c r="AD657" s="356"/>
      <c r="AE657" s="356"/>
      <c r="AF657" s="356"/>
      <c r="AG657" s="356"/>
      <c r="AH657" s="356"/>
      <c r="AI657" s="361"/>
      <c r="AJ657" s="356"/>
      <c r="AK657" s="356"/>
      <c r="AL657" s="356"/>
      <c r="AM657" s="362"/>
      <c r="AN657" s="356"/>
      <c r="AO657" s="356"/>
      <c r="AP657" s="356"/>
      <c r="AQ657" s="356"/>
      <c r="AR657" s="363"/>
      <c r="AS657" s="356"/>
      <c r="AT657" s="356"/>
      <c r="AU657" s="356"/>
      <c r="AV657" s="364"/>
      <c r="AW657" s="356"/>
      <c r="AX657" s="356"/>
      <c r="AY657" s="356"/>
      <c r="AZ657" s="356"/>
      <c r="BA657" s="356"/>
      <c r="BB657" s="356"/>
      <c r="BC657" s="356"/>
      <c r="BD657" s="356"/>
      <c r="BE657" s="356"/>
      <c r="BF657" s="356"/>
      <c r="BG657" s="356"/>
      <c r="BH657" s="354"/>
      <c r="BI657" s="354"/>
      <c r="BJ657" s="356"/>
      <c r="BK657" s="356"/>
      <c r="BL657" s="356"/>
      <c r="BM657" s="356"/>
      <c r="BN657" s="356"/>
      <c r="BO657" s="356"/>
      <c r="BP657" s="356"/>
      <c r="BQ657" s="356"/>
      <c r="BR657" s="356"/>
      <c r="BS657" s="354"/>
      <c r="BT657" s="356"/>
    </row>
    <row r="658" spans="1:72" x14ac:dyDescent="0.2">
      <c r="A658" s="353"/>
      <c r="B658" s="354"/>
      <c r="C658" s="354"/>
      <c r="D658" s="354"/>
      <c r="E658" s="354"/>
      <c r="F658" s="356"/>
      <c r="G658" s="356"/>
      <c r="H658" s="356"/>
      <c r="I658" s="357"/>
      <c r="J658" s="356"/>
      <c r="K658" s="356"/>
      <c r="L658" s="356"/>
      <c r="M658" s="356"/>
      <c r="N658" s="356"/>
      <c r="O658" s="356"/>
      <c r="P658" s="356"/>
      <c r="Q658" s="356"/>
      <c r="R658" s="358"/>
      <c r="S658" s="358"/>
      <c r="T658" s="356"/>
      <c r="U658" s="359"/>
      <c r="V658" s="493"/>
      <c r="W658" s="356"/>
      <c r="X658" s="356"/>
      <c r="Y658" s="356"/>
      <c r="Z658" s="356"/>
      <c r="AA658" s="360"/>
      <c r="AB658" s="360"/>
      <c r="AC658" s="356"/>
      <c r="AD658" s="356"/>
      <c r="AE658" s="356"/>
      <c r="AF658" s="356"/>
      <c r="AG658" s="356"/>
      <c r="AH658" s="356"/>
      <c r="AI658" s="361"/>
      <c r="AJ658" s="356"/>
      <c r="AK658" s="356"/>
      <c r="AL658" s="356"/>
      <c r="AM658" s="362"/>
      <c r="AN658" s="356"/>
      <c r="AO658" s="356"/>
      <c r="AP658" s="356"/>
      <c r="AQ658" s="356"/>
      <c r="AR658" s="363"/>
      <c r="AS658" s="356"/>
      <c r="AT658" s="356"/>
      <c r="AU658" s="356"/>
      <c r="AV658" s="364"/>
      <c r="AW658" s="356"/>
      <c r="AX658" s="356"/>
      <c r="AY658" s="356"/>
      <c r="AZ658" s="356"/>
      <c r="BA658" s="356"/>
      <c r="BB658" s="356"/>
      <c r="BC658" s="356"/>
      <c r="BD658" s="356"/>
      <c r="BE658" s="356"/>
      <c r="BF658" s="356"/>
      <c r="BG658" s="356"/>
      <c r="BH658" s="354"/>
      <c r="BI658" s="354"/>
      <c r="BJ658" s="356"/>
      <c r="BK658" s="356"/>
      <c r="BL658" s="356"/>
      <c r="BM658" s="356"/>
      <c r="BN658" s="356"/>
      <c r="BO658" s="356"/>
      <c r="BP658" s="356"/>
      <c r="BQ658" s="356"/>
      <c r="BR658" s="356"/>
      <c r="BS658" s="354"/>
      <c r="BT658" s="356"/>
    </row>
    <row r="659" spans="1:72" x14ac:dyDescent="0.2">
      <c r="A659" s="353"/>
      <c r="B659" s="354"/>
      <c r="C659" s="354"/>
      <c r="D659" s="354"/>
      <c r="E659" s="354"/>
      <c r="F659" s="356"/>
      <c r="G659" s="356"/>
      <c r="H659" s="356"/>
      <c r="I659" s="357"/>
      <c r="J659" s="356"/>
      <c r="K659" s="356"/>
      <c r="L659" s="356"/>
      <c r="M659" s="356"/>
      <c r="N659" s="356"/>
      <c r="O659" s="356"/>
      <c r="P659" s="356"/>
      <c r="Q659" s="356"/>
      <c r="R659" s="358"/>
      <c r="S659" s="358"/>
      <c r="T659" s="356"/>
      <c r="U659" s="359"/>
      <c r="V659" s="493"/>
      <c r="W659" s="356"/>
      <c r="X659" s="356"/>
      <c r="Y659" s="356"/>
      <c r="Z659" s="356"/>
      <c r="AA659" s="360"/>
      <c r="AB659" s="360"/>
      <c r="AC659" s="356"/>
      <c r="AD659" s="356"/>
      <c r="AE659" s="356"/>
      <c r="AF659" s="356"/>
      <c r="AG659" s="356"/>
      <c r="AH659" s="356"/>
      <c r="AI659" s="361"/>
      <c r="AJ659" s="356"/>
      <c r="AK659" s="356"/>
      <c r="AL659" s="356"/>
      <c r="AM659" s="362"/>
      <c r="AN659" s="356"/>
      <c r="AO659" s="356"/>
      <c r="AP659" s="356"/>
      <c r="AQ659" s="356"/>
      <c r="AR659" s="363"/>
      <c r="AS659" s="356"/>
      <c r="AT659" s="356"/>
      <c r="AU659" s="356"/>
      <c r="AV659" s="364"/>
      <c r="AW659" s="356"/>
      <c r="AX659" s="356"/>
      <c r="AY659" s="356"/>
      <c r="AZ659" s="356"/>
      <c r="BA659" s="356"/>
      <c r="BB659" s="356"/>
      <c r="BC659" s="356"/>
      <c r="BD659" s="356"/>
      <c r="BE659" s="356"/>
      <c r="BF659" s="356"/>
      <c r="BG659" s="356"/>
      <c r="BH659" s="354"/>
      <c r="BI659" s="354"/>
      <c r="BJ659" s="356"/>
      <c r="BK659" s="356"/>
      <c r="BL659" s="356"/>
      <c r="BM659" s="356"/>
      <c r="BN659" s="356"/>
      <c r="BO659" s="356"/>
      <c r="BP659" s="356"/>
      <c r="BQ659" s="356"/>
      <c r="BR659" s="356"/>
      <c r="BS659" s="354"/>
      <c r="BT659" s="356"/>
    </row>
    <row r="660" spans="1:72" x14ac:dyDescent="0.2">
      <c r="A660" s="353"/>
      <c r="B660" s="354"/>
      <c r="C660" s="354"/>
      <c r="D660" s="354"/>
      <c r="E660" s="354"/>
      <c r="F660" s="356"/>
      <c r="G660" s="356"/>
      <c r="H660" s="356"/>
      <c r="I660" s="357"/>
      <c r="J660" s="356"/>
      <c r="K660" s="356"/>
      <c r="L660" s="356"/>
      <c r="M660" s="356"/>
      <c r="N660" s="356"/>
      <c r="O660" s="356"/>
      <c r="P660" s="356"/>
      <c r="Q660" s="356"/>
      <c r="R660" s="358"/>
      <c r="S660" s="358"/>
      <c r="T660" s="356"/>
      <c r="U660" s="359"/>
      <c r="V660" s="493"/>
      <c r="W660" s="356"/>
      <c r="X660" s="356"/>
      <c r="Y660" s="356"/>
      <c r="Z660" s="356"/>
      <c r="AA660" s="360"/>
      <c r="AB660" s="360"/>
      <c r="AC660" s="356"/>
      <c r="AD660" s="356"/>
      <c r="AE660" s="356"/>
      <c r="AF660" s="356"/>
      <c r="AG660" s="356"/>
      <c r="AH660" s="356"/>
      <c r="AI660" s="361"/>
      <c r="AJ660" s="356"/>
      <c r="AK660" s="356"/>
      <c r="AL660" s="356"/>
      <c r="AM660" s="362"/>
      <c r="AN660" s="356"/>
      <c r="AO660" s="356"/>
      <c r="AP660" s="356"/>
      <c r="AQ660" s="356"/>
      <c r="AR660" s="363"/>
      <c r="AS660" s="356"/>
      <c r="AT660" s="356"/>
      <c r="AU660" s="356"/>
      <c r="AV660" s="364"/>
      <c r="AW660" s="356"/>
      <c r="AX660" s="356"/>
      <c r="AY660" s="356"/>
      <c r="AZ660" s="356"/>
      <c r="BA660" s="356"/>
      <c r="BB660" s="356"/>
      <c r="BC660" s="356"/>
      <c r="BD660" s="356"/>
      <c r="BE660" s="356"/>
      <c r="BF660" s="356"/>
      <c r="BG660" s="356"/>
      <c r="BH660" s="354"/>
      <c r="BI660" s="354"/>
      <c r="BJ660" s="356"/>
      <c r="BK660" s="356"/>
      <c r="BL660" s="356"/>
      <c r="BM660" s="356"/>
      <c r="BN660" s="356"/>
      <c r="BO660" s="356"/>
      <c r="BP660" s="356"/>
      <c r="BQ660" s="356"/>
      <c r="BR660" s="356"/>
      <c r="BS660" s="354"/>
      <c r="BT660" s="356"/>
    </row>
    <row r="661" spans="1:72" x14ac:dyDescent="0.2">
      <c r="A661" s="353"/>
      <c r="B661" s="354"/>
      <c r="C661" s="354"/>
      <c r="D661" s="354"/>
      <c r="E661" s="354"/>
      <c r="F661" s="356"/>
      <c r="G661" s="356"/>
      <c r="H661" s="356"/>
      <c r="I661" s="357"/>
      <c r="J661" s="356"/>
      <c r="K661" s="356"/>
      <c r="L661" s="356"/>
      <c r="M661" s="356"/>
      <c r="N661" s="356"/>
      <c r="O661" s="356"/>
      <c r="P661" s="356"/>
      <c r="Q661" s="356"/>
      <c r="R661" s="358"/>
      <c r="S661" s="358"/>
      <c r="T661" s="356"/>
      <c r="U661" s="359"/>
      <c r="V661" s="493"/>
      <c r="W661" s="356"/>
      <c r="X661" s="356"/>
      <c r="Y661" s="356"/>
      <c r="Z661" s="356"/>
      <c r="AA661" s="360"/>
      <c r="AB661" s="360"/>
      <c r="AC661" s="356"/>
      <c r="AD661" s="356"/>
      <c r="AE661" s="356"/>
      <c r="AF661" s="356"/>
      <c r="AG661" s="356"/>
      <c r="AH661" s="356"/>
      <c r="AI661" s="361"/>
      <c r="AJ661" s="356"/>
      <c r="AK661" s="356"/>
      <c r="AL661" s="356"/>
      <c r="AM661" s="362"/>
      <c r="AN661" s="356"/>
      <c r="AO661" s="356"/>
      <c r="AP661" s="356"/>
      <c r="AQ661" s="356"/>
      <c r="AR661" s="363"/>
      <c r="AS661" s="356"/>
      <c r="AT661" s="356"/>
      <c r="AU661" s="356"/>
      <c r="AV661" s="364"/>
      <c r="AW661" s="356"/>
      <c r="AX661" s="356"/>
      <c r="AY661" s="356"/>
      <c r="AZ661" s="356"/>
      <c r="BA661" s="356"/>
      <c r="BB661" s="356"/>
      <c r="BC661" s="356"/>
      <c r="BD661" s="356"/>
      <c r="BE661" s="356"/>
      <c r="BF661" s="356"/>
      <c r="BG661" s="356"/>
      <c r="BH661" s="354"/>
      <c r="BI661" s="354"/>
      <c r="BJ661" s="356"/>
      <c r="BK661" s="356"/>
      <c r="BL661" s="356"/>
      <c r="BM661" s="356"/>
      <c r="BN661" s="356"/>
      <c r="BO661" s="356"/>
      <c r="BP661" s="356"/>
      <c r="BQ661" s="356"/>
      <c r="BR661" s="356"/>
      <c r="BS661" s="354"/>
      <c r="BT661" s="356"/>
    </row>
    <row r="662" spans="1:72" x14ac:dyDescent="0.2">
      <c r="A662" s="353"/>
      <c r="B662" s="354"/>
      <c r="C662" s="354"/>
      <c r="D662" s="354"/>
      <c r="E662" s="354"/>
      <c r="F662" s="356"/>
      <c r="G662" s="356"/>
      <c r="H662" s="356"/>
      <c r="I662" s="357"/>
      <c r="J662" s="356"/>
      <c r="K662" s="356"/>
      <c r="L662" s="356"/>
      <c r="M662" s="356"/>
      <c r="N662" s="356"/>
      <c r="O662" s="356"/>
      <c r="P662" s="356"/>
      <c r="Q662" s="356"/>
      <c r="R662" s="358"/>
      <c r="S662" s="358"/>
      <c r="T662" s="356"/>
      <c r="U662" s="359"/>
      <c r="V662" s="493"/>
      <c r="W662" s="356"/>
      <c r="X662" s="356"/>
      <c r="Y662" s="356"/>
      <c r="Z662" s="356"/>
      <c r="AA662" s="360"/>
      <c r="AB662" s="360"/>
      <c r="AC662" s="356"/>
      <c r="AD662" s="356"/>
      <c r="AE662" s="356"/>
      <c r="AF662" s="356"/>
      <c r="AG662" s="356"/>
      <c r="AH662" s="356"/>
      <c r="AI662" s="361"/>
      <c r="AJ662" s="356"/>
      <c r="AK662" s="356"/>
      <c r="AL662" s="356"/>
      <c r="AM662" s="362"/>
      <c r="AN662" s="356"/>
      <c r="AO662" s="356"/>
      <c r="AP662" s="356"/>
      <c r="AQ662" s="356"/>
      <c r="AR662" s="363"/>
      <c r="AS662" s="356"/>
      <c r="AT662" s="356"/>
      <c r="AU662" s="356"/>
      <c r="AV662" s="364"/>
      <c r="AW662" s="356"/>
      <c r="AX662" s="356"/>
      <c r="AY662" s="356"/>
      <c r="AZ662" s="356"/>
      <c r="BA662" s="356"/>
      <c r="BB662" s="356"/>
      <c r="BC662" s="356"/>
      <c r="BD662" s="356"/>
      <c r="BE662" s="356"/>
      <c r="BF662" s="356"/>
      <c r="BG662" s="356"/>
      <c r="BH662" s="354"/>
      <c r="BI662" s="354"/>
      <c r="BJ662" s="356"/>
      <c r="BK662" s="356"/>
      <c r="BL662" s="356"/>
      <c r="BM662" s="356"/>
      <c r="BN662" s="356"/>
      <c r="BO662" s="356"/>
      <c r="BP662" s="356"/>
      <c r="BQ662" s="356"/>
      <c r="BR662" s="356"/>
      <c r="BS662" s="354"/>
      <c r="BT662" s="356"/>
    </row>
    <row r="663" spans="1:72" x14ac:dyDescent="0.2">
      <c r="A663" s="353"/>
      <c r="B663" s="354"/>
      <c r="C663" s="354"/>
      <c r="D663" s="354"/>
      <c r="E663" s="354"/>
      <c r="F663" s="356"/>
      <c r="G663" s="356"/>
      <c r="H663" s="356"/>
      <c r="I663" s="357"/>
      <c r="J663" s="356"/>
      <c r="K663" s="356"/>
      <c r="L663" s="356"/>
      <c r="M663" s="356"/>
      <c r="N663" s="356"/>
      <c r="O663" s="356"/>
      <c r="P663" s="356"/>
      <c r="Q663" s="356"/>
      <c r="R663" s="358"/>
      <c r="S663" s="358"/>
      <c r="T663" s="356"/>
      <c r="U663" s="359"/>
      <c r="V663" s="493"/>
      <c r="W663" s="356"/>
      <c r="X663" s="356"/>
      <c r="Y663" s="356"/>
      <c r="Z663" s="356"/>
      <c r="AA663" s="360"/>
      <c r="AB663" s="360"/>
      <c r="AC663" s="356"/>
      <c r="AD663" s="356"/>
      <c r="AE663" s="356"/>
      <c r="AF663" s="356"/>
      <c r="AG663" s="356"/>
      <c r="AH663" s="356"/>
      <c r="AI663" s="361"/>
      <c r="AJ663" s="356"/>
      <c r="AK663" s="356"/>
      <c r="AL663" s="356"/>
      <c r="AM663" s="362"/>
      <c r="AN663" s="356"/>
      <c r="AO663" s="356"/>
      <c r="AP663" s="356"/>
      <c r="AQ663" s="356"/>
      <c r="AR663" s="363"/>
      <c r="AS663" s="356"/>
      <c r="AT663" s="356"/>
      <c r="AU663" s="356"/>
      <c r="AV663" s="364"/>
      <c r="AW663" s="356"/>
      <c r="AX663" s="356"/>
      <c r="AY663" s="356"/>
      <c r="AZ663" s="356"/>
      <c r="BA663" s="356"/>
      <c r="BB663" s="356"/>
      <c r="BC663" s="356"/>
      <c r="BD663" s="356"/>
      <c r="BE663" s="356"/>
      <c r="BF663" s="356"/>
      <c r="BG663" s="356"/>
      <c r="BH663" s="354"/>
      <c r="BI663" s="354"/>
      <c r="BJ663" s="356"/>
      <c r="BK663" s="356"/>
      <c r="BL663" s="356"/>
      <c r="BM663" s="356"/>
      <c r="BN663" s="356"/>
      <c r="BO663" s="356"/>
      <c r="BP663" s="356"/>
      <c r="BQ663" s="356"/>
      <c r="BR663" s="356"/>
      <c r="BS663" s="354"/>
      <c r="BT663" s="356"/>
    </row>
    <row r="664" spans="1:72" x14ac:dyDescent="0.2">
      <c r="A664" s="353"/>
      <c r="B664" s="354"/>
      <c r="C664" s="354"/>
      <c r="D664" s="354"/>
      <c r="E664" s="354"/>
      <c r="F664" s="356"/>
      <c r="G664" s="356"/>
      <c r="H664" s="356"/>
      <c r="I664" s="357"/>
      <c r="J664" s="356"/>
      <c r="K664" s="356"/>
      <c r="L664" s="356"/>
      <c r="M664" s="356"/>
      <c r="N664" s="356"/>
      <c r="O664" s="356"/>
      <c r="P664" s="356"/>
      <c r="Q664" s="356"/>
      <c r="R664" s="358"/>
      <c r="S664" s="358"/>
      <c r="T664" s="356"/>
      <c r="U664" s="359"/>
      <c r="V664" s="493"/>
      <c r="W664" s="356"/>
      <c r="X664" s="356"/>
      <c r="Y664" s="356"/>
      <c r="Z664" s="356"/>
      <c r="AA664" s="360"/>
      <c r="AB664" s="360"/>
      <c r="AC664" s="356"/>
      <c r="AD664" s="356"/>
      <c r="AE664" s="356"/>
      <c r="AF664" s="356"/>
      <c r="AG664" s="356"/>
      <c r="AH664" s="356"/>
      <c r="AI664" s="361"/>
      <c r="AJ664" s="356"/>
      <c r="AK664" s="356"/>
      <c r="AL664" s="356"/>
      <c r="AM664" s="362"/>
      <c r="AN664" s="356"/>
      <c r="AO664" s="356"/>
      <c r="AP664" s="356"/>
      <c r="AQ664" s="356"/>
      <c r="AR664" s="363"/>
      <c r="AS664" s="356"/>
      <c r="AT664" s="356"/>
      <c r="AU664" s="356"/>
      <c r="AV664" s="364"/>
      <c r="AW664" s="356"/>
      <c r="AX664" s="356"/>
      <c r="AY664" s="356"/>
      <c r="AZ664" s="356"/>
      <c r="BA664" s="356"/>
      <c r="BB664" s="356"/>
      <c r="BC664" s="356"/>
      <c r="BD664" s="356"/>
      <c r="BE664" s="356"/>
      <c r="BF664" s="356"/>
      <c r="BG664" s="356"/>
      <c r="BH664" s="354"/>
      <c r="BI664" s="354"/>
      <c r="BJ664" s="356"/>
      <c r="BK664" s="356"/>
      <c r="BL664" s="356"/>
      <c r="BM664" s="356"/>
      <c r="BN664" s="356"/>
      <c r="BO664" s="356"/>
      <c r="BP664" s="356"/>
      <c r="BQ664" s="356"/>
      <c r="BR664" s="356"/>
      <c r="BS664" s="354"/>
      <c r="BT664" s="356"/>
    </row>
    <row r="665" spans="1:72" x14ac:dyDescent="0.2">
      <c r="A665" s="353"/>
      <c r="B665" s="354"/>
      <c r="C665" s="354"/>
      <c r="D665" s="354"/>
      <c r="E665" s="354"/>
      <c r="F665" s="356"/>
      <c r="G665" s="356"/>
      <c r="H665" s="356"/>
      <c r="I665" s="357"/>
      <c r="J665" s="356"/>
      <c r="K665" s="356"/>
      <c r="L665" s="356"/>
      <c r="M665" s="356"/>
      <c r="N665" s="356"/>
      <c r="O665" s="356"/>
      <c r="P665" s="356"/>
      <c r="Q665" s="356"/>
      <c r="R665" s="358"/>
      <c r="S665" s="358"/>
      <c r="T665" s="356"/>
      <c r="U665" s="359"/>
      <c r="V665" s="493"/>
      <c r="W665" s="356"/>
      <c r="X665" s="356"/>
      <c r="Y665" s="356"/>
      <c r="Z665" s="356"/>
      <c r="AA665" s="360"/>
      <c r="AB665" s="360"/>
      <c r="AC665" s="356"/>
      <c r="AD665" s="356"/>
      <c r="AE665" s="356"/>
      <c r="AF665" s="356"/>
      <c r="AG665" s="356"/>
      <c r="AH665" s="356"/>
      <c r="AI665" s="361"/>
      <c r="AJ665" s="356"/>
      <c r="AK665" s="356"/>
      <c r="AL665" s="356"/>
      <c r="AM665" s="362"/>
      <c r="AN665" s="356"/>
      <c r="AO665" s="356"/>
      <c r="AP665" s="356"/>
      <c r="AQ665" s="356"/>
      <c r="AR665" s="363"/>
      <c r="AS665" s="356"/>
      <c r="AT665" s="356"/>
      <c r="AU665" s="356"/>
      <c r="AV665" s="364"/>
      <c r="AW665" s="356"/>
      <c r="AX665" s="356"/>
      <c r="AY665" s="356"/>
      <c r="AZ665" s="356"/>
      <c r="BA665" s="356"/>
      <c r="BB665" s="356"/>
      <c r="BC665" s="356"/>
      <c r="BD665" s="356"/>
      <c r="BE665" s="356"/>
      <c r="BF665" s="356"/>
      <c r="BG665" s="356"/>
      <c r="BH665" s="354"/>
      <c r="BI665" s="354"/>
      <c r="BJ665" s="356"/>
      <c r="BK665" s="356"/>
      <c r="BL665" s="356"/>
      <c r="BM665" s="356"/>
      <c r="BN665" s="356"/>
      <c r="BO665" s="356"/>
      <c r="BP665" s="356"/>
      <c r="BQ665" s="356"/>
      <c r="BR665" s="356"/>
      <c r="BS665" s="354"/>
      <c r="BT665" s="356"/>
    </row>
    <row r="666" spans="1:72" x14ac:dyDescent="0.2">
      <c r="A666" s="353"/>
      <c r="B666" s="354"/>
      <c r="C666" s="354"/>
      <c r="D666" s="354"/>
      <c r="E666" s="354"/>
      <c r="F666" s="356"/>
      <c r="G666" s="356"/>
      <c r="H666" s="356"/>
      <c r="I666" s="357"/>
      <c r="J666" s="356"/>
      <c r="K666" s="356"/>
      <c r="L666" s="356"/>
      <c r="M666" s="356"/>
      <c r="N666" s="356"/>
      <c r="O666" s="356"/>
      <c r="P666" s="356"/>
      <c r="Q666" s="356"/>
      <c r="R666" s="358"/>
      <c r="S666" s="358"/>
      <c r="T666" s="356"/>
      <c r="U666" s="359"/>
      <c r="V666" s="493"/>
      <c r="W666" s="356"/>
      <c r="X666" s="356"/>
      <c r="Y666" s="356"/>
      <c r="Z666" s="356"/>
      <c r="AA666" s="360"/>
      <c r="AB666" s="360"/>
      <c r="AC666" s="356"/>
      <c r="AD666" s="356"/>
      <c r="AE666" s="356"/>
      <c r="AF666" s="356"/>
      <c r="AG666" s="356"/>
      <c r="AH666" s="356"/>
      <c r="AI666" s="361"/>
      <c r="AJ666" s="356"/>
      <c r="AK666" s="356"/>
      <c r="AL666" s="356"/>
      <c r="AM666" s="362"/>
      <c r="AN666" s="356"/>
      <c r="AO666" s="356"/>
      <c r="AP666" s="356"/>
      <c r="AQ666" s="356"/>
      <c r="AR666" s="363"/>
      <c r="AS666" s="356"/>
      <c r="AT666" s="356"/>
      <c r="AU666" s="356"/>
      <c r="AV666" s="364"/>
      <c r="AW666" s="356"/>
      <c r="AX666" s="356"/>
      <c r="AY666" s="356"/>
      <c r="AZ666" s="356"/>
      <c r="BA666" s="356"/>
      <c r="BB666" s="356"/>
      <c r="BC666" s="356"/>
      <c r="BD666" s="356"/>
      <c r="BE666" s="356"/>
      <c r="BF666" s="356"/>
      <c r="BG666" s="356"/>
      <c r="BH666" s="354"/>
      <c r="BI666" s="354"/>
      <c r="BJ666" s="356"/>
      <c r="BK666" s="356"/>
      <c r="BL666" s="356"/>
      <c r="BM666" s="356"/>
      <c r="BN666" s="356"/>
      <c r="BO666" s="356"/>
      <c r="BP666" s="356"/>
      <c r="BQ666" s="356"/>
      <c r="BR666" s="356"/>
      <c r="BS666" s="354"/>
      <c r="BT666" s="356"/>
    </row>
    <row r="667" spans="1:72" x14ac:dyDescent="0.2">
      <c r="A667" s="353"/>
      <c r="B667" s="354"/>
      <c r="C667" s="354"/>
      <c r="D667" s="354"/>
      <c r="E667" s="354"/>
      <c r="F667" s="356"/>
      <c r="G667" s="356"/>
      <c r="H667" s="356"/>
      <c r="I667" s="357"/>
      <c r="J667" s="356"/>
      <c r="K667" s="356"/>
      <c r="L667" s="356"/>
      <c r="M667" s="356"/>
      <c r="N667" s="356"/>
      <c r="O667" s="356"/>
      <c r="P667" s="356"/>
      <c r="Q667" s="356"/>
      <c r="R667" s="358"/>
      <c r="S667" s="358"/>
      <c r="T667" s="356"/>
      <c r="U667" s="359"/>
      <c r="V667" s="493"/>
      <c r="W667" s="356"/>
      <c r="X667" s="356"/>
      <c r="Y667" s="356"/>
      <c r="Z667" s="356"/>
      <c r="AA667" s="360"/>
      <c r="AB667" s="360"/>
      <c r="AC667" s="356"/>
      <c r="AD667" s="356"/>
      <c r="AE667" s="356"/>
      <c r="AF667" s="356"/>
      <c r="AG667" s="356"/>
      <c r="AH667" s="356"/>
      <c r="AI667" s="361"/>
      <c r="AJ667" s="356"/>
      <c r="AK667" s="356"/>
      <c r="AL667" s="356"/>
      <c r="AM667" s="362"/>
      <c r="AN667" s="356"/>
      <c r="AO667" s="356"/>
      <c r="AP667" s="356"/>
      <c r="AQ667" s="356"/>
      <c r="AR667" s="363"/>
      <c r="AS667" s="356"/>
      <c r="AT667" s="356"/>
      <c r="AU667" s="356"/>
      <c r="AV667" s="364"/>
      <c r="AW667" s="356"/>
      <c r="AX667" s="356"/>
      <c r="AY667" s="356"/>
      <c r="AZ667" s="356"/>
      <c r="BA667" s="356"/>
      <c r="BB667" s="356"/>
      <c r="BC667" s="356"/>
      <c r="BD667" s="356"/>
      <c r="BE667" s="356"/>
      <c r="BF667" s="356"/>
      <c r="BG667" s="356"/>
      <c r="BH667" s="354"/>
      <c r="BI667" s="354"/>
      <c r="BJ667" s="356"/>
      <c r="BK667" s="356"/>
      <c r="BL667" s="356"/>
      <c r="BM667" s="356"/>
      <c r="BN667" s="356"/>
      <c r="BO667" s="356"/>
      <c r="BP667" s="356"/>
      <c r="BQ667" s="356"/>
      <c r="BR667" s="356"/>
      <c r="BS667" s="354"/>
      <c r="BT667" s="356"/>
    </row>
    <row r="668" spans="1:72" x14ac:dyDescent="0.2">
      <c r="A668" s="353"/>
      <c r="B668" s="354"/>
      <c r="C668" s="354"/>
      <c r="D668" s="354"/>
      <c r="E668" s="354"/>
      <c r="F668" s="356"/>
      <c r="G668" s="356"/>
      <c r="H668" s="356"/>
      <c r="I668" s="357"/>
      <c r="J668" s="356"/>
      <c r="K668" s="356"/>
      <c r="L668" s="356"/>
      <c r="M668" s="356"/>
      <c r="N668" s="356"/>
      <c r="O668" s="356"/>
      <c r="P668" s="356"/>
      <c r="Q668" s="356"/>
      <c r="R668" s="358"/>
      <c r="S668" s="358"/>
      <c r="T668" s="356"/>
      <c r="U668" s="359"/>
      <c r="V668" s="493"/>
      <c r="W668" s="356"/>
      <c r="X668" s="356"/>
      <c r="Y668" s="356"/>
      <c r="Z668" s="356"/>
      <c r="AA668" s="360"/>
      <c r="AB668" s="360"/>
      <c r="AC668" s="356"/>
      <c r="AD668" s="356"/>
      <c r="AE668" s="356"/>
      <c r="AF668" s="356"/>
      <c r="AG668" s="356"/>
      <c r="AH668" s="356"/>
      <c r="AI668" s="361"/>
      <c r="AJ668" s="356"/>
      <c r="AK668" s="356"/>
      <c r="AL668" s="356"/>
      <c r="AM668" s="362"/>
      <c r="AN668" s="356"/>
      <c r="AO668" s="356"/>
      <c r="AP668" s="356"/>
      <c r="AQ668" s="356"/>
      <c r="AR668" s="363"/>
      <c r="AS668" s="356"/>
      <c r="AT668" s="356"/>
      <c r="AU668" s="356"/>
      <c r="AV668" s="364"/>
      <c r="AW668" s="356"/>
      <c r="AX668" s="356"/>
      <c r="AY668" s="356"/>
      <c r="AZ668" s="356"/>
      <c r="BA668" s="356"/>
      <c r="BB668" s="356"/>
      <c r="BC668" s="356"/>
      <c r="BD668" s="356"/>
      <c r="BE668" s="356"/>
      <c r="BF668" s="356"/>
      <c r="BG668" s="356"/>
      <c r="BH668" s="354"/>
      <c r="BI668" s="354"/>
      <c r="BJ668" s="356"/>
      <c r="BK668" s="356"/>
      <c r="BL668" s="356"/>
      <c r="BM668" s="356"/>
      <c r="BN668" s="356"/>
      <c r="BO668" s="356"/>
      <c r="BP668" s="356"/>
      <c r="BQ668" s="356"/>
      <c r="BR668" s="356"/>
      <c r="BS668" s="354"/>
      <c r="BT668" s="356"/>
    </row>
    <row r="669" spans="1:72" x14ac:dyDescent="0.2">
      <c r="A669" s="353"/>
      <c r="B669" s="354"/>
      <c r="C669" s="354"/>
      <c r="D669" s="354"/>
      <c r="E669" s="354"/>
      <c r="F669" s="356"/>
      <c r="G669" s="356"/>
      <c r="H669" s="356"/>
      <c r="I669" s="357"/>
      <c r="J669" s="356"/>
      <c r="K669" s="356"/>
      <c r="L669" s="356"/>
      <c r="M669" s="356"/>
      <c r="N669" s="356"/>
      <c r="O669" s="356"/>
      <c r="P669" s="356"/>
      <c r="Q669" s="356"/>
      <c r="R669" s="358"/>
      <c r="S669" s="358"/>
      <c r="T669" s="356"/>
      <c r="U669" s="359"/>
      <c r="V669" s="493"/>
      <c r="W669" s="356"/>
      <c r="X669" s="356"/>
      <c r="Y669" s="356"/>
      <c r="Z669" s="356"/>
      <c r="AA669" s="360"/>
      <c r="AB669" s="360"/>
      <c r="AC669" s="356"/>
      <c r="AD669" s="356"/>
      <c r="AE669" s="356"/>
      <c r="AF669" s="356"/>
      <c r="AG669" s="356"/>
      <c r="AH669" s="356"/>
      <c r="AI669" s="361"/>
      <c r="AJ669" s="356"/>
      <c r="AK669" s="356"/>
      <c r="AL669" s="356"/>
      <c r="AM669" s="362"/>
      <c r="AN669" s="356"/>
      <c r="AO669" s="356"/>
      <c r="AP669" s="356"/>
      <c r="AQ669" s="356"/>
      <c r="AR669" s="363"/>
      <c r="AS669" s="356"/>
      <c r="AT669" s="356"/>
      <c r="AU669" s="356"/>
      <c r="AV669" s="364"/>
      <c r="AW669" s="356"/>
      <c r="AX669" s="356"/>
      <c r="AY669" s="356"/>
      <c r="AZ669" s="356"/>
      <c r="BA669" s="356"/>
      <c r="BB669" s="356"/>
      <c r="BC669" s="356"/>
      <c r="BD669" s="356"/>
      <c r="BE669" s="356"/>
      <c r="BF669" s="356"/>
      <c r="BG669" s="356"/>
      <c r="BH669" s="354"/>
      <c r="BI669" s="354"/>
      <c r="BJ669" s="356"/>
      <c r="BK669" s="356"/>
      <c r="BL669" s="356"/>
      <c r="BM669" s="356"/>
      <c r="BN669" s="356"/>
      <c r="BO669" s="356"/>
      <c r="BP669" s="356"/>
      <c r="BQ669" s="356"/>
      <c r="BR669" s="356"/>
      <c r="BS669" s="354"/>
      <c r="BT669" s="356"/>
    </row>
    <row r="670" spans="1:72" x14ac:dyDescent="0.2">
      <c r="A670" s="353"/>
      <c r="B670" s="354"/>
      <c r="C670" s="354"/>
      <c r="D670" s="354"/>
      <c r="E670" s="354"/>
      <c r="F670" s="356"/>
      <c r="G670" s="356"/>
      <c r="H670" s="356"/>
      <c r="I670" s="357"/>
      <c r="J670" s="356"/>
      <c r="K670" s="356"/>
      <c r="L670" s="356"/>
      <c r="M670" s="356"/>
      <c r="N670" s="356"/>
      <c r="O670" s="356"/>
      <c r="P670" s="356"/>
      <c r="Q670" s="356"/>
      <c r="R670" s="358"/>
      <c r="S670" s="358"/>
      <c r="T670" s="356"/>
      <c r="U670" s="359"/>
      <c r="V670" s="493"/>
      <c r="W670" s="356"/>
      <c r="X670" s="356"/>
      <c r="Y670" s="356"/>
      <c r="Z670" s="356"/>
      <c r="AA670" s="360"/>
      <c r="AB670" s="360"/>
      <c r="AC670" s="356"/>
      <c r="AD670" s="356"/>
      <c r="AE670" s="356"/>
      <c r="AF670" s="356"/>
      <c r="AG670" s="356"/>
      <c r="AH670" s="356"/>
      <c r="AI670" s="361"/>
      <c r="AJ670" s="356"/>
      <c r="AK670" s="356"/>
      <c r="AL670" s="356"/>
      <c r="AM670" s="362"/>
      <c r="AN670" s="356"/>
      <c r="AO670" s="356"/>
      <c r="AP670" s="356"/>
      <c r="AQ670" s="356"/>
      <c r="AR670" s="363"/>
      <c r="AS670" s="356"/>
      <c r="AT670" s="356"/>
      <c r="AU670" s="356"/>
      <c r="AV670" s="364"/>
      <c r="AW670" s="356"/>
      <c r="AX670" s="356"/>
      <c r="AY670" s="356"/>
      <c r="AZ670" s="356"/>
      <c r="BA670" s="356"/>
      <c r="BB670" s="356"/>
      <c r="BC670" s="356"/>
      <c r="BD670" s="356"/>
      <c r="BE670" s="356"/>
      <c r="BF670" s="356"/>
      <c r="BG670" s="356"/>
      <c r="BH670" s="354"/>
      <c r="BI670" s="354"/>
      <c r="BJ670" s="356"/>
      <c r="BK670" s="356"/>
      <c r="BL670" s="356"/>
      <c r="BM670" s="356"/>
      <c r="BN670" s="356"/>
      <c r="BO670" s="356"/>
      <c r="BP670" s="356"/>
      <c r="BQ670" s="356"/>
      <c r="BR670" s="356"/>
      <c r="BS670" s="354"/>
      <c r="BT670" s="356"/>
    </row>
    <row r="671" spans="1:72" x14ac:dyDescent="0.2">
      <c r="A671" s="353"/>
      <c r="B671" s="354"/>
      <c r="C671" s="354"/>
      <c r="D671" s="354"/>
      <c r="E671" s="354"/>
      <c r="F671" s="356"/>
      <c r="G671" s="356"/>
      <c r="H671" s="356"/>
      <c r="I671" s="357"/>
      <c r="J671" s="356"/>
      <c r="K671" s="356"/>
      <c r="L671" s="356"/>
      <c r="M671" s="356"/>
      <c r="N671" s="356"/>
      <c r="O671" s="356"/>
      <c r="P671" s="356"/>
      <c r="Q671" s="356"/>
      <c r="R671" s="358"/>
      <c r="S671" s="358"/>
      <c r="T671" s="356"/>
      <c r="U671" s="359"/>
      <c r="V671" s="493"/>
      <c r="W671" s="356"/>
      <c r="X671" s="356"/>
      <c r="Y671" s="356"/>
      <c r="Z671" s="356"/>
      <c r="AA671" s="360"/>
      <c r="AB671" s="360"/>
      <c r="AC671" s="356"/>
      <c r="AD671" s="356"/>
      <c r="AE671" s="356"/>
      <c r="AF671" s="356"/>
      <c r="AG671" s="356"/>
      <c r="AH671" s="356"/>
      <c r="AI671" s="361"/>
      <c r="AJ671" s="356"/>
      <c r="AK671" s="356"/>
      <c r="AL671" s="356"/>
      <c r="AM671" s="362"/>
      <c r="AN671" s="356"/>
      <c r="AO671" s="356"/>
      <c r="AP671" s="356"/>
      <c r="AQ671" s="356"/>
      <c r="AR671" s="363"/>
      <c r="AS671" s="356"/>
      <c r="AT671" s="356"/>
      <c r="AU671" s="356"/>
      <c r="AV671" s="364"/>
      <c r="AW671" s="356"/>
      <c r="AX671" s="356"/>
      <c r="AY671" s="356"/>
      <c r="AZ671" s="356"/>
      <c r="BA671" s="356"/>
      <c r="BB671" s="356"/>
      <c r="BC671" s="356"/>
      <c r="BD671" s="356"/>
      <c r="BE671" s="356"/>
      <c r="BF671" s="356"/>
      <c r="BG671" s="356"/>
      <c r="BH671" s="354"/>
      <c r="BI671" s="354"/>
      <c r="BJ671" s="356"/>
      <c r="BK671" s="356"/>
      <c r="BL671" s="356"/>
      <c r="BM671" s="356"/>
      <c r="BN671" s="356"/>
      <c r="BO671" s="356"/>
      <c r="BP671" s="356"/>
      <c r="BQ671" s="356"/>
      <c r="BR671" s="356"/>
      <c r="BS671" s="354"/>
      <c r="BT671" s="356"/>
    </row>
    <row r="672" spans="1:72" x14ac:dyDescent="0.2">
      <c r="A672" s="353"/>
      <c r="B672" s="354"/>
      <c r="C672" s="354"/>
      <c r="D672" s="354"/>
      <c r="E672" s="354"/>
      <c r="F672" s="356"/>
      <c r="G672" s="356"/>
      <c r="H672" s="356"/>
      <c r="I672" s="357"/>
      <c r="J672" s="356"/>
      <c r="K672" s="356"/>
      <c r="L672" s="356"/>
      <c r="M672" s="356"/>
      <c r="N672" s="356"/>
      <c r="O672" s="356"/>
      <c r="P672" s="356"/>
      <c r="Q672" s="356"/>
      <c r="R672" s="358"/>
      <c r="S672" s="358"/>
      <c r="T672" s="356"/>
      <c r="U672" s="359"/>
      <c r="V672" s="493"/>
      <c r="W672" s="356"/>
      <c r="X672" s="356"/>
      <c r="Y672" s="356"/>
      <c r="Z672" s="356"/>
      <c r="AA672" s="360"/>
      <c r="AB672" s="360"/>
      <c r="AC672" s="356"/>
      <c r="AD672" s="356"/>
      <c r="AE672" s="356"/>
      <c r="AF672" s="356"/>
      <c r="AG672" s="356"/>
      <c r="AH672" s="356"/>
      <c r="AI672" s="361"/>
      <c r="AJ672" s="356"/>
      <c r="AK672" s="356"/>
      <c r="AL672" s="356"/>
      <c r="AM672" s="362"/>
      <c r="AN672" s="356"/>
      <c r="AO672" s="356"/>
      <c r="AP672" s="356"/>
      <c r="AQ672" s="356"/>
      <c r="AR672" s="363"/>
      <c r="AS672" s="356"/>
      <c r="AT672" s="356"/>
      <c r="AU672" s="356"/>
      <c r="AV672" s="364"/>
      <c r="AW672" s="356"/>
      <c r="AX672" s="356"/>
      <c r="AY672" s="356"/>
      <c r="AZ672" s="356"/>
      <c r="BA672" s="356"/>
      <c r="BB672" s="356"/>
      <c r="BC672" s="356"/>
      <c r="BD672" s="356"/>
      <c r="BE672" s="356"/>
      <c r="BF672" s="356"/>
      <c r="BG672" s="356"/>
      <c r="BH672" s="354"/>
      <c r="BI672" s="354"/>
      <c r="BJ672" s="356"/>
      <c r="BK672" s="356"/>
      <c r="BL672" s="356"/>
      <c r="BM672" s="356"/>
      <c r="BN672" s="356"/>
      <c r="BO672" s="356"/>
      <c r="BP672" s="356"/>
      <c r="BQ672" s="356"/>
      <c r="BR672" s="356"/>
      <c r="BS672" s="354"/>
      <c r="BT672" s="356"/>
    </row>
    <row r="673" spans="1:72" x14ac:dyDescent="0.2">
      <c r="A673" s="353"/>
      <c r="B673" s="354"/>
      <c r="C673" s="354"/>
      <c r="D673" s="354"/>
      <c r="E673" s="354"/>
      <c r="F673" s="356"/>
      <c r="G673" s="356"/>
      <c r="H673" s="356"/>
      <c r="I673" s="357"/>
      <c r="J673" s="356"/>
      <c r="K673" s="356"/>
      <c r="L673" s="356"/>
      <c r="M673" s="356"/>
      <c r="N673" s="356"/>
      <c r="O673" s="356"/>
      <c r="P673" s="356"/>
      <c r="Q673" s="356"/>
      <c r="R673" s="358"/>
      <c r="S673" s="358"/>
      <c r="T673" s="356"/>
      <c r="U673" s="359"/>
      <c r="V673" s="493"/>
      <c r="W673" s="356"/>
      <c r="X673" s="356"/>
      <c r="Y673" s="356"/>
      <c r="Z673" s="356"/>
      <c r="AA673" s="360"/>
      <c r="AB673" s="360"/>
      <c r="AC673" s="356"/>
      <c r="AD673" s="356"/>
      <c r="AE673" s="356"/>
      <c r="AF673" s="356"/>
      <c r="AG673" s="356"/>
      <c r="AH673" s="356"/>
      <c r="AI673" s="361"/>
      <c r="AJ673" s="356"/>
      <c r="AK673" s="356"/>
      <c r="AL673" s="356"/>
      <c r="AM673" s="362"/>
      <c r="AN673" s="356"/>
      <c r="AO673" s="356"/>
      <c r="AP673" s="356"/>
      <c r="AQ673" s="356"/>
      <c r="AR673" s="363"/>
      <c r="AS673" s="356"/>
      <c r="AT673" s="356"/>
      <c r="AU673" s="356"/>
      <c r="AV673" s="364"/>
      <c r="AW673" s="356"/>
      <c r="AX673" s="356"/>
      <c r="AY673" s="356"/>
      <c r="AZ673" s="356"/>
      <c r="BA673" s="356"/>
      <c r="BB673" s="356"/>
      <c r="BC673" s="356"/>
      <c r="BD673" s="356"/>
      <c r="BE673" s="356"/>
      <c r="BF673" s="356"/>
      <c r="BG673" s="356"/>
      <c r="BH673" s="354"/>
      <c r="BI673" s="354"/>
      <c r="BJ673" s="356"/>
      <c r="BK673" s="356"/>
      <c r="BL673" s="356"/>
      <c r="BM673" s="356"/>
      <c r="BN673" s="356"/>
      <c r="BO673" s="356"/>
      <c r="BP673" s="356"/>
      <c r="BQ673" s="356"/>
      <c r="BR673" s="356"/>
      <c r="BS673" s="354"/>
      <c r="BT673" s="356"/>
    </row>
    <row r="674" spans="1:72" x14ac:dyDescent="0.2">
      <c r="A674" s="353"/>
      <c r="B674" s="354"/>
      <c r="C674" s="354"/>
      <c r="D674" s="354"/>
      <c r="E674" s="354"/>
      <c r="F674" s="356"/>
      <c r="G674" s="356"/>
      <c r="H674" s="356"/>
      <c r="I674" s="357"/>
      <c r="J674" s="356"/>
      <c r="K674" s="356"/>
      <c r="L674" s="356"/>
      <c r="M674" s="356"/>
      <c r="N674" s="356"/>
      <c r="O674" s="356"/>
      <c r="P674" s="356"/>
      <c r="Q674" s="356"/>
      <c r="R674" s="358"/>
      <c r="S674" s="358"/>
      <c r="T674" s="356"/>
      <c r="U674" s="359"/>
      <c r="V674" s="493"/>
      <c r="W674" s="356"/>
      <c r="X674" s="356"/>
      <c r="Y674" s="356"/>
      <c r="Z674" s="356"/>
      <c r="AA674" s="360"/>
      <c r="AB674" s="360"/>
      <c r="AC674" s="356"/>
      <c r="AD674" s="356"/>
      <c r="AE674" s="356"/>
      <c r="AF674" s="356"/>
      <c r="AG674" s="356"/>
      <c r="AH674" s="356"/>
      <c r="AI674" s="361"/>
      <c r="AJ674" s="356"/>
      <c r="AK674" s="356"/>
      <c r="AL674" s="356"/>
      <c r="AM674" s="362"/>
      <c r="AN674" s="356"/>
      <c r="AO674" s="356"/>
      <c r="AP674" s="356"/>
      <c r="AQ674" s="356"/>
      <c r="AR674" s="363"/>
      <c r="AS674" s="356"/>
      <c r="AT674" s="356"/>
      <c r="AU674" s="356"/>
      <c r="AV674" s="364"/>
      <c r="AW674" s="356"/>
      <c r="AX674" s="356"/>
      <c r="AY674" s="356"/>
      <c r="AZ674" s="356"/>
      <c r="BA674" s="356"/>
      <c r="BB674" s="356"/>
      <c r="BC674" s="356"/>
      <c r="BD674" s="356"/>
      <c r="BE674" s="356"/>
      <c r="BF674" s="356"/>
      <c r="BG674" s="356"/>
      <c r="BH674" s="354"/>
      <c r="BI674" s="354"/>
      <c r="BJ674" s="356"/>
      <c r="BK674" s="356"/>
      <c r="BL674" s="356"/>
      <c r="BM674" s="356"/>
      <c r="BN674" s="356"/>
      <c r="BO674" s="356"/>
      <c r="BP674" s="356"/>
      <c r="BQ674" s="356"/>
      <c r="BR674" s="356"/>
      <c r="BS674" s="354"/>
      <c r="BT674" s="356"/>
    </row>
    <row r="675" spans="1:72" x14ac:dyDescent="0.2">
      <c r="A675" s="353"/>
      <c r="B675" s="354"/>
      <c r="C675" s="354"/>
      <c r="D675" s="354"/>
      <c r="E675" s="354"/>
      <c r="F675" s="356"/>
      <c r="G675" s="356"/>
      <c r="H675" s="356"/>
      <c r="I675" s="357"/>
      <c r="J675" s="356"/>
      <c r="K675" s="356"/>
      <c r="L675" s="356"/>
      <c r="M675" s="356"/>
      <c r="N675" s="356"/>
      <c r="O675" s="356"/>
      <c r="P675" s="356"/>
      <c r="Q675" s="356"/>
      <c r="R675" s="358"/>
      <c r="S675" s="358"/>
      <c r="T675" s="356"/>
      <c r="U675" s="359"/>
      <c r="V675" s="493"/>
      <c r="W675" s="356"/>
      <c r="X675" s="356"/>
      <c r="Y675" s="356"/>
      <c r="Z675" s="356"/>
      <c r="AA675" s="360"/>
      <c r="AB675" s="360"/>
      <c r="AC675" s="356"/>
      <c r="AD675" s="356"/>
      <c r="AE675" s="356"/>
      <c r="AF675" s="356"/>
      <c r="AG675" s="356"/>
      <c r="AH675" s="356"/>
      <c r="AI675" s="361"/>
      <c r="AJ675" s="356"/>
      <c r="AK675" s="356"/>
      <c r="AL675" s="356"/>
      <c r="AM675" s="362"/>
      <c r="AN675" s="356"/>
      <c r="AO675" s="356"/>
      <c r="AP675" s="356"/>
      <c r="AQ675" s="356"/>
      <c r="AR675" s="363"/>
      <c r="AS675" s="356"/>
      <c r="AT675" s="356"/>
      <c r="AU675" s="356"/>
      <c r="AV675" s="364"/>
      <c r="AW675" s="356"/>
      <c r="AX675" s="356"/>
      <c r="AY675" s="356"/>
      <c r="AZ675" s="356"/>
      <c r="BA675" s="356"/>
      <c r="BB675" s="356"/>
      <c r="BC675" s="356"/>
      <c r="BD675" s="356"/>
      <c r="BE675" s="356"/>
      <c r="BF675" s="356"/>
      <c r="BG675" s="356"/>
      <c r="BH675" s="354"/>
      <c r="BI675" s="354"/>
      <c r="BJ675" s="356"/>
      <c r="BK675" s="356"/>
      <c r="BL675" s="356"/>
      <c r="BM675" s="356"/>
      <c r="BN675" s="356"/>
      <c r="BO675" s="356"/>
      <c r="BP675" s="356"/>
      <c r="BQ675" s="356"/>
      <c r="BR675" s="356"/>
      <c r="BS675" s="354"/>
      <c r="BT675" s="356"/>
    </row>
    <row r="676" spans="1:72" x14ac:dyDescent="0.2">
      <c r="A676" s="353"/>
      <c r="B676" s="354"/>
      <c r="C676" s="354"/>
      <c r="D676" s="354"/>
      <c r="E676" s="354"/>
      <c r="F676" s="356"/>
      <c r="G676" s="356"/>
      <c r="H676" s="356"/>
      <c r="I676" s="357"/>
      <c r="J676" s="356"/>
      <c r="K676" s="356"/>
      <c r="L676" s="356"/>
      <c r="M676" s="356"/>
      <c r="N676" s="356"/>
      <c r="O676" s="356"/>
      <c r="P676" s="356"/>
      <c r="Q676" s="356"/>
      <c r="R676" s="358"/>
      <c r="S676" s="358"/>
      <c r="T676" s="356"/>
      <c r="U676" s="359"/>
      <c r="V676" s="493"/>
      <c r="W676" s="356"/>
      <c r="X676" s="356"/>
      <c r="Y676" s="356"/>
      <c r="Z676" s="356"/>
      <c r="AA676" s="360"/>
      <c r="AB676" s="360"/>
      <c r="AC676" s="356"/>
      <c r="AD676" s="356"/>
      <c r="AE676" s="356"/>
      <c r="AF676" s="356"/>
      <c r="AG676" s="356"/>
      <c r="AH676" s="356"/>
      <c r="AI676" s="361"/>
      <c r="AJ676" s="356"/>
      <c r="AK676" s="356"/>
      <c r="AL676" s="356"/>
      <c r="AM676" s="362"/>
      <c r="AN676" s="356"/>
      <c r="AO676" s="356"/>
      <c r="AP676" s="356"/>
      <c r="AQ676" s="356"/>
      <c r="AR676" s="363"/>
      <c r="AS676" s="356"/>
      <c r="AT676" s="356"/>
      <c r="AU676" s="356"/>
      <c r="AV676" s="364"/>
      <c r="AW676" s="356"/>
      <c r="AX676" s="356"/>
      <c r="AY676" s="356"/>
      <c r="AZ676" s="356"/>
      <c r="BA676" s="356"/>
      <c r="BB676" s="356"/>
      <c r="BC676" s="356"/>
      <c r="BD676" s="356"/>
      <c r="BE676" s="356"/>
      <c r="BF676" s="356"/>
      <c r="BG676" s="356"/>
      <c r="BH676" s="354"/>
      <c r="BI676" s="354"/>
      <c r="BJ676" s="356"/>
      <c r="BK676" s="356"/>
      <c r="BL676" s="356"/>
      <c r="BM676" s="356"/>
      <c r="BN676" s="356"/>
      <c r="BO676" s="356"/>
      <c r="BP676" s="356"/>
      <c r="BQ676" s="356"/>
      <c r="BR676" s="356"/>
      <c r="BS676" s="354"/>
      <c r="BT676" s="356"/>
    </row>
    <row r="677" spans="1:72" x14ac:dyDescent="0.2">
      <c r="A677" s="353"/>
      <c r="B677" s="354"/>
      <c r="C677" s="354"/>
      <c r="D677" s="354"/>
      <c r="E677" s="354"/>
      <c r="F677" s="356"/>
      <c r="G677" s="356"/>
      <c r="H677" s="356"/>
      <c r="I677" s="357"/>
      <c r="J677" s="356"/>
      <c r="K677" s="356"/>
      <c r="L677" s="356"/>
      <c r="M677" s="356"/>
      <c r="N677" s="356"/>
      <c r="O677" s="356"/>
      <c r="P677" s="356"/>
      <c r="Q677" s="356"/>
      <c r="R677" s="358"/>
      <c r="S677" s="358"/>
      <c r="T677" s="356"/>
      <c r="U677" s="359"/>
      <c r="V677" s="493"/>
      <c r="W677" s="356"/>
      <c r="X677" s="356"/>
      <c r="Y677" s="356"/>
      <c r="Z677" s="356"/>
      <c r="AA677" s="360"/>
      <c r="AB677" s="360"/>
      <c r="AC677" s="356"/>
      <c r="AD677" s="356"/>
      <c r="AE677" s="356"/>
      <c r="AF677" s="356"/>
      <c r="AG677" s="356"/>
      <c r="AH677" s="356"/>
      <c r="AI677" s="361"/>
      <c r="AJ677" s="356"/>
      <c r="AK677" s="356"/>
      <c r="AL677" s="356"/>
      <c r="AM677" s="362"/>
      <c r="AN677" s="356"/>
      <c r="AO677" s="356"/>
      <c r="AP677" s="356"/>
      <c r="AQ677" s="356"/>
      <c r="AR677" s="363"/>
      <c r="AS677" s="356"/>
      <c r="AT677" s="356"/>
      <c r="AU677" s="356"/>
      <c r="AV677" s="364"/>
      <c r="AW677" s="356"/>
      <c r="AX677" s="356"/>
      <c r="AY677" s="356"/>
      <c r="AZ677" s="356"/>
      <c r="BA677" s="356"/>
      <c r="BB677" s="356"/>
      <c r="BC677" s="356"/>
      <c r="BD677" s="356"/>
      <c r="BE677" s="356"/>
      <c r="BF677" s="356"/>
      <c r="BG677" s="356"/>
      <c r="BH677" s="354"/>
      <c r="BI677" s="354"/>
      <c r="BJ677" s="356"/>
      <c r="BK677" s="356"/>
      <c r="BL677" s="356"/>
      <c r="BM677" s="356"/>
      <c r="BN677" s="356"/>
      <c r="BO677" s="356"/>
      <c r="BP677" s="356"/>
      <c r="BQ677" s="356"/>
      <c r="BR677" s="356"/>
      <c r="BS677" s="354"/>
      <c r="BT677" s="356"/>
    </row>
    <row r="678" spans="1:72" x14ac:dyDescent="0.2">
      <c r="A678" s="353"/>
      <c r="B678" s="354"/>
      <c r="C678" s="354"/>
      <c r="D678" s="354"/>
      <c r="E678" s="354"/>
      <c r="F678" s="356"/>
      <c r="G678" s="356"/>
      <c r="H678" s="356"/>
      <c r="I678" s="357"/>
      <c r="J678" s="356"/>
      <c r="K678" s="356"/>
      <c r="L678" s="356"/>
      <c r="M678" s="356"/>
      <c r="N678" s="356"/>
      <c r="O678" s="356"/>
      <c r="P678" s="356"/>
      <c r="Q678" s="356"/>
      <c r="R678" s="358"/>
      <c r="S678" s="358"/>
      <c r="T678" s="356"/>
      <c r="U678" s="359"/>
      <c r="V678" s="493"/>
      <c r="W678" s="356"/>
      <c r="X678" s="356"/>
      <c r="Y678" s="356"/>
      <c r="Z678" s="356"/>
      <c r="AA678" s="360"/>
      <c r="AB678" s="360"/>
      <c r="AC678" s="356"/>
      <c r="AD678" s="356"/>
      <c r="AE678" s="356"/>
      <c r="AF678" s="356"/>
      <c r="AG678" s="356"/>
      <c r="AH678" s="356"/>
      <c r="AI678" s="361"/>
      <c r="AJ678" s="356"/>
      <c r="AK678" s="356"/>
      <c r="AL678" s="356"/>
      <c r="AM678" s="362"/>
      <c r="AN678" s="356"/>
      <c r="AO678" s="356"/>
      <c r="AP678" s="356"/>
      <c r="AQ678" s="356"/>
      <c r="AR678" s="363"/>
      <c r="AS678" s="356"/>
      <c r="AT678" s="356"/>
      <c r="AU678" s="356"/>
      <c r="AV678" s="364"/>
      <c r="AW678" s="356"/>
      <c r="AX678" s="356"/>
      <c r="AY678" s="356"/>
      <c r="AZ678" s="356"/>
      <c r="BA678" s="356"/>
      <c r="BB678" s="356"/>
      <c r="BC678" s="356"/>
      <c r="BD678" s="356"/>
      <c r="BE678" s="356"/>
      <c r="BF678" s="356"/>
      <c r="BG678" s="356"/>
      <c r="BH678" s="354"/>
      <c r="BI678" s="354"/>
      <c r="BJ678" s="356"/>
      <c r="BK678" s="356"/>
      <c r="BL678" s="356"/>
      <c r="BM678" s="356"/>
      <c r="BN678" s="356"/>
      <c r="BO678" s="356"/>
      <c r="BP678" s="356"/>
      <c r="BQ678" s="356"/>
      <c r="BR678" s="356"/>
      <c r="BS678" s="354"/>
      <c r="BT678" s="356"/>
    </row>
    <row r="679" spans="1:72" x14ac:dyDescent="0.2">
      <c r="A679" s="353"/>
      <c r="B679" s="354"/>
      <c r="C679" s="354"/>
      <c r="D679" s="354"/>
      <c r="E679" s="354"/>
      <c r="F679" s="356"/>
      <c r="G679" s="356"/>
      <c r="H679" s="356"/>
      <c r="I679" s="357"/>
      <c r="J679" s="356"/>
      <c r="K679" s="356"/>
      <c r="L679" s="356"/>
      <c r="M679" s="356"/>
      <c r="N679" s="356"/>
      <c r="O679" s="356"/>
      <c r="P679" s="356"/>
      <c r="Q679" s="356"/>
      <c r="R679" s="358"/>
      <c r="S679" s="358"/>
      <c r="T679" s="356"/>
      <c r="U679" s="359"/>
      <c r="V679" s="493"/>
      <c r="W679" s="356"/>
      <c r="X679" s="356"/>
      <c r="Y679" s="356"/>
      <c r="Z679" s="356"/>
      <c r="AA679" s="360"/>
      <c r="AB679" s="360"/>
      <c r="AC679" s="356"/>
      <c r="AD679" s="356"/>
      <c r="AE679" s="356"/>
      <c r="AF679" s="356"/>
      <c r="AG679" s="356"/>
      <c r="AH679" s="356"/>
      <c r="AI679" s="361"/>
      <c r="AJ679" s="356"/>
      <c r="AK679" s="356"/>
      <c r="AL679" s="356"/>
      <c r="AM679" s="362"/>
      <c r="AN679" s="356"/>
      <c r="AO679" s="356"/>
      <c r="AP679" s="356"/>
      <c r="AQ679" s="356"/>
      <c r="AR679" s="363"/>
      <c r="AS679" s="356"/>
      <c r="AT679" s="356"/>
      <c r="AU679" s="356"/>
      <c r="AV679" s="364"/>
      <c r="AW679" s="356"/>
      <c r="AX679" s="356"/>
      <c r="AY679" s="356"/>
      <c r="AZ679" s="356"/>
      <c r="BA679" s="356"/>
      <c r="BB679" s="356"/>
      <c r="BC679" s="356"/>
      <c r="BD679" s="356"/>
      <c r="BE679" s="356"/>
      <c r="BF679" s="356"/>
      <c r="BG679" s="356"/>
      <c r="BH679" s="354"/>
      <c r="BI679" s="354"/>
      <c r="BJ679" s="356"/>
      <c r="BK679" s="356"/>
      <c r="BL679" s="356"/>
      <c r="BM679" s="356"/>
      <c r="BN679" s="356"/>
      <c r="BO679" s="356"/>
      <c r="BP679" s="356"/>
      <c r="BQ679" s="356"/>
      <c r="BR679" s="356"/>
      <c r="BS679" s="354"/>
      <c r="BT679" s="356"/>
    </row>
    <row r="680" spans="1:72" x14ac:dyDescent="0.2">
      <c r="A680" s="353"/>
      <c r="B680" s="354"/>
      <c r="C680" s="354"/>
      <c r="D680" s="354"/>
      <c r="E680" s="354"/>
      <c r="F680" s="356"/>
      <c r="G680" s="356"/>
      <c r="H680" s="356"/>
      <c r="I680" s="357"/>
      <c r="J680" s="356"/>
      <c r="K680" s="356"/>
      <c r="L680" s="356"/>
      <c r="M680" s="356"/>
      <c r="N680" s="356"/>
      <c r="O680" s="356"/>
      <c r="P680" s="356"/>
      <c r="Q680" s="356"/>
      <c r="R680" s="358"/>
      <c r="S680" s="358"/>
      <c r="T680" s="356"/>
      <c r="U680" s="359"/>
      <c r="V680" s="493"/>
      <c r="W680" s="356"/>
      <c r="X680" s="356"/>
      <c r="Y680" s="356"/>
      <c r="Z680" s="356"/>
      <c r="AA680" s="360"/>
      <c r="AB680" s="360"/>
      <c r="AC680" s="356"/>
      <c r="AD680" s="356"/>
      <c r="AE680" s="356"/>
      <c r="AF680" s="356"/>
      <c r="AG680" s="356"/>
      <c r="AH680" s="356"/>
      <c r="AI680" s="361"/>
      <c r="AJ680" s="356"/>
      <c r="AK680" s="356"/>
      <c r="AL680" s="356"/>
      <c r="AM680" s="362"/>
      <c r="AN680" s="356"/>
      <c r="AO680" s="356"/>
      <c r="AP680" s="356"/>
      <c r="AQ680" s="356"/>
      <c r="AR680" s="363"/>
      <c r="AS680" s="356"/>
      <c r="AT680" s="356"/>
      <c r="AU680" s="356"/>
      <c r="AV680" s="364"/>
      <c r="AW680" s="356"/>
      <c r="AX680" s="356"/>
      <c r="AY680" s="356"/>
      <c r="AZ680" s="356"/>
      <c r="BA680" s="356"/>
      <c r="BB680" s="356"/>
      <c r="BC680" s="356"/>
      <c r="BD680" s="356"/>
      <c r="BE680" s="356"/>
      <c r="BF680" s="356"/>
      <c r="BG680" s="356"/>
      <c r="BH680" s="354"/>
      <c r="BI680" s="354"/>
      <c r="BJ680" s="356"/>
      <c r="BK680" s="356"/>
      <c r="BL680" s="356"/>
      <c r="BM680" s="356"/>
      <c r="BN680" s="356"/>
      <c r="BO680" s="356"/>
      <c r="BP680" s="356"/>
      <c r="BQ680" s="356"/>
      <c r="BR680" s="356"/>
      <c r="BS680" s="354"/>
      <c r="BT680" s="356"/>
    </row>
    <row r="681" spans="1:72" x14ac:dyDescent="0.2">
      <c r="A681" s="353"/>
      <c r="B681" s="354"/>
      <c r="C681" s="354"/>
      <c r="D681" s="354"/>
      <c r="E681" s="354"/>
      <c r="F681" s="356"/>
      <c r="G681" s="356"/>
      <c r="H681" s="356"/>
      <c r="I681" s="357"/>
      <c r="J681" s="356"/>
      <c r="K681" s="356"/>
      <c r="L681" s="356"/>
      <c r="M681" s="356"/>
      <c r="N681" s="356"/>
      <c r="O681" s="356"/>
      <c r="P681" s="356"/>
      <c r="Q681" s="356"/>
      <c r="R681" s="358"/>
      <c r="S681" s="358"/>
      <c r="T681" s="356"/>
      <c r="U681" s="359"/>
      <c r="V681" s="493"/>
      <c r="W681" s="356"/>
      <c r="X681" s="356"/>
      <c r="Y681" s="356"/>
      <c r="Z681" s="356"/>
      <c r="AA681" s="360"/>
      <c r="AB681" s="360"/>
      <c r="AC681" s="356"/>
      <c r="AD681" s="356"/>
      <c r="AE681" s="356"/>
      <c r="AF681" s="356"/>
      <c r="AG681" s="356"/>
      <c r="AH681" s="356"/>
      <c r="AI681" s="361"/>
      <c r="AJ681" s="356"/>
      <c r="AK681" s="356"/>
      <c r="AL681" s="356"/>
      <c r="AM681" s="362"/>
      <c r="AN681" s="356"/>
      <c r="AO681" s="356"/>
      <c r="AP681" s="356"/>
      <c r="AQ681" s="356"/>
      <c r="AR681" s="363"/>
      <c r="AS681" s="356"/>
      <c r="AT681" s="356"/>
      <c r="AU681" s="356"/>
      <c r="AV681" s="364"/>
      <c r="AW681" s="356"/>
      <c r="AX681" s="356"/>
      <c r="AY681" s="356"/>
      <c r="AZ681" s="356"/>
      <c r="BA681" s="356"/>
      <c r="BB681" s="356"/>
      <c r="BC681" s="356"/>
      <c r="BD681" s="356"/>
      <c r="BE681" s="356"/>
      <c r="BF681" s="356"/>
      <c r="BG681" s="356"/>
      <c r="BH681" s="354"/>
      <c r="BI681" s="354"/>
      <c r="BJ681" s="356"/>
      <c r="BK681" s="356"/>
      <c r="BL681" s="356"/>
      <c r="BM681" s="356"/>
      <c r="BN681" s="356"/>
      <c r="BO681" s="356"/>
      <c r="BP681" s="356"/>
      <c r="BQ681" s="356"/>
      <c r="BR681" s="356"/>
      <c r="BS681" s="354"/>
      <c r="BT681" s="356"/>
    </row>
    <row r="682" spans="1:72" x14ac:dyDescent="0.2">
      <c r="A682" s="353"/>
      <c r="B682" s="354"/>
      <c r="C682" s="354"/>
      <c r="D682" s="354"/>
      <c r="E682" s="354"/>
      <c r="F682" s="356"/>
      <c r="G682" s="356"/>
      <c r="H682" s="356"/>
      <c r="I682" s="357"/>
      <c r="J682" s="356"/>
      <c r="K682" s="356"/>
      <c r="L682" s="356"/>
      <c r="M682" s="356"/>
      <c r="N682" s="356"/>
      <c r="O682" s="356"/>
      <c r="P682" s="356"/>
      <c r="Q682" s="356"/>
      <c r="R682" s="358"/>
      <c r="S682" s="358"/>
      <c r="T682" s="356"/>
      <c r="U682" s="359"/>
      <c r="V682" s="493"/>
      <c r="W682" s="356"/>
      <c r="X682" s="356"/>
      <c r="Y682" s="356"/>
      <c r="Z682" s="356"/>
      <c r="AA682" s="360"/>
      <c r="AB682" s="360"/>
      <c r="AC682" s="356"/>
      <c r="AD682" s="356"/>
      <c r="AE682" s="356"/>
      <c r="AF682" s="356"/>
      <c r="AG682" s="356"/>
      <c r="AH682" s="356"/>
      <c r="AI682" s="361"/>
      <c r="AJ682" s="356"/>
      <c r="AK682" s="356"/>
      <c r="AL682" s="356"/>
      <c r="AM682" s="362"/>
      <c r="AN682" s="356"/>
      <c r="AO682" s="356"/>
      <c r="AP682" s="356"/>
      <c r="AQ682" s="356"/>
      <c r="AR682" s="363"/>
      <c r="AS682" s="356"/>
      <c r="AT682" s="356"/>
      <c r="AU682" s="356"/>
      <c r="AV682" s="364"/>
      <c r="AW682" s="356"/>
      <c r="AX682" s="356"/>
      <c r="AY682" s="356"/>
      <c r="AZ682" s="356"/>
      <c r="BA682" s="356"/>
      <c r="BB682" s="356"/>
      <c r="BC682" s="356"/>
      <c r="BD682" s="356"/>
      <c r="BE682" s="356"/>
      <c r="BF682" s="356"/>
      <c r="BG682" s="356"/>
      <c r="BH682" s="354"/>
      <c r="BI682" s="354"/>
      <c r="BJ682" s="356"/>
      <c r="BK682" s="356"/>
      <c r="BL682" s="356"/>
      <c r="BM682" s="356"/>
      <c r="BN682" s="356"/>
      <c r="BO682" s="356"/>
      <c r="BP682" s="356"/>
      <c r="BQ682" s="356"/>
      <c r="BR682" s="356"/>
      <c r="BS682" s="354"/>
      <c r="BT682" s="356"/>
    </row>
    <row r="683" spans="1:72" x14ac:dyDescent="0.2">
      <c r="A683" s="353"/>
      <c r="B683" s="354"/>
      <c r="C683" s="354"/>
      <c r="D683" s="354"/>
      <c r="E683" s="354"/>
      <c r="F683" s="356"/>
      <c r="G683" s="356"/>
      <c r="H683" s="356"/>
      <c r="I683" s="357"/>
      <c r="J683" s="356"/>
      <c r="K683" s="356"/>
      <c r="L683" s="356"/>
      <c r="M683" s="356"/>
      <c r="N683" s="356"/>
      <c r="O683" s="356"/>
      <c r="P683" s="356"/>
      <c r="Q683" s="356"/>
      <c r="R683" s="358"/>
      <c r="S683" s="358"/>
      <c r="T683" s="356"/>
      <c r="U683" s="359"/>
      <c r="V683" s="493"/>
      <c r="W683" s="356"/>
      <c r="X683" s="356"/>
      <c r="Y683" s="356"/>
      <c r="Z683" s="356"/>
      <c r="AA683" s="360"/>
      <c r="AB683" s="360"/>
      <c r="AC683" s="356"/>
      <c r="AD683" s="356"/>
      <c r="AE683" s="356"/>
      <c r="AF683" s="356"/>
      <c r="AG683" s="356"/>
      <c r="AH683" s="356"/>
      <c r="AI683" s="361"/>
      <c r="AJ683" s="356"/>
      <c r="AK683" s="356"/>
      <c r="AL683" s="356"/>
      <c r="AM683" s="362"/>
      <c r="AN683" s="356"/>
      <c r="AO683" s="356"/>
      <c r="AP683" s="356"/>
      <c r="AQ683" s="356"/>
      <c r="AR683" s="363"/>
      <c r="AS683" s="356"/>
      <c r="AT683" s="356"/>
      <c r="AU683" s="356"/>
      <c r="AV683" s="364"/>
      <c r="AW683" s="356"/>
      <c r="AX683" s="356"/>
      <c r="AY683" s="356"/>
      <c r="AZ683" s="356"/>
      <c r="BA683" s="356"/>
      <c r="BB683" s="356"/>
      <c r="BC683" s="356"/>
      <c r="BD683" s="356"/>
      <c r="BE683" s="356"/>
      <c r="BF683" s="356"/>
      <c r="BG683" s="356"/>
      <c r="BH683" s="354"/>
      <c r="BI683" s="354"/>
      <c r="BJ683" s="356"/>
      <c r="BK683" s="356"/>
      <c r="BL683" s="356"/>
      <c r="BM683" s="356"/>
      <c r="BN683" s="356"/>
      <c r="BO683" s="356"/>
      <c r="BP683" s="356"/>
      <c r="BQ683" s="356"/>
      <c r="BR683" s="356"/>
      <c r="BS683" s="354"/>
      <c r="BT683" s="356"/>
    </row>
    <row r="684" spans="1:72" x14ac:dyDescent="0.2">
      <c r="A684" s="353"/>
      <c r="B684" s="354"/>
      <c r="C684" s="354"/>
      <c r="D684" s="354"/>
      <c r="E684" s="354"/>
      <c r="F684" s="356"/>
      <c r="G684" s="356"/>
      <c r="H684" s="356"/>
      <c r="I684" s="357"/>
      <c r="J684" s="356"/>
      <c r="K684" s="356"/>
      <c r="L684" s="356"/>
      <c r="M684" s="356"/>
      <c r="N684" s="356"/>
      <c r="O684" s="356"/>
      <c r="P684" s="356"/>
      <c r="Q684" s="356"/>
      <c r="R684" s="358"/>
      <c r="S684" s="358"/>
      <c r="T684" s="356"/>
      <c r="U684" s="359"/>
      <c r="V684" s="493"/>
      <c r="W684" s="356"/>
      <c r="X684" s="356"/>
      <c r="Y684" s="356"/>
      <c r="Z684" s="356"/>
      <c r="AA684" s="360"/>
      <c r="AB684" s="360"/>
      <c r="AC684" s="356"/>
      <c r="AD684" s="356"/>
      <c r="AE684" s="356"/>
      <c r="AF684" s="356"/>
      <c r="AG684" s="356"/>
      <c r="AH684" s="356"/>
      <c r="AI684" s="361"/>
      <c r="AJ684" s="356"/>
      <c r="AK684" s="356"/>
      <c r="AL684" s="356"/>
      <c r="AM684" s="362"/>
      <c r="AN684" s="356"/>
      <c r="AO684" s="356"/>
      <c r="AP684" s="356"/>
      <c r="AQ684" s="356"/>
      <c r="AR684" s="363"/>
      <c r="AS684" s="356"/>
      <c r="AT684" s="356"/>
      <c r="AU684" s="356"/>
      <c r="AV684" s="364"/>
      <c r="AW684" s="356"/>
      <c r="AX684" s="356"/>
      <c r="AY684" s="356"/>
      <c r="AZ684" s="356"/>
      <c r="BA684" s="356"/>
      <c r="BB684" s="356"/>
      <c r="BC684" s="356"/>
      <c r="BD684" s="356"/>
      <c r="BE684" s="356"/>
      <c r="BF684" s="356"/>
      <c r="BG684" s="356"/>
      <c r="BH684" s="354"/>
      <c r="BI684" s="354"/>
      <c r="BJ684" s="356"/>
      <c r="BK684" s="356"/>
      <c r="BL684" s="356"/>
      <c r="BM684" s="356"/>
      <c r="BN684" s="356"/>
      <c r="BO684" s="356"/>
      <c r="BP684" s="356"/>
      <c r="BQ684" s="356"/>
      <c r="BR684" s="356"/>
      <c r="BS684" s="354"/>
      <c r="BT684" s="356"/>
    </row>
    <row r="685" spans="1:72" x14ac:dyDescent="0.2">
      <c r="A685" s="353"/>
      <c r="B685" s="354"/>
      <c r="C685" s="354"/>
      <c r="D685" s="354"/>
      <c r="E685" s="354"/>
      <c r="F685" s="356"/>
      <c r="G685" s="356"/>
      <c r="H685" s="356"/>
      <c r="I685" s="357"/>
      <c r="J685" s="356"/>
      <c r="K685" s="356"/>
      <c r="L685" s="356"/>
      <c r="M685" s="356"/>
      <c r="N685" s="356"/>
      <c r="O685" s="356"/>
      <c r="P685" s="356"/>
      <c r="Q685" s="356"/>
      <c r="R685" s="358"/>
      <c r="S685" s="358"/>
      <c r="T685" s="356"/>
      <c r="U685" s="359"/>
      <c r="V685" s="493"/>
      <c r="W685" s="356"/>
      <c r="X685" s="356"/>
      <c r="Y685" s="356"/>
      <c r="Z685" s="356"/>
      <c r="AA685" s="360"/>
      <c r="AB685" s="360"/>
      <c r="AC685" s="356"/>
      <c r="AD685" s="356"/>
      <c r="AE685" s="356"/>
      <c r="AF685" s="356"/>
      <c r="AG685" s="356"/>
      <c r="AH685" s="356"/>
      <c r="AI685" s="361"/>
      <c r="AJ685" s="356"/>
      <c r="AK685" s="356"/>
      <c r="AL685" s="356"/>
      <c r="AM685" s="362"/>
      <c r="AN685" s="356"/>
      <c r="AO685" s="356"/>
      <c r="AP685" s="356"/>
      <c r="AQ685" s="356"/>
      <c r="AR685" s="363"/>
      <c r="AS685" s="356"/>
      <c r="AT685" s="356"/>
      <c r="AU685" s="356"/>
      <c r="AV685" s="364"/>
      <c r="AW685" s="356"/>
      <c r="AX685" s="356"/>
      <c r="AY685" s="356"/>
      <c r="AZ685" s="356"/>
      <c r="BA685" s="356"/>
      <c r="BB685" s="356"/>
      <c r="BC685" s="356"/>
      <c r="BD685" s="356"/>
      <c r="BE685" s="356"/>
      <c r="BF685" s="356"/>
      <c r="BG685" s="356"/>
      <c r="BH685" s="354"/>
      <c r="BI685" s="354"/>
      <c r="BJ685" s="356"/>
      <c r="BK685" s="356"/>
      <c r="BL685" s="356"/>
      <c r="BM685" s="356"/>
      <c r="BN685" s="356"/>
      <c r="BO685" s="356"/>
      <c r="BP685" s="356"/>
      <c r="BQ685" s="356"/>
      <c r="BR685" s="356"/>
      <c r="BS685" s="354"/>
      <c r="BT685" s="356"/>
    </row>
    <row r="686" spans="1:72" x14ac:dyDescent="0.2">
      <c r="A686" s="353"/>
      <c r="B686" s="354"/>
      <c r="C686" s="354"/>
      <c r="D686" s="354"/>
      <c r="E686" s="354"/>
      <c r="F686" s="356"/>
      <c r="G686" s="356"/>
      <c r="H686" s="356"/>
      <c r="I686" s="357"/>
      <c r="J686" s="356"/>
      <c r="K686" s="356"/>
      <c r="L686" s="356"/>
      <c r="M686" s="356"/>
      <c r="N686" s="356"/>
      <c r="O686" s="356"/>
      <c r="P686" s="356"/>
      <c r="Q686" s="356"/>
      <c r="R686" s="358"/>
      <c r="S686" s="358"/>
      <c r="T686" s="356"/>
      <c r="U686" s="359"/>
      <c r="V686" s="493"/>
      <c r="W686" s="356"/>
      <c r="X686" s="356"/>
      <c r="Y686" s="356"/>
      <c r="Z686" s="356"/>
      <c r="AA686" s="360"/>
      <c r="AB686" s="360"/>
      <c r="AC686" s="356"/>
      <c r="AD686" s="356"/>
      <c r="AE686" s="356"/>
      <c r="AF686" s="356"/>
      <c r="AG686" s="356"/>
      <c r="AH686" s="356"/>
      <c r="AI686" s="361"/>
      <c r="AJ686" s="356"/>
      <c r="AK686" s="356"/>
      <c r="AL686" s="356"/>
      <c r="AM686" s="362"/>
      <c r="AN686" s="356"/>
      <c r="AO686" s="356"/>
      <c r="AP686" s="356"/>
      <c r="AQ686" s="356"/>
      <c r="AR686" s="363"/>
      <c r="AS686" s="356"/>
      <c r="AT686" s="356"/>
      <c r="AU686" s="356"/>
      <c r="AV686" s="364"/>
      <c r="AW686" s="356"/>
      <c r="AX686" s="356"/>
      <c r="AY686" s="356"/>
      <c r="AZ686" s="356"/>
      <c r="BA686" s="356"/>
      <c r="BB686" s="356"/>
      <c r="BC686" s="356"/>
      <c r="BD686" s="356"/>
      <c r="BE686" s="356"/>
      <c r="BF686" s="356"/>
      <c r="BG686" s="356"/>
      <c r="BH686" s="354"/>
      <c r="BI686" s="354"/>
      <c r="BJ686" s="356"/>
      <c r="BK686" s="356"/>
      <c r="BL686" s="356"/>
      <c r="BM686" s="356"/>
      <c r="BN686" s="356"/>
      <c r="BO686" s="356"/>
      <c r="BP686" s="356"/>
      <c r="BQ686" s="356"/>
      <c r="BR686" s="356"/>
      <c r="BS686" s="354"/>
      <c r="BT686" s="356"/>
    </row>
    <row r="687" spans="1:72" x14ac:dyDescent="0.2">
      <c r="A687" s="353"/>
      <c r="B687" s="354"/>
      <c r="C687" s="354"/>
      <c r="D687" s="354"/>
      <c r="E687" s="354"/>
      <c r="F687" s="356"/>
      <c r="G687" s="356"/>
      <c r="H687" s="356"/>
      <c r="I687" s="357"/>
      <c r="J687" s="356"/>
      <c r="K687" s="356"/>
      <c r="L687" s="356"/>
      <c r="M687" s="356"/>
      <c r="N687" s="356"/>
      <c r="O687" s="356"/>
      <c r="P687" s="356"/>
      <c r="Q687" s="356"/>
      <c r="R687" s="358"/>
      <c r="S687" s="358"/>
      <c r="T687" s="356"/>
      <c r="U687" s="359"/>
      <c r="V687" s="493"/>
      <c r="W687" s="356"/>
      <c r="X687" s="356"/>
      <c r="Y687" s="356"/>
      <c r="Z687" s="356"/>
      <c r="AA687" s="360"/>
      <c r="AB687" s="360"/>
      <c r="AC687" s="356"/>
      <c r="AD687" s="356"/>
      <c r="AE687" s="356"/>
      <c r="AF687" s="356"/>
      <c r="AG687" s="356"/>
      <c r="AH687" s="356"/>
      <c r="AI687" s="361"/>
      <c r="AJ687" s="356"/>
      <c r="AK687" s="356"/>
      <c r="AL687" s="356"/>
      <c r="AM687" s="362"/>
      <c r="AN687" s="356"/>
      <c r="AO687" s="356"/>
      <c r="AP687" s="356"/>
      <c r="AQ687" s="356"/>
      <c r="AR687" s="363"/>
      <c r="AS687" s="356"/>
      <c r="AT687" s="356"/>
      <c r="AU687" s="356"/>
      <c r="AV687" s="364"/>
      <c r="AW687" s="356"/>
      <c r="AX687" s="356"/>
      <c r="AY687" s="356"/>
      <c r="AZ687" s="356"/>
      <c r="BA687" s="356"/>
      <c r="BB687" s="356"/>
      <c r="BC687" s="356"/>
      <c r="BD687" s="356"/>
      <c r="BE687" s="356"/>
      <c r="BF687" s="356"/>
      <c r="BG687" s="356"/>
      <c r="BH687" s="354"/>
      <c r="BI687" s="354"/>
      <c r="BJ687" s="356"/>
      <c r="BK687" s="356"/>
      <c r="BL687" s="356"/>
      <c r="BM687" s="356"/>
      <c r="BN687" s="356"/>
      <c r="BO687" s="356"/>
      <c r="BP687" s="356"/>
      <c r="BQ687" s="356"/>
      <c r="BR687" s="356"/>
      <c r="BS687" s="354"/>
      <c r="BT687" s="356"/>
    </row>
    <row r="688" spans="1:72" x14ac:dyDescent="0.2">
      <c r="A688" s="353"/>
      <c r="B688" s="354"/>
      <c r="C688" s="354"/>
      <c r="D688" s="354"/>
      <c r="E688" s="354"/>
      <c r="F688" s="356"/>
      <c r="G688" s="356"/>
      <c r="H688" s="356"/>
      <c r="I688" s="357"/>
      <c r="J688" s="356"/>
      <c r="K688" s="356"/>
      <c r="L688" s="356"/>
      <c r="M688" s="356"/>
      <c r="N688" s="356"/>
      <c r="O688" s="356"/>
      <c r="P688" s="356"/>
      <c r="Q688" s="356"/>
      <c r="R688" s="358"/>
      <c r="S688" s="358"/>
      <c r="T688" s="356"/>
      <c r="U688" s="359"/>
      <c r="V688" s="493"/>
      <c r="W688" s="356"/>
      <c r="X688" s="356"/>
      <c r="Y688" s="356"/>
      <c r="Z688" s="356"/>
      <c r="AA688" s="360"/>
      <c r="AB688" s="360"/>
      <c r="AC688" s="356"/>
      <c r="AD688" s="356"/>
      <c r="AE688" s="356"/>
      <c r="AF688" s="356"/>
      <c r="AG688" s="356"/>
      <c r="AH688" s="356"/>
      <c r="AI688" s="361"/>
      <c r="AJ688" s="356"/>
      <c r="AK688" s="356"/>
      <c r="AL688" s="356"/>
      <c r="AM688" s="362"/>
      <c r="AN688" s="356"/>
      <c r="AO688" s="356"/>
      <c r="AP688" s="356"/>
      <c r="AQ688" s="356"/>
      <c r="AR688" s="363"/>
      <c r="AS688" s="356"/>
      <c r="AT688" s="356"/>
      <c r="AU688" s="356"/>
      <c r="AV688" s="364"/>
      <c r="AW688" s="356"/>
      <c r="AX688" s="356"/>
      <c r="AY688" s="356"/>
      <c r="AZ688" s="356"/>
      <c r="BA688" s="356"/>
      <c r="BB688" s="356"/>
      <c r="BC688" s="356"/>
      <c r="BD688" s="356"/>
      <c r="BE688" s="356"/>
      <c r="BF688" s="356"/>
      <c r="BG688" s="356"/>
      <c r="BH688" s="354"/>
      <c r="BI688" s="354"/>
      <c r="BJ688" s="356"/>
      <c r="BK688" s="356"/>
      <c r="BL688" s="356"/>
      <c r="BM688" s="356"/>
      <c r="BN688" s="356"/>
      <c r="BO688" s="356"/>
      <c r="BP688" s="356"/>
      <c r="BQ688" s="356"/>
      <c r="BR688" s="356"/>
      <c r="BS688" s="354"/>
      <c r="BT688" s="356"/>
    </row>
    <row r="689" spans="1:72" x14ac:dyDescent="0.2">
      <c r="A689" s="353"/>
      <c r="B689" s="354"/>
      <c r="C689" s="354"/>
      <c r="D689" s="354"/>
      <c r="E689" s="354"/>
      <c r="F689" s="356"/>
      <c r="G689" s="356"/>
      <c r="H689" s="356"/>
      <c r="I689" s="357"/>
      <c r="J689" s="356"/>
      <c r="K689" s="356"/>
      <c r="L689" s="356"/>
      <c r="M689" s="356"/>
      <c r="N689" s="356"/>
      <c r="O689" s="356"/>
      <c r="P689" s="356"/>
      <c r="Q689" s="356"/>
      <c r="R689" s="358"/>
      <c r="S689" s="358"/>
      <c r="T689" s="356"/>
      <c r="U689" s="359"/>
      <c r="V689" s="493"/>
      <c r="W689" s="356"/>
      <c r="X689" s="356"/>
      <c r="Y689" s="356"/>
      <c r="Z689" s="356"/>
      <c r="AA689" s="360"/>
      <c r="AB689" s="360"/>
      <c r="AC689" s="356"/>
      <c r="AD689" s="356"/>
      <c r="AE689" s="356"/>
      <c r="AF689" s="356"/>
      <c r="AG689" s="356"/>
      <c r="AH689" s="356"/>
      <c r="AI689" s="361"/>
      <c r="AJ689" s="356"/>
      <c r="AK689" s="356"/>
      <c r="AL689" s="356"/>
      <c r="AM689" s="362"/>
      <c r="AN689" s="356"/>
      <c r="AO689" s="356"/>
      <c r="AP689" s="356"/>
      <c r="AQ689" s="356"/>
      <c r="AR689" s="363"/>
      <c r="AS689" s="356"/>
      <c r="AT689" s="356"/>
      <c r="AU689" s="356"/>
      <c r="AV689" s="364"/>
      <c r="AW689" s="356"/>
      <c r="AX689" s="356"/>
      <c r="AY689" s="356"/>
      <c r="AZ689" s="356"/>
      <c r="BA689" s="356"/>
      <c r="BB689" s="356"/>
      <c r="BC689" s="356"/>
      <c r="BD689" s="356"/>
      <c r="BE689" s="356"/>
      <c r="BF689" s="356"/>
      <c r="BG689" s="356"/>
      <c r="BH689" s="354"/>
      <c r="BI689" s="354"/>
      <c r="BJ689" s="356"/>
      <c r="BK689" s="356"/>
      <c r="BL689" s="356"/>
      <c r="BM689" s="356"/>
      <c r="BN689" s="356"/>
      <c r="BO689" s="356"/>
      <c r="BP689" s="356"/>
      <c r="BQ689" s="356"/>
      <c r="BR689" s="356"/>
      <c r="BS689" s="354"/>
      <c r="BT689" s="356"/>
    </row>
    <row r="690" spans="1:72" x14ac:dyDescent="0.2">
      <c r="A690" s="353"/>
      <c r="B690" s="354"/>
      <c r="C690" s="354"/>
      <c r="D690" s="354"/>
      <c r="E690" s="354"/>
      <c r="F690" s="356"/>
      <c r="G690" s="356"/>
      <c r="H690" s="356"/>
      <c r="I690" s="357"/>
      <c r="J690" s="356"/>
      <c r="K690" s="356"/>
      <c r="L690" s="356"/>
      <c r="M690" s="356"/>
      <c r="N690" s="356"/>
      <c r="O690" s="356"/>
      <c r="P690" s="356"/>
      <c r="Q690" s="356"/>
      <c r="R690" s="358"/>
      <c r="S690" s="358"/>
      <c r="T690" s="356"/>
      <c r="U690" s="359"/>
      <c r="V690" s="493"/>
      <c r="W690" s="356"/>
      <c r="X690" s="356"/>
      <c r="Y690" s="356"/>
      <c r="Z690" s="356"/>
      <c r="AA690" s="360"/>
      <c r="AB690" s="360"/>
      <c r="AC690" s="356"/>
      <c r="AD690" s="356"/>
      <c r="AE690" s="356"/>
      <c r="AF690" s="356"/>
      <c r="AG690" s="356"/>
      <c r="AH690" s="356"/>
      <c r="AI690" s="361"/>
      <c r="AJ690" s="356"/>
      <c r="AK690" s="356"/>
      <c r="AL690" s="356"/>
      <c r="AM690" s="362"/>
      <c r="AN690" s="356"/>
      <c r="AO690" s="356"/>
      <c r="AP690" s="356"/>
      <c r="AQ690" s="356"/>
      <c r="AR690" s="363"/>
      <c r="AS690" s="356"/>
      <c r="AT690" s="356"/>
      <c r="AU690" s="356"/>
      <c r="AV690" s="364"/>
      <c r="AW690" s="356"/>
      <c r="AX690" s="356"/>
      <c r="AY690" s="356"/>
      <c r="AZ690" s="356"/>
      <c r="BA690" s="356"/>
      <c r="BB690" s="356"/>
      <c r="BC690" s="356"/>
      <c r="BD690" s="356"/>
      <c r="BE690" s="356"/>
      <c r="BF690" s="356"/>
      <c r="BG690" s="356"/>
      <c r="BH690" s="354"/>
      <c r="BI690" s="354"/>
      <c r="BJ690" s="356"/>
      <c r="BK690" s="356"/>
      <c r="BL690" s="356"/>
      <c r="BM690" s="356"/>
      <c r="BN690" s="356"/>
      <c r="BO690" s="356"/>
      <c r="BP690" s="356"/>
      <c r="BQ690" s="356"/>
      <c r="BR690" s="356"/>
      <c r="BS690" s="354"/>
      <c r="BT690" s="356"/>
    </row>
    <row r="691" spans="1:72" x14ac:dyDescent="0.2">
      <c r="A691" s="353"/>
      <c r="B691" s="354"/>
      <c r="C691" s="354"/>
      <c r="D691" s="354"/>
      <c r="E691" s="354"/>
      <c r="F691" s="356"/>
      <c r="G691" s="356"/>
      <c r="H691" s="356"/>
      <c r="I691" s="357"/>
      <c r="J691" s="356"/>
      <c r="K691" s="356"/>
      <c r="L691" s="356"/>
      <c r="M691" s="356"/>
      <c r="N691" s="356"/>
      <c r="O691" s="356"/>
      <c r="P691" s="356"/>
      <c r="Q691" s="356"/>
      <c r="R691" s="358"/>
      <c r="S691" s="358"/>
      <c r="T691" s="356"/>
      <c r="U691" s="359"/>
      <c r="V691" s="493"/>
      <c r="W691" s="356"/>
      <c r="X691" s="356"/>
      <c r="Y691" s="356"/>
      <c r="Z691" s="356"/>
      <c r="AA691" s="360"/>
      <c r="AB691" s="360"/>
      <c r="AC691" s="356"/>
      <c r="AD691" s="356"/>
      <c r="AE691" s="356"/>
      <c r="AF691" s="356"/>
      <c r="AG691" s="356"/>
      <c r="AH691" s="356"/>
      <c r="AI691" s="361"/>
      <c r="AJ691" s="356"/>
      <c r="AK691" s="356"/>
      <c r="AL691" s="356"/>
      <c r="AM691" s="362"/>
      <c r="AN691" s="356"/>
      <c r="AO691" s="356"/>
      <c r="AP691" s="356"/>
      <c r="AQ691" s="356"/>
      <c r="AR691" s="363"/>
      <c r="AS691" s="356"/>
      <c r="AT691" s="356"/>
      <c r="AU691" s="356"/>
      <c r="AV691" s="364"/>
      <c r="AW691" s="356"/>
      <c r="AX691" s="356"/>
      <c r="AY691" s="356"/>
      <c r="AZ691" s="356"/>
      <c r="BA691" s="356"/>
      <c r="BB691" s="356"/>
      <c r="BC691" s="356"/>
      <c r="BD691" s="356"/>
      <c r="BE691" s="356"/>
      <c r="BF691" s="356"/>
      <c r="BG691" s="356"/>
      <c r="BH691" s="354"/>
      <c r="BI691" s="354"/>
      <c r="BJ691" s="356"/>
      <c r="BK691" s="356"/>
      <c r="BL691" s="356"/>
      <c r="BM691" s="356"/>
      <c r="BN691" s="356"/>
      <c r="BO691" s="356"/>
      <c r="BP691" s="356"/>
      <c r="BQ691" s="356"/>
      <c r="BR691" s="356"/>
      <c r="BS691" s="354"/>
      <c r="BT691" s="356"/>
    </row>
    <row r="692" spans="1:72" x14ac:dyDescent="0.2">
      <c r="A692" s="353"/>
      <c r="B692" s="354"/>
      <c r="C692" s="354"/>
      <c r="D692" s="354"/>
      <c r="E692" s="354"/>
      <c r="F692" s="356"/>
      <c r="G692" s="356"/>
      <c r="H692" s="356"/>
      <c r="I692" s="357"/>
      <c r="J692" s="356"/>
      <c r="K692" s="356"/>
      <c r="L692" s="356"/>
      <c r="M692" s="356"/>
      <c r="N692" s="356"/>
      <c r="O692" s="356"/>
      <c r="P692" s="356"/>
      <c r="Q692" s="356"/>
      <c r="R692" s="358"/>
      <c r="S692" s="358"/>
      <c r="T692" s="356"/>
      <c r="U692" s="359"/>
      <c r="V692" s="493"/>
      <c r="W692" s="356"/>
      <c r="X692" s="356"/>
      <c r="Y692" s="356"/>
      <c r="Z692" s="356"/>
      <c r="AA692" s="360"/>
      <c r="AB692" s="360"/>
      <c r="AC692" s="356"/>
      <c r="AD692" s="356"/>
      <c r="AE692" s="356"/>
      <c r="AF692" s="356"/>
      <c r="AG692" s="356"/>
      <c r="AH692" s="356"/>
      <c r="AI692" s="361"/>
      <c r="AJ692" s="356"/>
      <c r="AK692" s="356"/>
      <c r="AL692" s="356"/>
      <c r="AM692" s="362"/>
      <c r="AN692" s="356"/>
      <c r="AO692" s="356"/>
      <c r="AP692" s="356"/>
      <c r="AQ692" s="356"/>
      <c r="AR692" s="363"/>
      <c r="AS692" s="356"/>
      <c r="AT692" s="356"/>
      <c r="AU692" s="356"/>
      <c r="AV692" s="364"/>
      <c r="AW692" s="356"/>
      <c r="AX692" s="356"/>
      <c r="AY692" s="356"/>
      <c r="AZ692" s="356"/>
      <c r="BA692" s="356"/>
      <c r="BB692" s="356"/>
      <c r="BC692" s="356"/>
      <c r="BD692" s="356"/>
      <c r="BE692" s="356"/>
      <c r="BF692" s="356"/>
      <c r="BG692" s="356"/>
      <c r="BH692" s="354"/>
      <c r="BI692" s="354"/>
      <c r="BJ692" s="356"/>
      <c r="BK692" s="356"/>
      <c r="BL692" s="356"/>
      <c r="BM692" s="356"/>
      <c r="BN692" s="356"/>
      <c r="BO692" s="356"/>
      <c r="BP692" s="356"/>
      <c r="BQ692" s="356"/>
      <c r="BR692" s="356"/>
      <c r="BS692" s="354"/>
      <c r="BT692" s="356"/>
    </row>
    <row r="693" spans="1:72" x14ac:dyDescent="0.2">
      <c r="A693" s="353"/>
      <c r="B693" s="354"/>
      <c r="C693" s="354"/>
      <c r="D693" s="354"/>
      <c r="E693" s="354"/>
      <c r="F693" s="356"/>
      <c r="G693" s="356"/>
      <c r="H693" s="356"/>
      <c r="I693" s="357"/>
      <c r="J693" s="356"/>
      <c r="K693" s="356"/>
      <c r="L693" s="356"/>
      <c r="M693" s="356"/>
      <c r="N693" s="356"/>
      <c r="O693" s="356"/>
      <c r="P693" s="356"/>
      <c r="Q693" s="356"/>
      <c r="R693" s="358"/>
      <c r="S693" s="358"/>
      <c r="T693" s="356"/>
      <c r="U693" s="359"/>
      <c r="V693" s="493"/>
      <c r="W693" s="356"/>
      <c r="X693" s="356"/>
      <c r="Y693" s="356"/>
      <c r="Z693" s="356"/>
      <c r="AA693" s="360"/>
      <c r="AB693" s="360"/>
      <c r="AC693" s="356"/>
      <c r="AD693" s="356"/>
      <c r="AE693" s="356"/>
      <c r="AF693" s="356"/>
      <c r="AG693" s="356"/>
      <c r="AH693" s="356"/>
      <c r="AI693" s="361"/>
      <c r="AJ693" s="356"/>
      <c r="AK693" s="356"/>
      <c r="AL693" s="356"/>
      <c r="AM693" s="362"/>
      <c r="AN693" s="356"/>
      <c r="AO693" s="356"/>
      <c r="AP693" s="356"/>
      <c r="AQ693" s="356"/>
      <c r="AR693" s="363"/>
      <c r="AS693" s="356"/>
      <c r="AT693" s="356"/>
      <c r="AU693" s="356"/>
      <c r="AV693" s="364"/>
      <c r="AW693" s="356"/>
      <c r="AX693" s="356"/>
      <c r="AY693" s="356"/>
      <c r="AZ693" s="356"/>
      <c r="BA693" s="356"/>
      <c r="BB693" s="356"/>
      <c r="BC693" s="356"/>
      <c r="BD693" s="356"/>
      <c r="BE693" s="356"/>
      <c r="BF693" s="356"/>
      <c r="BG693" s="356"/>
      <c r="BH693" s="354"/>
      <c r="BI693" s="354"/>
      <c r="BJ693" s="356"/>
      <c r="BK693" s="356"/>
      <c r="BL693" s="356"/>
      <c r="BM693" s="356"/>
      <c r="BN693" s="356"/>
      <c r="BO693" s="356"/>
      <c r="BP693" s="356"/>
      <c r="BQ693" s="356"/>
      <c r="BR693" s="356"/>
      <c r="BS693" s="354"/>
      <c r="BT693" s="356"/>
    </row>
    <row r="694" spans="1:72" x14ac:dyDescent="0.2">
      <c r="A694" s="353"/>
      <c r="B694" s="354"/>
      <c r="C694" s="354"/>
      <c r="D694" s="354"/>
      <c r="E694" s="354"/>
      <c r="F694" s="356"/>
      <c r="G694" s="356"/>
      <c r="H694" s="356"/>
      <c r="I694" s="357"/>
      <c r="J694" s="356"/>
      <c r="K694" s="356"/>
      <c r="L694" s="356"/>
      <c r="M694" s="356"/>
      <c r="N694" s="356"/>
      <c r="O694" s="356"/>
      <c r="P694" s="356"/>
      <c r="Q694" s="356"/>
      <c r="R694" s="358"/>
      <c r="S694" s="358"/>
      <c r="T694" s="356"/>
      <c r="U694" s="359"/>
      <c r="V694" s="493"/>
      <c r="W694" s="356"/>
      <c r="X694" s="356"/>
      <c r="Y694" s="356"/>
      <c r="Z694" s="356"/>
      <c r="AA694" s="360"/>
      <c r="AB694" s="360"/>
      <c r="AC694" s="356"/>
      <c r="AD694" s="356"/>
      <c r="AE694" s="356"/>
      <c r="AF694" s="356"/>
      <c r="AG694" s="356"/>
      <c r="AH694" s="356"/>
      <c r="AI694" s="361"/>
      <c r="AJ694" s="356"/>
      <c r="AK694" s="356"/>
      <c r="AL694" s="356"/>
      <c r="AM694" s="362"/>
      <c r="AN694" s="356"/>
      <c r="AO694" s="356"/>
      <c r="AP694" s="356"/>
      <c r="AQ694" s="356"/>
      <c r="AR694" s="363"/>
      <c r="AS694" s="356"/>
      <c r="AT694" s="356"/>
      <c r="AU694" s="356"/>
      <c r="AV694" s="364"/>
      <c r="AW694" s="356"/>
      <c r="AX694" s="356"/>
      <c r="AY694" s="356"/>
      <c r="AZ694" s="356"/>
      <c r="BA694" s="356"/>
      <c r="BB694" s="356"/>
      <c r="BC694" s="356"/>
      <c r="BD694" s="356"/>
      <c r="BE694" s="356"/>
      <c r="BF694" s="356"/>
      <c r="BG694" s="356"/>
      <c r="BH694" s="354"/>
      <c r="BI694" s="354"/>
      <c r="BJ694" s="356"/>
      <c r="BK694" s="356"/>
      <c r="BL694" s="356"/>
      <c r="BM694" s="356"/>
      <c r="BN694" s="356"/>
      <c r="BO694" s="356"/>
      <c r="BP694" s="356"/>
      <c r="BQ694" s="356"/>
      <c r="BR694" s="356"/>
      <c r="BS694" s="354"/>
      <c r="BT694" s="356"/>
    </row>
    <row r="695" spans="1:72" x14ac:dyDescent="0.2">
      <c r="A695" s="353"/>
      <c r="B695" s="354"/>
      <c r="C695" s="354"/>
      <c r="D695" s="354"/>
      <c r="E695" s="354"/>
      <c r="F695" s="356"/>
      <c r="G695" s="356"/>
      <c r="H695" s="356"/>
      <c r="I695" s="357"/>
      <c r="J695" s="356"/>
      <c r="K695" s="356"/>
      <c r="L695" s="356"/>
      <c r="M695" s="356"/>
      <c r="N695" s="356"/>
      <c r="O695" s="356"/>
      <c r="P695" s="356"/>
      <c r="Q695" s="356"/>
      <c r="R695" s="358"/>
      <c r="S695" s="358"/>
      <c r="T695" s="356"/>
      <c r="U695" s="359"/>
      <c r="V695" s="493"/>
      <c r="W695" s="356"/>
      <c r="X695" s="356"/>
      <c r="Y695" s="356"/>
      <c r="Z695" s="356"/>
      <c r="AA695" s="360"/>
      <c r="AB695" s="360"/>
      <c r="AC695" s="356"/>
      <c r="AD695" s="356"/>
      <c r="AE695" s="356"/>
      <c r="AF695" s="356"/>
      <c r="AG695" s="356"/>
      <c r="AH695" s="356"/>
      <c r="AI695" s="361"/>
      <c r="AJ695" s="356"/>
      <c r="AK695" s="356"/>
      <c r="AL695" s="356"/>
      <c r="AM695" s="362"/>
      <c r="AN695" s="356"/>
      <c r="AO695" s="356"/>
      <c r="AP695" s="356"/>
      <c r="AQ695" s="356"/>
      <c r="AR695" s="363"/>
      <c r="AS695" s="356"/>
      <c r="AT695" s="356"/>
      <c r="AU695" s="356"/>
      <c r="AV695" s="364"/>
      <c r="AW695" s="356"/>
      <c r="AX695" s="356"/>
      <c r="AY695" s="356"/>
      <c r="AZ695" s="356"/>
      <c r="BA695" s="356"/>
      <c r="BB695" s="356"/>
      <c r="BC695" s="356"/>
      <c r="BD695" s="356"/>
      <c r="BE695" s="356"/>
      <c r="BF695" s="356"/>
      <c r="BG695" s="356"/>
      <c r="BH695" s="354"/>
      <c r="BI695" s="354"/>
      <c r="BJ695" s="356"/>
      <c r="BK695" s="356"/>
      <c r="BL695" s="356"/>
      <c r="BM695" s="356"/>
      <c r="BN695" s="356"/>
      <c r="BO695" s="356"/>
      <c r="BP695" s="356"/>
      <c r="BQ695" s="356"/>
      <c r="BR695" s="356"/>
      <c r="BS695" s="354"/>
      <c r="BT695" s="356"/>
    </row>
    <row r="696" spans="1:72" x14ac:dyDescent="0.2">
      <c r="A696" s="353"/>
      <c r="B696" s="354"/>
      <c r="C696" s="354"/>
      <c r="D696" s="354"/>
      <c r="E696" s="354"/>
      <c r="F696" s="356"/>
      <c r="G696" s="356"/>
      <c r="H696" s="356"/>
      <c r="I696" s="357"/>
      <c r="J696" s="356"/>
      <c r="K696" s="356"/>
      <c r="L696" s="356"/>
      <c r="M696" s="356"/>
      <c r="N696" s="356"/>
      <c r="O696" s="356"/>
      <c r="P696" s="356"/>
      <c r="Q696" s="356"/>
      <c r="R696" s="358"/>
      <c r="S696" s="358"/>
      <c r="T696" s="356"/>
      <c r="U696" s="359"/>
      <c r="V696" s="493"/>
      <c r="W696" s="356"/>
      <c r="X696" s="356"/>
      <c r="Y696" s="356"/>
      <c r="Z696" s="356"/>
      <c r="AA696" s="360"/>
      <c r="AB696" s="360"/>
      <c r="AC696" s="356"/>
      <c r="AD696" s="356"/>
      <c r="AE696" s="356"/>
      <c r="AF696" s="356"/>
      <c r="AG696" s="356"/>
      <c r="AH696" s="356"/>
      <c r="AI696" s="361"/>
      <c r="AJ696" s="356"/>
      <c r="AK696" s="356"/>
      <c r="AL696" s="356"/>
      <c r="AM696" s="362"/>
      <c r="AN696" s="356"/>
      <c r="AO696" s="356"/>
      <c r="AP696" s="356"/>
      <c r="AQ696" s="356"/>
      <c r="AR696" s="363"/>
      <c r="AS696" s="356"/>
      <c r="AT696" s="356"/>
      <c r="AU696" s="356"/>
      <c r="AV696" s="364"/>
      <c r="AW696" s="356"/>
      <c r="AX696" s="356"/>
      <c r="AY696" s="356"/>
      <c r="AZ696" s="356"/>
      <c r="BA696" s="356"/>
      <c r="BB696" s="356"/>
      <c r="BC696" s="356"/>
      <c r="BD696" s="356"/>
      <c r="BE696" s="356"/>
      <c r="BF696" s="356"/>
      <c r="BG696" s="356"/>
      <c r="BH696" s="354"/>
      <c r="BI696" s="354"/>
      <c r="BJ696" s="356"/>
      <c r="BK696" s="356"/>
      <c r="BL696" s="356"/>
      <c r="BM696" s="356"/>
      <c r="BN696" s="356"/>
      <c r="BO696" s="356"/>
      <c r="BP696" s="356"/>
      <c r="BQ696" s="356"/>
      <c r="BR696" s="356"/>
      <c r="BS696" s="354"/>
      <c r="BT696" s="356"/>
    </row>
    <row r="697" spans="1:72" x14ac:dyDescent="0.2">
      <c r="A697" s="353"/>
      <c r="B697" s="354"/>
      <c r="C697" s="354"/>
      <c r="D697" s="354"/>
      <c r="E697" s="354"/>
      <c r="F697" s="356"/>
      <c r="G697" s="356"/>
      <c r="H697" s="356"/>
      <c r="I697" s="357"/>
      <c r="J697" s="356"/>
      <c r="K697" s="356"/>
      <c r="L697" s="356"/>
      <c r="M697" s="356"/>
      <c r="N697" s="356"/>
      <c r="O697" s="356"/>
      <c r="P697" s="356"/>
      <c r="Q697" s="356"/>
      <c r="R697" s="358"/>
      <c r="S697" s="358"/>
      <c r="T697" s="356"/>
      <c r="U697" s="359"/>
      <c r="V697" s="493"/>
      <c r="W697" s="356"/>
      <c r="X697" s="356"/>
      <c r="Y697" s="356"/>
      <c r="Z697" s="356"/>
      <c r="AA697" s="360"/>
      <c r="AB697" s="360"/>
      <c r="AC697" s="356"/>
      <c r="AD697" s="356"/>
      <c r="AE697" s="356"/>
      <c r="AF697" s="356"/>
      <c r="AG697" s="356"/>
      <c r="AH697" s="356"/>
      <c r="AI697" s="361"/>
      <c r="AJ697" s="356"/>
      <c r="AK697" s="356"/>
      <c r="AL697" s="356"/>
      <c r="AM697" s="362"/>
      <c r="AN697" s="356"/>
      <c r="AO697" s="356"/>
      <c r="AP697" s="356"/>
      <c r="AQ697" s="356"/>
      <c r="AR697" s="363"/>
      <c r="AS697" s="356"/>
      <c r="AT697" s="356"/>
      <c r="AU697" s="356"/>
      <c r="AV697" s="364"/>
      <c r="AW697" s="356"/>
      <c r="AX697" s="356"/>
      <c r="AY697" s="356"/>
      <c r="AZ697" s="356"/>
      <c r="BA697" s="356"/>
      <c r="BB697" s="356"/>
      <c r="BC697" s="356"/>
      <c r="BD697" s="356"/>
      <c r="BE697" s="356"/>
      <c r="BF697" s="356"/>
      <c r="BG697" s="356"/>
      <c r="BH697" s="354"/>
      <c r="BI697" s="354"/>
      <c r="BJ697" s="356"/>
      <c r="BK697" s="356"/>
      <c r="BL697" s="356"/>
      <c r="BM697" s="356"/>
      <c r="BN697" s="356"/>
      <c r="BO697" s="356"/>
      <c r="BP697" s="356"/>
      <c r="BQ697" s="356"/>
      <c r="BR697" s="356"/>
      <c r="BS697" s="354"/>
      <c r="BT697" s="356"/>
    </row>
    <row r="698" spans="1:72" x14ac:dyDescent="0.2">
      <c r="A698" s="353"/>
      <c r="B698" s="354"/>
      <c r="C698" s="354"/>
      <c r="D698" s="354"/>
      <c r="E698" s="354"/>
      <c r="F698" s="356"/>
      <c r="G698" s="356"/>
      <c r="H698" s="356"/>
      <c r="I698" s="357"/>
      <c r="J698" s="356"/>
      <c r="K698" s="356"/>
      <c r="L698" s="356"/>
      <c r="M698" s="356"/>
      <c r="N698" s="356"/>
      <c r="O698" s="356"/>
      <c r="P698" s="356"/>
      <c r="Q698" s="356"/>
      <c r="R698" s="358"/>
      <c r="S698" s="358"/>
      <c r="T698" s="356"/>
      <c r="U698" s="359"/>
      <c r="V698" s="493"/>
      <c r="W698" s="356"/>
      <c r="X698" s="356"/>
      <c r="Y698" s="356"/>
      <c r="Z698" s="356"/>
      <c r="AA698" s="360"/>
      <c r="AB698" s="360"/>
      <c r="AC698" s="356"/>
      <c r="AD698" s="356"/>
      <c r="AE698" s="356"/>
      <c r="AF698" s="356"/>
      <c r="AG698" s="356"/>
      <c r="AH698" s="356"/>
      <c r="AI698" s="361"/>
      <c r="AJ698" s="356"/>
      <c r="AK698" s="356"/>
      <c r="AL698" s="356"/>
      <c r="AM698" s="362"/>
      <c r="AN698" s="356"/>
      <c r="AO698" s="356"/>
      <c r="AP698" s="356"/>
      <c r="AQ698" s="356"/>
      <c r="AR698" s="363"/>
      <c r="AS698" s="356"/>
      <c r="AT698" s="356"/>
      <c r="AU698" s="356"/>
      <c r="AV698" s="364"/>
      <c r="AW698" s="356"/>
      <c r="AX698" s="356"/>
      <c r="AY698" s="356"/>
      <c r="AZ698" s="356"/>
      <c r="BA698" s="356"/>
      <c r="BB698" s="356"/>
      <c r="BC698" s="356"/>
      <c r="BD698" s="356"/>
      <c r="BE698" s="356"/>
      <c r="BF698" s="356"/>
      <c r="BG698" s="356"/>
      <c r="BH698" s="354"/>
      <c r="BI698" s="354"/>
      <c r="BJ698" s="356"/>
      <c r="BK698" s="356"/>
      <c r="BL698" s="356"/>
      <c r="BM698" s="356"/>
      <c r="BN698" s="356"/>
      <c r="BO698" s="356"/>
      <c r="BP698" s="356"/>
      <c r="BQ698" s="356"/>
      <c r="BR698" s="356"/>
      <c r="BS698" s="354"/>
      <c r="BT698" s="356"/>
    </row>
    <row r="699" spans="1:72" x14ac:dyDescent="0.2">
      <c r="A699" s="353"/>
      <c r="B699" s="354"/>
      <c r="C699" s="354"/>
      <c r="D699" s="354"/>
      <c r="E699" s="354"/>
      <c r="F699" s="356"/>
      <c r="G699" s="356"/>
      <c r="H699" s="356"/>
      <c r="I699" s="357"/>
      <c r="J699" s="356"/>
      <c r="K699" s="356"/>
      <c r="L699" s="356"/>
      <c r="M699" s="356"/>
      <c r="N699" s="356"/>
      <c r="O699" s="356"/>
      <c r="P699" s="356"/>
      <c r="Q699" s="356"/>
      <c r="R699" s="358"/>
      <c r="S699" s="358"/>
      <c r="T699" s="356"/>
      <c r="U699" s="359"/>
      <c r="V699" s="493"/>
      <c r="W699" s="356"/>
      <c r="X699" s="356"/>
      <c r="Y699" s="356"/>
      <c r="Z699" s="356"/>
      <c r="AA699" s="360"/>
      <c r="AB699" s="360"/>
      <c r="AC699" s="356"/>
      <c r="AD699" s="356"/>
      <c r="AE699" s="356"/>
      <c r="AF699" s="356"/>
      <c r="AG699" s="356"/>
      <c r="AH699" s="356"/>
      <c r="AI699" s="361"/>
      <c r="AJ699" s="356"/>
      <c r="AK699" s="356"/>
      <c r="AL699" s="356"/>
      <c r="AM699" s="362"/>
      <c r="AN699" s="356"/>
      <c r="AO699" s="356"/>
      <c r="AP699" s="356"/>
      <c r="AQ699" s="356"/>
      <c r="AR699" s="363"/>
      <c r="AS699" s="356"/>
      <c r="AT699" s="356"/>
      <c r="AU699" s="356"/>
      <c r="AV699" s="364"/>
      <c r="AW699" s="356"/>
      <c r="AX699" s="356"/>
      <c r="AY699" s="356"/>
      <c r="AZ699" s="356"/>
      <c r="BA699" s="356"/>
      <c r="BB699" s="356"/>
      <c r="BC699" s="356"/>
      <c r="BD699" s="356"/>
      <c r="BE699" s="356"/>
      <c r="BF699" s="356"/>
      <c r="BG699" s="356"/>
      <c r="BH699" s="354"/>
      <c r="BI699" s="354"/>
      <c r="BJ699" s="356"/>
      <c r="BK699" s="356"/>
      <c r="BL699" s="356"/>
      <c r="BM699" s="356"/>
      <c r="BN699" s="356"/>
      <c r="BO699" s="356"/>
      <c r="BP699" s="356"/>
      <c r="BQ699" s="356"/>
      <c r="BR699" s="356"/>
      <c r="BS699" s="354"/>
      <c r="BT699" s="356"/>
    </row>
    <row r="700" spans="1:72" x14ac:dyDescent="0.2">
      <c r="A700" s="353"/>
      <c r="B700" s="354"/>
      <c r="C700" s="354"/>
      <c r="D700" s="354"/>
      <c r="E700" s="354"/>
      <c r="F700" s="356"/>
      <c r="G700" s="356"/>
      <c r="H700" s="356"/>
      <c r="I700" s="357"/>
      <c r="J700" s="356"/>
      <c r="K700" s="356"/>
      <c r="L700" s="356"/>
      <c r="M700" s="356"/>
      <c r="N700" s="356"/>
      <c r="O700" s="356"/>
      <c r="P700" s="356"/>
      <c r="Q700" s="356"/>
      <c r="R700" s="358"/>
      <c r="S700" s="358"/>
      <c r="T700" s="356"/>
      <c r="U700" s="359"/>
      <c r="V700" s="493"/>
      <c r="W700" s="356"/>
      <c r="X700" s="356"/>
      <c r="Y700" s="356"/>
      <c r="Z700" s="356"/>
      <c r="AA700" s="360"/>
      <c r="AB700" s="360"/>
      <c r="AC700" s="356"/>
      <c r="AD700" s="356"/>
      <c r="AE700" s="356"/>
      <c r="AF700" s="356"/>
      <c r="AG700" s="356"/>
      <c r="AH700" s="356"/>
      <c r="AI700" s="361"/>
      <c r="AJ700" s="356"/>
      <c r="AK700" s="356"/>
      <c r="AL700" s="356"/>
      <c r="AM700" s="362"/>
      <c r="AN700" s="356"/>
      <c r="AO700" s="356"/>
      <c r="AP700" s="356"/>
      <c r="AQ700" s="356"/>
      <c r="AR700" s="363"/>
      <c r="AS700" s="356"/>
      <c r="AT700" s="356"/>
      <c r="AU700" s="356"/>
      <c r="AV700" s="364"/>
      <c r="AW700" s="356"/>
      <c r="AX700" s="356"/>
      <c r="AY700" s="356"/>
      <c r="AZ700" s="356"/>
      <c r="BA700" s="356"/>
      <c r="BB700" s="356"/>
      <c r="BC700" s="356"/>
      <c r="BD700" s="356"/>
      <c r="BE700" s="356"/>
      <c r="BF700" s="356"/>
      <c r="BG700" s="356"/>
      <c r="BH700" s="354"/>
      <c r="BI700" s="354"/>
      <c r="BJ700" s="356"/>
      <c r="BK700" s="356"/>
      <c r="BL700" s="356"/>
      <c r="BM700" s="356"/>
      <c r="BN700" s="356"/>
      <c r="BO700" s="356"/>
      <c r="BP700" s="356"/>
      <c r="BQ700" s="356"/>
      <c r="BR700" s="356"/>
      <c r="BS700" s="354"/>
      <c r="BT700" s="356"/>
    </row>
    <row r="701" spans="1:72" x14ac:dyDescent="0.2">
      <c r="A701" s="353"/>
      <c r="B701" s="354"/>
      <c r="C701" s="354"/>
      <c r="D701" s="354"/>
      <c r="E701" s="354"/>
      <c r="F701" s="356"/>
      <c r="G701" s="356"/>
      <c r="H701" s="356"/>
      <c r="I701" s="357"/>
      <c r="J701" s="356"/>
      <c r="K701" s="356"/>
      <c r="L701" s="356"/>
      <c r="M701" s="356"/>
      <c r="N701" s="356"/>
      <c r="O701" s="356"/>
      <c r="P701" s="356"/>
      <c r="Q701" s="356"/>
      <c r="R701" s="358"/>
      <c r="S701" s="358"/>
      <c r="T701" s="356"/>
      <c r="U701" s="359"/>
      <c r="V701" s="493"/>
      <c r="W701" s="356"/>
      <c r="X701" s="356"/>
      <c r="Y701" s="356"/>
      <c r="Z701" s="356"/>
      <c r="AA701" s="360"/>
      <c r="AB701" s="360"/>
      <c r="AC701" s="356"/>
      <c r="AD701" s="356"/>
      <c r="AE701" s="356"/>
      <c r="AF701" s="356"/>
      <c r="AG701" s="356"/>
      <c r="AH701" s="356"/>
      <c r="AI701" s="361"/>
      <c r="AJ701" s="356"/>
      <c r="AK701" s="356"/>
      <c r="AL701" s="356"/>
      <c r="AM701" s="362"/>
      <c r="AN701" s="356"/>
      <c r="AO701" s="356"/>
      <c r="AP701" s="356"/>
      <c r="AQ701" s="356"/>
      <c r="AR701" s="363"/>
      <c r="AS701" s="356"/>
      <c r="AT701" s="356"/>
      <c r="AU701" s="356"/>
      <c r="AV701" s="364"/>
      <c r="AW701" s="356"/>
      <c r="AX701" s="356"/>
      <c r="AY701" s="356"/>
      <c r="AZ701" s="356"/>
      <c r="BA701" s="356"/>
      <c r="BB701" s="356"/>
      <c r="BC701" s="356"/>
      <c r="BD701" s="356"/>
      <c r="BE701" s="356"/>
      <c r="BF701" s="356"/>
      <c r="BG701" s="356"/>
      <c r="BH701" s="354"/>
      <c r="BI701" s="354"/>
      <c r="BJ701" s="356"/>
      <c r="BK701" s="356"/>
      <c r="BL701" s="356"/>
      <c r="BM701" s="356"/>
      <c r="BN701" s="356"/>
      <c r="BO701" s="356"/>
      <c r="BP701" s="356"/>
      <c r="BQ701" s="356"/>
      <c r="BR701" s="356"/>
      <c r="BS701" s="354"/>
      <c r="BT701" s="356"/>
    </row>
    <row r="702" spans="1:72" x14ac:dyDescent="0.2">
      <c r="A702" s="353"/>
      <c r="B702" s="354"/>
      <c r="C702" s="354"/>
      <c r="D702" s="354"/>
      <c r="E702" s="354"/>
      <c r="F702" s="356"/>
      <c r="G702" s="356"/>
      <c r="H702" s="356"/>
      <c r="I702" s="357"/>
      <c r="J702" s="356"/>
      <c r="K702" s="356"/>
      <c r="L702" s="356"/>
      <c r="M702" s="356"/>
      <c r="N702" s="356"/>
      <c r="O702" s="356"/>
      <c r="P702" s="356"/>
      <c r="Q702" s="356"/>
      <c r="R702" s="358"/>
      <c r="S702" s="358"/>
      <c r="T702" s="356"/>
      <c r="U702" s="359"/>
      <c r="V702" s="493"/>
      <c r="W702" s="356"/>
      <c r="X702" s="356"/>
      <c r="Y702" s="356"/>
      <c r="Z702" s="356"/>
      <c r="AA702" s="360"/>
      <c r="AB702" s="360"/>
      <c r="AC702" s="356"/>
      <c r="AD702" s="356"/>
      <c r="AE702" s="356"/>
      <c r="AF702" s="356"/>
      <c r="AG702" s="356"/>
      <c r="AH702" s="356"/>
      <c r="AI702" s="361"/>
      <c r="AJ702" s="356"/>
      <c r="AK702" s="356"/>
      <c r="AL702" s="356"/>
      <c r="AM702" s="362"/>
      <c r="AN702" s="356"/>
      <c r="AO702" s="356"/>
      <c r="AP702" s="356"/>
      <c r="AQ702" s="356"/>
      <c r="AR702" s="363"/>
      <c r="AS702" s="356"/>
      <c r="AT702" s="356"/>
      <c r="AU702" s="356"/>
      <c r="AV702" s="364"/>
      <c r="AW702" s="356"/>
      <c r="AX702" s="356"/>
      <c r="AY702" s="356"/>
      <c r="AZ702" s="356"/>
      <c r="BA702" s="356"/>
      <c r="BB702" s="356"/>
      <c r="BC702" s="356"/>
      <c r="BD702" s="356"/>
      <c r="BE702" s="356"/>
      <c r="BF702" s="356"/>
      <c r="BG702" s="356"/>
      <c r="BH702" s="354"/>
      <c r="BI702" s="354"/>
      <c r="BJ702" s="356"/>
      <c r="BK702" s="356"/>
      <c r="BL702" s="356"/>
      <c r="BM702" s="356"/>
      <c r="BN702" s="356"/>
      <c r="BO702" s="356"/>
      <c r="BP702" s="356"/>
      <c r="BQ702" s="356"/>
      <c r="BR702" s="356"/>
      <c r="BS702" s="354"/>
      <c r="BT702" s="356"/>
    </row>
    <row r="703" spans="1:72" x14ac:dyDescent="0.2">
      <c r="A703" s="353"/>
      <c r="B703" s="354"/>
      <c r="C703" s="354"/>
      <c r="D703" s="354"/>
      <c r="E703" s="354"/>
      <c r="F703" s="356"/>
      <c r="G703" s="356"/>
      <c r="H703" s="356"/>
      <c r="I703" s="357"/>
      <c r="J703" s="356"/>
      <c r="K703" s="356"/>
      <c r="L703" s="356"/>
      <c r="M703" s="356"/>
      <c r="N703" s="356"/>
      <c r="O703" s="356"/>
      <c r="P703" s="356"/>
      <c r="Q703" s="356"/>
      <c r="R703" s="358"/>
      <c r="S703" s="358"/>
      <c r="T703" s="356"/>
      <c r="U703" s="359"/>
      <c r="V703" s="493"/>
      <c r="W703" s="356"/>
      <c r="X703" s="356"/>
      <c r="Y703" s="356"/>
      <c r="Z703" s="356"/>
      <c r="AA703" s="360"/>
      <c r="AB703" s="360"/>
      <c r="AC703" s="356"/>
      <c r="AD703" s="356"/>
      <c r="AE703" s="356"/>
      <c r="AF703" s="356"/>
      <c r="AG703" s="356"/>
      <c r="AH703" s="356"/>
      <c r="AI703" s="361"/>
      <c r="AJ703" s="356"/>
      <c r="AK703" s="356"/>
      <c r="AL703" s="356"/>
      <c r="AM703" s="362"/>
      <c r="AN703" s="356"/>
      <c r="AO703" s="356"/>
      <c r="AP703" s="356"/>
      <c r="AQ703" s="356"/>
      <c r="AR703" s="363"/>
      <c r="AS703" s="356"/>
      <c r="AT703" s="356"/>
      <c r="AU703" s="356"/>
      <c r="AV703" s="364"/>
      <c r="AW703" s="356"/>
      <c r="AX703" s="356"/>
      <c r="AY703" s="356"/>
      <c r="AZ703" s="356"/>
      <c r="BA703" s="356"/>
      <c r="BB703" s="356"/>
      <c r="BC703" s="356"/>
      <c r="BD703" s="356"/>
      <c r="BE703" s="356"/>
      <c r="BF703" s="356"/>
      <c r="BG703" s="356"/>
      <c r="BH703" s="354"/>
      <c r="BI703" s="354"/>
      <c r="BJ703" s="356"/>
      <c r="BK703" s="356"/>
      <c r="BL703" s="356"/>
      <c r="BM703" s="356"/>
      <c r="BN703" s="356"/>
      <c r="BO703" s="356"/>
      <c r="BP703" s="356"/>
      <c r="BQ703" s="356"/>
      <c r="BR703" s="356"/>
      <c r="BS703" s="354"/>
      <c r="BT703" s="356"/>
    </row>
    <row r="704" spans="1:72" x14ac:dyDescent="0.2">
      <c r="A704" s="353"/>
      <c r="B704" s="354"/>
      <c r="C704" s="354"/>
      <c r="D704" s="354"/>
      <c r="E704" s="354"/>
      <c r="F704" s="356"/>
      <c r="G704" s="356"/>
      <c r="H704" s="356"/>
      <c r="I704" s="357"/>
      <c r="J704" s="356"/>
      <c r="K704" s="356"/>
      <c r="L704" s="356"/>
      <c r="M704" s="356"/>
      <c r="N704" s="356"/>
      <c r="O704" s="356"/>
      <c r="P704" s="356"/>
      <c r="Q704" s="356"/>
      <c r="R704" s="358"/>
      <c r="S704" s="358"/>
      <c r="T704" s="356"/>
      <c r="U704" s="359"/>
      <c r="V704" s="493"/>
      <c r="W704" s="356"/>
      <c r="X704" s="356"/>
      <c r="Y704" s="356"/>
      <c r="Z704" s="356"/>
      <c r="AA704" s="360"/>
      <c r="AB704" s="360"/>
      <c r="AC704" s="356"/>
      <c r="AD704" s="356"/>
      <c r="AE704" s="356"/>
      <c r="AF704" s="356"/>
      <c r="AG704" s="356"/>
      <c r="AH704" s="356"/>
      <c r="AI704" s="361"/>
      <c r="AJ704" s="356"/>
      <c r="AK704" s="356"/>
      <c r="AL704" s="356"/>
      <c r="AM704" s="362"/>
      <c r="AN704" s="356"/>
      <c r="AO704" s="356"/>
      <c r="AP704" s="356"/>
      <c r="AQ704" s="356"/>
      <c r="AR704" s="363"/>
      <c r="AS704" s="356"/>
      <c r="AT704" s="356"/>
      <c r="AU704" s="356"/>
      <c r="AV704" s="364"/>
      <c r="AW704" s="356"/>
      <c r="AX704" s="356"/>
      <c r="AY704" s="356"/>
      <c r="AZ704" s="356"/>
      <c r="BA704" s="356"/>
      <c r="BB704" s="356"/>
      <c r="BC704" s="356"/>
      <c r="BD704" s="356"/>
      <c r="BE704" s="356"/>
      <c r="BF704" s="356"/>
      <c r="BG704" s="356"/>
      <c r="BH704" s="354"/>
      <c r="BI704" s="354"/>
      <c r="BJ704" s="356"/>
      <c r="BK704" s="356"/>
      <c r="BL704" s="356"/>
      <c r="BM704" s="356"/>
      <c r="BN704" s="356"/>
      <c r="BO704" s="356"/>
      <c r="BP704" s="356"/>
      <c r="BQ704" s="356"/>
      <c r="BR704" s="356"/>
      <c r="BS704" s="354"/>
      <c r="BT704" s="356"/>
    </row>
    <row r="705" spans="1:72" x14ac:dyDescent="0.2">
      <c r="A705" s="353"/>
      <c r="B705" s="354"/>
      <c r="C705" s="354"/>
      <c r="D705" s="354"/>
      <c r="E705" s="354"/>
      <c r="F705" s="356"/>
      <c r="G705" s="356"/>
      <c r="H705" s="356"/>
      <c r="I705" s="357"/>
      <c r="J705" s="356"/>
      <c r="K705" s="356"/>
      <c r="L705" s="356"/>
      <c r="M705" s="356"/>
      <c r="N705" s="356"/>
      <c r="O705" s="356"/>
      <c r="P705" s="356"/>
      <c r="Q705" s="356"/>
      <c r="R705" s="358"/>
      <c r="S705" s="358"/>
      <c r="T705" s="356"/>
      <c r="U705" s="359"/>
      <c r="V705" s="493"/>
      <c r="W705" s="356"/>
      <c r="X705" s="356"/>
      <c r="Y705" s="356"/>
      <c r="Z705" s="356"/>
      <c r="AA705" s="360"/>
      <c r="AB705" s="360"/>
      <c r="AC705" s="356"/>
      <c r="AD705" s="356"/>
      <c r="AE705" s="356"/>
      <c r="AF705" s="356"/>
      <c r="AG705" s="356"/>
      <c r="AH705" s="356"/>
      <c r="AI705" s="361"/>
      <c r="AJ705" s="356"/>
      <c r="AK705" s="356"/>
      <c r="AL705" s="356"/>
      <c r="AM705" s="362"/>
      <c r="AN705" s="356"/>
      <c r="AO705" s="356"/>
      <c r="AP705" s="356"/>
      <c r="AQ705" s="356"/>
      <c r="AR705" s="363"/>
      <c r="AS705" s="356"/>
      <c r="AT705" s="356"/>
      <c r="AU705" s="356"/>
      <c r="AV705" s="364"/>
      <c r="AW705" s="356"/>
      <c r="AX705" s="356"/>
      <c r="AY705" s="356"/>
      <c r="AZ705" s="356"/>
      <c r="BA705" s="356"/>
      <c r="BB705" s="356"/>
      <c r="BC705" s="356"/>
      <c r="BD705" s="356"/>
      <c r="BE705" s="356"/>
      <c r="BF705" s="356"/>
      <c r="BG705" s="356"/>
      <c r="BH705" s="354"/>
      <c r="BI705" s="354"/>
      <c r="BJ705" s="356"/>
      <c r="BK705" s="356"/>
      <c r="BL705" s="356"/>
      <c r="BM705" s="356"/>
      <c r="BN705" s="356"/>
      <c r="BO705" s="356"/>
      <c r="BP705" s="356"/>
      <c r="BQ705" s="356"/>
      <c r="BR705" s="356"/>
      <c r="BS705" s="354"/>
      <c r="BT705" s="356"/>
    </row>
    <row r="706" spans="1:72" x14ac:dyDescent="0.2">
      <c r="A706" s="353"/>
      <c r="B706" s="354"/>
      <c r="C706" s="354"/>
      <c r="D706" s="354"/>
      <c r="E706" s="354"/>
      <c r="F706" s="356"/>
      <c r="G706" s="356"/>
      <c r="H706" s="356"/>
      <c r="I706" s="357"/>
      <c r="J706" s="356"/>
      <c r="K706" s="356"/>
      <c r="L706" s="356"/>
      <c r="M706" s="356"/>
      <c r="N706" s="356"/>
      <c r="O706" s="356"/>
      <c r="P706" s="356"/>
      <c r="Q706" s="356"/>
      <c r="R706" s="358"/>
      <c r="S706" s="358"/>
      <c r="T706" s="356"/>
      <c r="U706" s="359"/>
      <c r="V706" s="493"/>
      <c r="W706" s="356"/>
      <c r="X706" s="356"/>
      <c r="Y706" s="356"/>
      <c r="Z706" s="356"/>
      <c r="AA706" s="360"/>
      <c r="AB706" s="360"/>
      <c r="AC706" s="356"/>
      <c r="AD706" s="356"/>
      <c r="AE706" s="356"/>
      <c r="AF706" s="356"/>
      <c r="AG706" s="356"/>
      <c r="AH706" s="356"/>
      <c r="AI706" s="361"/>
      <c r="AJ706" s="356"/>
      <c r="AK706" s="356"/>
      <c r="AL706" s="356"/>
      <c r="AM706" s="362"/>
      <c r="AN706" s="356"/>
      <c r="AO706" s="356"/>
      <c r="AP706" s="356"/>
      <c r="AQ706" s="356"/>
      <c r="AR706" s="363"/>
      <c r="AS706" s="356"/>
      <c r="AT706" s="356"/>
      <c r="AU706" s="356"/>
      <c r="AV706" s="364"/>
      <c r="AW706" s="356"/>
      <c r="AX706" s="356"/>
      <c r="AY706" s="356"/>
      <c r="AZ706" s="356"/>
      <c r="BA706" s="356"/>
      <c r="BB706" s="356"/>
      <c r="BC706" s="356"/>
      <c r="BD706" s="356"/>
      <c r="BE706" s="356"/>
      <c r="BF706" s="356"/>
      <c r="BG706" s="356"/>
      <c r="BH706" s="354"/>
      <c r="BI706" s="354"/>
      <c r="BJ706" s="356"/>
      <c r="BK706" s="356"/>
      <c r="BL706" s="356"/>
      <c r="BM706" s="356"/>
      <c r="BN706" s="356"/>
      <c r="BO706" s="356"/>
      <c r="BP706" s="356"/>
      <c r="BQ706" s="356"/>
      <c r="BR706" s="356"/>
      <c r="BS706" s="354"/>
      <c r="BT706" s="356"/>
    </row>
    <row r="707" spans="1:72" x14ac:dyDescent="0.2">
      <c r="A707" s="353"/>
      <c r="B707" s="354"/>
      <c r="C707" s="354"/>
      <c r="D707" s="354"/>
      <c r="E707" s="354"/>
      <c r="F707" s="356"/>
      <c r="G707" s="356"/>
      <c r="H707" s="356"/>
      <c r="I707" s="357"/>
      <c r="J707" s="356"/>
      <c r="K707" s="356"/>
      <c r="L707" s="356"/>
      <c r="M707" s="356"/>
      <c r="N707" s="356"/>
      <c r="O707" s="356"/>
      <c r="P707" s="356"/>
      <c r="Q707" s="356"/>
      <c r="R707" s="358"/>
      <c r="S707" s="358"/>
      <c r="T707" s="356"/>
      <c r="U707" s="359"/>
      <c r="V707" s="493"/>
      <c r="W707" s="356"/>
      <c r="X707" s="356"/>
      <c r="Y707" s="356"/>
      <c r="Z707" s="356"/>
      <c r="AA707" s="360"/>
      <c r="AB707" s="360"/>
      <c r="AC707" s="356"/>
      <c r="AD707" s="356"/>
      <c r="AE707" s="356"/>
      <c r="AF707" s="356"/>
      <c r="AG707" s="356"/>
      <c r="AH707" s="356"/>
      <c r="AI707" s="361"/>
      <c r="AJ707" s="356"/>
      <c r="AK707" s="356"/>
      <c r="AL707" s="356"/>
      <c r="AM707" s="362"/>
      <c r="AN707" s="356"/>
      <c r="AO707" s="356"/>
      <c r="AP707" s="356"/>
      <c r="AQ707" s="356"/>
      <c r="AR707" s="363"/>
      <c r="AS707" s="356"/>
      <c r="AT707" s="356"/>
      <c r="AU707" s="356"/>
      <c r="AV707" s="364"/>
      <c r="AW707" s="356"/>
      <c r="AX707" s="356"/>
      <c r="AY707" s="356"/>
      <c r="AZ707" s="356"/>
      <c r="BA707" s="356"/>
      <c r="BB707" s="356"/>
      <c r="BC707" s="356"/>
      <c r="BD707" s="356"/>
      <c r="BE707" s="356"/>
      <c r="BF707" s="356"/>
      <c r="BG707" s="356"/>
      <c r="BH707" s="354"/>
      <c r="BI707" s="354"/>
      <c r="BJ707" s="356"/>
      <c r="BK707" s="356"/>
      <c r="BL707" s="356"/>
      <c r="BM707" s="356"/>
      <c r="BN707" s="356"/>
      <c r="BO707" s="356"/>
      <c r="BP707" s="356"/>
      <c r="BQ707" s="356"/>
      <c r="BR707" s="356"/>
      <c r="BS707" s="354"/>
      <c r="BT707" s="356"/>
    </row>
    <row r="708" spans="1:72" x14ac:dyDescent="0.2">
      <c r="A708" s="353"/>
      <c r="B708" s="354"/>
      <c r="C708" s="354"/>
      <c r="D708" s="354"/>
      <c r="E708" s="354"/>
      <c r="F708" s="356"/>
      <c r="G708" s="356"/>
      <c r="H708" s="356"/>
      <c r="I708" s="357"/>
      <c r="J708" s="356"/>
      <c r="K708" s="356"/>
      <c r="L708" s="356"/>
      <c r="M708" s="356"/>
      <c r="N708" s="356"/>
      <c r="O708" s="356"/>
      <c r="P708" s="356"/>
      <c r="Q708" s="356"/>
      <c r="R708" s="358"/>
      <c r="S708" s="358"/>
      <c r="T708" s="356"/>
      <c r="U708" s="359"/>
      <c r="V708" s="493"/>
      <c r="W708" s="356"/>
      <c r="X708" s="356"/>
      <c r="Y708" s="356"/>
      <c r="Z708" s="356"/>
      <c r="AA708" s="360"/>
      <c r="AB708" s="360"/>
      <c r="AC708" s="356"/>
      <c r="AD708" s="356"/>
      <c r="AE708" s="356"/>
      <c r="AF708" s="356"/>
      <c r="AG708" s="356"/>
      <c r="AH708" s="356"/>
      <c r="AI708" s="361"/>
      <c r="AJ708" s="356"/>
      <c r="AK708" s="356"/>
      <c r="AL708" s="356"/>
      <c r="AM708" s="362"/>
      <c r="AN708" s="356"/>
      <c r="AO708" s="356"/>
      <c r="AP708" s="356"/>
      <c r="AQ708" s="356"/>
      <c r="AR708" s="363"/>
      <c r="AS708" s="356"/>
      <c r="AT708" s="356"/>
      <c r="AU708" s="356"/>
      <c r="AV708" s="364"/>
      <c r="AW708" s="356"/>
      <c r="AX708" s="356"/>
      <c r="AY708" s="356"/>
      <c r="AZ708" s="356"/>
      <c r="BA708" s="356"/>
      <c r="BB708" s="356"/>
      <c r="BC708" s="356"/>
      <c r="BD708" s="356"/>
      <c r="BE708" s="356"/>
      <c r="BF708" s="356"/>
      <c r="BG708" s="356"/>
      <c r="BH708" s="354"/>
      <c r="BI708" s="354"/>
      <c r="BJ708" s="356"/>
      <c r="BK708" s="356"/>
      <c r="BL708" s="356"/>
      <c r="BM708" s="356"/>
      <c r="BN708" s="356"/>
      <c r="BO708" s="356"/>
      <c r="BP708" s="356"/>
      <c r="BQ708" s="356"/>
      <c r="BR708" s="356"/>
      <c r="BS708" s="354"/>
      <c r="BT708" s="356"/>
    </row>
    <row r="709" spans="1:72" x14ac:dyDescent="0.2">
      <c r="A709" s="353"/>
      <c r="B709" s="354"/>
      <c r="C709" s="354"/>
      <c r="D709" s="354"/>
      <c r="E709" s="354"/>
      <c r="F709" s="356"/>
      <c r="G709" s="356"/>
      <c r="H709" s="356"/>
      <c r="I709" s="357"/>
      <c r="J709" s="356"/>
      <c r="K709" s="356"/>
      <c r="L709" s="356"/>
      <c r="M709" s="356"/>
      <c r="N709" s="356"/>
      <c r="O709" s="356"/>
      <c r="P709" s="356"/>
      <c r="Q709" s="356"/>
      <c r="R709" s="358"/>
      <c r="S709" s="358"/>
      <c r="T709" s="356"/>
      <c r="U709" s="359"/>
      <c r="V709" s="493"/>
      <c r="W709" s="356"/>
      <c r="X709" s="356"/>
      <c r="Y709" s="356"/>
      <c r="Z709" s="356"/>
      <c r="AA709" s="360"/>
      <c r="AB709" s="360"/>
      <c r="AC709" s="356"/>
      <c r="AD709" s="356"/>
      <c r="AE709" s="356"/>
      <c r="AF709" s="356"/>
      <c r="AG709" s="356"/>
      <c r="AH709" s="356"/>
      <c r="AI709" s="361"/>
      <c r="AJ709" s="356"/>
      <c r="AK709" s="356"/>
      <c r="AL709" s="356"/>
      <c r="AM709" s="362"/>
      <c r="AN709" s="356"/>
      <c r="AO709" s="356"/>
      <c r="AP709" s="356"/>
      <c r="AQ709" s="356"/>
      <c r="AR709" s="363"/>
      <c r="AS709" s="356"/>
      <c r="AT709" s="356"/>
      <c r="AU709" s="356"/>
      <c r="AV709" s="364"/>
      <c r="AW709" s="356"/>
      <c r="AX709" s="356"/>
      <c r="AY709" s="356"/>
      <c r="AZ709" s="356"/>
      <c r="BA709" s="356"/>
      <c r="BB709" s="356"/>
      <c r="BC709" s="356"/>
      <c r="BD709" s="356"/>
      <c r="BE709" s="356"/>
      <c r="BF709" s="356"/>
      <c r="BG709" s="356"/>
      <c r="BH709" s="354"/>
      <c r="BI709" s="354"/>
      <c r="BJ709" s="356"/>
      <c r="BK709" s="356"/>
      <c r="BL709" s="356"/>
      <c r="BM709" s="356"/>
      <c r="BN709" s="356"/>
      <c r="BO709" s="356"/>
      <c r="BP709" s="356"/>
      <c r="BQ709" s="356"/>
      <c r="BR709" s="356"/>
      <c r="BS709" s="354"/>
      <c r="BT709" s="356"/>
    </row>
    <row r="710" spans="1:72" x14ac:dyDescent="0.2">
      <c r="A710" s="353"/>
      <c r="B710" s="354"/>
      <c r="C710" s="354"/>
      <c r="D710" s="354"/>
      <c r="E710" s="354"/>
      <c r="F710" s="356"/>
      <c r="G710" s="356"/>
      <c r="H710" s="356"/>
      <c r="I710" s="357"/>
      <c r="J710" s="356"/>
      <c r="K710" s="356"/>
      <c r="L710" s="356"/>
      <c r="M710" s="356"/>
      <c r="N710" s="356"/>
      <c r="O710" s="356"/>
      <c r="P710" s="356"/>
      <c r="Q710" s="356"/>
      <c r="R710" s="358"/>
      <c r="S710" s="358"/>
      <c r="T710" s="356"/>
      <c r="U710" s="359"/>
      <c r="V710" s="493"/>
      <c r="W710" s="356"/>
      <c r="X710" s="356"/>
      <c r="Y710" s="356"/>
      <c r="Z710" s="356"/>
      <c r="AA710" s="360"/>
      <c r="AB710" s="360"/>
      <c r="AC710" s="356"/>
      <c r="AD710" s="356"/>
      <c r="AE710" s="356"/>
      <c r="AF710" s="356"/>
      <c r="AG710" s="356"/>
      <c r="AH710" s="356"/>
      <c r="AI710" s="361"/>
      <c r="AJ710" s="356"/>
      <c r="AK710" s="356"/>
      <c r="AL710" s="356"/>
      <c r="AM710" s="362"/>
      <c r="AN710" s="356"/>
      <c r="AO710" s="356"/>
      <c r="AP710" s="356"/>
      <c r="AQ710" s="356"/>
      <c r="AR710" s="363"/>
      <c r="AS710" s="356"/>
      <c r="AT710" s="356"/>
      <c r="AU710" s="356"/>
      <c r="AV710" s="364"/>
      <c r="AW710" s="356"/>
      <c r="AX710" s="356"/>
      <c r="AY710" s="356"/>
      <c r="AZ710" s="356"/>
      <c r="BA710" s="356"/>
      <c r="BB710" s="356"/>
      <c r="BC710" s="356"/>
      <c r="BD710" s="356"/>
      <c r="BE710" s="356"/>
      <c r="BF710" s="356"/>
      <c r="BG710" s="356"/>
      <c r="BH710" s="354"/>
      <c r="BI710" s="354"/>
      <c r="BJ710" s="356"/>
      <c r="BK710" s="356"/>
      <c r="BL710" s="356"/>
      <c r="BM710" s="356"/>
      <c r="BN710" s="356"/>
      <c r="BO710" s="356"/>
      <c r="BP710" s="356"/>
      <c r="BQ710" s="356"/>
      <c r="BR710" s="356"/>
      <c r="BS710" s="354"/>
      <c r="BT710" s="356"/>
    </row>
    <row r="711" spans="1:72" x14ac:dyDescent="0.2">
      <c r="A711" s="353"/>
      <c r="B711" s="354"/>
      <c r="C711" s="354"/>
      <c r="D711" s="354"/>
      <c r="E711" s="354"/>
      <c r="F711" s="356"/>
      <c r="G711" s="356"/>
      <c r="H711" s="356"/>
      <c r="I711" s="357"/>
      <c r="J711" s="356"/>
      <c r="K711" s="356"/>
      <c r="L711" s="356"/>
      <c r="M711" s="356"/>
      <c r="N711" s="356"/>
      <c r="O711" s="356"/>
      <c r="P711" s="356"/>
      <c r="Q711" s="356"/>
      <c r="R711" s="358"/>
      <c r="S711" s="358"/>
      <c r="T711" s="356"/>
      <c r="U711" s="359"/>
      <c r="V711" s="493"/>
      <c r="W711" s="356"/>
      <c r="X711" s="356"/>
      <c r="Y711" s="356"/>
      <c r="Z711" s="356"/>
      <c r="AA711" s="360"/>
      <c r="AB711" s="360"/>
      <c r="AC711" s="356"/>
      <c r="AD711" s="356"/>
      <c r="AE711" s="356"/>
      <c r="AF711" s="356"/>
      <c r="AG711" s="356"/>
      <c r="AH711" s="356"/>
      <c r="AI711" s="361"/>
      <c r="AJ711" s="356"/>
      <c r="AK711" s="356"/>
      <c r="AL711" s="356"/>
      <c r="AM711" s="362"/>
      <c r="AN711" s="356"/>
      <c r="AO711" s="356"/>
      <c r="AP711" s="356"/>
      <c r="AQ711" s="356"/>
      <c r="AR711" s="363"/>
      <c r="AS711" s="356"/>
      <c r="AT711" s="356"/>
      <c r="AU711" s="356"/>
      <c r="AV711" s="364"/>
      <c r="AW711" s="356"/>
      <c r="AX711" s="356"/>
      <c r="AY711" s="356"/>
      <c r="AZ711" s="356"/>
      <c r="BA711" s="356"/>
      <c r="BB711" s="356"/>
      <c r="BC711" s="356"/>
      <c r="BD711" s="356"/>
      <c r="BE711" s="356"/>
      <c r="BF711" s="356"/>
      <c r="BG711" s="356"/>
      <c r="BH711" s="354"/>
      <c r="BI711" s="354"/>
      <c r="BJ711" s="356"/>
      <c r="BK711" s="356"/>
      <c r="BL711" s="356"/>
      <c r="BM711" s="356"/>
      <c r="BN711" s="356"/>
      <c r="BO711" s="356"/>
      <c r="BP711" s="356"/>
      <c r="BQ711" s="356"/>
      <c r="BR711" s="356"/>
      <c r="BS711" s="354"/>
      <c r="BT711" s="356"/>
    </row>
    <row r="712" spans="1:72" x14ac:dyDescent="0.2">
      <c r="A712" s="353"/>
      <c r="B712" s="354"/>
      <c r="C712" s="354"/>
      <c r="D712" s="354"/>
      <c r="E712" s="354"/>
      <c r="F712" s="356"/>
      <c r="G712" s="356"/>
      <c r="H712" s="356"/>
      <c r="I712" s="357"/>
      <c r="J712" s="356"/>
      <c r="K712" s="356"/>
      <c r="L712" s="356"/>
      <c r="M712" s="356"/>
      <c r="N712" s="356"/>
      <c r="O712" s="356"/>
      <c r="P712" s="356"/>
      <c r="Q712" s="356"/>
      <c r="R712" s="358"/>
      <c r="S712" s="358"/>
      <c r="T712" s="356"/>
      <c r="U712" s="359"/>
      <c r="V712" s="493"/>
      <c r="W712" s="356"/>
      <c r="X712" s="356"/>
      <c r="Y712" s="356"/>
      <c r="Z712" s="356"/>
      <c r="AA712" s="360"/>
      <c r="AB712" s="360"/>
      <c r="AC712" s="356"/>
      <c r="AD712" s="356"/>
      <c r="AE712" s="356"/>
      <c r="AF712" s="356"/>
      <c r="AG712" s="356"/>
      <c r="AH712" s="356"/>
      <c r="AI712" s="361"/>
      <c r="AJ712" s="356"/>
      <c r="AK712" s="356"/>
      <c r="AL712" s="356"/>
      <c r="AM712" s="362"/>
      <c r="AN712" s="356"/>
      <c r="AO712" s="356"/>
      <c r="AP712" s="356"/>
      <c r="AQ712" s="356"/>
      <c r="AR712" s="363"/>
      <c r="AS712" s="356"/>
      <c r="AT712" s="356"/>
      <c r="AU712" s="356"/>
      <c r="AV712" s="364"/>
      <c r="AW712" s="356"/>
      <c r="AX712" s="356"/>
      <c r="AY712" s="356"/>
      <c r="AZ712" s="356"/>
      <c r="BA712" s="356"/>
      <c r="BB712" s="356"/>
      <c r="BC712" s="356"/>
      <c r="BD712" s="356"/>
      <c r="BE712" s="356"/>
      <c r="BF712" s="356"/>
      <c r="BG712" s="356"/>
      <c r="BH712" s="354"/>
      <c r="BI712" s="354"/>
      <c r="BJ712" s="356"/>
      <c r="BK712" s="356"/>
      <c r="BL712" s="356"/>
      <c r="BM712" s="356"/>
      <c r="BN712" s="356"/>
      <c r="BO712" s="356"/>
      <c r="BP712" s="356"/>
      <c r="BQ712" s="356"/>
      <c r="BR712" s="356"/>
      <c r="BS712" s="354"/>
      <c r="BT712" s="356"/>
    </row>
    <row r="713" spans="1:72" x14ac:dyDescent="0.2">
      <c r="A713" s="353"/>
      <c r="B713" s="354"/>
      <c r="C713" s="354"/>
      <c r="D713" s="354"/>
      <c r="E713" s="354"/>
      <c r="F713" s="356"/>
      <c r="G713" s="356"/>
      <c r="H713" s="356"/>
      <c r="I713" s="357"/>
      <c r="J713" s="356"/>
      <c r="K713" s="356"/>
      <c r="L713" s="356"/>
      <c r="M713" s="356"/>
      <c r="N713" s="356"/>
      <c r="O713" s="356"/>
      <c r="P713" s="356"/>
      <c r="Q713" s="356"/>
      <c r="R713" s="358"/>
      <c r="S713" s="358"/>
      <c r="T713" s="356"/>
      <c r="U713" s="359"/>
      <c r="V713" s="493"/>
      <c r="W713" s="356"/>
      <c r="X713" s="356"/>
      <c r="Y713" s="356"/>
      <c r="Z713" s="356"/>
      <c r="AA713" s="360"/>
      <c r="AB713" s="360"/>
      <c r="AC713" s="356"/>
      <c r="AD713" s="356"/>
      <c r="AE713" s="356"/>
      <c r="AF713" s="356"/>
      <c r="AG713" s="356"/>
      <c r="AH713" s="356"/>
      <c r="AI713" s="361"/>
      <c r="AJ713" s="356"/>
      <c r="AK713" s="356"/>
      <c r="AL713" s="356"/>
      <c r="AM713" s="362"/>
      <c r="AN713" s="356"/>
      <c r="AO713" s="356"/>
      <c r="AP713" s="356"/>
      <c r="AQ713" s="356"/>
      <c r="AR713" s="363"/>
      <c r="AS713" s="356"/>
      <c r="AT713" s="356"/>
      <c r="AU713" s="356"/>
      <c r="AV713" s="364"/>
      <c r="AW713" s="356"/>
      <c r="AX713" s="356"/>
      <c r="AY713" s="356"/>
      <c r="AZ713" s="356"/>
      <c r="BA713" s="356"/>
      <c r="BB713" s="356"/>
      <c r="BC713" s="356"/>
      <c r="BD713" s="356"/>
      <c r="BE713" s="356"/>
      <c r="BF713" s="356"/>
      <c r="BG713" s="356"/>
      <c r="BH713" s="354"/>
      <c r="BI713" s="354"/>
      <c r="BJ713" s="356"/>
      <c r="BK713" s="356"/>
      <c r="BL713" s="356"/>
      <c r="BM713" s="356"/>
      <c r="BN713" s="356"/>
      <c r="BO713" s="356"/>
      <c r="BP713" s="356"/>
      <c r="BQ713" s="356"/>
      <c r="BR713" s="356"/>
      <c r="BS713" s="354"/>
      <c r="BT713" s="356"/>
    </row>
    <row r="714" spans="1:72" x14ac:dyDescent="0.2">
      <c r="A714" s="353"/>
      <c r="B714" s="354"/>
      <c r="C714" s="354"/>
      <c r="D714" s="354"/>
      <c r="E714" s="354"/>
      <c r="F714" s="356"/>
      <c r="G714" s="356"/>
      <c r="H714" s="356"/>
      <c r="I714" s="357"/>
      <c r="J714" s="356"/>
      <c r="K714" s="356"/>
      <c r="L714" s="356"/>
      <c r="M714" s="356"/>
      <c r="N714" s="356"/>
      <c r="O714" s="356"/>
      <c r="P714" s="356"/>
      <c r="Q714" s="356"/>
      <c r="R714" s="358"/>
      <c r="S714" s="358"/>
      <c r="T714" s="356"/>
      <c r="U714" s="359"/>
      <c r="V714" s="493"/>
      <c r="W714" s="356"/>
      <c r="X714" s="356"/>
      <c r="Y714" s="356"/>
      <c r="Z714" s="356"/>
      <c r="AA714" s="360"/>
      <c r="AB714" s="360"/>
      <c r="AC714" s="356"/>
      <c r="AD714" s="356"/>
      <c r="AE714" s="356"/>
      <c r="AF714" s="356"/>
      <c r="AG714" s="356"/>
      <c r="AH714" s="356"/>
      <c r="AI714" s="361"/>
      <c r="AJ714" s="356"/>
      <c r="AK714" s="356"/>
      <c r="AL714" s="356"/>
      <c r="AM714" s="362"/>
      <c r="AN714" s="356"/>
      <c r="AO714" s="356"/>
      <c r="AP714" s="356"/>
      <c r="AQ714" s="356"/>
      <c r="AR714" s="363"/>
      <c r="AS714" s="356"/>
      <c r="AT714" s="356"/>
      <c r="AU714" s="356"/>
      <c r="AV714" s="364"/>
      <c r="AW714" s="356"/>
      <c r="AX714" s="356"/>
      <c r="AY714" s="356"/>
      <c r="AZ714" s="356"/>
      <c r="BA714" s="356"/>
      <c r="BB714" s="356"/>
      <c r="BC714" s="356"/>
      <c r="BD714" s="356"/>
      <c r="BE714" s="356"/>
      <c r="BF714" s="356"/>
      <c r="BG714" s="356"/>
      <c r="BH714" s="354"/>
      <c r="BI714" s="354"/>
      <c r="BJ714" s="356"/>
      <c r="BK714" s="356"/>
      <c r="BL714" s="356"/>
      <c r="BM714" s="356"/>
      <c r="BN714" s="356"/>
      <c r="BO714" s="356"/>
      <c r="BP714" s="356"/>
      <c r="BQ714" s="356"/>
      <c r="BR714" s="356"/>
      <c r="BS714" s="354"/>
      <c r="BT714" s="356"/>
    </row>
    <row r="715" spans="1:72" x14ac:dyDescent="0.2">
      <c r="A715" s="353"/>
      <c r="B715" s="354"/>
      <c r="C715" s="354"/>
      <c r="D715" s="354"/>
      <c r="E715" s="354"/>
      <c r="F715" s="356"/>
      <c r="G715" s="356"/>
      <c r="H715" s="356"/>
      <c r="I715" s="357"/>
      <c r="J715" s="356"/>
      <c r="K715" s="356"/>
      <c r="L715" s="356"/>
      <c r="M715" s="356"/>
      <c r="N715" s="356"/>
      <c r="O715" s="356"/>
      <c r="P715" s="356"/>
      <c r="Q715" s="356"/>
      <c r="R715" s="358"/>
      <c r="S715" s="358"/>
      <c r="T715" s="356"/>
      <c r="U715" s="359"/>
      <c r="V715" s="493"/>
      <c r="W715" s="356"/>
      <c r="X715" s="356"/>
      <c r="Y715" s="356"/>
      <c r="Z715" s="356"/>
      <c r="AA715" s="360"/>
      <c r="AB715" s="360"/>
      <c r="AC715" s="356"/>
      <c r="AD715" s="356"/>
      <c r="AE715" s="356"/>
      <c r="AF715" s="356"/>
      <c r="AG715" s="356"/>
      <c r="AH715" s="356"/>
      <c r="AI715" s="361"/>
      <c r="AJ715" s="356"/>
      <c r="AK715" s="356"/>
      <c r="AL715" s="356"/>
      <c r="AM715" s="362"/>
      <c r="AN715" s="356"/>
      <c r="AO715" s="356"/>
      <c r="AP715" s="356"/>
      <c r="AQ715" s="356"/>
      <c r="AR715" s="363"/>
      <c r="AS715" s="356"/>
      <c r="AT715" s="356"/>
      <c r="AU715" s="356"/>
      <c r="AV715" s="364"/>
      <c r="AW715" s="356"/>
      <c r="AX715" s="356"/>
      <c r="AY715" s="356"/>
      <c r="AZ715" s="356"/>
      <c r="BA715" s="356"/>
      <c r="BB715" s="356"/>
      <c r="BC715" s="356"/>
      <c r="BD715" s="356"/>
      <c r="BE715" s="356"/>
      <c r="BF715" s="356"/>
      <c r="BG715" s="356"/>
      <c r="BH715" s="354"/>
      <c r="BI715" s="354"/>
      <c r="BJ715" s="356"/>
      <c r="BK715" s="356"/>
      <c r="BL715" s="356"/>
      <c r="BM715" s="356"/>
      <c r="BN715" s="356"/>
      <c r="BO715" s="356"/>
      <c r="BP715" s="356"/>
      <c r="BQ715" s="356"/>
      <c r="BR715" s="356"/>
      <c r="BS715" s="354"/>
      <c r="BT715" s="356"/>
    </row>
    <row r="716" spans="1:72" x14ac:dyDescent="0.2">
      <c r="A716" s="353"/>
      <c r="B716" s="354"/>
      <c r="C716" s="354"/>
      <c r="D716" s="354"/>
      <c r="E716" s="354"/>
      <c r="F716" s="356"/>
      <c r="G716" s="356"/>
      <c r="H716" s="356"/>
      <c r="I716" s="357"/>
      <c r="J716" s="356"/>
      <c r="K716" s="356"/>
      <c r="L716" s="356"/>
      <c r="M716" s="356"/>
      <c r="N716" s="356"/>
      <c r="O716" s="356"/>
      <c r="P716" s="356"/>
      <c r="Q716" s="356"/>
      <c r="R716" s="358"/>
      <c r="S716" s="358"/>
      <c r="T716" s="356"/>
      <c r="U716" s="359"/>
      <c r="V716" s="493"/>
      <c r="W716" s="356"/>
      <c r="X716" s="356"/>
      <c r="Y716" s="356"/>
      <c r="Z716" s="356"/>
      <c r="AA716" s="360"/>
      <c r="AB716" s="360"/>
      <c r="AC716" s="356"/>
      <c r="AD716" s="356"/>
      <c r="AE716" s="356"/>
      <c r="AF716" s="356"/>
      <c r="AG716" s="356"/>
      <c r="AH716" s="356"/>
      <c r="AI716" s="361"/>
      <c r="AJ716" s="356"/>
      <c r="AK716" s="356"/>
      <c r="AL716" s="356"/>
      <c r="AM716" s="362"/>
      <c r="AN716" s="356"/>
      <c r="AO716" s="356"/>
      <c r="AP716" s="356"/>
      <c r="AQ716" s="356"/>
      <c r="AR716" s="363"/>
      <c r="AS716" s="356"/>
      <c r="AT716" s="356"/>
      <c r="AU716" s="356"/>
      <c r="AV716" s="364"/>
      <c r="AW716" s="356"/>
      <c r="AX716" s="356"/>
      <c r="AY716" s="356"/>
      <c r="AZ716" s="356"/>
      <c r="BA716" s="356"/>
      <c r="BB716" s="356"/>
      <c r="BC716" s="356"/>
      <c r="BD716" s="356"/>
      <c r="BE716" s="356"/>
      <c r="BF716" s="356"/>
      <c r="BG716" s="356"/>
      <c r="BH716" s="354"/>
      <c r="BI716" s="354"/>
      <c r="BJ716" s="356"/>
      <c r="BK716" s="356"/>
      <c r="BL716" s="356"/>
      <c r="BM716" s="356"/>
      <c r="BN716" s="356"/>
      <c r="BO716" s="356"/>
      <c r="BP716" s="356"/>
      <c r="BQ716" s="356"/>
      <c r="BR716" s="356"/>
      <c r="BS716" s="354"/>
      <c r="BT716" s="356"/>
    </row>
    <row r="717" spans="1:72" x14ac:dyDescent="0.2">
      <c r="A717" s="353"/>
      <c r="B717" s="354"/>
      <c r="C717" s="354"/>
      <c r="D717" s="354"/>
      <c r="E717" s="354"/>
      <c r="F717" s="356"/>
      <c r="G717" s="356"/>
      <c r="H717" s="356"/>
      <c r="I717" s="357"/>
      <c r="J717" s="356"/>
      <c r="K717" s="356"/>
      <c r="L717" s="356"/>
      <c r="M717" s="356"/>
      <c r="N717" s="356"/>
      <c r="O717" s="356"/>
      <c r="P717" s="356"/>
      <c r="Q717" s="356"/>
      <c r="R717" s="358"/>
      <c r="S717" s="358"/>
      <c r="T717" s="356"/>
      <c r="U717" s="359"/>
      <c r="V717" s="493"/>
      <c r="W717" s="356"/>
      <c r="X717" s="356"/>
      <c r="Y717" s="356"/>
      <c r="Z717" s="356"/>
      <c r="AA717" s="360"/>
      <c r="AB717" s="360"/>
      <c r="AC717" s="356"/>
      <c r="AD717" s="356"/>
      <c r="AE717" s="356"/>
      <c r="AF717" s="356"/>
      <c r="AG717" s="356"/>
      <c r="AH717" s="356"/>
      <c r="AI717" s="361"/>
      <c r="AJ717" s="356"/>
      <c r="AK717" s="356"/>
      <c r="AL717" s="356"/>
      <c r="AM717" s="362"/>
      <c r="AN717" s="356"/>
      <c r="AO717" s="356"/>
      <c r="AP717" s="356"/>
      <c r="AQ717" s="356"/>
      <c r="AR717" s="363"/>
      <c r="AS717" s="356"/>
      <c r="AT717" s="356"/>
      <c r="AU717" s="356"/>
      <c r="AV717" s="364"/>
      <c r="AW717" s="356"/>
      <c r="AX717" s="356"/>
      <c r="AY717" s="356"/>
      <c r="AZ717" s="356"/>
      <c r="BA717" s="356"/>
      <c r="BB717" s="356"/>
      <c r="BC717" s="356"/>
      <c r="BD717" s="356"/>
      <c r="BE717" s="356"/>
      <c r="BF717" s="356"/>
      <c r="BG717" s="356"/>
      <c r="BH717" s="354"/>
      <c r="BI717" s="354"/>
      <c r="BJ717" s="356"/>
      <c r="BK717" s="356"/>
      <c r="BL717" s="356"/>
      <c r="BM717" s="356"/>
      <c r="BN717" s="356"/>
      <c r="BO717" s="356"/>
      <c r="BP717" s="356"/>
      <c r="BQ717" s="356"/>
      <c r="BR717" s="356"/>
      <c r="BS717" s="354"/>
      <c r="BT717" s="356"/>
    </row>
    <row r="718" spans="1:72" x14ac:dyDescent="0.2">
      <c r="A718" s="353"/>
      <c r="B718" s="354"/>
      <c r="C718" s="354"/>
      <c r="D718" s="354"/>
      <c r="E718" s="354"/>
      <c r="F718" s="356"/>
      <c r="G718" s="356"/>
      <c r="H718" s="356"/>
      <c r="I718" s="357"/>
      <c r="J718" s="356"/>
      <c r="K718" s="356"/>
      <c r="L718" s="356"/>
      <c r="M718" s="356"/>
      <c r="N718" s="356"/>
      <c r="O718" s="356"/>
      <c r="P718" s="356"/>
      <c r="Q718" s="356"/>
      <c r="R718" s="358"/>
      <c r="S718" s="358"/>
      <c r="T718" s="356"/>
      <c r="U718" s="359"/>
      <c r="V718" s="493"/>
      <c r="W718" s="356"/>
      <c r="X718" s="356"/>
      <c r="Y718" s="356"/>
      <c r="Z718" s="356"/>
      <c r="AA718" s="360"/>
      <c r="AB718" s="360"/>
      <c r="AC718" s="356"/>
      <c r="AD718" s="356"/>
      <c r="AE718" s="356"/>
      <c r="AF718" s="356"/>
      <c r="AG718" s="356"/>
      <c r="AH718" s="356"/>
      <c r="AI718" s="361"/>
      <c r="AJ718" s="356"/>
      <c r="AK718" s="356"/>
      <c r="AL718" s="356"/>
      <c r="AM718" s="362"/>
      <c r="AN718" s="356"/>
      <c r="AO718" s="356"/>
      <c r="AP718" s="356"/>
      <c r="AQ718" s="356"/>
      <c r="AR718" s="363"/>
      <c r="AS718" s="356"/>
      <c r="AT718" s="356"/>
      <c r="AU718" s="356"/>
      <c r="AV718" s="364"/>
      <c r="AW718" s="356"/>
      <c r="AX718" s="356"/>
      <c r="AY718" s="356"/>
      <c r="AZ718" s="356"/>
      <c r="BA718" s="356"/>
      <c r="BB718" s="356"/>
      <c r="BC718" s="356"/>
      <c r="BD718" s="356"/>
      <c r="BE718" s="356"/>
      <c r="BF718" s="356"/>
      <c r="BG718" s="356"/>
      <c r="BH718" s="354"/>
      <c r="BI718" s="354"/>
      <c r="BJ718" s="356"/>
      <c r="BK718" s="356"/>
      <c r="BL718" s="356"/>
      <c r="BM718" s="356"/>
      <c r="BN718" s="356"/>
      <c r="BO718" s="356"/>
      <c r="BP718" s="356"/>
      <c r="BQ718" s="356"/>
      <c r="BR718" s="356"/>
      <c r="BS718" s="354"/>
      <c r="BT718" s="356"/>
    </row>
    <row r="719" spans="1:72" x14ac:dyDescent="0.2">
      <c r="A719" s="353"/>
      <c r="B719" s="354"/>
      <c r="C719" s="354"/>
      <c r="D719" s="354"/>
      <c r="E719" s="354"/>
      <c r="F719" s="356"/>
      <c r="G719" s="356"/>
      <c r="H719" s="356"/>
      <c r="I719" s="357"/>
      <c r="J719" s="356"/>
      <c r="K719" s="356"/>
      <c r="L719" s="356"/>
      <c r="M719" s="356"/>
      <c r="N719" s="356"/>
      <c r="O719" s="356"/>
      <c r="P719" s="356"/>
      <c r="Q719" s="356"/>
      <c r="R719" s="358"/>
      <c r="S719" s="358"/>
      <c r="T719" s="356"/>
      <c r="U719" s="359"/>
      <c r="V719" s="493"/>
      <c r="W719" s="356"/>
      <c r="X719" s="356"/>
      <c r="Y719" s="356"/>
      <c r="Z719" s="356"/>
      <c r="AA719" s="360"/>
      <c r="AB719" s="360"/>
      <c r="AC719" s="356"/>
      <c r="AD719" s="356"/>
      <c r="AE719" s="356"/>
      <c r="AF719" s="356"/>
      <c r="AG719" s="356"/>
      <c r="AH719" s="356"/>
      <c r="AI719" s="361"/>
      <c r="AJ719" s="356"/>
      <c r="AK719" s="356"/>
      <c r="AL719" s="356"/>
      <c r="AM719" s="362"/>
      <c r="AN719" s="356"/>
      <c r="AO719" s="356"/>
      <c r="AP719" s="356"/>
      <c r="AQ719" s="356"/>
      <c r="AR719" s="363"/>
      <c r="AS719" s="356"/>
      <c r="AT719" s="356"/>
      <c r="AU719" s="356"/>
      <c r="AV719" s="364"/>
      <c r="AW719" s="356"/>
      <c r="AX719" s="356"/>
      <c r="AY719" s="356"/>
      <c r="AZ719" s="356"/>
      <c r="BA719" s="356"/>
      <c r="BB719" s="356"/>
      <c r="BC719" s="356"/>
      <c r="BD719" s="356"/>
      <c r="BE719" s="356"/>
      <c r="BF719" s="356"/>
      <c r="BG719" s="356"/>
      <c r="BH719" s="354"/>
      <c r="BI719" s="354"/>
      <c r="BJ719" s="356"/>
      <c r="BK719" s="356"/>
      <c r="BL719" s="356"/>
      <c r="BM719" s="356"/>
      <c r="BN719" s="356"/>
      <c r="BO719" s="356"/>
      <c r="BP719" s="356"/>
      <c r="BQ719" s="356"/>
      <c r="BR719" s="356"/>
      <c r="BS719" s="354"/>
      <c r="BT719" s="356"/>
    </row>
    <row r="720" spans="1:72" x14ac:dyDescent="0.2">
      <c r="A720" s="353"/>
      <c r="B720" s="354"/>
      <c r="C720" s="354"/>
      <c r="D720" s="354"/>
      <c r="E720" s="354"/>
      <c r="F720" s="356"/>
      <c r="G720" s="356"/>
      <c r="H720" s="356"/>
      <c r="I720" s="357"/>
      <c r="J720" s="356"/>
      <c r="K720" s="356"/>
      <c r="L720" s="356"/>
      <c r="M720" s="356"/>
      <c r="N720" s="356"/>
      <c r="O720" s="356"/>
      <c r="P720" s="356"/>
      <c r="Q720" s="356"/>
      <c r="R720" s="358"/>
      <c r="S720" s="358"/>
      <c r="T720" s="356"/>
      <c r="U720" s="359"/>
      <c r="V720" s="493"/>
      <c r="W720" s="356"/>
      <c r="X720" s="356"/>
      <c r="Y720" s="356"/>
      <c r="Z720" s="356"/>
      <c r="AA720" s="360"/>
      <c r="AB720" s="360"/>
      <c r="AC720" s="356"/>
      <c r="AD720" s="356"/>
      <c r="AE720" s="356"/>
      <c r="AF720" s="356"/>
      <c r="AG720" s="356"/>
      <c r="AH720" s="356"/>
      <c r="AI720" s="361"/>
      <c r="AJ720" s="356"/>
      <c r="AK720" s="356"/>
      <c r="AL720" s="356"/>
      <c r="AM720" s="362"/>
      <c r="AN720" s="356"/>
      <c r="AO720" s="356"/>
      <c r="AP720" s="356"/>
      <c r="AQ720" s="356"/>
      <c r="AR720" s="363"/>
      <c r="AS720" s="356"/>
      <c r="AT720" s="356"/>
      <c r="AU720" s="356"/>
      <c r="AV720" s="364"/>
      <c r="AW720" s="356"/>
      <c r="AX720" s="356"/>
      <c r="AY720" s="356"/>
      <c r="AZ720" s="356"/>
      <c r="BA720" s="356"/>
      <c r="BB720" s="356"/>
      <c r="BC720" s="356"/>
      <c r="BD720" s="356"/>
      <c r="BE720" s="356"/>
      <c r="BF720" s="356"/>
      <c r="BG720" s="356"/>
      <c r="BH720" s="354"/>
      <c r="BI720" s="354"/>
      <c r="BJ720" s="356"/>
      <c r="BK720" s="356"/>
      <c r="BL720" s="356"/>
      <c r="BM720" s="356"/>
      <c r="BN720" s="356"/>
      <c r="BO720" s="356"/>
      <c r="BP720" s="356"/>
      <c r="BQ720" s="356"/>
      <c r="BR720" s="356"/>
      <c r="BS720" s="354"/>
      <c r="BT720" s="356"/>
    </row>
    <row r="721" spans="1:72" x14ac:dyDescent="0.2">
      <c r="A721" s="353"/>
      <c r="B721" s="354"/>
      <c r="C721" s="354"/>
      <c r="D721" s="354"/>
      <c r="E721" s="354"/>
      <c r="F721" s="356"/>
      <c r="G721" s="356"/>
      <c r="H721" s="356"/>
      <c r="I721" s="357"/>
      <c r="J721" s="356"/>
      <c r="K721" s="356"/>
      <c r="L721" s="356"/>
      <c r="M721" s="356"/>
      <c r="N721" s="356"/>
      <c r="O721" s="356"/>
      <c r="P721" s="356"/>
      <c r="Q721" s="356"/>
      <c r="R721" s="358"/>
      <c r="S721" s="358"/>
      <c r="T721" s="356"/>
      <c r="U721" s="359"/>
      <c r="V721" s="493"/>
      <c r="W721" s="356"/>
      <c r="X721" s="356"/>
      <c r="Y721" s="356"/>
      <c r="Z721" s="356"/>
      <c r="AA721" s="360"/>
      <c r="AB721" s="360"/>
      <c r="AC721" s="356"/>
      <c r="AD721" s="356"/>
      <c r="AE721" s="356"/>
      <c r="AF721" s="356"/>
      <c r="AG721" s="356"/>
      <c r="AH721" s="356"/>
      <c r="AI721" s="361"/>
      <c r="AJ721" s="356"/>
      <c r="AK721" s="356"/>
      <c r="AL721" s="356"/>
      <c r="AM721" s="362"/>
      <c r="AN721" s="356"/>
      <c r="AO721" s="356"/>
      <c r="AP721" s="356"/>
      <c r="AQ721" s="356"/>
      <c r="AR721" s="363"/>
      <c r="AS721" s="356"/>
      <c r="AT721" s="356"/>
      <c r="AU721" s="356"/>
      <c r="AV721" s="364"/>
      <c r="AW721" s="356"/>
      <c r="AX721" s="356"/>
      <c r="AY721" s="356"/>
      <c r="AZ721" s="356"/>
      <c r="BA721" s="356"/>
      <c r="BB721" s="356"/>
      <c r="BC721" s="356"/>
      <c r="BD721" s="356"/>
      <c r="BE721" s="356"/>
      <c r="BF721" s="356"/>
      <c r="BG721" s="356"/>
      <c r="BH721" s="354"/>
      <c r="BI721" s="354"/>
      <c r="BJ721" s="356"/>
      <c r="BK721" s="356"/>
      <c r="BL721" s="356"/>
      <c r="BM721" s="356"/>
      <c r="BN721" s="356"/>
      <c r="BO721" s="356"/>
      <c r="BP721" s="356"/>
      <c r="BQ721" s="356"/>
      <c r="BR721" s="356"/>
      <c r="BS721" s="354"/>
      <c r="BT721" s="356"/>
    </row>
    <row r="722" spans="1:72" x14ac:dyDescent="0.2">
      <c r="A722" s="353"/>
      <c r="B722" s="354"/>
      <c r="C722" s="354"/>
      <c r="D722" s="354"/>
      <c r="E722" s="354"/>
      <c r="F722" s="356"/>
      <c r="G722" s="356"/>
      <c r="H722" s="356"/>
      <c r="I722" s="357"/>
      <c r="J722" s="356"/>
      <c r="K722" s="356"/>
      <c r="L722" s="356"/>
      <c r="M722" s="356"/>
      <c r="N722" s="356"/>
      <c r="O722" s="356"/>
      <c r="P722" s="356"/>
      <c r="Q722" s="356"/>
      <c r="R722" s="358"/>
      <c r="S722" s="358"/>
      <c r="T722" s="356"/>
      <c r="U722" s="359"/>
      <c r="V722" s="493"/>
      <c r="W722" s="356"/>
      <c r="X722" s="356"/>
      <c r="Y722" s="356"/>
      <c r="Z722" s="356"/>
      <c r="AA722" s="360"/>
      <c r="AB722" s="360"/>
      <c r="AC722" s="356"/>
      <c r="AD722" s="356"/>
      <c r="AE722" s="356"/>
      <c r="AF722" s="356"/>
      <c r="AG722" s="356"/>
      <c r="AH722" s="356"/>
      <c r="AI722" s="361"/>
      <c r="AJ722" s="356"/>
      <c r="AK722" s="356"/>
      <c r="AL722" s="356"/>
      <c r="AM722" s="362"/>
      <c r="AN722" s="356"/>
      <c r="AO722" s="356"/>
      <c r="AP722" s="356"/>
      <c r="AQ722" s="356"/>
      <c r="AR722" s="363"/>
      <c r="AS722" s="356"/>
      <c r="AT722" s="356"/>
      <c r="AU722" s="356"/>
      <c r="AV722" s="364"/>
      <c r="AW722" s="356"/>
      <c r="AX722" s="356"/>
      <c r="AY722" s="356"/>
      <c r="AZ722" s="356"/>
      <c r="BA722" s="356"/>
      <c r="BB722" s="356"/>
      <c r="BC722" s="356"/>
      <c r="BD722" s="356"/>
      <c r="BE722" s="356"/>
      <c r="BF722" s="356"/>
      <c r="BG722" s="356"/>
      <c r="BH722" s="354"/>
      <c r="BI722" s="354"/>
      <c r="BJ722" s="356"/>
      <c r="BK722" s="356"/>
      <c r="BL722" s="356"/>
      <c r="BM722" s="356"/>
      <c r="BN722" s="356"/>
      <c r="BO722" s="356"/>
      <c r="BP722" s="356"/>
      <c r="BQ722" s="356"/>
      <c r="BR722" s="356"/>
      <c r="BS722" s="354"/>
      <c r="BT722" s="356"/>
    </row>
    <row r="723" spans="1:72" x14ac:dyDescent="0.2">
      <c r="A723" s="353"/>
      <c r="B723" s="354"/>
      <c r="C723" s="354"/>
      <c r="D723" s="354"/>
      <c r="E723" s="354"/>
      <c r="F723" s="356"/>
      <c r="G723" s="356"/>
      <c r="H723" s="356"/>
      <c r="I723" s="357"/>
      <c r="J723" s="356"/>
      <c r="K723" s="356"/>
      <c r="L723" s="356"/>
      <c r="M723" s="356"/>
      <c r="N723" s="356"/>
      <c r="O723" s="356"/>
      <c r="P723" s="356"/>
      <c r="Q723" s="356"/>
      <c r="R723" s="358"/>
      <c r="S723" s="358"/>
      <c r="T723" s="356"/>
      <c r="U723" s="359"/>
      <c r="V723" s="493"/>
      <c r="W723" s="356"/>
      <c r="X723" s="356"/>
      <c r="Y723" s="356"/>
      <c r="Z723" s="356"/>
      <c r="AA723" s="360"/>
      <c r="AB723" s="360"/>
      <c r="AC723" s="356"/>
      <c r="AD723" s="356"/>
      <c r="AE723" s="356"/>
      <c r="AF723" s="356"/>
      <c r="AG723" s="356"/>
      <c r="AH723" s="356"/>
      <c r="AI723" s="361"/>
      <c r="AJ723" s="356"/>
      <c r="AK723" s="356"/>
      <c r="AL723" s="356"/>
      <c r="AM723" s="362"/>
      <c r="AN723" s="356"/>
      <c r="AO723" s="356"/>
      <c r="AP723" s="356"/>
      <c r="AQ723" s="356"/>
      <c r="AR723" s="363"/>
      <c r="AS723" s="356"/>
      <c r="AT723" s="356"/>
      <c r="AU723" s="356"/>
      <c r="AV723" s="364"/>
      <c r="AW723" s="356"/>
      <c r="AX723" s="356"/>
      <c r="AY723" s="356"/>
      <c r="AZ723" s="356"/>
      <c r="BA723" s="356"/>
      <c r="BB723" s="356"/>
      <c r="BC723" s="356"/>
      <c r="BD723" s="356"/>
      <c r="BE723" s="356"/>
      <c r="BF723" s="356"/>
      <c r="BG723" s="356"/>
      <c r="BH723" s="354"/>
      <c r="BI723" s="354"/>
      <c r="BJ723" s="356"/>
      <c r="BK723" s="356"/>
      <c r="BL723" s="356"/>
      <c r="BM723" s="356"/>
      <c r="BN723" s="356"/>
      <c r="BO723" s="356"/>
      <c r="BP723" s="356"/>
      <c r="BQ723" s="356"/>
      <c r="BR723" s="356"/>
      <c r="BS723" s="354"/>
      <c r="BT723" s="356"/>
    </row>
    <row r="724" spans="1:72" x14ac:dyDescent="0.2">
      <c r="A724" s="353"/>
      <c r="B724" s="354"/>
      <c r="C724" s="354"/>
      <c r="D724" s="354"/>
      <c r="E724" s="354"/>
      <c r="F724" s="356"/>
      <c r="G724" s="356"/>
      <c r="H724" s="356"/>
      <c r="I724" s="357"/>
      <c r="J724" s="356"/>
      <c r="K724" s="356"/>
      <c r="L724" s="356"/>
      <c r="M724" s="356"/>
      <c r="N724" s="356"/>
      <c r="O724" s="356"/>
      <c r="P724" s="356"/>
      <c r="Q724" s="356"/>
      <c r="R724" s="358"/>
      <c r="S724" s="358"/>
      <c r="T724" s="356"/>
      <c r="U724" s="359"/>
      <c r="V724" s="493"/>
      <c r="W724" s="356"/>
      <c r="X724" s="356"/>
      <c r="Y724" s="356"/>
      <c r="Z724" s="356"/>
      <c r="AA724" s="360"/>
      <c r="AB724" s="360"/>
      <c r="AC724" s="356"/>
      <c r="AD724" s="356"/>
      <c r="AE724" s="356"/>
      <c r="AF724" s="356"/>
      <c r="AG724" s="356"/>
      <c r="AH724" s="356"/>
      <c r="AI724" s="361"/>
      <c r="AJ724" s="356"/>
      <c r="AK724" s="356"/>
      <c r="AL724" s="356"/>
      <c r="AM724" s="362"/>
      <c r="AN724" s="356"/>
      <c r="AO724" s="356"/>
      <c r="AP724" s="356"/>
      <c r="AQ724" s="356"/>
      <c r="AR724" s="363"/>
      <c r="AS724" s="356"/>
      <c r="AT724" s="356"/>
      <c r="AU724" s="356"/>
      <c r="AV724" s="364"/>
      <c r="AW724" s="356"/>
      <c r="AX724" s="356"/>
      <c r="AY724" s="356"/>
      <c r="AZ724" s="356"/>
      <c r="BA724" s="356"/>
      <c r="BB724" s="356"/>
      <c r="BC724" s="356"/>
      <c r="BD724" s="356"/>
      <c r="BE724" s="356"/>
      <c r="BF724" s="356"/>
      <c r="BG724" s="356"/>
      <c r="BH724" s="354"/>
      <c r="BI724" s="354"/>
      <c r="BJ724" s="356"/>
      <c r="BK724" s="356"/>
      <c r="BL724" s="356"/>
      <c r="BM724" s="356"/>
      <c r="BN724" s="356"/>
      <c r="BO724" s="356"/>
      <c r="BP724" s="356"/>
      <c r="BQ724" s="356"/>
      <c r="BR724" s="356"/>
      <c r="BS724" s="354"/>
      <c r="BT724" s="356"/>
    </row>
    <row r="725" spans="1:72" x14ac:dyDescent="0.2">
      <c r="A725" s="353"/>
      <c r="B725" s="354"/>
      <c r="C725" s="354"/>
      <c r="D725" s="354"/>
      <c r="E725" s="354"/>
      <c r="F725" s="356"/>
      <c r="G725" s="356"/>
      <c r="H725" s="356"/>
      <c r="I725" s="357"/>
      <c r="J725" s="356"/>
      <c r="K725" s="356"/>
      <c r="L725" s="356"/>
      <c r="M725" s="356"/>
      <c r="N725" s="356"/>
      <c r="O725" s="356"/>
      <c r="P725" s="356"/>
      <c r="Q725" s="356"/>
      <c r="R725" s="358"/>
      <c r="S725" s="358"/>
      <c r="T725" s="356"/>
      <c r="U725" s="359"/>
      <c r="V725" s="493"/>
      <c r="W725" s="356"/>
      <c r="X725" s="356"/>
      <c r="Y725" s="356"/>
      <c r="Z725" s="356"/>
      <c r="AA725" s="360"/>
      <c r="AB725" s="360"/>
      <c r="AC725" s="356"/>
      <c r="AD725" s="356"/>
      <c r="AE725" s="356"/>
      <c r="AF725" s="356"/>
      <c r="AG725" s="356"/>
      <c r="AH725" s="356"/>
      <c r="AI725" s="361"/>
      <c r="AJ725" s="356"/>
      <c r="AK725" s="356"/>
      <c r="AL725" s="356"/>
      <c r="AM725" s="362"/>
      <c r="AN725" s="356"/>
      <c r="AO725" s="356"/>
      <c r="AP725" s="356"/>
      <c r="AQ725" s="356"/>
      <c r="AR725" s="363"/>
      <c r="AS725" s="356"/>
      <c r="AT725" s="356"/>
      <c r="AU725" s="356"/>
      <c r="AV725" s="364"/>
      <c r="AW725" s="356"/>
      <c r="AX725" s="356"/>
      <c r="AY725" s="356"/>
      <c r="AZ725" s="356"/>
      <c r="BA725" s="356"/>
      <c r="BB725" s="356"/>
      <c r="BC725" s="356"/>
      <c r="BD725" s="356"/>
      <c r="BE725" s="356"/>
      <c r="BF725" s="356"/>
      <c r="BG725" s="356"/>
      <c r="BH725" s="354"/>
      <c r="BI725" s="354"/>
      <c r="BJ725" s="356"/>
      <c r="BK725" s="356"/>
      <c r="BL725" s="356"/>
      <c r="BM725" s="356"/>
      <c r="BN725" s="356"/>
      <c r="BO725" s="356"/>
      <c r="BP725" s="356"/>
      <c r="BQ725" s="356"/>
      <c r="BR725" s="356"/>
      <c r="BS725" s="354"/>
      <c r="BT725" s="356"/>
    </row>
    <row r="726" spans="1:72" x14ac:dyDescent="0.2">
      <c r="A726" s="353"/>
      <c r="B726" s="354"/>
      <c r="C726" s="354"/>
      <c r="D726" s="354"/>
      <c r="E726" s="354"/>
      <c r="F726" s="356"/>
      <c r="G726" s="356"/>
      <c r="H726" s="356"/>
      <c r="I726" s="357"/>
      <c r="J726" s="356"/>
      <c r="K726" s="356"/>
      <c r="L726" s="356"/>
      <c r="M726" s="356"/>
      <c r="N726" s="356"/>
      <c r="O726" s="356"/>
      <c r="P726" s="356"/>
      <c r="Q726" s="356"/>
      <c r="R726" s="358"/>
      <c r="S726" s="358"/>
      <c r="T726" s="356"/>
      <c r="U726" s="359"/>
      <c r="V726" s="493"/>
      <c r="W726" s="356"/>
      <c r="X726" s="356"/>
      <c r="Y726" s="356"/>
      <c r="Z726" s="356"/>
      <c r="AA726" s="360"/>
      <c r="AB726" s="360"/>
      <c r="AC726" s="356"/>
      <c r="AD726" s="356"/>
      <c r="AE726" s="356"/>
      <c r="AF726" s="356"/>
      <c r="AG726" s="356"/>
      <c r="AH726" s="356"/>
      <c r="AI726" s="361"/>
      <c r="AJ726" s="356"/>
      <c r="AK726" s="356"/>
      <c r="AL726" s="356"/>
      <c r="AM726" s="362"/>
      <c r="AN726" s="356"/>
      <c r="AO726" s="356"/>
      <c r="AP726" s="356"/>
      <c r="AQ726" s="356"/>
      <c r="AR726" s="363"/>
      <c r="AS726" s="356"/>
      <c r="AT726" s="356"/>
      <c r="AU726" s="356"/>
      <c r="AV726" s="364"/>
      <c r="AW726" s="356"/>
      <c r="AX726" s="356"/>
      <c r="AY726" s="356"/>
      <c r="AZ726" s="356"/>
      <c r="BA726" s="356"/>
      <c r="BB726" s="356"/>
      <c r="BC726" s="356"/>
      <c r="BD726" s="356"/>
      <c r="BE726" s="356"/>
      <c r="BF726" s="356"/>
      <c r="BG726" s="356"/>
      <c r="BH726" s="354"/>
      <c r="BI726" s="354"/>
      <c r="BJ726" s="356"/>
      <c r="BK726" s="356"/>
      <c r="BL726" s="356"/>
      <c r="BM726" s="356"/>
      <c r="BN726" s="356"/>
      <c r="BO726" s="356"/>
      <c r="BP726" s="356"/>
      <c r="BQ726" s="356"/>
      <c r="BR726" s="356"/>
      <c r="BS726" s="354"/>
      <c r="BT726" s="356"/>
    </row>
    <row r="727" spans="1:72" x14ac:dyDescent="0.2">
      <c r="A727" s="353"/>
      <c r="B727" s="354"/>
      <c r="C727" s="354"/>
      <c r="D727" s="354"/>
      <c r="E727" s="354"/>
      <c r="F727" s="356"/>
      <c r="G727" s="356"/>
      <c r="H727" s="356"/>
      <c r="I727" s="357"/>
      <c r="J727" s="356"/>
      <c r="K727" s="356"/>
      <c r="L727" s="356"/>
      <c r="M727" s="356"/>
      <c r="N727" s="356"/>
      <c r="O727" s="356"/>
      <c r="P727" s="356"/>
      <c r="Q727" s="356"/>
      <c r="R727" s="358"/>
      <c r="S727" s="358"/>
      <c r="T727" s="356"/>
      <c r="U727" s="359"/>
      <c r="V727" s="493"/>
      <c r="W727" s="356"/>
      <c r="X727" s="356"/>
      <c r="Y727" s="356"/>
      <c r="Z727" s="356"/>
      <c r="AA727" s="360"/>
      <c r="AB727" s="360"/>
      <c r="AC727" s="356"/>
      <c r="AD727" s="356"/>
      <c r="AE727" s="356"/>
      <c r="AF727" s="356"/>
      <c r="AG727" s="356"/>
      <c r="AH727" s="356"/>
      <c r="AI727" s="361"/>
      <c r="AJ727" s="356"/>
      <c r="AK727" s="356"/>
      <c r="AL727" s="356"/>
      <c r="AM727" s="362"/>
      <c r="AN727" s="356"/>
      <c r="AO727" s="356"/>
      <c r="AP727" s="356"/>
      <c r="AQ727" s="356"/>
      <c r="AR727" s="363"/>
      <c r="AS727" s="356"/>
      <c r="AT727" s="356"/>
      <c r="AU727" s="356"/>
      <c r="AV727" s="364"/>
      <c r="AW727" s="356"/>
      <c r="AX727" s="356"/>
      <c r="AY727" s="356"/>
      <c r="AZ727" s="356"/>
      <c r="BA727" s="356"/>
      <c r="BB727" s="356"/>
      <c r="BC727" s="356"/>
      <c r="BD727" s="356"/>
      <c r="BE727" s="356"/>
      <c r="BF727" s="356"/>
      <c r="BG727" s="356"/>
      <c r="BH727" s="354"/>
      <c r="BI727" s="354"/>
      <c r="BJ727" s="356"/>
      <c r="BK727" s="356"/>
      <c r="BL727" s="356"/>
      <c r="BM727" s="356"/>
      <c r="BN727" s="356"/>
      <c r="BO727" s="356"/>
      <c r="BP727" s="356"/>
      <c r="BQ727" s="356"/>
      <c r="BR727" s="356"/>
      <c r="BS727" s="354"/>
      <c r="BT727" s="356"/>
    </row>
    <row r="728" spans="1:72" x14ac:dyDescent="0.2">
      <c r="A728" s="353"/>
      <c r="B728" s="354"/>
      <c r="C728" s="354"/>
      <c r="D728" s="354"/>
      <c r="E728" s="354"/>
      <c r="F728" s="356"/>
      <c r="G728" s="356"/>
      <c r="H728" s="356"/>
      <c r="I728" s="357"/>
      <c r="J728" s="356"/>
      <c r="K728" s="356"/>
      <c r="L728" s="356"/>
      <c r="M728" s="356"/>
      <c r="N728" s="356"/>
      <c r="O728" s="356"/>
      <c r="P728" s="356"/>
      <c r="Q728" s="356"/>
      <c r="R728" s="358"/>
      <c r="S728" s="358"/>
      <c r="T728" s="356"/>
      <c r="U728" s="359"/>
      <c r="V728" s="493"/>
      <c r="W728" s="356"/>
      <c r="X728" s="356"/>
      <c r="Y728" s="356"/>
      <c r="Z728" s="356"/>
      <c r="AA728" s="360"/>
      <c r="AB728" s="360"/>
      <c r="AC728" s="356"/>
      <c r="AD728" s="356"/>
      <c r="AE728" s="356"/>
      <c r="AF728" s="356"/>
      <c r="AG728" s="356"/>
      <c r="AH728" s="356"/>
      <c r="AI728" s="361"/>
      <c r="AJ728" s="356"/>
      <c r="AK728" s="356"/>
      <c r="AL728" s="356"/>
      <c r="AM728" s="362"/>
      <c r="AN728" s="356"/>
      <c r="AO728" s="356"/>
      <c r="AP728" s="356"/>
      <c r="AQ728" s="356"/>
      <c r="AR728" s="363"/>
      <c r="AS728" s="356"/>
      <c r="AT728" s="356"/>
      <c r="AU728" s="356"/>
      <c r="AV728" s="364"/>
      <c r="AW728" s="356"/>
      <c r="AX728" s="356"/>
      <c r="AY728" s="356"/>
      <c r="AZ728" s="356"/>
      <c r="BA728" s="356"/>
      <c r="BB728" s="356"/>
      <c r="BC728" s="356"/>
      <c r="BD728" s="356"/>
      <c r="BE728" s="356"/>
      <c r="BF728" s="356"/>
      <c r="BG728" s="356"/>
      <c r="BH728" s="354"/>
      <c r="BI728" s="354"/>
      <c r="BJ728" s="356"/>
      <c r="BK728" s="356"/>
      <c r="BL728" s="356"/>
      <c r="BM728" s="356"/>
      <c r="BN728" s="356"/>
      <c r="BO728" s="356"/>
      <c r="BP728" s="356"/>
      <c r="BQ728" s="356"/>
      <c r="BR728" s="356"/>
      <c r="BS728" s="354"/>
      <c r="BT728" s="356"/>
    </row>
    <row r="729" spans="1:72" x14ac:dyDescent="0.2">
      <c r="A729" s="353"/>
      <c r="B729" s="354"/>
      <c r="C729" s="354"/>
      <c r="D729" s="354"/>
      <c r="E729" s="354"/>
      <c r="F729" s="356"/>
      <c r="G729" s="356"/>
      <c r="H729" s="356"/>
      <c r="I729" s="357"/>
      <c r="J729" s="356"/>
      <c r="K729" s="356"/>
      <c r="L729" s="356"/>
      <c r="M729" s="356"/>
      <c r="N729" s="356"/>
      <c r="O729" s="356"/>
      <c r="P729" s="356"/>
      <c r="Q729" s="356"/>
      <c r="R729" s="358"/>
      <c r="S729" s="358"/>
      <c r="T729" s="356"/>
      <c r="U729" s="359"/>
      <c r="V729" s="493"/>
      <c r="W729" s="356"/>
      <c r="X729" s="356"/>
      <c r="Y729" s="356"/>
      <c r="Z729" s="356"/>
      <c r="AA729" s="360"/>
      <c r="AB729" s="360"/>
      <c r="AC729" s="356"/>
      <c r="AD729" s="356"/>
      <c r="AE729" s="356"/>
      <c r="AF729" s="356"/>
      <c r="AG729" s="356"/>
      <c r="AH729" s="356"/>
      <c r="AI729" s="361"/>
      <c r="AJ729" s="356"/>
      <c r="AK729" s="356"/>
      <c r="AL729" s="356"/>
      <c r="AM729" s="362"/>
      <c r="AN729" s="356"/>
      <c r="AO729" s="356"/>
      <c r="AP729" s="356"/>
      <c r="AQ729" s="356"/>
      <c r="AR729" s="363"/>
      <c r="AS729" s="356"/>
      <c r="AT729" s="356"/>
      <c r="AU729" s="356"/>
      <c r="AV729" s="364"/>
      <c r="AW729" s="356"/>
      <c r="AX729" s="356"/>
      <c r="AY729" s="356"/>
      <c r="AZ729" s="356"/>
      <c r="BA729" s="356"/>
      <c r="BB729" s="356"/>
      <c r="BC729" s="356"/>
      <c r="BD729" s="356"/>
      <c r="BE729" s="356"/>
      <c r="BF729" s="356"/>
      <c r="BG729" s="356"/>
      <c r="BH729" s="354"/>
      <c r="BI729" s="354"/>
      <c r="BJ729" s="356"/>
      <c r="BK729" s="356"/>
      <c r="BL729" s="356"/>
      <c r="BM729" s="356"/>
      <c r="BN729" s="356"/>
      <c r="BO729" s="356"/>
      <c r="BP729" s="356"/>
      <c r="BQ729" s="356"/>
      <c r="BR729" s="356"/>
      <c r="BS729" s="354"/>
      <c r="BT729" s="356"/>
    </row>
    <row r="730" spans="1:72" x14ac:dyDescent="0.2">
      <c r="A730" s="353"/>
      <c r="B730" s="354"/>
      <c r="C730" s="354"/>
      <c r="D730" s="354"/>
      <c r="E730" s="354"/>
      <c r="F730" s="356"/>
      <c r="G730" s="356"/>
      <c r="H730" s="356"/>
      <c r="I730" s="357"/>
      <c r="J730" s="356"/>
      <c r="K730" s="356"/>
      <c r="L730" s="356"/>
      <c r="M730" s="356"/>
      <c r="N730" s="356"/>
      <c r="O730" s="356"/>
      <c r="P730" s="356"/>
      <c r="Q730" s="356"/>
      <c r="R730" s="358"/>
      <c r="S730" s="358"/>
      <c r="T730" s="356"/>
      <c r="U730" s="359"/>
      <c r="V730" s="493"/>
      <c r="W730" s="356"/>
      <c r="X730" s="356"/>
      <c r="Y730" s="356"/>
      <c r="Z730" s="356"/>
      <c r="AA730" s="360"/>
      <c r="AB730" s="360"/>
      <c r="AC730" s="356"/>
      <c r="AD730" s="356"/>
      <c r="AE730" s="356"/>
      <c r="AF730" s="356"/>
      <c r="AG730" s="356"/>
      <c r="AH730" s="356"/>
      <c r="AI730" s="361"/>
      <c r="AJ730" s="356"/>
      <c r="AK730" s="356"/>
      <c r="AL730" s="356"/>
      <c r="AM730" s="362"/>
      <c r="AN730" s="356"/>
      <c r="AO730" s="356"/>
      <c r="AP730" s="356"/>
      <c r="AQ730" s="356"/>
      <c r="AR730" s="363"/>
      <c r="AS730" s="356"/>
      <c r="AT730" s="356"/>
      <c r="AU730" s="356"/>
      <c r="AV730" s="364"/>
      <c r="AW730" s="356"/>
      <c r="AX730" s="356"/>
      <c r="AY730" s="356"/>
      <c r="AZ730" s="356"/>
      <c r="BA730" s="356"/>
      <c r="BB730" s="356"/>
      <c r="BC730" s="356"/>
      <c r="BD730" s="356"/>
      <c r="BE730" s="356"/>
      <c r="BF730" s="356"/>
      <c r="BG730" s="356"/>
      <c r="BH730" s="354"/>
      <c r="BI730" s="354"/>
      <c r="BJ730" s="356"/>
      <c r="BK730" s="356"/>
      <c r="BL730" s="356"/>
      <c r="BM730" s="356"/>
      <c r="BN730" s="356"/>
      <c r="BO730" s="356"/>
      <c r="BP730" s="356"/>
      <c r="BQ730" s="356"/>
      <c r="BR730" s="356"/>
      <c r="BS730" s="354"/>
      <c r="BT730" s="356"/>
    </row>
    <row r="731" spans="1:72" x14ac:dyDescent="0.2">
      <c r="A731" s="353"/>
      <c r="B731" s="354"/>
      <c r="C731" s="354"/>
      <c r="D731" s="354"/>
      <c r="E731" s="354"/>
      <c r="F731" s="356"/>
      <c r="G731" s="356"/>
      <c r="H731" s="356"/>
      <c r="I731" s="357"/>
      <c r="J731" s="356"/>
      <c r="K731" s="356"/>
      <c r="L731" s="356"/>
      <c r="M731" s="356"/>
      <c r="N731" s="356"/>
      <c r="O731" s="356"/>
      <c r="P731" s="356"/>
      <c r="Q731" s="356"/>
      <c r="R731" s="358"/>
      <c r="S731" s="358"/>
      <c r="T731" s="356"/>
      <c r="U731" s="359"/>
      <c r="V731" s="493"/>
      <c r="W731" s="356"/>
      <c r="X731" s="356"/>
      <c r="Y731" s="356"/>
      <c r="Z731" s="356"/>
      <c r="AA731" s="360"/>
      <c r="AB731" s="360"/>
      <c r="AC731" s="356"/>
      <c r="AD731" s="356"/>
      <c r="AE731" s="356"/>
      <c r="AF731" s="356"/>
      <c r="AG731" s="356"/>
      <c r="AH731" s="356"/>
      <c r="AI731" s="361"/>
      <c r="AJ731" s="356"/>
      <c r="AK731" s="356"/>
      <c r="AL731" s="356"/>
      <c r="AM731" s="362"/>
      <c r="AN731" s="356"/>
      <c r="AO731" s="356"/>
      <c r="AP731" s="356"/>
      <c r="AQ731" s="356"/>
      <c r="AR731" s="363"/>
      <c r="AS731" s="356"/>
      <c r="AT731" s="356"/>
      <c r="AU731" s="356"/>
      <c r="AV731" s="364"/>
      <c r="AW731" s="356"/>
      <c r="AX731" s="356"/>
      <c r="AY731" s="356"/>
      <c r="AZ731" s="356"/>
      <c r="BA731" s="356"/>
      <c r="BB731" s="356"/>
      <c r="BC731" s="356"/>
      <c r="BD731" s="356"/>
      <c r="BE731" s="356"/>
      <c r="BF731" s="356"/>
      <c r="BG731" s="356"/>
      <c r="BH731" s="354"/>
      <c r="BI731" s="354"/>
      <c r="BJ731" s="356"/>
      <c r="BK731" s="356"/>
      <c r="BL731" s="356"/>
      <c r="BM731" s="356"/>
      <c r="BN731" s="356"/>
      <c r="BO731" s="356"/>
      <c r="BP731" s="356"/>
      <c r="BQ731" s="356"/>
      <c r="BR731" s="356"/>
      <c r="BS731" s="354"/>
      <c r="BT731" s="356"/>
    </row>
    <row r="732" spans="1:72" x14ac:dyDescent="0.2">
      <c r="A732" s="353"/>
      <c r="B732" s="354"/>
      <c r="C732" s="354"/>
      <c r="D732" s="354"/>
      <c r="E732" s="354"/>
      <c r="F732" s="356"/>
      <c r="G732" s="356"/>
      <c r="H732" s="356"/>
      <c r="I732" s="357"/>
      <c r="J732" s="356"/>
      <c r="K732" s="356"/>
      <c r="L732" s="356"/>
      <c r="M732" s="356"/>
      <c r="N732" s="356"/>
      <c r="O732" s="356"/>
      <c r="P732" s="356"/>
      <c r="Q732" s="356"/>
      <c r="R732" s="358"/>
      <c r="S732" s="358"/>
      <c r="T732" s="356"/>
      <c r="U732" s="359"/>
      <c r="V732" s="493"/>
      <c r="W732" s="356"/>
      <c r="X732" s="356"/>
      <c r="Y732" s="356"/>
      <c r="Z732" s="356"/>
      <c r="AA732" s="360"/>
      <c r="AB732" s="360"/>
      <c r="AC732" s="356"/>
      <c r="AD732" s="356"/>
      <c r="AE732" s="356"/>
      <c r="AF732" s="356"/>
      <c r="AG732" s="356"/>
      <c r="AH732" s="356"/>
      <c r="AI732" s="361"/>
      <c r="AJ732" s="356"/>
      <c r="AK732" s="356"/>
      <c r="AL732" s="356"/>
      <c r="AM732" s="362"/>
      <c r="AN732" s="356"/>
      <c r="AO732" s="356"/>
      <c r="AP732" s="356"/>
      <c r="AQ732" s="356"/>
      <c r="AR732" s="363"/>
      <c r="AS732" s="356"/>
      <c r="AT732" s="356"/>
      <c r="AU732" s="356"/>
      <c r="AV732" s="364"/>
      <c r="AW732" s="356"/>
      <c r="AX732" s="356"/>
      <c r="AY732" s="356"/>
      <c r="AZ732" s="356"/>
      <c r="BA732" s="356"/>
      <c r="BB732" s="356"/>
      <c r="BC732" s="356"/>
      <c r="BD732" s="356"/>
      <c r="BE732" s="356"/>
      <c r="BF732" s="356"/>
      <c r="BG732" s="356"/>
      <c r="BH732" s="354"/>
      <c r="BI732" s="354"/>
      <c r="BJ732" s="356"/>
      <c r="BK732" s="356"/>
      <c r="BL732" s="356"/>
      <c r="BM732" s="356"/>
      <c r="BN732" s="356"/>
      <c r="BO732" s="356"/>
      <c r="BP732" s="356"/>
      <c r="BQ732" s="356"/>
      <c r="BR732" s="356"/>
      <c r="BS732" s="354"/>
      <c r="BT732" s="356"/>
    </row>
    <row r="733" spans="1:72" x14ac:dyDescent="0.2">
      <c r="A733" s="353"/>
      <c r="B733" s="354"/>
      <c r="C733" s="354"/>
      <c r="D733" s="354"/>
      <c r="E733" s="354"/>
      <c r="F733" s="356"/>
      <c r="G733" s="356"/>
      <c r="H733" s="356"/>
      <c r="I733" s="357"/>
      <c r="J733" s="356"/>
      <c r="K733" s="356"/>
      <c r="L733" s="356"/>
      <c r="M733" s="356"/>
      <c r="N733" s="356"/>
      <c r="O733" s="356"/>
      <c r="P733" s="356"/>
      <c r="Q733" s="356"/>
      <c r="R733" s="358"/>
      <c r="S733" s="358"/>
      <c r="T733" s="356"/>
      <c r="U733" s="359"/>
      <c r="V733" s="493"/>
      <c r="W733" s="356"/>
      <c r="X733" s="356"/>
      <c r="Y733" s="356"/>
      <c r="Z733" s="356"/>
      <c r="AA733" s="360"/>
      <c r="AB733" s="360"/>
      <c r="AC733" s="356"/>
      <c r="AD733" s="356"/>
      <c r="AE733" s="356"/>
      <c r="AF733" s="356"/>
      <c r="AG733" s="356"/>
      <c r="AH733" s="356"/>
      <c r="AI733" s="361"/>
      <c r="AJ733" s="356"/>
      <c r="AK733" s="356"/>
      <c r="AL733" s="356"/>
      <c r="AM733" s="362"/>
      <c r="AN733" s="356"/>
      <c r="AO733" s="356"/>
      <c r="AP733" s="356"/>
      <c r="AQ733" s="356"/>
      <c r="AR733" s="363"/>
      <c r="AS733" s="356"/>
      <c r="AT733" s="356"/>
      <c r="AU733" s="356"/>
      <c r="AV733" s="364"/>
      <c r="AW733" s="356"/>
      <c r="AX733" s="356"/>
      <c r="AY733" s="356"/>
      <c r="AZ733" s="356"/>
      <c r="BA733" s="356"/>
      <c r="BB733" s="356"/>
      <c r="BC733" s="356"/>
      <c r="BD733" s="356"/>
      <c r="BE733" s="356"/>
      <c r="BF733" s="356"/>
      <c r="BG733" s="356"/>
      <c r="BH733" s="354"/>
      <c r="BI733" s="354"/>
      <c r="BJ733" s="356"/>
      <c r="BK733" s="356"/>
      <c r="BL733" s="356"/>
      <c r="BM733" s="356"/>
      <c r="BN733" s="356"/>
      <c r="BO733" s="356"/>
      <c r="BP733" s="356"/>
      <c r="BQ733" s="356"/>
      <c r="BR733" s="356"/>
      <c r="BS733" s="354"/>
      <c r="BT733" s="356"/>
    </row>
    <row r="734" spans="1:72" x14ac:dyDescent="0.2">
      <c r="A734" s="353"/>
      <c r="B734" s="354"/>
      <c r="C734" s="354"/>
      <c r="D734" s="354"/>
      <c r="E734" s="354"/>
      <c r="F734" s="356"/>
      <c r="G734" s="356"/>
      <c r="H734" s="356"/>
      <c r="I734" s="357"/>
      <c r="J734" s="356"/>
      <c r="K734" s="356"/>
      <c r="L734" s="356"/>
      <c r="M734" s="356"/>
      <c r="N734" s="356"/>
      <c r="O734" s="356"/>
      <c r="P734" s="356"/>
      <c r="Q734" s="356"/>
      <c r="R734" s="358"/>
      <c r="S734" s="358"/>
      <c r="T734" s="356"/>
      <c r="U734" s="359"/>
      <c r="V734" s="493"/>
      <c r="W734" s="356"/>
      <c r="X734" s="356"/>
      <c r="Y734" s="356"/>
      <c r="Z734" s="356"/>
      <c r="AA734" s="360"/>
      <c r="AB734" s="360"/>
      <c r="AC734" s="356"/>
      <c r="AD734" s="356"/>
      <c r="AE734" s="356"/>
      <c r="AF734" s="356"/>
      <c r="AG734" s="356"/>
      <c r="AH734" s="356"/>
      <c r="AI734" s="361"/>
      <c r="AJ734" s="356"/>
      <c r="AK734" s="356"/>
      <c r="AL734" s="356"/>
      <c r="AM734" s="362"/>
      <c r="AN734" s="356"/>
      <c r="AO734" s="356"/>
      <c r="AP734" s="356"/>
      <c r="AQ734" s="356"/>
      <c r="AR734" s="363"/>
      <c r="AS734" s="356"/>
      <c r="AT734" s="356"/>
      <c r="AU734" s="356"/>
      <c r="AV734" s="364"/>
      <c r="AW734" s="356"/>
      <c r="AX734" s="356"/>
      <c r="AY734" s="356"/>
      <c r="AZ734" s="356"/>
      <c r="BA734" s="356"/>
      <c r="BB734" s="356"/>
      <c r="BC734" s="356"/>
      <c r="BD734" s="356"/>
      <c r="BE734" s="356"/>
      <c r="BF734" s="356"/>
      <c r="BG734" s="356"/>
      <c r="BH734" s="354"/>
      <c r="BI734" s="354"/>
      <c r="BJ734" s="356"/>
      <c r="BK734" s="356"/>
      <c r="BL734" s="356"/>
      <c r="BM734" s="356"/>
      <c r="BN734" s="356"/>
      <c r="BO734" s="356"/>
      <c r="BP734" s="356"/>
      <c r="BQ734" s="356"/>
      <c r="BR734" s="356"/>
      <c r="BS734" s="354"/>
      <c r="BT734" s="356"/>
    </row>
    <row r="735" spans="1:72" x14ac:dyDescent="0.2">
      <c r="A735" s="353"/>
      <c r="B735" s="354"/>
      <c r="C735" s="354"/>
      <c r="D735" s="354"/>
      <c r="E735" s="354"/>
      <c r="F735" s="356"/>
      <c r="G735" s="356"/>
      <c r="H735" s="356"/>
      <c r="I735" s="357"/>
      <c r="J735" s="356"/>
      <c r="K735" s="356"/>
      <c r="L735" s="356"/>
      <c r="M735" s="356"/>
      <c r="N735" s="356"/>
      <c r="O735" s="356"/>
      <c r="P735" s="356"/>
      <c r="Q735" s="356"/>
      <c r="R735" s="358"/>
      <c r="S735" s="358"/>
      <c r="T735" s="356"/>
      <c r="U735" s="359"/>
      <c r="V735" s="493"/>
      <c r="W735" s="356"/>
      <c r="X735" s="356"/>
      <c r="Y735" s="356"/>
      <c r="Z735" s="356"/>
      <c r="AA735" s="360"/>
      <c r="AB735" s="360"/>
      <c r="AC735" s="356"/>
      <c r="AD735" s="356"/>
      <c r="AE735" s="356"/>
      <c r="AF735" s="356"/>
      <c r="AG735" s="356"/>
      <c r="AH735" s="356"/>
      <c r="AI735" s="361"/>
      <c r="AJ735" s="356"/>
      <c r="AK735" s="356"/>
      <c r="AL735" s="356"/>
      <c r="AM735" s="362"/>
      <c r="AN735" s="356"/>
      <c r="AO735" s="356"/>
      <c r="AP735" s="356"/>
      <c r="AQ735" s="356"/>
      <c r="AR735" s="363"/>
      <c r="AS735" s="356"/>
      <c r="AT735" s="356"/>
      <c r="AU735" s="356"/>
      <c r="AV735" s="364"/>
      <c r="AW735" s="356"/>
      <c r="AX735" s="356"/>
      <c r="AY735" s="356"/>
      <c r="AZ735" s="356"/>
      <c r="BA735" s="356"/>
      <c r="BB735" s="356"/>
      <c r="BC735" s="356"/>
      <c r="BD735" s="356"/>
      <c r="BE735" s="356"/>
      <c r="BF735" s="356"/>
      <c r="BG735" s="356"/>
      <c r="BH735" s="354"/>
      <c r="BI735" s="354"/>
      <c r="BJ735" s="356"/>
      <c r="BK735" s="356"/>
      <c r="BL735" s="356"/>
      <c r="BM735" s="356"/>
      <c r="BN735" s="356"/>
      <c r="BO735" s="356"/>
      <c r="BP735" s="356"/>
      <c r="BQ735" s="356"/>
      <c r="BR735" s="356"/>
      <c r="BS735" s="354"/>
      <c r="BT735" s="356"/>
    </row>
    <row r="736" spans="1:72" x14ac:dyDescent="0.2">
      <c r="A736" s="353"/>
      <c r="B736" s="354"/>
      <c r="C736" s="354"/>
      <c r="D736" s="354"/>
      <c r="E736" s="354"/>
      <c r="F736" s="356"/>
      <c r="G736" s="356"/>
      <c r="H736" s="356"/>
      <c r="I736" s="357"/>
      <c r="J736" s="356"/>
      <c r="K736" s="356"/>
      <c r="L736" s="356"/>
      <c r="M736" s="356"/>
      <c r="N736" s="356"/>
      <c r="O736" s="356"/>
      <c r="P736" s="356"/>
      <c r="Q736" s="356"/>
      <c r="R736" s="358"/>
      <c r="S736" s="358"/>
      <c r="T736" s="356"/>
      <c r="U736" s="359"/>
      <c r="V736" s="493"/>
      <c r="W736" s="356"/>
      <c r="X736" s="356"/>
      <c r="Y736" s="356"/>
      <c r="Z736" s="356"/>
      <c r="AA736" s="360"/>
      <c r="AB736" s="360"/>
      <c r="AC736" s="356"/>
      <c r="AD736" s="356"/>
      <c r="AE736" s="356"/>
      <c r="AF736" s="356"/>
      <c r="AG736" s="356"/>
      <c r="AH736" s="356"/>
      <c r="AI736" s="361"/>
      <c r="AJ736" s="356"/>
      <c r="AK736" s="356"/>
      <c r="AL736" s="356"/>
      <c r="AM736" s="362"/>
      <c r="AN736" s="356"/>
      <c r="AO736" s="356"/>
      <c r="AP736" s="356"/>
      <c r="AQ736" s="356"/>
      <c r="AR736" s="363"/>
      <c r="AS736" s="356"/>
      <c r="AT736" s="356"/>
      <c r="AU736" s="356"/>
      <c r="AV736" s="364"/>
      <c r="AW736" s="356"/>
      <c r="AX736" s="356"/>
      <c r="AY736" s="356"/>
      <c r="AZ736" s="356"/>
      <c r="BA736" s="356"/>
      <c r="BB736" s="356"/>
      <c r="BC736" s="356"/>
      <c r="BD736" s="356"/>
      <c r="BE736" s="356"/>
      <c r="BF736" s="356"/>
      <c r="BG736" s="356"/>
      <c r="BH736" s="354"/>
      <c r="BI736" s="354"/>
      <c r="BJ736" s="356"/>
      <c r="BK736" s="356"/>
      <c r="BL736" s="356"/>
      <c r="BM736" s="356"/>
      <c r="BN736" s="356"/>
      <c r="BO736" s="356"/>
      <c r="BP736" s="356"/>
      <c r="BQ736" s="356"/>
      <c r="BR736" s="356"/>
      <c r="BS736" s="354"/>
      <c r="BT736" s="356"/>
    </row>
    <row r="737" spans="1:72" x14ac:dyDescent="0.2">
      <c r="A737" s="353"/>
      <c r="B737" s="354"/>
      <c r="C737" s="354"/>
      <c r="D737" s="354"/>
      <c r="E737" s="354"/>
      <c r="F737" s="356"/>
      <c r="G737" s="356"/>
      <c r="H737" s="356"/>
      <c r="I737" s="357"/>
      <c r="J737" s="356"/>
      <c r="K737" s="356"/>
      <c r="L737" s="356"/>
      <c r="M737" s="356"/>
      <c r="N737" s="356"/>
      <c r="O737" s="356"/>
      <c r="P737" s="356"/>
      <c r="Q737" s="356"/>
      <c r="R737" s="358"/>
      <c r="S737" s="358"/>
      <c r="T737" s="356"/>
      <c r="U737" s="359"/>
      <c r="V737" s="493"/>
      <c r="W737" s="356"/>
      <c r="X737" s="356"/>
      <c r="Y737" s="356"/>
      <c r="Z737" s="356"/>
      <c r="AA737" s="360"/>
      <c r="AB737" s="360"/>
      <c r="AC737" s="356"/>
      <c r="AD737" s="356"/>
      <c r="AE737" s="356"/>
      <c r="AF737" s="356"/>
      <c r="AG737" s="356"/>
      <c r="AH737" s="356"/>
      <c r="AI737" s="361"/>
      <c r="AJ737" s="356"/>
      <c r="AK737" s="356"/>
      <c r="AL737" s="356"/>
      <c r="AM737" s="362"/>
      <c r="AN737" s="356"/>
      <c r="AO737" s="356"/>
      <c r="AP737" s="356"/>
      <c r="AQ737" s="356"/>
      <c r="AR737" s="363"/>
      <c r="AS737" s="356"/>
      <c r="AT737" s="356"/>
      <c r="AU737" s="356"/>
      <c r="AV737" s="364"/>
      <c r="AW737" s="356"/>
      <c r="AX737" s="356"/>
      <c r="AY737" s="356"/>
      <c r="AZ737" s="356"/>
      <c r="BA737" s="356"/>
      <c r="BB737" s="356"/>
      <c r="BC737" s="356"/>
      <c r="BD737" s="356"/>
      <c r="BE737" s="356"/>
      <c r="BF737" s="356"/>
      <c r="BG737" s="356"/>
      <c r="BH737" s="354"/>
      <c r="BI737" s="354"/>
      <c r="BJ737" s="356"/>
      <c r="BK737" s="356"/>
      <c r="BL737" s="356"/>
      <c r="BM737" s="356"/>
      <c r="BN737" s="356"/>
      <c r="BO737" s="356"/>
      <c r="BP737" s="356"/>
      <c r="BQ737" s="356"/>
      <c r="BR737" s="356"/>
      <c r="BS737" s="354"/>
      <c r="BT737" s="356"/>
    </row>
    <row r="738" spans="1:72" x14ac:dyDescent="0.2">
      <c r="A738" s="353"/>
      <c r="B738" s="354"/>
      <c r="C738" s="354"/>
      <c r="D738" s="354"/>
      <c r="E738" s="354"/>
      <c r="F738" s="356"/>
      <c r="G738" s="356"/>
      <c r="H738" s="356"/>
      <c r="I738" s="357"/>
      <c r="J738" s="356"/>
      <c r="K738" s="356"/>
      <c r="L738" s="356"/>
      <c r="M738" s="356"/>
      <c r="N738" s="356"/>
      <c r="O738" s="356"/>
      <c r="P738" s="356"/>
      <c r="Q738" s="356"/>
      <c r="R738" s="358"/>
      <c r="S738" s="358"/>
      <c r="T738" s="356"/>
      <c r="U738" s="359"/>
      <c r="V738" s="493"/>
      <c r="W738" s="356"/>
      <c r="X738" s="356"/>
      <c r="Y738" s="356"/>
      <c r="Z738" s="356"/>
      <c r="AA738" s="360"/>
      <c r="AB738" s="360"/>
      <c r="AC738" s="356"/>
      <c r="AD738" s="356"/>
      <c r="AE738" s="356"/>
      <c r="AF738" s="356"/>
      <c r="AG738" s="356"/>
      <c r="AH738" s="356"/>
      <c r="AI738" s="361"/>
      <c r="AJ738" s="356"/>
      <c r="AK738" s="356"/>
      <c r="AL738" s="356"/>
      <c r="AM738" s="362"/>
      <c r="AN738" s="356"/>
      <c r="AO738" s="356"/>
      <c r="AP738" s="356"/>
      <c r="AQ738" s="356"/>
      <c r="AR738" s="363"/>
      <c r="AS738" s="356"/>
      <c r="AT738" s="356"/>
      <c r="AU738" s="356"/>
      <c r="AV738" s="364"/>
      <c r="AW738" s="356"/>
      <c r="AX738" s="356"/>
      <c r="AY738" s="356"/>
      <c r="AZ738" s="356"/>
      <c r="BA738" s="356"/>
      <c r="BB738" s="356"/>
      <c r="BC738" s="356"/>
      <c r="BD738" s="356"/>
      <c r="BE738" s="356"/>
      <c r="BF738" s="356"/>
      <c r="BG738" s="356"/>
      <c r="BH738" s="354"/>
      <c r="BI738" s="354"/>
      <c r="BJ738" s="356"/>
      <c r="BK738" s="356"/>
      <c r="BL738" s="356"/>
      <c r="BM738" s="356"/>
      <c r="BN738" s="356"/>
      <c r="BO738" s="356"/>
      <c r="BP738" s="356"/>
      <c r="BQ738" s="356"/>
      <c r="BR738" s="356"/>
      <c r="BS738" s="354"/>
      <c r="BT738" s="356"/>
    </row>
    <row r="739" spans="1:72" x14ac:dyDescent="0.2">
      <c r="A739" s="353"/>
      <c r="B739" s="354"/>
      <c r="C739" s="354"/>
      <c r="D739" s="354"/>
      <c r="E739" s="354"/>
      <c r="F739" s="356"/>
      <c r="G739" s="356"/>
      <c r="H739" s="356"/>
      <c r="I739" s="357"/>
      <c r="J739" s="356"/>
      <c r="K739" s="356"/>
      <c r="L739" s="356"/>
      <c r="M739" s="356"/>
      <c r="N739" s="356"/>
      <c r="O739" s="356"/>
      <c r="P739" s="356"/>
      <c r="Q739" s="356"/>
      <c r="R739" s="358"/>
      <c r="S739" s="358"/>
      <c r="T739" s="356"/>
      <c r="U739" s="359"/>
      <c r="V739" s="493"/>
      <c r="W739" s="356"/>
      <c r="X739" s="356"/>
      <c r="Y739" s="356"/>
      <c r="Z739" s="356"/>
      <c r="AA739" s="360"/>
      <c r="AB739" s="360"/>
      <c r="AC739" s="356"/>
      <c r="AD739" s="356"/>
      <c r="AE739" s="356"/>
      <c r="AF739" s="356"/>
      <c r="AG739" s="356"/>
      <c r="AH739" s="356"/>
      <c r="AI739" s="361"/>
      <c r="AJ739" s="356"/>
      <c r="AK739" s="356"/>
      <c r="AL739" s="356"/>
      <c r="AM739" s="362"/>
      <c r="AN739" s="356"/>
      <c r="AO739" s="356"/>
      <c r="AP739" s="356"/>
      <c r="AQ739" s="356"/>
      <c r="AR739" s="363"/>
      <c r="AS739" s="356"/>
      <c r="AT739" s="356"/>
      <c r="AU739" s="356"/>
      <c r="AV739" s="364"/>
      <c r="AW739" s="356"/>
      <c r="AX739" s="356"/>
      <c r="AY739" s="356"/>
      <c r="AZ739" s="356"/>
      <c r="BA739" s="356"/>
      <c r="BB739" s="356"/>
      <c r="BC739" s="356"/>
      <c r="BD739" s="356"/>
      <c r="BE739" s="356"/>
      <c r="BF739" s="356"/>
      <c r="BG739" s="356"/>
      <c r="BH739" s="354"/>
      <c r="BI739" s="354"/>
      <c r="BJ739" s="356"/>
      <c r="BK739" s="356"/>
      <c r="BL739" s="356"/>
      <c r="BM739" s="356"/>
      <c r="BN739" s="356"/>
      <c r="BO739" s="356"/>
      <c r="BP739" s="356"/>
      <c r="BQ739" s="356"/>
      <c r="BR739" s="356"/>
      <c r="BS739" s="354"/>
      <c r="BT739" s="356"/>
    </row>
    <row r="740" spans="1:72" x14ac:dyDescent="0.2">
      <c r="A740" s="353"/>
      <c r="B740" s="354"/>
      <c r="C740" s="354"/>
      <c r="D740" s="354"/>
      <c r="E740" s="354"/>
      <c r="F740" s="356"/>
      <c r="G740" s="356"/>
      <c r="H740" s="356"/>
      <c r="I740" s="357"/>
      <c r="J740" s="356"/>
      <c r="K740" s="356"/>
      <c r="L740" s="356"/>
      <c r="M740" s="356"/>
      <c r="N740" s="356"/>
      <c r="O740" s="356"/>
      <c r="P740" s="356"/>
      <c r="Q740" s="356"/>
      <c r="R740" s="358"/>
      <c r="S740" s="358"/>
      <c r="T740" s="356"/>
      <c r="U740" s="359"/>
      <c r="V740" s="493"/>
      <c r="W740" s="356"/>
      <c r="X740" s="356"/>
      <c r="Y740" s="356"/>
      <c r="Z740" s="356"/>
      <c r="AA740" s="360"/>
      <c r="AB740" s="360"/>
      <c r="AC740" s="356"/>
      <c r="AD740" s="356"/>
      <c r="AE740" s="356"/>
      <c r="AF740" s="356"/>
      <c r="AG740" s="356"/>
      <c r="AH740" s="356"/>
      <c r="AI740" s="361"/>
      <c r="AJ740" s="356"/>
      <c r="AK740" s="356"/>
      <c r="AL740" s="356"/>
      <c r="AM740" s="362"/>
      <c r="AN740" s="356"/>
      <c r="AO740" s="356"/>
      <c r="AP740" s="356"/>
      <c r="AQ740" s="356"/>
      <c r="AR740" s="363"/>
      <c r="AS740" s="356"/>
      <c r="AT740" s="356"/>
      <c r="AU740" s="356"/>
      <c r="AV740" s="364"/>
      <c r="AW740" s="356"/>
      <c r="AX740" s="356"/>
      <c r="AY740" s="356"/>
      <c r="AZ740" s="356"/>
      <c r="BA740" s="356"/>
      <c r="BB740" s="356"/>
      <c r="BC740" s="356"/>
      <c r="BD740" s="356"/>
      <c r="BE740" s="356"/>
      <c r="BF740" s="356"/>
      <c r="BG740" s="356"/>
      <c r="BH740" s="354"/>
      <c r="BI740" s="354"/>
      <c r="BJ740" s="356"/>
      <c r="BK740" s="356"/>
      <c r="BL740" s="356"/>
      <c r="BM740" s="356"/>
      <c r="BN740" s="356"/>
      <c r="BO740" s="356"/>
      <c r="BP740" s="356"/>
      <c r="BQ740" s="356"/>
      <c r="BR740" s="356"/>
      <c r="BS740" s="354"/>
      <c r="BT740" s="356"/>
    </row>
    <row r="741" spans="1:72" x14ac:dyDescent="0.2">
      <c r="A741" s="353"/>
      <c r="B741" s="354"/>
      <c r="C741" s="354"/>
      <c r="D741" s="354"/>
      <c r="E741" s="354"/>
      <c r="F741" s="356"/>
      <c r="G741" s="356"/>
      <c r="H741" s="356"/>
      <c r="I741" s="357"/>
      <c r="J741" s="356"/>
      <c r="K741" s="356"/>
      <c r="L741" s="356"/>
      <c r="M741" s="356"/>
      <c r="N741" s="356"/>
      <c r="O741" s="356"/>
      <c r="P741" s="356"/>
      <c r="Q741" s="356"/>
      <c r="R741" s="358"/>
      <c r="S741" s="358"/>
      <c r="T741" s="356"/>
      <c r="U741" s="359"/>
      <c r="V741" s="493"/>
      <c r="W741" s="356"/>
      <c r="X741" s="356"/>
      <c r="Y741" s="356"/>
      <c r="Z741" s="356"/>
      <c r="AA741" s="360"/>
      <c r="AB741" s="360"/>
      <c r="AC741" s="356"/>
      <c r="AD741" s="356"/>
      <c r="AE741" s="356"/>
      <c r="AF741" s="356"/>
      <c r="AG741" s="356"/>
      <c r="AH741" s="356"/>
      <c r="AI741" s="361"/>
      <c r="AJ741" s="356"/>
      <c r="AK741" s="356"/>
      <c r="AL741" s="356"/>
      <c r="AM741" s="362"/>
      <c r="AN741" s="356"/>
      <c r="AO741" s="356"/>
      <c r="AP741" s="356"/>
      <c r="AQ741" s="356"/>
      <c r="AR741" s="363"/>
      <c r="AS741" s="356"/>
      <c r="AT741" s="356"/>
      <c r="AU741" s="356"/>
      <c r="AV741" s="364"/>
      <c r="AW741" s="356"/>
      <c r="AX741" s="356"/>
      <c r="AY741" s="356"/>
      <c r="AZ741" s="356"/>
      <c r="BA741" s="356"/>
      <c r="BB741" s="356"/>
      <c r="BC741" s="356"/>
      <c r="BD741" s="356"/>
      <c r="BE741" s="356"/>
      <c r="BF741" s="356"/>
      <c r="BG741" s="356"/>
      <c r="BH741" s="354"/>
      <c r="BI741" s="354"/>
      <c r="BJ741" s="356"/>
      <c r="BK741" s="356"/>
      <c r="BL741" s="356"/>
      <c r="BM741" s="356"/>
      <c r="BN741" s="356"/>
      <c r="BO741" s="356"/>
      <c r="BP741" s="356"/>
      <c r="BQ741" s="356"/>
      <c r="BR741" s="356"/>
      <c r="BS741" s="354"/>
      <c r="BT741" s="356"/>
    </row>
    <row r="742" spans="1:72" x14ac:dyDescent="0.2">
      <c r="A742" s="353"/>
      <c r="B742" s="354"/>
      <c r="C742" s="354"/>
      <c r="D742" s="354"/>
      <c r="E742" s="354"/>
      <c r="F742" s="356"/>
      <c r="G742" s="356"/>
      <c r="H742" s="356"/>
      <c r="I742" s="357"/>
      <c r="J742" s="356"/>
      <c r="K742" s="356"/>
      <c r="L742" s="356"/>
      <c r="M742" s="356"/>
      <c r="N742" s="356"/>
      <c r="O742" s="356"/>
      <c r="P742" s="356"/>
      <c r="Q742" s="356"/>
      <c r="R742" s="358"/>
      <c r="S742" s="358"/>
      <c r="T742" s="356"/>
      <c r="U742" s="359"/>
      <c r="V742" s="493"/>
      <c r="W742" s="356"/>
      <c r="X742" s="356"/>
      <c r="Y742" s="356"/>
      <c r="Z742" s="356"/>
      <c r="AA742" s="360"/>
      <c r="AB742" s="360"/>
      <c r="AC742" s="356"/>
      <c r="AD742" s="356"/>
      <c r="AE742" s="356"/>
      <c r="AF742" s="356"/>
      <c r="AG742" s="356"/>
      <c r="AH742" s="356"/>
      <c r="AI742" s="361"/>
      <c r="AJ742" s="356"/>
      <c r="AK742" s="356"/>
      <c r="AL742" s="356"/>
      <c r="AM742" s="362"/>
      <c r="AN742" s="356"/>
      <c r="AO742" s="356"/>
      <c r="AP742" s="356"/>
      <c r="AQ742" s="356"/>
      <c r="AR742" s="363"/>
      <c r="AS742" s="356"/>
      <c r="AT742" s="356"/>
      <c r="AU742" s="356"/>
      <c r="AV742" s="364"/>
      <c r="AW742" s="356"/>
      <c r="AX742" s="356"/>
      <c r="AY742" s="356"/>
      <c r="AZ742" s="356"/>
      <c r="BA742" s="356"/>
      <c r="BB742" s="356"/>
      <c r="BC742" s="356"/>
      <c r="BD742" s="356"/>
      <c r="BE742" s="356"/>
      <c r="BF742" s="356"/>
      <c r="BG742" s="356"/>
      <c r="BH742" s="354"/>
      <c r="BI742" s="354"/>
      <c r="BJ742" s="356"/>
      <c r="BK742" s="356"/>
      <c r="BL742" s="356"/>
      <c r="BM742" s="356"/>
      <c r="BN742" s="356"/>
      <c r="BO742" s="356"/>
      <c r="BP742" s="356"/>
      <c r="BQ742" s="356"/>
      <c r="BR742" s="356"/>
      <c r="BS742" s="354"/>
      <c r="BT742" s="356"/>
    </row>
    <row r="743" spans="1:72" x14ac:dyDescent="0.2">
      <c r="A743" s="353"/>
      <c r="B743" s="354"/>
      <c r="C743" s="354"/>
      <c r="D743" s="354"/>
      <c r="E743" s="354"/>
      <c r="F743" s="356"/>
      <c r="G743" s="356"/>
      <c r="H743" s="356"/>
      <c r="I743" s="357"/>
      <c r="J743" s="356"/>
      <c r="K743" s="356"/>
      <c r="L743" s="356"/>
      <c r="M743" s="356"/>
      <c r="N743" s="356"/>
      <c r="O743" s="356"/>
      <c r="P743" s="356"/>
      <c r="Q743" s="356"/>
      <c r="R743" s="358"/>
      <c r="S743" s="358"/>
      <c r="T743" s="356"/>
      <c r="U743" s="359"/>
      <c r="V743" s="493"/>
      <c r="W743" s="356"/>
      <c r="X743" s="356"/>
      <c r="Y743" s="356"/>
      <c r="Z743" s="356"/>
      <c r="AA743" s="360"/>
      <c r="AB743" s="360"/>
      <c r="AC743" s="356"/>
      <c r="AD743" s="356"/>
      <c r="AE743" s="356"/>
      <c r="AF743" s="356"/>
      <c r="AG743" s="356"/>
      <c r="AH743" s="356"/>
      <c r="AI743" s="361"/>
      <c r="AJ743" s="356"/>
      <c r="AK743" s="356"/>
      <c r="AL743" s="356"/>
      <c r="AM743" s="362"/>
      <c r="AN743" s="356"/>
      <c r="AO743" s="356"/>
      <c r="AP743" s="356"/>
      <c r="AQ743" s="356"/>
      <c r="AR743" s="363"/>
      <c r="AS743" s="356"/>
      <c r="AT743" s="356"/>
      <c r="AU743" s="356"/>
      <c r="AV743" s="364"/>
      <c r="AW743" s="356"/>
      <c r="AX743" s="356"/>
      <c r="AY743" s="356"/>
      <c r="AZ743" s="356"/>
      <c r="BA743" s="356"/>
      <c r="BB743" s="356"/>
      <c r="BC743" s="356"/>
      <c r="BD743" s="356"/>
      <c r="BE743" s="356"/>
      <c r="BF743" s="356"/>
      <c r="BG743" s="356"/>
      <c r="BH743" s="354"/>
      <c r="BI743" s="354"/>
      <c r="BJ743" s="356"/>
      <c r="BK743" s="356"/>
      <c r="BL743" s="356"/>
      <c r="BM743" s="356"/>
      <c r="BN743" s="356"/>
      <c r="BO743" s="356"/>
      <c r="BP743" s="356"/>
      <c r="BQ743" s="356"/>
      <c r="BR743" s="356"/>
      <c r="BS743" s="354"/>
      <c r="BT743" s="356"/>
    </row>
    <row r="744" spans="1:72" x14ac:dyDescent="0.2">
      <c r="A744" s="353"/>
      <c r="B744" s="354"/>
      <c r="C744" s="354"/>
      <c r="D744" s="354"/>
      <c r="E744" s="354"/>
      <c r="F744" s="356"/>
      <c r="G744" s="356"/>
      <c r="H744" s="356"/>
      <c r="I744" s="357"/>
      <c r="J744" s="356"/>
      <c r="K744" s="356"/>
      <c r="L744" s="356"/>
      <c r="M744" s="356"/>
      <c r="N744" s="356"/>
      <c r="O744" s="356"/>
      <c r="P744" s="356"/>
      <c r="Q744" s="356"/>
      <c r="R744" s="358"/>
      <c r="S744" s="358"/>
      <c r="T744" s="356"/>
      <c r="U744" s="359"/>
      <c r="V744" s="493"/>
      <c r="W744" s="356"/>
      <c r="X744" s="356"/>
      <c r="Y744" s="356"/>
      <c r="Z744" s="356"/>
      <c r="AA744" s="360"/>
      <c r="AB744" s="360"/>
      <c r="AC744" s="356"/>
      <c r="AD744" s="356"/>
      <c r="AE744" s="356"/>
      <c r="AF744" s="356"/>
      <c r="AG744" s="356"/>
      <c r="AH744" s="356"/>
      <c r="AI744" s="361"/>
      <c r="AJ744" s="356"/>
      <c r="AK744" s="356"/>
      <c r="AL744" s="356"/>
      <c r="AM744" s="362"/>
      <c r="AN744" s="356"/>
      <c r="AO744" s="356"/>
      <c r="AP744" s="356"/>
      <c r="AQ744" s="356"/>
      <c r="AR744" s="363"/>
      <c r="AS744" s="356"/>
      <c r="AT744" s="356"/>
      <c r="AU744" s="356"/>
      <c r="AV744" s="364"/>
      <c r="AW744" s="356"/>
      <c r="AX744" s="356"/>
      <c r="AY744" s="356"/>
      <c r="AZ744" s="356"/>
      <c r="BA744" s="356"/>
      <c r="BB744" s="356"/>
      <c r="BC744" s="356"/>
      <c r="BD744" s="356"/>
      <c r="BE744" s="356"/>
      <c r="BF744" s="356"/>
      <c r="BG744" s="356"/>
      <c r="BH744" s="354"/>
      <c r="BI744" s="354"/>
      <c r="BJ744" s="356"/>
      <c r="BK744" s="356"/>
      <c r="BL744" s="356"/>
      <c r="BM744" s="356"/>
      <c r="BN744" s="356"/>
      <c r="BO744" s="356"/>
      <c r="BP744" s="356"/>
      <c r="BQ744" s="356"/>
      <c r="BR744" s="356"/>
      <c r="BS744" s="354"/>
      <c r="BT744" s="356"/>
    </row>
    <row r="745" spans="1:72" x14ac:dyDescent="0.2">
      <c r="A745" s="353"/>
      <c r="B745" s="354"/>
      <c r="C745" s="354"/>
      <c r="D745" s="354"/>
      <c r="E745" s="354"/>
      <c r="F745" s="356"/>
      <c r="G745" s="356"/>
      <c r="H745" s="356"/>
      <c r="I745" s="357"/>
      <c r="J745" s="356"/>
      <c r="K745" s="356"/>
      <c r="L745" s="356"/>
      <c r="M745" s="356"/>
      <c r="N745" s="356"/>
      <c r="O745" s="356"/>
      <c r="P745" s="356"/>
      <c r="Q745" s="356"/>
      <c r="R745" s="358"/>
      <c r="S745" s="358"/>
      <c r="T745" s="356"/>
      <c r="U745" s="359"/>
      <c r="V745" s="493"/>
      <c r="W745" s="356"/>
      <c r="X745" s="356"/>
      <c r="Y745" s="356"/>
      <c r="Z745" s="356"/>
      <c r="AA745" s="360"/>
      <c r="AB745" s="360"/>
      <c r="AC745" s="356"/>
      <c r="AD745" s="356"/>
      <c r="AE745" s="356"/>
      <c r="AF745" s="356"/>
      <c r="AG745" s="356"/>
      <c r="AH745" s="356"/>
      <c r="AI745" s="361"/>
      <c r="AJ745" s="356"/>
      <c r="AK745" s="356"/>
      <c r="AL745" s="356"/>
      <c r="AM745" s="362"/>
      <c r="AN745" s="356"/>
      <c r="AO745" s="356"/>
      <c r="AP745" s="356"/>
      <c r="AQ745" s="356"/>
      <c r="AR745" s="363"/>
      <c r="AS745" s="356"/>
      <c r="AT745" s="356"/>
      <c r="AU745" s="356"/>
      <c r="AV745" s="364"/>
      <c r="AW745" s="356"/>
      <c r="AX745" s="356"/>
      <c r="AY745" s="356"/>
      <c r="AZ745" s="356"/>
      <c r="BA745" s="356"/>
      <c r="BB745" s="356"/>
      <c r="BC745" s="356"/>
      <c r="BD745" s="356"/>
      <c r="BE745" s="356"/>
      <c r="BF745" s="356"/>
      <c r="BG745" s="356"/>
      <c r="BH745" s="354"/>
      <c r="BI745" s="354"/>
      <c r="BJ745" s="356"/>
      <c r="BK745" s="356"/>
      <c r="BL745" s="356"/>
      <c r="BM745" s="356"/>
      <c r="BN745" s="356"/>
      <c r="BO745" s="356"/>
      <c r="BP745" s="356"/>
      <c r="BQ745" s="356"/>
      <c r="BR745" s="356"/>
      <c r="BS745" s="354"/>
      <c r="BT745" s="356"/>
    </row>
    <row r="746" spans="1:72" x14ac:dyDescent="0.2">
      <c r="A746" s="353"/>
      <c r="B746" s="354"/>
      <c r="C746" s="354"/>
      <c r="D746" s="354"/>
      <c r="E746" s="354"/>
      <c r="F746" s="356"/>
      <c r="G746" s="356"/>
      <c r="H746" s="356"/>
      <c r="I746" s="357"/>
      <c r="J746" s="356"/>
      <c r="K746" s="356"/>
      <c r="L746" s="356"/>
      <c r="M746" s="356"/>
      <c r="N746" s="356"/>
      <c r="O746" s="356"/>
      <c r="P746" s="356"/>
      <c r="Q746" s="356"/>
      <c r="R746" s="358"/>
      <c r="S746" s="358"/>
      <c r="T746" s="356"/>
      <c r="U746" s="359"/>
      <c r="V746" s="493"/>
      <c r="W746" s="356"/>
      <c r="X746" s="356"/>
      <c r="Y746" s="356"/>
      <c r="Z746" s="356"/>
      <c r="AA746" s="360"/>
      <c r="AB746" s="360"/>
      <c r="AC746" s="356"/>
      <c r="AD746" s="356"/>
      <c r="AE746" s="356"/>
      <c r="AF746" s="356"/>
      <c r="AG746" s="356"/>
      <c r="AH746" s="356"/>
      <c r="AI746" s="361"/>
      <c r="AJ746" s="356"/>
      <c r="AK746" s="356"/>
      <c r="AL746" s="356"/>
      <c r="AM746" s="362"/>
      <c r="AN746" s="356"/>
      <c r="AO746" s="356"/>
      <c r="AP746" s="356"/>
      <c r="AQ746" s="356"/>
      <c r="AR746" s="363"/>
      <c r="AS746" s="356"/>
      <c r="AT746" s="356"/>
      <c r="AU746" s="356"/>
      <c r="AV746" s="364"/>
      <c r="AW746" s="356"/>
      <c r="AX746" s="356"/>
      <c r="AY746" s="356"/>
      <c r="AZ746" s="356"/>
      <c r="BA746" s="356"/>
      <c r="BB746" s="356"/>
      <c r="BC746" s="356"/>
      <c r="BD746" s="356"/>
      <c r="BE746" s="356"/>
      <c r="BF746" s="356"/>
      <c r="BG746" s="356"/>
      <c r="BH746" s="354"/>
      <c r="BI746" s="354"/>
      <c r="BJ746" s="356"/>
      <c r="BK746" s="356"/>
      <c r="BL746" s="356"/>
      <c r="BM746" s="356"/>
      <c r="BN746" s="356"/>
      <c r="BO746" s="356"/>
      <c r="BP746" s="356"/>
      <c r="BQ746" s="356"/>
      <c r="BR746" s="356"/>
      <c r="BS746" s="354"/>
      <c r="BT746" s="356"/>
    </row>
    <row r="747" spans="1:72" x14ac:dyDescent="0.2">
      <c r="A747" s="353"/>
      <c r="B747" s="354"/>
      <c r="C747" s="354"/>
      <c r="D747" s="354"/>
      <c r="E747" s="354"/>
      <c r="F747" s="356"/>
      <c r="G747" s="356"/>
      <c r="H747" s="356"/>
      <c r="I747" s="357"/>
      <c r="J747" s="356"/>
      <c r="K747" s="356"/>
      <c r="L747" s="356"/>
      <c r="M747" s="356"/>
      <c r="N747" s="356"/>
      <c r="O747" s="356"/>
      <c r="P747" s="356"/>
      <c r="Q747" s="356"/>
      <c r="R747" s="358"/>
      <c r="S747" s="358"/>
      <c r="T747" s="356"/>
      <c r="U747" s="359"/>
      <c r="V747" s="493"/>
      <c r="W747" s="356"/>
      <c r="X747" s="356"/>
      <c r="Y747" s="356"/>
      <c r="Z747" s="356"/>
      <c r="AA747" s="360"/>
      <c r="AB747" s="360"/>
      <c r="AC747" s="356"/>
      <c r="AD747" s="356"/>
      <c r="AE747" s="356"/>
      <c r="AF747" s="356"/>
      <c r="AG747" s="356"/>
      <c r="AH747" s="356"/>
      <c r="AI747" s="361"/>
      <c r="AJ747" s="356"/>
      <c r="AK747" s="356"/>
      <c r="AL747" s="356"/>
      <c r="AM747" s="362"/>
      <c r="AN747" s="356"/>
      <c r="AO747" s="356"/>
      <c r="AP747" s="356"/>
      <c r="AQ747" s="356"/>
      <c r="AR747" s="363"/>
      <c r="AS747" s="356"/>
      <c r="AT747" s="356"/>
      <c r="AU747" s="356"/>
      <c r="AV747" s="364"/>
      <c r="AW747" s="356"/>
      <c r="AX747" s="356"/>
      <c r="AY747" s="356"/>
      <c r="AZ747" s="356"/>
      <c r="BA747" s="356"/>
      <c r="BB747" s="356"/>
      <c r="BC747" s="356"/>
      <c r="BD747" s="356"/>
      <c r="BE747" s="356"/>
      <c r="BF747" s="356"/>
      <c r="BG747" s="356"/>
      <c r="BH747" s="354"/>
      <c r="BI747" s="354"/>
      <c r="BJ747" s="356"/>
      <c r="BK747" s="356"/>
      <c r="BL747" s="356"/>
      <c r="BM747" s="356"/>
      <c r="BN747" s="356"/>
      <c r="BO747" s="356"/>
      <c r="BP747" s="356"/>
      <c r="BQ747" s="356"/>
      <c r="BR747" s="356"/>
      <c r="BS747" s="354"/>
      <c r="BT747" s="356"/>
    </row>
    <row r="748" spans="1:72" x14ac:dyDescent="0.2">
      <c r="A748" s="353"/>
      <c r="B748" s="354"/>
      <c r="C748" s="354"/>
      <c r="D748" s="354"/>
      <c r="E748" s="354"/>
      <c r="F748" s="356"/>
      <c r="G748" s="356"/>
      <c r="H748" s="356"/>
      <c r="I748" s="357"/>
      <c r="J748" s="356"/>
      <c r="K748" s="356"/>
      <c r="L748" s="356"/>
      <c r="M748" s="356"/>
      <c r="N748" s="356"/>
      <c r="O748" s="356"/>
      <c r="P748" s="356"/>
      <c r="Q748" s="356"/>
      <c r="R748" s="358"/>
      <c r="S748" s="358"/>
      <c r="T748" s="356"/>
      <c r="U748" s="359"/>
      <c r="V748" s="493"/>
      <c r="W748" s="356"/>
      <c r="X748" s="356"/>
      <c r="Y748" s="356"/>
      <c r="Z748" s="356"/>
      <c r="AA748" s="360"/>
      <c r="AB748" s="360"/>
      <c r="AC748" s="356"/>
      <c r="AD748" s="356"/>
      <c r="AE748" s="356"/>
      <c r="AF748" s="356"/>
      <c r="AG748" s="356"/>
      <c r="AH748" s="356"/>
      <c r="AI748" s="361"/>
      <c r="AJ748" s="356"/>
      <c r="AK748" s="356"/>
      <c r="AL748" s="356"/>
      <c r="AM748" s="362"/>
      <c r="AN748" s="356"/>
      <c r="AO748" s="356"/>
      <c r="AP748" s="356"/>
      <c r="AQ748" s="356"/>
      <c r="AR748" s="363"/>
      <c r="AS748" s="356"/>
      <c r="AT748" s="356"/>
      <c r="AU748" s="356"/>
      <c r="AV748" s="364"/>
      <c r="AW748" s="356"/>
      <c r="AX748" s="356"/>
      <c r="AY748" s="356"/>
      <c r="AZ748" s="356"/>
      <c r="BA748" s="356"/>
      <c r="BB748" s="356"/>
      <c r="BC748" s="356"/>
      <c r="BD748" s="356"/>
      <c r="BE748" s="356"/>
      <c r="BF748" s="356"/>
      <c r="BG748" s="356"/>
      <c r="BH748" s="354"/>
      <c r="BI748" s="354"/>
      <c r="BJ748" s="356"/>
      <c r="BK748" s="356"/>
      <c r="BL748" s="356"/>
      <c r="BM748" s="356"/>
      <c r="BN748" s="356"/>
      <c r="BO748" s="356"/>
      <c r="BP748" s="356"/>
      <c r="BQ748" s="356"/>
      <c r="BR748" s="356"/>
      <c r="BS748" s="354"/>
      <c r="BT748" s="356"/>
    </row>
    <row r="749" spans="1:72" x14ac:dyDescent="0.2">
      <c r="A749" s="353"/>
      <c r="B749" s="354"/>
      <c r="C749" s="354"/>
      <c r="D749" s="354"/>
      <c r="E749" s="354"/>
      <c r="F749" s="356"/>
      <c r="G749" s="356"/>
      <c r="H749" s="356"/>
      <c r="I749" s="357"/>
      <c r="J749" s="356"/>
      <c r="K749" s="356"/>
      <c r="L749" s="356"/>
      <c r="M749" s="356"/>
      <c r="N749" s="356"/>
      <c r="O749" s="356"/>
      <c r="P749" s="356"/>
      <c r="Q749" s="356"/>
      <c r="R749" s="358"/>
      <c r="S749" s="358"/>
      <c r="T749" s="356"/>
      <c r="U749" s="359"/>
      <c r="V749" s="493"/>
      <c r="W749" s="356"/>
      <c r="X749" s="356"/>
      <c r="Y749" s="356"/>
      <c r="Z749" s="356"/>
      <c r="AA749" s="360"/>
      <c r="AB749" s="360"/>
      <c r="AC749" s="356"/>
      <c r="AD749" s="356"/>
      <c r="AE749" s="356"/>
      <c r="AF749" s="356"/>
      <c r="AG749" s="356"/>
      <c r="AH749" s="356"/>
      <c r="AI749" s="361"/>
      <c r="AJ749" s="356"/>
      <c r="AK749" s="356"/>
      <c r="AL749" s="356"/>
      <c r="AM749" s="362"/>
      <c r="AN749" s="356"/>
      <c r="AO749" s="356"/>
      <c r="AP749" s="356"/>
      <c r="AQ749" s="356"/>
      <c r="AR749" s="363"/>
      <c r="AS749" s="356"/>
      <c r="AT749" s="356"/>
      <c r="AU749" s="356"/>
      <c r="AV749" s="364"/>
      <c r="AW749" s="356"/>
      <c r="AX749" s="356"/>
      <c r="AY749" s="356"/>
      <c r="AZ749" s="356"/>
      <c r="BA749" s="356"/>
      <c r="BB749" s="356"/>
      <c r="BC749" s="356"/>
      <c r="BD749" s="356"/>
      <c r="BE749" s="356"/>
      <c r="BF749" s="356"/>
      <c r="BG749" s="356"/>
      <c r="BH749" s="354"/>
      <c r="BI749" s="354"/>
      <c r="BJ749" s="356"/>
      <c r="BK749" s="356"/>
      <c r="BL749" s="356"/>
      <c r="BM749" s="356"/>
      <c r="BN749" s="356"/>
      <c r="BO749" s="356"/>
      <c r="BP749" s="356"/>
      <c r="BQ749" s="356"/>
      <c r="BR749" s="356"/>
      <c r="BS749" s="354"/>
      <c r="BT749" s="356"/>
    </row>
    <row r="750" spans="1:72" x14ac:dyDescent="0.2">
      <c r="A750" s="353"/>
      <c r="B750" s="354"/>
      <c r="C750" s="354"/>
      <c r="D750" s="354"/>
      <c r="E750" s="354"/>
      <c r="F750" s="356"/>
      <c r="G750" s="356"/>
      <c r="H750" s="356"/>
      <c r="I750" s="357"/>
      <c r="J750" s="356"/>
      <c r="K750" s="356"/>
      <c r="L750" s="356"/>
      <c r="M750" s="356"/>
      <c r="N750" s="356"/>
      <c r="O750" s="356"/>
      <c r="P750" s="356"/>
      <c r="Q750" s="356"/>
      <c r="R750" s="358"/>
      <c r="S750" s="358"/>
      <c r="T750" s="356"/>
      <c r="U750" s="359"/>
      <c r="V750" s="493"/>
      <c r="W750" s="356"/>
      <c r="X750" s="356"/>
      <c r="Y750" s="356"/>
      <c r="Z750" s="356"/>
      <c r="AA750" s="360"/>
      <c r="AB750" s="360"/>
      <c r="AC750" s="356"/>
      <c r="AD750" s="356"/>
      <c r="AE750" s="356"/>
      <c r="AF750" s="356"/>
      <c r="AG750" s="356"/>
      <c r="AH750" s="356"/>
      <c r="AI750" s="361"/>
      <c r="AJ750" s="356"/>
      <c r="AK750" s="356"/>
      <c r="AL750" s="356"/>
      <c r="AM750" s="362"/>
      <c r="AN750" s="356"/>
      <c r="AO750" s="356"/>
      <c r="AP750" s="356"/>
      <c r="AQ750" s="356"/>
      <c r="AR750" s="363"/>
      <c r="AS750" s="356"/>
      <c r="AT750" s="356"/>
      <c r="AU750" s="356"/>
      <c r="AV750" s="364"/>
      <c r="AW750" s="356"/>
      <c r="AX750" s="356"/>
      <c r="AY750" s="356"/>
      <c r="AZ750" s="356"/>
      <c r="BA750" s="356"/>
      <c r="BB750" s="356"/>
      <c r="BC750" s="356"/>
      <c r="BD750" s="356"/>
      <c r="BE750" s="356"/>
      <c r="BF750" s="356"/>
      <c r="BG750" s="356"/>
      <c r="BH750" s="354"/>
      <c r="BI750" s="354"/>
      <c r="BJ750" s="356"/>
      <c r="BK750" s="356"/>
      <c r="BL750" s="356"/>
      <c r="BM750" s="356"/>
      <c r="BN750" s="356"/>
      <c r="BO750" s="356"/>
      <c r="BP750" s="356"/>
      <c r="BQ750" s="356"/>
      <c r="BR750" s="356"/>
      <c r="BS750" s="354"/>
      <c r="BT750" s="356"/>
    </row>
    <row r="751" spans="1:72" x14ac:dyDescent="0.2">
      <c r="A751" s="353"/>
      <c r="B751" s="354"/>
      <c r="C751" s="354"/>
      <c r="D751" s="354"/>
      <c r="E751" s="354"/>
      <c r="F751" s="356"/>
      <c r="G751" s="356"/>
      <c r="H751" s="356"/>
      <c r="I751" s="357"/>
      <c r="J751" s="356"/>
      <c r="K751" s="356"/>
      <c r="L751" s="356"/>
      <c r="M751" s="356"/>
      <c r="N751" s="356"/>
      <c r="O751" s="356"/>
      <c r="P751" s="356"/>
      <c r="Q751" s="356"/>
      <c r="R751" s="358"/>
      <c r="S751" s="358"/>
      <c r="T751" s="356"/>
      <c r="U751" s="359"/>
      <c r="V751" s="493"/>
      <c r="W751" s="356"/>
      <c r="X751" s="356"/>
      <c r="Y751" s="356"/>
      <c r="Z751" s="356"/>
      <c r="AA751" s="360"/>
      <c r="AB751" s="360"/>
      <c r="AC751" s="356"/>
      <c r="AD751" s="356"/>
      <c r="AE751" s="356"/>
      <c r="AF751" s="356"/>
      <c r="AG751" s="356"/>
      <c r="AH751" s="356"/>
      <c r="AI751" s="361"/>
      <c r="AJ751" s="356"/>
      <c r="AK751" s="356"/>
      <c r="AL751" s="356"/>
      <c r="AM751" s="362"/>
      <c r="AN751" s="356"/>
      <c r="AO751" s="356"/>
      <c r="AP751" s="356"/>
      <c r="AQ751" s="356"/>
      <c r="AR751" s="363"/>
      <c r="AS751" s="356"/>
      <c r="AT751" s="356"/>
      <c r="AU751" s="356"/>
      <c r="AV751" s="364"/>
      <c r="AW751" s="356"/>
      <c r="AX751" s="356"/>
      <c r="AY751" s="356"/>
      <c r="AZ751" s="356"/>
      <c r="BA751" s="356"/>
      <c r="BB751" s="356"/>
      <c r="BC751" s="356"/>
      <c r="BD751" s="356"/>
      <c r="BE751" s="356"/>
      <c r="BF751" s="356"/>
      <c r="BG751" s="356"/>
      <c r="BH751" s="354"/>
      <c r="BI751" s="354"/>
      <c r="BJ751" s="356"/>
      <c r="BK751" s="356"/>
      <c r="BL751" s="356"/>
      <c r="BM751" s="356"/>
      <c r="BN751" s="356"/>
      <c r="BO751" s="356"/>
      <c r="BP751" s="356"/>
      <c r="BQ751" s="356"/>
      <c r="BR751" s="356"/>
      <c r="BS751" s="354"/>
      <c r="BT751" s="356"/>
    </row>
    <row r="752" spans="1:72" x14ac:dyDescent="0.2">
      <c r="A752" s="353"/>
      <c r="B752" s="354"/>
      <c r="C752" s="354"/>
      <c r="D752" s="354"/>
      <c r="E752" s="354"/>
      <c r="F752" s="356"/>
      <c r="G752" s="356"/>
      <c r="H752" s="356"/>
      <c r="I752" s="357"/>
      <c r="J752" s="356"/>
      <c r="K752" s="356"/>
      <c r="L752" s="356"/>
      <c r="M752" s="356"/>
      <c r="N752" s="356"/>
      <c r="O752" s="356"/>
      <c r="P752" s="356"/>
      <c r="Q752" s="356"/>
      <c r="R752" s="358"/>
      <c r="S752" s="358"/>
      <c r="T752" s="356"/>
      <c r="U752" s="359"/>
      <c r="V752" s="493"/>
      <c r="W752" s="356"/>
      <c r="X752" s="356"/>
      <c r="Y752" s="356"/>
      <c r="Z752" s="356"/>
      <c r="AA752" s="360"/>
      <c r="AB752" s="360"/>
      <c r="AC752" s="356"/>
      <c r="AD752" s="356"/>
      <c r="AE752" s="356"/>
      <c r="AF752" s="356"/>
      <c r="AG752" s="356"/>
      <c r="AH752" s="356"/>
      <c r="AI752" s="361"/>
      <c r="AJ752" s="356"/>
      <c r="AK752" s="356"/>
      <c r="AL752" s="356"/>
      <c r="AM752" s="362"/>
      <c r="AN752" s="356"/>
      <c r="AO752" s="356"/>
      <c r="AP752" s="356"/>
      <c r="AQ752" s="356"/>
      <c r="AR752" s="363"/>
      <c r="AS752" s="356"/>
      <c r="AT752" s="356"/>
      <c r="AU752" s="356"/>
      <c r="AV752" s="364"/>
      <c r="AW752" s="356"/>
      <c r="AX752" s="356"/>
      <c r="AY752" s="356"/>
      <c r="AZ752" s="356"/>
      <c r="BA752" s="356"/>
      <c r="BB752" s="356"/>
      <c r="BC752" s="356"/>
      <c r="BD752" s="356"/>
      <c r="BE752" s="356"/>
      <c r="BF752" s="356"/>
      <c r="BG752" s="356"/>
      <c r="BH752" s="354"/>
      <c r="BI752" s="354"/>
      <c r="BJ752" s="356"/>
      <c r="BK752" s="356"/>
      <c r="BL752" s="356"/>
      <c r="BM752" s="356"/>
      <c r="BN752" s="356"/>
      <c r="BO752" s="356"/>
      <c r="BP752" s="356"/>
      <c r="BQ752" s="356"/>
      <c r="BR752" s="356"/>
      <c r="BS752" s="354"/>
      <c r="BT752" s="356"/>
    </row>
    <row r="753" spans="1:72" x14ac:dyDescent="0.2">
      <c r="A753" s="353"/>
      <c r="B753" s="354"/>
      <c r="C753" s="354"/>
      <c r="D753" s="354"/>
      <c r="E753" s="354"/>
      <c r="F753" s="356"/>
      <c r="G753" s="356"/>
      <c r="H753" s="356"/>
      <c r="I753" s="357"/>
      <c r="J753" s="356"/>
      <c r="K753" s="356"/>
      <c r="L753" s="356"/>
      <c r="M753" s="356"/>
      <c r="N753" s="356"/>
      <c r="O753" s="356"/>
      <c r="P753" s="356"/>
      <c r="Q753" s="356"/>
      <c r="R753" s="358"/>
      <c r="S753" s="358"/>
      <c r="T753" s="356"/>
      <c r="U753" s="359"/>
      <c r="V753" s="493"/>
      <c r="W753" s="356"/>
      <c r="X753" s="356"/>
      <c r="Y753" s="356"/>
      <c r="Z753" s="356"/>
      <c r="AA753" s="360"/>
      <c r="AB753" s="360"/>
      <c r="AC753" s="356"/>
      <c r="AD753" s="356"/>
      <c r="AE753" s="356"/>
      <c r="AF753" s="356"/>
      <c r="AG753" s="356"/>
      <c r="AH753" s="356"/>
      <c r="AI753" s="361"/>
      <c r="AJ753" s="356"/>
      <c r="AK753" s="356"/>
      <c r="AL753" s="356"/>
      <c r="AM753" s="362"/>
      <c r="AN753" s="356"/>
      <c r="AO753" s="356"/>
      <c r="AP753" s="356"/>
      <c r="AQ753" s="356"/>
      <c r="AR753" s="363"/>
      <c r="AS753" s="356"/>
      <c r="AT753" s="356"/>
      <c r="AU753" s="356"/>
      <c r="AV753" s="364"/>
      <c r="AW753" s="356"/>
      <c r="AX753" s="356"/>
      <c r="AY753" s="356"/>
      <c r="AZ753" s="356"/>
      <c r="BA753" s="356"/>
      <c r="BB753" s="356"/>
      <c r="BC753" s="356"/>
      <c r="BD753" s="356"/>
      <c r="BE753" s="356"/>
      <c r="BF753" s="356"/>
      <c r="BG753" s="356"/>
      <c r="BH753" s="354"/>
      <c r="BI753" s="354"/>
      <c r="BJ753" s="356"/>
      <c r="BK753" s="356"/>
      <c r="BL753" s="356"/>
      <c r="BM753" s="356"/>
      <c r="BN753" s="356"/>
      <c r="BO753" s="356"/>
      <c r="BP753" s="356"/>
      <c r="BQ753" s="356"/>
      <c r="BR753" s="356"/>
      <c r="BS753" s="354"/>
      <c r="BT753" s="356"/>
    </row>
    <row r="754" spans="1:72" x14ac:dyDescent="0.2">
      <c r="A754" s="353"/>
      <c r="B754" s="354"/>
      <c r="C754" s="354"/>
      <c r="D754" s="354"/>
      <c r="E754" s="354"/>
      <c r="F754" s="356"/>
      <c r="G754" s="356"/>
      <c r="H754" s="356"/>
      <c r="I754" s="357"/>
      <c r="J754" s="356"/>
      <c r="K754" s="356"/>
      <c r="L754" s="356"/>
      <c r="M754" s="356"/>
      <c r="N754" s="356"/>
      <c r="O754" s="356"/>
      <c r="P754" s="356"/>
      <c r="Q754" s="356"/>
      <c r="R754" s="358"/>
      <c r="S754" s="358"/>
      <c r="T754" s="356"/>
      <c r="U754" s="359"/>
      <c r="V754" s="493"/>
      <c r="W754" s="356"/>
      <c r="X754" s="356"/>
      <c r="Y754" s="356"/>
      <c r="Z754" s="356"/>
      <c r="AA754" s="360"/>
      <c r="AB754" s="360"/>
      <c r="AC754" s="356"/>
      <c r="AD754" s="356"/>
      <c r="AE754" s="356"/>
      <c r="AF754" s="356"/>
      <c r="AG754" s="356"/>
      <c r="AH754" s="356"/>
      <c r="AI754" s="361"/>
      <c r="AJ754" s="356"/>
      <c r="AK754" s="356"/>
      <c r="AL754" s="356"/>
      <c r="AM754" s="362"/>
      <c r="AN754" s="356"/>
      <c r="AO754" s="356"/>
      <c r="AP754" s="356"/>
      <c r="AQ754" s="356"/>
      <c r="AR754" s="363"/>
      <c r="AS754" s="356"/>
      <c r="AT754" s="356"/>
      <c r="AU754" s="356"/>
      <c r="AV754" s="364"/>
      <c r="AW754" s="356"/>
      <c r="AX754" s="356"/>
      <c r="AY754" s="356"/>
      <c r="AZ754" s="356"/>
      <c r="BA754" s="356"/>
      <c r="BB754" s="356"/>
      <c r="BC754" s="356"/>
      <c r="BD754" s="356"/>
      <c r="BE754" s="356"/>
      <c r="BF754" s="356"/>
      <c r="BG754" s="356"/>
      <c r="BH754" s="354"/>
      <c r="BI754" s="354"/>
      <c r="BJ754" s="356"/>
      <c r="BK754" s="356"/>
      <c r="BL754" s="356"/>
      <c r="BM754" s="356"/>
      <c r="BN754" s="356"/>
      <c r="BO754" s="356"/>
      <c r="BP754" s="356"/>
      <c r="BQ754" s="356"/>
      <c r="BR754" s="356"/>
      <c r="BS754" s="354"/>
      <c r="BT754" s="356"/>
    </row>
    <row r="755" spans="1:72" x14ac:dyDescent="0.2">
      <c r="A755" s="353"/>
      <c r="B755" s="354"/>
      <c r="C755" s="354"/>
      <c r="D755" s="354"/>
      <c r="E755" s="354"/>
      <c r="F755" s="356"/>
      <c r="G755" s="356"/>
      <c r="H755" s="356"/>
      <c r="I755" s="357"/>
      <c r="J755" s="356"/>
      <c r="K755" s="356"/>
      <c r="L755" s="356"/>
      <c r="M755" s="356"/>
      <c r="N755" s="356"/>
      <c r="O755" s="356"/>
      <c r="P755" s="356"/>
      <c r="Q755" s="356"/>
      <c r="R755" s="358"/>
      <c r="S755" s="358"/>
      <c r="T755" s="356"/>
      <c r="U755" s="359"/>
      <c r="V755" s="493"/>
      <c r="W755" s="356"/>
      <c r="X755" s="356"/>
      <c r="Y755" s="356"/>
      <c r="Z755" s="356"/>
      <c r="AA755" s="360"/>
      <c r="AB755" s="360"/>
      <c r="AC755" s="356"/>
      <c r="AD755" s="356"/>
      <c r="AE755" s="356"/>
      <c r="AF755" s="356"/>
      <c r="AG755" s="356"/>
      <c r="AH755" s="356"/>
      <c r="AI755" s="361"/>
      <c r="AJ755" s="356"/>
      <c r="AK755" s="356"/>
      <c r="AL755" s="356"/>
      <c r="AM755" s="362"/>
      <c r="AN755" s="356"/>
      <c r="AO755" s="356"/>
      <c r="AP755" s="356"/>
      <c r="AQ755" s="356"/>
      <c r="AR755" s="363"/>
      <c r="AS755" s="356"/>
      <c r="AT755" s="356"/>
      <c r="AU755" s="356"/>
      <c r="AV755" s="364"/>
      <c r="AW755" s="356"/>
      <c r="AX755" s="356"/>
      <c r="AY755" s="356"/>
      <c r="AZ755" s="356"/>
      <c r="BA755" s="356"/>
      <c r="BB755" s="356"/>
      <c r="BC755" s="356"/>
      <c r="BD755" s="356"/>
      <c r="BE755" s="356"/>
      <c r="BF755" s="356"/>
      <c r="BG755" s="356"/>
      <c r="BH755" s="354"/>
      <c r="BI755" s="354"/>
      <c r="BJ755" s="356"/>
      <c r="BK755" s="356"/>
      <c r="BL755" s="356"/>
      <c r="BM755" s="356"/>
      <c r="BN755" s="356"/>
      <c r="BO755" s="356"/>
      <c r="BP755" s="356"/>
      <c r="BQ755" s="356"/>
      <c r="BR755" s="356"/>
      <c r="BS755" s="354"/>
      <c r="BT755" s="356"/>
    </row>
    <row r="756" spans="1:72" x14ac:dyDescent="0.2">
      <c r="A756" s="353"/>
      <c r="B756" s="354"/>
      <c r="C756" s="354"/>
      <c r="D756" s="354"/>
      <c r="E756" s="354"/>
      <c r="F756" s="356"/>
      <c r="G756" s="356"/>
      <c r="H756" s="356"/>
      <c r="I756" s="357"/>
      <c r="J756" s="356"/>
      <c r="K756" s="356"/>
      <c r="L756" s="356"/>
      <c r="M756" s="356"/>
      <c r="N756" s="356"/>
      <c r="O756" s="356"/>
      <c r="P756" s="356"/>
      <c r="Q756" s="356"/>
      <c r="R756" s="358"/>
      <c r="S756" s="358"/>
      <c r="T756" s="356"/>
      <c r="U756" s="359"/>
      <c r="V756" s="493"/>
      <c r="W756" s="356"/>
      <c r="X756" s="356"/>
      <c r="Y756" s="356"/>
      <c r="Z756" s="356"/>
      <c r="AA756" s="360"/>
      <c r="AB756" s="360"/>
      <c r="AC756" s="356"/>
      <c r="AD756" s="356"/>
      <c r="AE756" s="356"/>
      <c r="AF756" s="356"/>
      <c r="AG756" s="356"/>
      <c r="AH756" s="356"/>
      <c r="AI756" s="361"/>
      <c r="AJ756" s="356"/>
      <c r="AK756" s="356"/>
      <c r="AL756" s="356"/>
      <c r="AM756" s="362"/>
      <c r="AN756" s="356"/>
      <c r="AO756" s="356"/>
      <c r="AP756" s="356"/>
      <c r="AQ756" s="356"/>
      <c r="AR756" s="363"/>
      <c r="AS756" s="356"/>
      <c r="AT756" s="356"/>
      <c r="AU756" s="356"/>
      <c r="AV756" s="364"/>
      <c r="AW756" s="356"/>
      <c r="AX756" s="356"/>
      <c r="AY756" s="356"/>
      <c r="AZ756" s="356"/>
      <c r="BA756" s="356"/>
      <c r="BB756" s="356"/>
      <c r="BC756" s="356"/>
      <c r="BD756" s="356"/>
      <c r="BE756" s="356"/>
      <c r="BF756" s="356"/>
      <c r="BG756" s="356"/>
      <c r="BH756" s="354"/>
      <c r="BI756" s="354"/>
      <c r="BJ756" s="356"/>
      <c r="BK756" s="356"/>
      <c r="BL756" s="356"/>
      <c r="BM756" s="356"/>
      <c r="BN756" s="356"/>
      <c r="BO756" s="356"/>
      <c r="BP756" s="356"/>
      <c r="BQ756" s="356"/>
      <c r="BR756" s="356"/>
      <c r="BS756" s="354"/>
      <c r="BT756" s="356"/>
    </row>
    <row r="757" spans="1:72" x14ac:dyDescent="0.2">
      <c r="A757" s="353"/>
      <c r="B757" s="354"/>
      <c r="C757" s="354"/>
      <c r="D757" s="354"/>
      <c r="E757" s="354"/>
      <c r="F757" s="356"/>
      <c r="G757" s="356"/>
      <c r="H757" s="356"/>
      <c r="I757" s="357"/>
      <c r="J757" s="356"/>
      <c r="K757" s="356"/>
      <c r="L757" s="356"/>
      <c r="M757" s="356"/>
      <c r="N757" s="356"/>
      <c r="O757" s="356"/>
      <c r="P757" s="356"/>
      <c r="Q757" s="356"/>
      <c r="R757" s="358"/>
      <c r="S757" s="358"/>
      <c r="T757" s="356"/>
      <c r="U757" s="359"/>
      <c r="V757" s="493"/>
      <c r="W757" s="356"/>
      <c r="X757" s="356"/>
      <c r="Y757" s="356"/>
      <c r="Z757" s="356"/>
      <c r="AA757" s="360"/>
      <c r="AB757" s="360"/>
      <c r="AC757" s="356"/>
      <c r="AD757" s="356"/>
      <c r="AE757" s="356"/>
      <c r="AF757" s="356"/>
      <c r="AG757" s="356"/>
      <c r="AH757" s="356"/>
      <c r="AI757" s="361"/>
      <c r="AJ757" s="356"/>
      <c r="AK757" s="356"/>
      <c r="AL757" s="356"/>
      <c r="AM757" s="362"/>
      <c r="AN757" s="356"/>
      <c r="AO757" s="356"/>
      <c r="AP757" s="356"/>
      <c r="AQ757" s="356"/>
      <c r="AR757" s="363"/>
      <c r="AS757" s="356"/>
      <c r="AT757" s="356"/>
      <c r="AU757" s="356"/>
      <c r="AV757" s="364"/>
      <c r="AW757" s="356"/>
      <c r="AX757" s="356"/>
      <c r="AY757" s="356"/>
      <c r="AZ757" s="356"/>
      <c r="BA757" s="356"/>
      <c r="BB757" s="356"/>
      <c r="BC757" s="356"/>
      <c r="BD757" s="356"/>
      <c r="BE757" s="356"/>
      <c r="BF757" s="356"/>
      <c r="BG757" s="356"/>
      <c r="BH757" s="354"/>
      <c r="BI757" s="354"/>
      <c r="BJ757" s="356"/>
      <c r="BK757" s="356"/>
      <c r="BL757" s="356"/>
      <c r="BM757" s="356"/>
      <c r="BN757" s="356"/>
      <c r="BO757" s="356"/>
      <c r="BP757" s="356"/>
      <c r="BQ757" s="356"/>
      <c r="BR757" s="356"/>
      <c r="BS757" s="354"/>
      <c r="BT757" s="356"/>
    </row>
    <row r="758" spans="1:72" x14ac:dyDescent="0.2">
      <c r="A758" s="353"/>
      <c r="B758" s="354"/>
      <c r="C758" s="354"/>
      <c r="D758" s="354"/>
      <c r="E758" s="354"/>
      <c r="F758" s="356"/>
      <c r="G758" s="356"/>
      <c r="H758" s="356"/>
      <c r="I758" s="357"/>
      <c r="J758" s="356"/>
      <c r="K758" s="356"/>
      <c r="L758" s="356"/>
      <c r="M758" s="356"/>
      <c r="N758" s="356"/>
      <c r="O758" s="356"/>
      <c r="P758" s="356"/>
      <c r="Q758" s="356"/>
      <c r="R758" s="358"/>
      <c r="S758" s="358"/>
      <c r="T758" s="356"/>
      <c r="U758" s="359"/>
      <c r="V758" s="493"/>
      <c r="W758" s="356"/>
      <c r="X758" s="356"/>
      <c r="Y758" s="356"/>
      <c r="Z758" s="356"/>
      <c r="AA758" s="360"/>
      <c r="AB758" s="360"/>
      <c r="AC758" s="356"/>
      <c r="AD758" s="356"/>
      <c r="AE758" s="356"/>
      <c r="AF758" s="356"/>
      <c r="AG758" s="356"/>
      <c r="AH758" s="356"/>
      <c r="AI758" s="361"/>
      <c r="AJ758" s="356"/>
      <c r="AK758" s="356"/>
      <c r="AL758" s="356"/>
      <c r="AM758" s="362"/>
      <c r="AN758" s="356"/>
      <c r="AO758" s="356"/>
      <c r="AP758" s="356"/>
      <c r="AQ758" s="356"/>
      <c r="AR758" s="363"/>
      <c r="AS758" s="356"/>
      <c r="AT758" s="356"/>
      <c r="AU758" s="356"/>
      <c r="AV758" s="364"/>
      <c r="AW758" s="356"/>
      <c r="AX758" s="356"/>
      <c r="AY758" s="356"/>
      <c r="AZ758" s="356"/>
      <c r="BA758" s="356"/>
      <c r="BB758" s="356"/>
      <c r="BC758" s="356"/>
      <c r="BD758" s="356"/>
      <c r="BE758" s="356"/>
      <c r="BF758" s="356"/>
      <c r="BG758" s="356"/>
      <c r="BH758" s="354"/>
      <c r="BI758" s="354"/>
      <c r="BJ758" s="356"/>
      <c r="BK758" s="356"/>
      <c r="BL758" s="356"/>
      <c r="BM758" s="356"/>
      <c r="BN758" s="356"/>
      <c r="BO758" s="356"/>
      <c r="BP758" s="356"/>
      <c r="BQ758" s="356"/>
      <c r="BR758" s="356"/>
      <c r="BS758" s="354"/>
      <c r="BT758" s="356"/>
    </row>
    <row r="759" spans="1:72" x14ac:dyDescent="0.2">
      <c r="A759" s="353"/>
      <c r="B759" s="354"/>
      <c r="C759" s="354"/>
      <c r="D759" s="354"/>
      <c r="E759" s="354"/>
      <c r="F759" s="356"/>
      <c r="G759" s="356"/>
      <c r="H759" s="356"/>
      <c r="I759" s="357"/>
      <c r="J759" s="356"/>
      <c r="K759" s="356"/>
      <c r="L759" s="356"/>
      <c r="M759" s="356"/>
      <c r="N759" s="356"/>
      <c r="O759" s="356"/>
      <c r="P759" s="356"/>
      <c r="Q759" s="356"/>
      <c r="R759" s="358"/>
      <c r="S759" s="358"/>
      <c r="T759" s="356"/>
      <c r="U759" s="359"/>
      <c r="V759" s="493"/>
      <c r="W759" s="356"/>
      <c r="X759" s="356"/>
      <c r="Y759" s="356"/>
      <c r="Z759" s="356"/>
      <c r="AA759" s="360"/>
      <c r="AB759" s="360"/>
      <c r="AC759" s="356"/>
      <c r="AD759" s="356"/>
      <c r="AE759" s="356"/>
      <c r="AF759" s="356"/>
      <c r="AG759" s="356"/>
      <c r="AH759" s="356"/>
      <c r="AI759" s="361"/>
      <c r="AJ759" s="356"/>
      <c r="AK759" s="356"/>
      <c r="AL759" s="356"/>
      <c r="AM759" s="362"/>
      <c r="AN759" s="356"/>
      <c r="AO759" s="356"/>
      <c r="AP759" s="356"/>
      <c r="AQ759" s="356"/>
      <c r="AR759" s="363"/>
      <c r="AS759" s="356"/>
      <c r="AT759" s="356"/>
      <c r="AU759" s="356"/>
      <c r="AV759" s="364"/>
      <c r="AW759" s="356"/>
      <c r="AX759" s="356"/>
      <c r="AY759" s="356"/>
      <c r="AZ759" s="356"/>
      <c r="BA759" s="356"/>
      <c r="BB759" s="356"/>
      <c r="BC759" s="356"/>
      <c r="BD759" s="356"/>
      <c r="BE759" s="356"/>
      <c r="BF759" s="356"/>
      <c r="BG759" s="356"/>
      <c r="BH759" s="354"/>
      <c r="BI759" s="354"/>
      <c r="BJ759" s="356"/>
      <c r="BK759" s="356"/>
      <c r="BL759" s="356"/>
      <c r="BM759" s="356"/>
      <c r="BN759" s="356"/>
      <c r="BO759" s="356"/>
      <c r="BP759" s="356"/>
      <c r="BQ759" s="356"/>
      <c r="BR759" s="356"/>
      <c r="BS759" s="354"/>
      <c r="BT759" s="356"/>
    </row>
    <row r="760" spans="1:72" x14ac:dyDescent="0.2">
      <c r="A760" s="353"/>
      <c r="B760" s="354"/>
      <c r="C760" s="354"/>
      <c r="D760" s="354"/>
      <c r="E760" s="354"/>
      <c r="F760" s="356"/>
      <c r="G760" s="356"/>
      <c r="H760" s="356"/>
      <c r="I760" s="357"/>
      <c r="J760" s="356"/>
      <c r="K760" s="356"/>
      <c r="L760" s="356"/>
      <c r="M760" s="356"/>
      <c r="N760" s="356"/>
      <c r="O760" s="356"/>
      <c r="P760" s="356"/>
      <c r="Q760" s="356"/>
      <c r="R760" s="358"/>
      <c r="S760" s="358"/>
      <c r="T760" s="356"/>
      <c r="U760" s="359"/>
      <c r="V760" s="493"/>
      <c r="W760" s="356"/>
      <c r="X760" s="356"/>
      <c r="Y760" s="356"/>
      <c r="Z760" s="356"/>
      <c r="AA760" s="360"/>
      <c r="AB760" s="360"/>
      <c r="AC760" s="356"/>
      <c r="AD760" s="356"/>
      <c r="AE760" s="356"/>
      <c r="AF760" s="356"/>
      <c r="AG760" s="356"/>
      <c r="AH760" s="356"/>
      <c r="AI760" s="361"/>
      <c r="AJ760" s="356"/>
      <c r="AK760" s="356"/>
      <c r="AL760" s="356"/>
      <c r="AM760" s="362"/>
      <c r="AN760" s="356"/>
      <c r="AO760" s="356"/>
      <c r="AP760" s="356"/>
      <c r="AQ760" s="356"/>
      <c r="AR760" s="363"/>
      <c r="AS760" s="356"/>
      <c r="AT760" s="356"/>
      <c r="AU760" s="356"/>
      <c r="AV760" s="364"/>
      <c r="AW760" s="356"/>
      <c r="AX760" s="356"/>
      <c r="AY760" s="356"/>
      <c r="AZ760" s="356"/>
      <c r="BA760" s="356"/>
      <c r="BB760" s="356"/>
      <c r="BC760" s="356"/>
      <c r="BD760" s="356"/>
      <c r="BE760" s="356"/>
      <c r="BF760" s="356"/>
      <c r="BG760" s="356"/>
      <c r="BH760" s="354"/>
      <c r="BI760" s="354"/>
      <c r="BJ760" s="356"/>
      <c r="BK760" s="356"/>
      <c r="BL760" s="356"/>
      <c r="BM760" s="356"/>
      <c r="BN760" s="356"/>
      <c r="BO760" s="356"/>
      <c r="BP760" s="356"/>
      <c r="BQ760" s="356"/>
      <c r="BR760" s="356"/>
      <c r="BS760" s="354"/>
      <c r="BT760" s="356"/>
    </row>
    <row r="761" spans="1:72" x14ac:dyDescent="0.2">
      <c r="A761" s="353"/>
      <c r="B761" s="354"/>
      <c r="C761" s="354"/>
      <c r="D761" s="354"/>
      <c r="E761" s="354"/>
      <c r="F761" s="356"/>
      <c r="G761" s="356"/>
      <c r="H761" s="356"/>
      <c r="I761" s="357"/>
      <c r="J761" s="356"/>
      <c r="K761" s="356"/>
      <c r="L761" s="356"/>
      <c r="M761" s="356"/>
      <c r="N761" s="356"/>
      <c r="O761" s="356"/>
      <c r="P761" s="356"/>
      <c r="Q761" s="356"/>
      <c r="R761" s="358"/>
      <c r="S761" s="358"/>
      <c r="T761" s="356"/>
      <c r="U761" s="359"/>
      <c r="V761" s="493"/>
      <c r="W761" s="356"/>
      <c r="X761" s="356"/>
      <c r="Y761" s="356"/>
      <c r="Z761" s="356"/>
      <c r="AA761" s="360"/>
      <c r="AB761" s="360"/>
      <c r="AC761" s="356"/>
      <c r="AD761" s="356"/>
      <c r="AE761" s="356"/>
      <c r="AF761" s="356"/>
      <c r="AG761" s="356"/>
      <c r="AH761" s="356"/>
      <c r="AI761" s="361"/>
      <c r="AJ761" s="356"/>
      <c r="AK761" s="356"/>
      <c r="AL761" s="356"/>
      <c r="AM761" s="362"/>
      <c r="AN761" s="356"/>
      <c r="AO761" s="356"/>
      <c r="AP761" s="356"/>
      <c r="AQ761" s="356"/>
      <c r="AR761" s="363"/>
      <c r="AS761" s="356"/>
      <c r="AT761" s="356"/>
      <c r="AU761" s="356"/>
      <c r="AV761" s="364"/>
      <c r="AW761" s="356"/>
      <c r="AX761" s="356"/>
      <c r="AY761" s="356"/>
      <c r="AZ761" s="356"/>
      <c r="BA761" s="356"/>
      <c r="BB761" s="356"/>
      <c r="BC761" s="356"/>
      <c r="BD761" s="356"/>
      <c r="BE761" s="356"/>
      <c r="BF761" s="356"/>
      <c r="BG761" s="356"/>
      <c r="BH761" s="354"/>
      <c r="BI761" s="354"/>
      <c r="BJ761" s="356"/>
      <c r="BK761" s="356"/>
      <c r="BL761" s="356"/>
      <c r="BM761" s="356"/>
      <c r="BN761" s="356"/>
      <c r="BO761" s="356"/>
      <c r="BP761" s="356"/>
      <c r="BQ761" s="356"/>
      <c r="BR761" s="356"/>
      <c r="BS761" s="354"/>
      <c r="BT761" s="356"/>
    </row>
    <row r="762" spans="1:72" x14ac:dyDescent="0.2">
      <c r="A762" s="353"/>
      <c r="B762" s="354"/>
      <c r="C762" s="354"/>
      <c r="D762" s="354"/>
      <c r="E762" s="354"/>
      <c r="F762" s="356"/>
      <c r="G762" s="356"/>
      <c r="H762" s="356"/>
      <c r="I762" s="357"/>
      <c r="J762" s="356"/>
      <c r="K762" s="356"/>
      <c r="L762" s="356"/>
      <c r="M762" s="356"/>
      <c r="N762" s="356"/>
      <c r="O762" s="356"/>
      <c r="P762" s="356"/>
      <c r="Q762" s="356"/>
      <c r="R762" s="358"/>
      <c r="S762" s="358"/>
      <c r="T762" s="356"/>
      <c r="U762" s="359"/>
      <c r="V762" s="493"/>
      <c r="W762" s="356"/>
      <c r="X762" s="356"/>
      <c r="Y762" s="356"/>
      <c r="Z762" s="356"/>
      <c r="AA762" s="360"/>
      <c r="AB762" s="360"/>
      <c r="AC762" s="356"/>
      <c r="AD762" s="356"/>
      <c r="AE762" s="356"/>
      <c r="AF762" s="356"/>
      <c r="AG762" s="356"/>
      <c r="AH762" s="356"/>
      <c r="AI762" s="361"/>
      <c r="AJ762" s="356"/>
      <c r="AK762" s="356"/>
      <c r="AL762" s="356"/>
      <c r="AM762" s="362"/>
      <c r="AN762" s="356"/>
      <c r="AO762" s="356"/>
      <c r="AP762" s="356"/>
      <c r="AQ762" s="356"/>
      <c r="AR762" s="363"/>
      <c r="AS762" s="356"/>
      <c r="AT762" s="356"/>
      <c r="AU762" s="356"/>
      <c r="AV762" s="364"/>
      <c r="AW762" s="356"/>
      <c r="AX762" s="356"/>
      <c r="AY762" s="356"/>
      <c r="AZ762" s="356"/>
      <c r="BA762" s="356"/>
      <c r="BB762" s="356"/>
      <c r="BC762" s="356"/>
      <c r="BD762" s="356"/>
      <c r="BE762" s="356"/>
      <c r="BF762" s="356"/>
      <c r="BG762" s="356"/>
      <c r="BH762" s="354"/>
      <c r="BI762" s="354"/>
      <c r="BJ762" s="356"/>
      <c r="BK762" s="356"/>
      <c r="BL762" s="356"/>
      <c r="BM762" s="356"/>
      <c r="BN762" s="356"/>
      <c r="BO762" s="356"/>
      <c r="BP762" s="356"/>
      <c r="BQ762" s="356"/>
      <c r="BR762" s="356"/>
      <c r="BS762" s="354"/>
      <c r="BT762" s="356"/>
    </row>
    <row r="763" spans="1:72" x14ac:dyDescent="0.2">
      <c r="A763" s="353"/>
      <c r="B763" s="354"/>
      <c r="C763" s="354"/>
      <c r="D763" s="354"/>
      <c r="E763" s="354"/>
      <c r="F763" s="356"/>
      <c r="G763" s="356"/>
      <c r="H763" s="356"/>
      <c r="I763" s="357"/>
      <c r="J763" s="356"/>
      <c r="K763" s="356"/>
      <c r="L763" s="356"/>
      <c r="M763" s="356"/>
      <c r="N763" s="356"/>
      <c r="O763" s="356"/>
      <c r="P763" s="356"/>
      <c r="Q763" s="356"/>
      <c r="R763" s="358"/>
      <c r="S763" s="358"/>
      <c r="T763" s="356"/>
      <c r="U763" s="359"/>
      <c r="V763" s="493"/>
      <c r="W763" s="356"/>
      <c r="X763" s="356"/>
      <c r="Y763" s="356"/>
      <c r="Z763" s="356"/>
      <c r="AA763" s="360"/>
      <c r="AB763" s="360"/>
      <c r="AC763" s="356"/>
      <c r="AD763" s="356"/>
      <c r="AE763" s="356"/>
      <c r="AF763" s="356"/>
      <c r="AG763" s="356"/>
      <c r="AH763" s="356"/>
      <c r="AI763" s="361"/>
      <c r="AJ763" s="356"/>
      <c r="AK763" s="356"/>
      <c r="AL763" s="356"/>
      <c r="AM763" s="362"/>
      <c r="AN763" s="356"/>
      <c r="AO763" s="356"/>
      <c r="AP763" s="356"/>
      <c r="AQ763" s="356"/>
      <c r="AR763" s="363"/>
      <c r="AS763" s="356"/>
      <c r="AT763" s="356"/>
      <c r="AU763" s="356"/>
      <c r="AV763" s="364"/>
      <c r="AW763" s="356"/>
      <c r="AX763" s="356"/>
      <c r="AY763" s="356"/>
      <c r="AZ763" s="356"/>
      <c r="BA763" s="356"/>
      <c r="BB763" s="356"/>
      <c r="BC763" s="356"/>
      <c r="BD763" s="356"/>
      <c r="BE763" s="356"/>
      <c r="BF763" s="356"/>
      <c r="BG763" s="356"/>
      <c r="BH763" s="354"/>
      <c r="BI763" s="354"/>
      <c r="BJ763" s="356"/>
      <c r="BK763" s="356"/>
      <c r="BL763" s="356"/>
      <c r="BM763" s="356"/>
      <c r="BN763" s="356"/>
      <c r="BO763" s="356"/>
      <c r="BP763" s="356"/>
      <c r="BQ763" s="356"/>
      <c r="BR763" s="356"/>
      <c r="BS763" s="354"/>
      <c r="BT763" s="356"/>
    </row>
    <row r="764" spans="1:72" x14ac:dyDescent="0.2">
      <c r="A764" s="353"/>
      <c r="B764" s="354"/>
      <c r="C764" s="354"/>
      <c r="D764" s="354"/>
      <c r="E764" s="354"/>
      <c r="F764" s="356"/>
      <c r="G764" s="356"/>
      <c r="H764" s="356"/>
      <c r="I764" s="357"/>
      <c r="J764" s="356"/>
      <c r="K764" s="356"/>
      <c r="L764" s="356"/>
      <c r="M764" s="356"/>
      <c r="N764" s="356"/>
      <c r="O764" s="356"/>
      <c r="P764" s="356"/>
      <c r="Q764" s="356"/>
      <c r="R764" s="358"/>
      <c r="S764" s="358"/>
      <c r="T764" s="356"/>
      <c r="U764" s="359"/>
      <c r="V764" s="493"/>
      <c r="W764" s="356"/>
      <c r="X764" s="356"/>
      <c r="Y764" s="356"/>
      <c r="Z764" s="356"/>
      <c r="AA764" s="360"/>
      <c r="AB764" s="360"/>
      <c r="AC764" s="356"/>
      <c r="AD764" s="356"/>
      <c r="AE764" s="356"/>
      <c r="AF764" s="356"/>
      <c r="AG764" s="356"/>
      <c r="AH764" s="356"/>
      <c r="AI764" s="361"/>
      <c r="AJ764" s="356"/>
      <c r="AK764" s="356"/>
      <c r="AL764" s="356"/>
      <c r="AM764" s="362"/>
      <c r="AN764" s="356"/>
      <c r="AO764" s="356"/>
      <c r="AP764" s="356"/>
      <c r="AQ764" s="356"/>
      <c r="AR764" s="363"/>
      <c r="AS764" s="356"/>
      <c r="AT764" s="356"/>
      <c r="AU764" s="356"/>
      <c r="AV764" s="364"/>
      <c r="AW764" s="356"/>
      <c r="AX764" s="356"/>
      <c r="AY764" s="356"/>
      <c r="AZ764" s="356"/>
      <c r="BA764" s="356"/>
      <c r="BB764" s="356"/>
      <c r="BC764" s="356"/>
      <c r="BD764" s="356"/>
      <c r="BE764" s="356"/>
      <c r="BF764" s="356"/>
      <c r="BG764" s="356"/>
      <c r="BH764" s="354"/>
      <c r="BI764" s="354"/>
      <c r="BJ764" s="356"/>
      <c r="BK764" s="356"/>
      <c r="BL764" s="356"/>
      <c r="BM764" s="356"/>
      <c r="BN764" s="356"/>
      <c r="BO764" s="356"/>
      <c r="BP764" s="356"/>
      <c r="BQ764" s="356"/>
      <c r="BR764" s="356"/>
      <c r="BS764" s="354"/>
      <c r="BT764" s="356"/>
    </row>
    <row r="765" spans="1:72" x14ac:dyDescent="0.2">
      <c r="A765" s="353"/>
      <c r="B765" s="354"/>
      <c r="C765" s="354"/>
      <c r="D765" s="354"/>
      <c r="E765" s="354"/>
      <c r="F765" s="356"/>
      <c r="G765" s="356"/>
      <c r="H765" s="356"/>
      <c r="I765" s="357"/>
      <c r="J765" s="356"/>
      <c r="K765" s="356"/>
      <c r="L765" s="356"/>
      <c r="M765" s="356"/>
      <c r="N765" s="356"/>
      <c r="O765" s="356"/>
      <c r="P765" s="356"/>
      <c r="Q765" s="356"/>
      <c r="R765" s="358"/>
      <c r="S765" s="358"/>
      <c r="T765" s="356"/>
      <c r="U765" s="359"/>
      <c r="V765" s="493"/>
      <c r="W765" s="356"/>
      <c r="X765" s="356"/>
      <c r="Y765" s="356"/>
      <c r="Z765" s="356"/>
      <c r="AA765" s="360"/>
      <c r="AB765" s="360"/>
      <c r="AC765" s="356"/>
      <c r="AD765" s="356"/>
      <c r="AE765" s="356"/>
      <c r="AF765" s="356"/>
      <c r="AG765" s="356"/>
      <c r="AH765" s="356"/>
      <c r="AI765" s="361"/>
      <c r="AJ765" s="356"/>
      <c r="AK765" s="356"/>
      <c r="AL765" s="356"/>
      <c r="AM765" s="362"/>
      <c r="AN765" s="356"/>
      <c r="AO765" s="356"/>
      <c r="AP765" s="356"/>
      <c r="AQ765" s="356"/>
      <c r="AR765" s="363"/>
      <c r="AS765" s="356"/>
      <c r="AT765" s="356"/>
      <c r="AU765" s="356"/>
      <c r="AV765" s="364"/>
      <c r="AW765" s="356"/>
      <c r="AX765" s="356"/>
      <c r="AY765" s="356"/>
      <c r="AZ765" s="356"/>
      <c r="BA765" s="356"/>
      <c r="BB765" s="356"/>
      <c r="BC765" s="356"/>
      <c r="BD765" s="356"/>
      <c r="BE765" s="356"/>
      <c r="BF765" s="356"/>
      <c r="BG765" s="356"/>
      <c r="BH765" s="354"/>
      <c r="BI765" s="354"/>
      <c r="BJ765" s="356"/>
      <c r="BK765" s="356"/>
      <c r="BL765" s="356"/>
      <c r="BM765" s="356"/>
      <c r="BN765" s="356"/>
      <c r="BO765" s="356"/>
      <c r="BP765" s="356"/>
      <c r="BQ765" s="356"/>
      <c r="BR765" s="356"/>
      <c r="BS765" s="354"/>
      <c r="BT765" s="356"/>
    </row>
    <row r="766" spans="1:72" x14ac:dyDescent="0.2">
      <c r="A766" s="353"/>
      <c r="B766" s="354"/>
      <c r="C766" s="354"/>
      <c r="D766" s="354"/>
      <c r="E766" s="354"/>
      <c r="F766" s="356"/>
      <c r="G766" s="356"/>
      <c r="H766" s="356"/>
      <c r="I766" s="357"/>
      <c r="J766" s="356"/>
      <c r="K766" s="356"/>
      <c r="L766" s="356"/>
      <c r="M766" s="356"/>
      <c r="N766" s="356"/>
      <c r="O766" s="356"/>
      <c r="P766" s="356"/>
      <c r="Q766" s="356"/>
      <c r="R766" s="358"/>
      <c r="S766" s="358"/>
      <c r="T766" s="356"/>
      <c r="U766" s="359"/>
      <c r="V766" s="493"/>
      <c r="W766" s="356"/>
      <c r="X766" s="356"/>
      <c r="Y766" s="356"/>
      <c r="Z766" s="356"/>
      <c r="AA766" s="360"/>
      <c r="AB766" s="360"/>
      <c r="AC766" s="356"/>
      <c r="AD766" s="356"/>
      <c r="AE766" s="356"/>
      <c r="AF766" s="356"/>
      <c r="AG766" s="356"/>
      <c r="AH766" s="356"/>
      <c r="AI766" s="361"/>
      <c r="AJ766" s="356"/>
      <c r="AK766" s="356"/>
      <c r="AL766" s="356"/>
      <c r="AM766" s="362"/>
      <c r="AN766" s="356"/>
      <c r="AO766" s="356"/>
      <c r="AP766" s="356"/>
      <c r="AQ766" s="356"/>
      <c r="AR766" s="363"/>
      <c r="AS766" s="356"/>
      <c r="AT766" s="356"/>
      <c r="AU766" s="356"/>
      <c r="AV766" s="364"/>
      <c r="AW766" s="356"/>
      <c r="AX766" s="356"/>
      <c r="AY766" s="356"/>
      <c r="AZ766" s="356"/>
      <c r="BA766" s="356"/>
      <c r="BB766" s="356"/>
      <c r="BC766" s="356"/>
      <c r="BD766" s="356"/>
      <c r="BE766" s="356"/>
      <c r="BF766" s="356"/>
      <c r="BG766" s="356"/>
      <c r="BH766" s="354"/>
      <c r="BI766" s="354"/>
      <c r="BJ766" s="356"/>
      <c r="BK766" s="356"/>
      <c r="BL766" s="356"/>
      <c r="BM766" s="356"/>
      <c r="BN766" s="356"/>
      <c r="BO766" s="356"/>
      <c r="BP766" s="356"/>
      <c r="BQ766" s="356"/>
      <c r="BR766" s="356"/>
      <c r="BS766" s="354"/>
      <c r="BT766" s="356"/>
    </row>
    <row r="767" spans="1:72" x14ac:dyDescent="0.2">
      <c r="A767" s="353"/>
      <c r="B767" s="354"/>
      <c r="C767" s="354"/>
      <c r="D767" s="354"/>
      <c r="E767" s="354"/>
      <c r="F767" s="356"/>
      <c r="G767" s="356"/>
      <c r="H767" s="356"/>
      <c r="I767" s="357"/>
      <c r="J767" s="356"/>
      <c r="K767" s="356"/>
      <c r="L767" s="356"/>
      <c r="M767" s="356"/>
      <c r="N767" s="356"/>
      <c r="O767" s="356"/>
      <c r="P767" s="356"/>
      <c r="Q767" s="356"/>
      <c r="R767" s="358"/>
      <c r="S767" s="358"/>
      <c r="T767" s="356"/>
      <c r="U767" s="359"/>
      <c r="V767" s="493"/>
      <c r="W767" s="356"/>
      <c r="X767" s="356"/>
      <c r="Y767" s="356"/>
      <c r="Z767" s="356"/>
      <c r="AA767" s="360"/>
      <c r="AB767" s="360"/>
      <c r="AC767" s="356"/>
      <c r="AD767" s="356"/>
      <c r="AE767" s="356"/>
      <c r="AF767" s="356"/>
      <c r="AG767" s="356"/>
      <c r="AH767" s="356"/>
      <c r="AI767" s="361"/>
      <c r="AJ767" s="356"/>
      <c r="AK767" s="356"/>
      <c r="AL767" s="356"/>
      <c r="AM767" s="362"/>
      <c r="AN767" s="356"/>
      <c r="AO767" s="356"/>
      <c r="AP767" s="356"/>
      <c r="AQ767" s="356"/>
      <c r="AR767" s="363"/>
      <c r="AS767" s="356"/>
      <c r="AT767" s="356"/>
      <c r="AU767" s="356"/>
      <c r="AV767" s="364"/>
      <c r="AW767" s="356"/>
      <c r="AX767" s="356"/>
      <c r="AY767" s="356"/>
      <c r="AZ767" s="356"/>
      <c r="BA767" s="356"/>
      <c r="BB767" s="356"/>
      <c r="BC767" s="356"/>
      <c r="BD767" s="356"/>
      <c r="BE767" s="356"/>
      <c r="BF767" s="356"/>
      <c r="BG767" s="356"/>
      <c r="BH767" s="354"/>
      <c r="BI767" s="354"/>
      <c r="BJ767" s="356"/>
      <c r="BK767" s="356"/>
      <c r="BL767" s="356"/>
      <c r="BM767" s="356"/>
      <c r="BN767" s="356"/>
      <c r="BO767" s="356"/>
      <c r="BP767" s="356"/>
      <c r="BQ767" s="356"/>
      <c r="BR767" s="356"/>
      <c r="BS767" s="354"/>
      <c r="BT767" s="356"/>
    </row>
    <row r="768" spans="1:72" x14ac:dyDescent="0.2">
      <c r="A768" s="353"/>
      <c r="B768" s="354"/>
      <c r="C768" s="354"/>
      <c r="D768" s="354"/>
      <c r="E768" s="354"/>
      <c r="F768" s="356"/>
      <c r="G768" s="356"/>
      <c r="H768" s="356"/>
      <c r="I768" s="357"/>
      <c r="J768" s="356"/>
      <c r="K768" s="356"/>
      <c r="L768" s="356"/>
      <c r="M768" s="356"/>
      <c r="N768" s="356"/>
      <c r="O768" s="356"/>
      <c r="P768" s="356"/>
      <c r="Q768" s="356"/>
      <c r="R768" s="358"/>
      <c r="S768" s="358"/>
      <c r="T768" s="356"/>
      <c r="U768" s="359"/>
      <c r="V768" s="493"/>
      <c r="W768" s="356"/>
      <c r="X768" s="356"/>
      <c r="Y768" s="356"/>
      <c r="Z768" s="356"/>
      <c r="AA768" s="360"/>
      <c r="AB768" s="360"/>
      <c r="AC768" s="356"/>
      <c r="AD768" s="356"/>
      <c r="AE768" s="356"/>
      <c r="AF768" s="356"/>
      <c r="AG768" s="356"/>
      <c r="AH768" s="356"/>
      <c r="AI768" s="361"/>
      <c r="AJ768" s="356"/>
      <c r="AK768" s="356"/>
      <c r="AL768" s="356"/>
      <c r="AM768" s="362"/>
      <c r="AN768" s="356"/>
      <c r="AO768" s="356"/>
      <c r="AP768" s="356"/>
      <c r="AQ768" s="356"/>
      <c r="AR768" s="363"/>
      <c r="AS768" s="356"/>
      <c r="AT768" s="356"/>
      <c r="AU768" s="356"/>
      <c r="AV768" s="364"/>
      <c r="AW768" s="356"/>
      <c r="AX768" s="356"/>
      <c r="AY768" s="356"/>
      <c r="AZ768" s="356"/>
      <c r="BA768" s="356"/>
      <c r="BB768" s="356"/>
      <c r="BC768" s="356"/>
      <c r="BD768" s="356"/>
      <c r="BE768" s="356"/>
      <c r="BF768" s="356"/>
      <c r="BG768" s="356"/>
      <c r="BH768" s="354"/>
      <c r="BI768" s="354"/>
      <c r="BJ768" s="356"/>
      <c r="BK768" s="356"/>
      <c r="BL768" s="356"/>
      <c r="BM768" s="356"/>
      <c r="BN768" s="356"/>
      <c r="BO768" s="356"/>
      <c r="BP768" s="356"/>
      <c r="BQ768" s="356"/>
      <c r="BR768" s="356"/>
      <c r="BS768" s="354"/>
      <c r="BT768" s="356"/>
    </row>
    <row r="769" spans="1:72" x14ac:dyDescent="0.2">
      <c r="A769" s="353"/>
      <c r="B769" s="354"/>
      <c r="C769" s="354"/>
      <c r="D769" s="354"/>
      <c r="E769" s="354"/>
      <c r="F769" s="356"/>
      <c r="G769" s="356"/>
      <c r="H769" s="356"/>
      <c r="I769" s="357"/>
      <c r="J769" s="356"/>
      <c r="K769" s="356"/>
      <c r="L769" s="356"/>
      <c r="M769" s="356"/>
      <c r="N769" s="356"/>
      <c r="O769" s="356"/>
      <c r="P769" s="356"/>
      <c r="Q769" s="356"/>
      <c r="R769" s="358"/>
      <c r="S769" s="358"/>
      <c r="T769" s="356"/>
      <c r="U769" s="359"/>
      <c r="V769" s="493"/>
      <c r="W769" s="356"/>
      <c r="X769" s="356"/>
      <c r="Y769" s="356"/>
      <c r="Z769" s="356"/>
      <c r="AA769" s="360"/>
      <c r="AB769" s="360"/>
      <c r="AC769" s="356"/>
      <c r="AD769" s="356"/>
      <c r="AE769" s="356"/>
      <c r="AF769" s="356"/>
      <c r="AG769" s="356"/>
      <c r="AH769" s="356"/>
      <c r="AI769" s="361"/>
      <c r="AJ769" s="356"/>
      <c r="AK769" s="356"/>
      <c r="AL769" s="356"/>
      <c r="AM769" s="362"/>
      <c r="AN769" s="356"/>
      <c r="AO769" s="356"/>
      <c r="AP769" s="356"/>
      <c r="AQ769" s="356"/>
      <c r="AR769" s="363"/>
      <c r="AS769" s="356"/>
      <c r="AT769" s="356"/>
      <c r="AU769" s="356"/>
      <c r="AV769" s="364"/>
      <c r="AW769" s="356"/>
      <c r="AX769" s="356"/>
      <c r="AY769" s="356"/>
      <c r="AZ769" s="356"/>
      <c r="BA769" s="356"/>
      <c r="BB769" s="356"/>
      <c r="BC769" s="356"/>
      <c r="BD769" s="356"/>
      <c r="BE769" s="356"/>
      <c r="BF769" s="356"/>
      <c r="BG769" s="356"/>
      <c r="BH769" s="354"/>
      <c r="BI769" s="354"/>
      <c r="BJ769" s="356"/>
      <c r="BK769" s="356"/>
      <c r="BL769" s="356"/>
      <c r="BM769" s="356"/>
      <c r="BN769" s="356"/>
      <c r="BO769" s="356"/>
      <c r="BP769" s="356"/>
      <c r="BQ769" s="356"/>
      <c r="BR769" s="356"/>
      <c r="BS769" s="354"/>
      <c r="BT769" s="356"/>
    </row>
    <row r="770" spans="1:72" x14ac:dyDescent="0.2">
      <c r="A770" s="353"/>
      <c r="B770" s="354"/>
      <c r="C770" s="354"/>
      <c r="D770" s="354"/>
      <c r="E770" s="354"/>
      <c r="F770" s="356"/>
      <c r="G770" s="356"/>
      <c r="H770" s="356"/>
      <c r="I770" s="357"/>
      <c r="J770" s="356"/>
      <c r="K770" s="356"/>
      <c r="L770" s="356"/>
      <c r="M770" s="356"/>
      <c r="N770" s="356"/>
      <c r="O770" s="356"/>
      <c r="P770" s="356"/>
      <c r="Q770" s="356"/>
      <c r="R770" s="358"/>
      <c r="S770" s="358"/>
      <c r="T770" s="356"/>
      <c r="U770" s="359"/>
      <c r="V770" s="493"/>
      <c r="W770" s="356"/>
      <c r="X770" s="356"/>
      <c r="Y770" s="356"/>
      <c r="Z770" s="356"/>
      <c r="AA770" s="360"/>
      <c r="AB770" s="360"/>
      <c r="AC770" s="356"/>
      <c r="AD770" s="356"/>
      <c r="AE770" s="356"/>
      <c r="AF770" s="356"/>
      <c r="AG770" s="356"/>
      <c r="AH770" s="356"/>
      <c r="AI770" s="361"/>
      <c r="AJ770" s="356"/>
      <c r="AK770" s="356"/>
      <c r="AL770" s="356"/>
      <c r="AM770" s="362"/>
      <c r="AN770" s="356"/>
      <c r="AO770" s="356"/>
      <c r="AP770" s="356"/>
      <c r="AQ770" s="356"/>
      <c r="AR770" s="363"/>
      <c r="AS770" s="356"/>
      <c r="AT770" s="356"/>
      <c r="AU770" s="356"/>
      <c r="AV770" s="364"/>
      <c r="AW770" s="356"/>
      <c r="AX770" s="356"/>
      <c r="AY770" s="356"/>
      <c r="AZ770" s="356"/>
      <c r="BA770" s="356"/>
      <c r="BB770" s="356"/>
      <c r="BC770" s="356"/>
      <c r="BD770" s="356"/>
      <c r="BE770" s="356"/>
      <c r="BF770" s="356"/>
      <c r="BG770" s="356"/>
      <c r="BH770" s="354"/>
      <c r="BI770" s="354"/>
      <c r="BJ770" s="356"/>
      <c r="BK770" s="356"/>
      <c r="BL770" s="356"/>
      <c r="BM770" s="356"/>
      <c r="BN770" s="356"/>
      <c r="BO770" s="356"/>
      <c r="BP770" s="356"/>
      <c r="BQ770" s="356"/>
      <c r="BR770" s="356"/>
      <c r="BS770" s="354"/>
      <c r="BT770" s="356"/>
    </row>
    <row r="771" spans="1:72" x14ac:dyDescent="0.2">
      <c r="A771" s="353"/>
      <c r="B771" s="354"/>
      <c r="C771" s="354"/>
      <c r="D771" s="354"/>
      <c r="E771" s="354"/>
      <c r="F771" s="356"/>
      <c r="G771" s="356"/>
      <c r="H771" s="356"/>
      <c r="I771" s="357"/>
      <c r="J771" s="356"/>
      <c r="K771" s="356"/>
      <c r="L771" s="356"/>
      <c r="M771" s="356"/>
      <c r="N771" s="356"/>
      <c r="O771" s="356"/>
      <c r="P771" s="356"/>
      <c r="Q771" s="356"/>
      <c r="R771" s="358"/>
      <c r="S771" s="358"/>
      <c r="T771" s="356"/>
      <c r="U771" s="359"/>
      <c r="V771" s="493"/>
      <c r="W771" s="356"/>
      <c r="X771" s="356"/>
      <c r="Y771" s="356"/>
      <c r="Z771" s="356"/>
      <c r="AA771" s="360"/>
      <c r="AB771" s="360"/>
      <c r="AC771" s="356"/>
      <c r="AD771" s="356"/>
      <c r="AE771" s="356"/>
      <c r="AF771" s="356"/>
      <c r="AG771" s="356"/>
      <c r="AH771" s="356"/>
      <c r="AI771" s="361"/>
      <c r="AJ771" s="356"/>
      <c r="AK771" s="356"/>
      <c r="AL771" s="356"/>
      <c r="AM771" s="362"/>
      <c r="AN771" s="356"/>
      <c r="AO771" s="356"/>
      <c r="AP771" s="356"/>
      <c r="AQ771" s="356"/>
      <c r="AR771" s="363"/>
      <c r="AS771" s="356"/>
      <c r="AT771" s="356"/>
      <c r="AU771" s="356"/>
      <c r="AV771" s="364"/>
      <c r="AW771" s="356"/>
      <c r="AX771" s="356"/>
      <c r="AY771" s="356"/>
      <c r="AZ771" s="356"/>
      <c r="BA771" s="356"/>
      <c r="BB771" s="356"/>
      <c r="BC771" s="356"/>
      <c r="BD771" s="356"/>
      <c r="BE771" s="356"/>
      <c r="BF771" s="356"/>
      <c r="BG771" s="356"/>
      <c r="BH771" s="354"/>
      <c r="BI771" s="354"/>
      <c r="BJ771" s="356"/>
      <c r="BK771" s="356"/>
      <c r="BL771" s="356"/>
      <c r="BM771" s="356"/>
      <c r="BN771" s="356"/>
      <c r="BO771" s="356"/>
      <c r="BP771" s="356"/>
      <c r="BQ771" s="356"/>
      <c r="BR771" s="356"/>
      <c r="BS771" s="354"/>
      <c r="BT771" s="356"/>
    </row>
    <row r="772" spans="1:72" x14ac:dyDescent="0.2">
      <c r="A772" s="353"/>
      <c r="B772" s="354"/>
      <c r="C772" s="354"/>
      <c r="D772" s="354"/>
      <c r="E772" s="354"/>
      <c r="F772" s="356"/>
      <c r="G772" s="356"/>
      <c r="H772" s="356"/>
      <c r="I772" s="357"/>
      <c r="J772" s="356"/>
      <c r="K772" s="356"/>
      <c r="L772" s="356"/>
      <c r="M772" s="356"/>
      <c r="N772" s="356"/>
      <c r="O772" s="356"/>
      <c r="P772" s="356"/>
      <c r="Q772" s="356"/>
      <c r="R772" s="358"/>
      <c r="S772" s="358"/>
      <c r="T772" s="356"/>
      <c r="U772" s="359"/>
      <c r="V772" s="493"/>
      <c r="W772" s="356"/>
      <c r="X772" s="356"/>
      <c r="Y772" s="356"/>
      <c r="Z772" s="356"/>
      <c r="AA772" s="360"/>
      <c r="AB772" s="360"/>
      <c r="AC772" s="356"/>
      <c r="AD772" s="356"/>
      <c r="AE772" s="356"/>
      <c r="AF772" s="356"/>
      <c r="AG772" s="356"/>
      <c r="AH772" s="356"/>
      <c r="AI772" s="361"/>
      <c r="AJ772" s="356"/>
      <c r="AK772" s="356"/>
      <c r="AL772" s="356"/>
      <c r="AM772" s="362"/>
      <c r="AN772" s="356"/>
      <c r="AO772" s="356"/>
      <c r="AP772" s="356"/>
      <c r="AQ772" s="356"/>
      <c r="AR772" s="363"/>
      <c r="AS772" s="356"/>
      <c r="AT772" s="356"/>
      <c r="AU772" s="356"/>
      <c r="AV772" s="364"/>
      <c r="AW772" s="356"/>
      <c r="AX772" s="356"/>
      <c r="AY772" s="356"/>
      <c r="AZ772" s="356"/>
      <c r="BA772" s="356"/>
      <c r="BB772" s="356"/>
      <c r="BC772" s="356"/>
      <c r="BD772" s="356"/>
      <c r="BE772" s="356"/>
      <c r="BF772" s="356"/>
      <c r="BG772" s="356"/>
      <c r="BH772" s="354"/>
      <c r="BI772" s="354"/>
      <c r="BJ772" s="356"/>
      <c r="BK772" s="356"/>
      <c r="BL772" s="356"/>
      <c r="BM772" s="356"/>
      <c r="BN772" s="356"/>
      <c r="BO772" s="356"/>
      <c r="BP772" s="356"/>
      <c r="BQ772" s="356"/>
      <c r="BR772" s="356"/>
      <c r="BS772" s="354"/>
      <c r="BT772" s="356"/>
    </row>
    <row r="773" spans="1:72" x14ac:dyDescent="0.2">
      <c r="A773" s="353"/>
      <c r="B773" s="354"/>
      <c r="C773" s="354"/>
      <c r="D773" s="354"/>
      <c r="E773" s="354"/>
      <c r="F773" s="356"/>
      <c r="G773" s="356"/>
      <c r="H773" s="356"/>
      <c r="I773" s="357"/>
      <c r="J773" s="356"/>
      <c r="K773" s="356"/>
      <c r="L773" s="356"/>
      <c r="M773" s="356"/>
      <c r="N773" s="356"/>
      <c r="O773" s="356"/>
      <c r="P773" s="356"/>
      <c r="Q773" s="356"/>
      <c r="R773" s="358"/>
      <c r="S773" s="358"/>
      <c r="T773" s="356"/>
      <c r="U773" s="359"/>
      <c r="V773" s="493"/>
      <c r="W773" s="356"/>
      <c r="X773" s="356"/>
      <c r="Y773" s="356"/>
      <c r="Z773" s="356"/>
      <c r="AA773" s="360"/>
      <c r="AB773" s="360"/>
      <c r="AC773" s="356"/>
      <c r="AD773" s="356"/>
      <c r="AE773" s="356"/>
      <c r="AF773" s="356"/>
      <c r="AG773" s="356"/>
      <c r="AH773" s="356"/>
      <c r="AI773" s="361"/>
      <c r="AJ773" s="356"/>
      <c r="AK773" s="356"/>
      <c r="AL773" s="356"/>
      <c r="AM773" s="362"/>
      <c r="AN773" s="356"/>
      <c r="AO773" s="356"/>
      <c r="AP773" s="356"/>
      <c r="AQ773" s="356"/>
      <c r="AR773" s="363"/>
      <c r="AS773" s="356"/>
      <c r="AT773" s="356"/>
      <c r="AU773" s="356"/>
      <c r="AV773" s="364"/>
      <c r="AW773" s="356"/>
      <c r="AX773" s="356"/>
      <c r="AY773" s="356"/>
      <c r="AZ773" s="356"/>
      <c r="BA773" s="356"/>
      <c r="BB773" s="356"/>
      <c r="BC773" s="356"/>
      <c r="BD773" s="356"/>
      <c r="BE773" s="356"/>
      <c r="BF773" s="356"/>
      <c r="BG773" s="356"/>
      <c r="BH773" s="354"/>
      <c r="BI773" s="354"/>
      <c r="BJ773" s="356"/>
      <c r="BK773" s="356"/>
      <c r="BL773" s="356"/>
      <c r="BM773" s="356"/>
      <c r="BN773" s="356"/>
      <c r="BO773" s="356"/>
      <c r="BP773" s="356"/>
      <c r="BQ773" s="356"/>
      <c r="BR773" s="356"/>
      <c r="BS773" s="354"/>
      <c r="BT773" s="356"/>
    </row>
    <row r="774" spans="1:72" x14ac:dyDescent="0.2">
      <c r="A774" s="353"/>
      <c r="B774" s="354"/>
      <c r="C774" s="354"/>
      <c r="D774" s="354"/>
      <c r="E774" s="354"/>
      <c r="F774" s="356"/>
      <c r="G774" s="356"/>
      <c r="H774" s="356"/>
      <c r="I774" s="357"/>
      <c r="J774" s="356"/>
      <c r="K774" s="356"/>
      <c r="L774" s="356"/>
      <c r="M774" s="356"/>
      <c r="N774" s="356"/>
      <c r="O774" s="356"/>
      <c r="P774" s="356"/>
      <c r="Q774" s="356"/>
      <c r="R774" s="358"/>
      <c r="S774" s="358"/>
      <c r="T774" s="356"/>
      <c r="U774" s="359"/>
      <c r="V774" s="493"/>
      <c r="W774" s="356"/>
      <c r="X774" s="356"/>
      <c r="Y774" s="356"/>
      <c r="Z774" s="356"/>
      <c r="AA774" s="360"/>
      <c r="AB774" s="360"/>
      <c r="AC774" s="356"/>
      <c r="AD774" s="356"/>
      <c r="AE774" s="356"/>
      <c r="AF774" s="356"/>
      <c r="AG774" s="356"/>
      <c r="AH774" s="356"/>
      <c r="AI774" s="361"/>
      <c r="AJ774" s="356"/>
      <c r="AK774" s="356"/>
      <c r="AL774" s="356"/>
      <c r="AM774" s="362"/>
      <c r="AN774" s="356"/>
      <c r="AO774" s="356"/>
      <c r="AP774" s="356"/>
      <c r="AQ774" s="356"/>
      <c r="AR774" s="363"/>
      <c r="AS774" s="356"/>
      <c r="AT774" s="356"/>
      <c r="AU774" s="356"/>
      <c r="AV774" s="364"/>
      <c r="AW774" s="356"/>
      <c r="AX774" s="356"/>
      <c r="AY774" s="356"/>
      <c r="AZ774" s="356"/>
      <c r="BA774" s="356"/>
      <c r="BB774" s="356"/>
      <c r="BC774" s="356"/>
      <c r="BD774" s="356"/>
      <c r="BE774" s="356"/>
      <c r="BF774" s="356"/>
      <c r="BG774" s="356"/>
      <c r="BH774" s="354"/>
      <c r="BI774" s="354"/>
      <c r="BJ774" s="356"/>
      <c r="BK774" s="356"/>
      <c r="BL774" s="356"/>
      <c r="BM774" s="356"/>
      <c r="BN774" s="356"/>
      <c r="BO774" s="356"/>
      <c r="BP774" s="356"/>
      <c r="BQ774" s="356"/>
      <c r="BR774" s="356"/>
      <c r="BS774" s="354"/>
      <c r="BT774" s="356"/>
    </row>
    <row r="775" spans="1:72" x14ac:dyDescent="0.2">
      <c r="A775" s="353"/>
      <c r="B775" s="354"/>
      <c r="C775" s="354"/>
      <c r="D775" s="354"/>
      <c r="E775" s="354"/>
      <c r="F775" s="356"/>
      <c r="G775" s="356"/>
      <c r="H775" s="356"/>
      <c r="I775" s="357"/>
      <c r="J775" s="356"/>
      <c r="K775" s="356"/>
      <c r="L775" s="356"/>
      <c r="M775" s="356"/>
      <c r="N775" s="356"/>
      <c r="O775" s="356"/>
      <c r="P775" s="356"/>
      <c r="Q775" s="356"/>
      <c r="R775" s="358"/>
      <c r="S775" s="358"/>
      <c r="T775" s="356"/>
      <c r="U775" s="359"/>
      <c r="V775" s="493"/>
      <c r="W775" s="356"/>
      <c r="X775" s="356"/>
      <c r="Y775" s="356"/>
      <c r="Z775" s="356"/>
      <c r="AA775" s="360"/>
      <c r="AB775" s="360"/>
      <c r="AC775" s="356"/>
      <c r="AD775" s="356"/>
      <c r="AE775" s="356"/>
      <c r="AF775" s="356"/>
      <c r="AG775" s="356"/>
      <c r="AH775" s="356"/>
      <c r="AI775" s="361"/>
      <c r="AJ775" s="356"/>
      <c r="AK775" s="356"/>
      <c r="AL775" s="356"/>
      <c r="AM775" s="362"/>
      <c r="AN775" s="356"/>
      <c r="AO775" s="356"/>
      <c r="AP775" s="356"/>
      <c r="AQ775" s="356"/>
      <c r="AR775" s="363"/>
      <c r="AS775" s="356"/>
      <c r="AT775" s="356"/>
      <c r="AU775" s="356"/>
      <c r="AV775" s="364"/>
      <c r="AW775" s="356"/>
      <c r="AX775" s="356"/>
      <c r="AY775" s="356"/>
      <c r="AZ775" s="356"/>
      <c r="BA775" s="356"/>
      <c r="BB775" s="356"/>
      <c r="BC775" s="356"/>
      <c r="BD775" s="356"/>
      <c r="BE775" s="356"/>
      <c r="BF775" s="356"/>
      <c r="BG775" s="356"/>
      <c r="BH775" s="354"/>
      <c r="BI775" s="354"/>
      <c r="BJ775" s="356"/>
      <c r="BK775" s="356"/>
      <c r="BL775" s="356"/>
      <c r="BM775" s="356"/>
      <c r="BN775" s="356"/>
      <c r="BO775" s="356"/>
      <c r="BP775" s="356"/>
      <c r="BQ775" s="356"/>
      <c r="BR775" s="356"/>
      <c r="BS775" s="354"/>
      <c r="BT775" s="356"/>
    </row>
    <row r="776" spans="1:72" x14ac:dyDescent="0.2">
      <c r="A776" s="353"/>
      <c r="B776" s="354"/>
      <c r="C776" s="354"/>
      <c r="D776" s="354"/>
      <c r="E776" s="354"/>
      <c r="F776" s="356"/>
      <c r="G776" s="356"/>
      <c r="H776" s="356"/>
      <c r="I776" s="357"/>
      <c r="J776" s="356"/>
      <c r="K776" s="356"/>
      <c r="L776" s="356"/>
      <c r="M776" s="356"/>
      <c r="N776" s="356"/>
      <c r="O776" s="356"/>
      <c r="P776" s="356"/>
      <c r="Q776" s="356"/>
      <c r="R776" s="358"/>
      <c r="S776" s="358"/>
      <c r="T776" s="356"/>
      <c r="U776" s="359"/>
      <c r="V776" s="493"/>
      <c r="W776" s="356"/>
      <c r="X776" s="356"/>
      <c r="Y776" s="356"/>
      <c r="Z776" s="356"/>
      <c r="AA776" s="360"/>
      <c r="AB776" s="360"/>
      <c r="AC776" s="356"/>
      <c r="AD776" s="356"/>
      <c r="AE776" s="356"/>
      <c r="AF776" s="356"/>
      <c r="AG776" s="356"/>
      <c r="AH776" s="356"/>
      <c r="AI776" s="361"/>
      <c r="AJ776" s="356"/>
      <c r="AK776" s="356"/>
      <c r="AL776" s="356"/>
      <c r="AM776" s="362"/>
      <c r="AN776" s="356"/>
      <c r="AO776" s="356"/>
      <c r="AP776" s="356"/>
      <c r="AQ776" s="356"/>
      <c r="AR776" s="363"/>
      <c r="AS776" s="356"/>
      <c r="AT776" s="356"/>
      <c r="AU776" s="356"/>
      <c r="AV776" s="364"/>
      <c r="AW776" s="356"/>
      <c r="AX776" s="356"/>
      <c r="AY776" s="356"/>
      <c r="AZ776" s="356"/>
      <c r="BA776" s="356"/>
      <c r="BB776" s="356"/>
      <c r="BC776" s="356"/>
      <c r="BD776" s="356"/>
      <c r="BE776" s="356"/>
      <c r="BF776" s="356"/>
      <c r="BG776" s="356"/>
      <c r="BH776" s="354"/>
      <c r="BI776" s="354"/>
      <c r="BJ776" s="356"/>
      <c r="BK776" s="356"/>
      <c r="BL776" s="356"/>
      <c r="BM776" s="356"/>
      <c r="BN776" s="356"/>
      <c r="BO776" s="356"/>
      <c r="BP776" s="356"/>
      <c r="BQ776" s="356"/>
      <c r="BR776" s="356"/>
      <c r="BS776" s="354"/>
      <c r="BT776" s="356"/>
    </row>
    <row r="777" spans="1:72" x14ac:dyDescent="0.2">
      <c r="A777" s="353"/>
      <c r="B777" s="354"/>
      <c r="C777" s="354"/>
      <c r="D777" s="354"/>
      <c r="E777" s="354"/>
      <c r="F777" s="356"/>
      <c r="G777" s="356"/>
      <c r="H777" s="356"/>
      <c r="I777" s="357"/>
      <c r="J777" s="356"/>
      <c r="K777" s="356"/>
      <c r="L777" s="356"/>
      <c r="M777" s="356"/>
      <c r="N777" s="356"/>
      <c r="O777" s="356"/>
      <c r="P777" s="356"/>
      <c r="Q777" s="356"/>
      <c r="R777" s="358"/>
      <c r="S777" s="358"/>
      <c r="T777" s="356"/>
      <c r="U777" s="359"/>
      <c r="V777" s="493"/>
      <c r="W777" s="356"/>
      <c r="X777" s="356"/>
      <c r="Y777" s="356"/>
      <c r="Z777" s="356"/>
      <c r="AA777" s="360"/>
      <c r="AB777" s="360"/>
      <c r="AC777" s="356"/>
      <c r="AD777" s="356"/>
      <c r="AE777" s="356"/>
      <c r="AF777" s="356"/>
      <c r="AG777" s="356"/>
      <c r="AH777" s="356"/>
      <c r="AI777" s="361"/>
      <c r="AJ777" s="356"/>
      <c r="AK777" s="356"/>
      <c r="AL777" s="356"/>
      <c r="AM777" s="362"/>
      <c r="AN777" s="356"/>
      <c r="AO777" s="356"/>
      <c r="AP777" s="356"/>
      <c r="AQ777" s="356"/>
      <c r="AR777" s="363"/>
      <c r="AS777" s="356"/>
      <c r="AT777" s="356"/>
      <c r="AU777" s="356"/>
      <c r="AV777" s="364"/>
      <c r="AW777" s="356"/>
      <c r="AX777" s="356"/>
      <c r="AY777" s="356"/>
      <c r="AZ777" s="356"/>
      <c r="BA777" s="356"/>
      <c r="BB777" s="356"/>
      <c r="BC777" s="356"/>
      <c r="BD777" s="356"/>
      <c r="BE777" s="356"/>
      <c r="BF777" s="356"/>
      <c r="BG777" s="356"/>
      <c r="BH777" s="354"/>
      <c r="BI777" s="354"/>
      <c r="BJ777" s="356"/>
      <c r="BK777" s="356"/>
      <c r="BL777" s="356"/>
      <c r="BM777" s="356"/>
      <c r="BN777" s="356"/>
      <c r="BO777" s="356"/>
      <c r="BP777" s="356"/>
      <c r="BQ777" s="356"/>
      <c r="BR777" s="356"/>
      <c r="BS777" s="354"/>
      <c r="BT777" s="356"/>
    </row>
    <row r="778" spans="1:72" x14ac:dyDescent="0.2">
      <c r="A778" s="353"/>
      <c r="B778" s="354"/>
      <c r="C778" s="354"/>
      <c r="D778" s="354"/>
      <c r="E778" s="354"/>
      <c r="F778" s="356"/>
      <c r="G778" s="356"/>
      <c r="H778" s="356"/>
      <c r="I778" s="357"/>
      <c r="J778" s="356"/>
      <c r="K778" s="356"/>
      <c r="L778" s="356"/>
      <c r="M778" s="356"/>
      <c r="N778" s="356"/>
      <c r="O778" s="356"/>
      <c r="P778" s="356"/>
      <c r="Q778" s="356"/>
      <c r="R778" s="358"/>
      <c r="S778" s="358"/>
      <c r="T778" s="356"/>
      <c r="U778" s="359"/>
      <c r="V778" s="493"/>
      <c r="W778" s="356"/>
      <c r="X778" s="356"/>
      <c r="Y778" s="356"/>
      <c r="Z778" s="356"/>
      <c r="AA778" s="360"/>
      <c r="AB778" s="360"/>
      <c r="AC778" s="356"/>
      <c r="AD778" s="356"/>
      <c r="AE778" s="356"/>
      <c r="AF778" s="356"/>
      <c r="AG778" s="356"/>
      <c r="AH778" s="356"/>
      <c r="AI778" s="361"/>
      <c r="AJ778" s="356"/>
      <c r="AK778" s="356"/>
      <c r="AL778" s="356"/>
      <c r="AM778" s="362"/>
      <c r="AN778" s="356"/>
      <c r="AO778" s="356"/>
      <c r="AP778" s="356"/>
      <c r="AQ778" s="356"/>
      <c r="AR778" s="363"/>
      <c r="AS778" s="356"/>
      <c r="AT778" s="356"/>
      <c r="AU778" s="356"/>
      <c r="AV778" s="364"/>
      <c r="AW778" s="356"/>
      <c r="AX778" s="356"/>
      <c r="AY778" s="356"/>
      <c r="AZ778" s="356"/>
      <c r="BA778" s="356"/>
      <c r="BB778" s="356"/>
      <c r="BC778" s="356"/>
      <c r="BD778" s="356"/>
      <c r="BE778" s="356"/>
      <c r="BF778" s="356"/>
      <c r="BG778" s="356"/>
      <c r="BH778" s="354"/>
      <c r="BI778" s="354"/>
      <c r="BJ778" s="356"/>
      <c r="BK778" s="356"/>
      <c r="BL778" s="356"/>
      <c r="BM778" s="356"/>
      <c r="BN778" s="356"/>
      <c r="BO778" s="356"/>
      <c r="BP778" s="356"/>
      <c r="BQ778" s="356"/>
      <c r="BR778" s="356"/>
      <c r="BS778" s="354"/>
      <c r="BT778" s="356"/>
    </row>
    <row r="779" spans="1:72" x14ac:dyDescent="0.2">
      <c r="A779" s="353"/>
      <c r="B779" s="354"/>
      <c r="C779" s="354"/>
      <c r="D779" s="354"/>
      <c r="E779" s="354"/>
      <c r="F779" s="356"/>
      <c r="G779" s="356"/>
      <c r="H779" s="356"/>
      <c r="I779" s="357"/>
      <c r="J779" s="356"/>
      <c r="K779" s="356"/>
      <c r="L779" s="356"/>
      <c r="M779" s="356"/>
      <c r="N779" s="356"/>
      <c r="O779" s="356"/>
      <c r="P779" s="356"/>
      <c r="Q779" s="356"/>
      <c r="R779" s="358"/>
      <c r="S779" s="358"/>
      <c r="T779" s="356"/>
      <c r="U779" s="359"/>
      <c r="V779" s="493"/>
      <c r="W779" s="356"/>
      <c r="X779" s="356"/>
      <c r="Y779" s="356"/>
      <c r="Z779" s="356"/>
      <c r="AA779" s="360"/>
      <c r="AB779" s="360"/>
      <c r="AC779" s="356"/>
      <c r="AD779" s="356"/>
      <c r="AE779" s="356"/>
      <c r="AF779" s="356"/>
      <c r="AG779" s="356"/>
      <c r="AH779" s="356"/>
      <c r="AI779" s="361"/>
      <c r="AJ779" s="356"/>
      <c r="AK779" s="356"/>
      <c r="AL779" s="356"/>
      <c r="AM779" s="362"/>
      <c r="AN779" s="356"/>
      <c r="AO779" s="356"/>
      <c r="AP779" s="356"/>
      <c r="AQ779" s="356"/>
      <c r="AR779" s="363"/>
      <c r="AS779" s="356"/>
      <c r="AT779" s="356"/>
      <c r="AU779" s="356"/>
      <c r="AV779" s="364"/>
      <c r="AW779" s="356"/>
      <c r="AX779" s="356"/>
      <c r="AY779" s="356"/>
      <c r="AZ779" s="356"/>
      <c r="BA779" s="356"/>
      <c r="BB779" s="356"/>
      <c r="BC779" s="356"/>
      <c r="BD779" s="356"/>
      <c r="BE779" s="356"/>
      <c r="BF779" s="356"/>
      <c r="BG779" s="356"/>
      <c r="BH779" s="354"/>
      <c r="BI779" s="354"/>
      <c r="BJ779" s="356"/>
      <c r="BK779" s="356"/>
      <c r="BL779" s="356"/>
      <c r="BM779" s="356"/>
      <c r="BN779" s="356"/>
      <c r="BO779" s="356"/>
      <c r="BP779" s="356"/>
      <c r="BQ779" s="356"/>
      <c r="BR779" s="356"/>
      <c r="BS779" s="354"/>
      <c r="BT779" s="356"/>
    </row>
    <row r="780" spans="1:72" x14ac:dyDescent="0.2">
      <c r="A780" s="353"/>
      <c r="B780" s="354"/>
      <c r="C780" s="354"/>
      <c r="D780" s="354"/>
      <c r="E780" s="354"/>
      <c r="F780" s="356"/>
      <c r="G780" s="356"/>
      <c r="H780" s="356"/>
      <c r="I780" s="357"/>
      <c r="J780" s="356"/>
      <c r="K780" s="356"/>
      <c r="L780" s="356"/>
      <c r="M780" s="356"/>
      <c r="N780" s="356"/>
      <c r="O780" s="356"/>
      <c r="P780" s="356"/>
      <c r="Q780" s="356"/>
      <c r="R780" s="358"/>
      <c r="S780" s="358"/>
      <c r="T780" s="356"/>
      <c r="U780" s="359"/>
      <c r="V780" s="493"/>
      <c r="W780" s="356"/>
      <c r="X780" s="356"/>
      <c r="Y780" s="356"/>
      <c r="Z780" s="356"/>
      <c r="AA780" s="360"/>
      <c r="AB780" s="360"/>
      <c r="AC780" s="356"/>
      <c r="AD780" s="356"/>
      <c r="AE780" s="356"/>
      <c r="AF780" s="356"/>
      <c r="AG780" s="356"/>
      <c r="AH780" s="356"/>
      <c r="AI780" s="361"/>
      <c r="AJ780" s="356"/>
      <c r="AK780" s="356"/>
      <c r="AL780" s="356"/>
      <c r="AM780" s="362"/>
      <c r="AN780" s="356"/>
      <c r="AO780" s="356"/>
      <c r="AP780" s="356"/>
      <c r="AQ780" s="356"/>
      <c r="AR780" s="363"/>
      <c r="AS780" s="356"/>
      <c r="AT780" s="356"/>
      <c r="AU780" s="356"/>
      <c r="AV780" s="364"/>
      <c r="AW780" s="356"/>
      <c r="AX780" s="356"/>
      <c r="AY780" s="356"/>
      <c r="AZ780" s="356"/>
      <c r="BA780" s="356"/>
      <c r="BB780" s="356"/>
      <c r="BC780" s="356"/>
      <c r="BD780" s="356"/>
      <c r="BE780" s="356"/>
      <c r="BF780" s="356"/>
      <c r="BG780" s="356"/>
      <c r="BH780" s="354"/>
      <c r="BI780" s="354"/>
      <c r="BJ780" s="356"/>
      <c r="BK780" s="356"/>
      <c r="BL780" s="356"/>
      <c r="BM780" s="356"/>
      <c r="BN780" s="356"/>
      <c r="BO780" s="356"/>
      <c r="BP780" s="356"/>
      <c r="BQ780" s="356"/>
      <c r="BR780" s="356"/>
      <c r="BS780" s="354"/>
      <c r="BT780" s="356"/>
    </row>
    <row r="781" spans="1:72" x14ac:dyDescent="0.2">
      <c r="A781" s="353"/>
      <c r="B781" s="354"/>
      <c r="C781" s="354"/>
      <c r="D781" s="354"/>
      <c r="E781" s="354"/>
      <c r="F781" s="356"/>
      <c r="G781" s="356"/>
      <c r="H781" s="356"/>
      <c r="I781" s="357"/>
      <c r="J781" s="356"/>
      <c r="K781" s="356"/>
      <c r="L781" s="356"/>
      <c r="M781" s="356"/>
      <c r="N781" s="356"/>
      <c r="O781" s="356"/>
      <c r="P781" s="356"/>
      <c r="Q781" s="356"/>
      <c r="R781" s="358"/>
      <c r="S781" s="358"/>
      <c r="T781" s="356"/>
      <c r="U781" s="359"/>
      <c r="V781" s="493"/>
      <c r="W781" s="356"/>
      <c r="X781" s="356"/>
      <c r="Y781" s="356"/>
      <c r="Z781" s="356"/>
      <c r="AA781" s="360"/>
      <c r="AB781" s="360"/>
      <c r="AC781" s="356"/>
      <c r="AD781" s="356"/>
      <c r="AE781" s="356"/>
      <c r="AF781" s="356"/>
      <c r="AG781" s="356"/>
      <c r="AH781" s="356"/>
      <c r="AI781" s="361"/>
      <c r="AJ781" s="356"/>
      <c r="AK781" s="356"/>
      <c r="AL781" s="356"/>
      <c r="AM781" s="362"/>
      <c r="AN781" s="356"/>
      <c r="AO781" s="356"/>
      <c r="AP781" s="356"/>
      <c r="AQ781" s="356"/>
      <c r="AR781" s="363"/>
      <c r="AS781" s="356"/>
      <c r="AT781" s="356"/>
      <c r="AU781" s="356"/>
      <c r="AV781" s="364"/>
      <c r="AW781" s="356"/>
      <c r="AX781" s="356"/>
      <c r="AY781" s="356"/>
      <c r="AZ781" s="356"/>
      <c r="BA781" s="356"/>
      <c r="BB781" s="356"/>
      <c r="BC781" s="356"/>
      <c r="BD781" s="356"/>
      <c r="BE781" s="356"/>
      <c r="BF781" s="356"/>
      <c r="BG781" s="356"/>
      <c r="BH781" s="354"/>
      <c r="BI781" s="354"/>
      <c r="BJ781" s="356"/>
      <c r="BK781" s="356"/>
      <c r="BL781" s="356"/>
      <c r="BM781" s="356"/>
      <c r="BN781" s="356"/>
      <c r="BO781" s="356"/>
      <c r="BP781" s="356"/>
      <c r="BQ781" s="356"/>
      <c r="BR781" s="356"/>
      <c r="BS781" s="354"/>
      <c r="BT781" s="356"/>
    </row>
    <row r="782" spans="1:72" x14ac:dyDescent="0.2">
      <c r="A782" s="353"/>
      <c r="B782" s="354"/>
      <c r="C782" s="354"/>
      <c r="D782" s="354"/>
      <c r="E782" s="354"/>
      <c r="F782" s="356"/>
      <c r="G782" s="356"/>
      <c r="H782" s="356"/>
      <c r="I782" s="357"/>
      <c r="J782" s="356"/>
      <c r="K782" s="356"/>
      <c r="L782" s="356"/>
      <c r="M782" s="356"/>
      <c r="N782" s="356"/>
      <c r="O782" s="356"/>
      <c r="P782" s="356"/>
      <c r="Q782" s="356"/>
      <c r="R782" s="358"/>
      <c r="S782" s="358"/>
      <c r="T782" s="356"/>
      <c r="U782" s="359"/>
      <c r="V782" s="493"/>
      <c r="W782" s="356"/>
      <c r="X782" s="356"/>
      <c r="Y782" s="356"/>
      <c r="Z782" s="356"/>
      <c r="AA782" s="360"/>
      <c r="AB782" s="360"/>
      <c r="AC782" s="356"/>
      <c r="AD782" s="356"/>
      <c r="AE782" s="356"/>
      <c r="AF782" s="356"/>
      <c r="AG782" s="356"/>
      <c r="AH782" s="356"/>
      <c r="AI782" s="361"/>
      <c r="AJ782" s="356"/>
      <c r="AK782" s="356"/>
      <c r="AL782" s="356"/>
      <c r="AM782" s="362"/>
      <c r="AN782" s="356"/>
      <c r="AO782" s="356"/>
      <c r="AP782" s="356"/>
      <c r="AQ782" s="356"/>
      <c r="AR782" s="363"/>
      <c r="AS782" s="356"/>
      <c r="AT782" s="356"/>
      <c r="AU782" s="356"/>
      <c r="AV782" s="364"/>
      <c r="AW782" s="356"/>
      <c r="AX782" s="356"/>
      <c r="AY782" s="356"/>
      <c r="AZ782" s="356"/>
      <c r="BA782" s="356"/>
      <c r="BB782" s="356"/>
      <c r="BC782" s="356"/>
      <c r="BD782" s="356"/>
      <c r="BE782" s="356"/>
      <c r="BF782" s="356"/>
      <c r="BG782" s="356"/>
      <c r="BH782" s="354"/>
      <c r="BI782" s="354"/>
      <c r="BJ782" s="356"/>
      <c r="BK782" s="356"/>
      <c r="BL782" s="356"/>
      <c r="BM782" s="356"/>
      <c r="BN782" s="356"/>
      <c r="BO782" s="356"/>
      <c r="BP782" s="356"/>
      <c r="BQ782" s="356"/>
      <c r="BR782" s="356"/>
      <c r="BS782" s="354"/>
      <c r="BT782" s="356"/>
    </row>
    <row r="783" spans="1:72" x14ac:dyDescent="0.2">
      <c r="A783" s="353"/>
      <c r="B783" s="354"/>
      <c r="C783" s="354"/>
      <c r="D783" s="354"/>
      <c r="E783" s="354"/>
      <c r="F783" s="356"/>
      <c r="G783" s="356"/>
      <c r="H783" s="356"/>
      <c r="I783" s="357"/>
      <c r="J783" s="356"/>
      <c r="K783" s="356"/>
      <c r="L783" s="356"/>
      <c r="M783" s="356"/>
      <c r="N783" s="356"/>
      <c r="O783" s="356"/>
      <c r="P783" s="356"/>
      <c r="Q783" s="356"/>
      <c r="R783" s="358"/>
      <c r="S783" s="358"/>
      <c r="T783" s="356"/>
      <c r="U783" s="359"/>
      <c r="V783" s="493"/>
      <c r="W783" s="356"/>
      <c r="X783" s="356"/>
      <c r="Y783" s="356"/>
      <c r="Z783" s="356"/>
      <c r="AA783" s="360"/>
      <c r="AB783" s="360"/>
      <c r="AC783" s="356"/>
      <c r="AD783" s="356"/>
      <c r="AE783" s="356"/>
      <c r="AF783" s="356"/>
      <c r="AG783" s="356"/>
      <c r="AH783" s="356"/>
      <c r="AI783" s="361"/>
      <c r="AJ783" s="356"/>
      <c r="AK783" s="356"/>
      <c r="AL783" s="356"/>
      <c r="AM783" s="362"/>
      <c r="AN783" s="356"/>
      <c r="AO783" s="356"/>
      <c r="AP783" s="356"/>
      <c r="AQ783" s="356"/>
      <c r="AR783" s="363"/>
      <c r="AS783" s="356"/>
      <c r="AT783" s="356"/>
      <c r="AU783" s="356"/>
      <c r="AV783" s="364"/>
      <c r="AW783" s="356"/>
      <c r="AX783" s="356"/>
      <c r="AY783" s="356"/>
      <c r="AZ783" s="356"/>
      <c r="BA783" s="356"/>
      <c r="BB783" s="356"/>
      <c r="BC783" s="356"/>
      <c r="BD783" s="356"/>
      <c r="BE783" s="356"/>
      <c r="BF783" s="356"/>
      <c r="BG783" s="356"/>
      <c r="BH783" s="354"/>
      <c r="BI783" s="354"/>
      <c r="BJ783" s="356"/>
      <c r="BK783" s="356"/>
      <c r="BL783" s="356"/>
      <c r="BM783" s="356"/>
      <c r="BN783" s="356"/>
      <c r="BO783" s="356"/>
      <c r="BP783" s="356"/>
      <c r="BQ783" s="356"/>
      <c r="BR783" s="356"/>
      <c r="BS783" s="354"/>
      <c r="BT783" s="356"/>
    </row>
    <row r="784" spans="1:72" x14ac:dyDescent="0.2">
      <c r="A784" s="353"/>
      <c r="B784" s="354"/>
      <c r="C784" s="354"/>
      <c r="D784" s="354"/>
      <c r="E784" s="354"/>
      <c r="F784" s="356"/>
      <c r="G784" s="356"/>
      <c r="H784" s="356"/>
      <c r="I784" s="357"/>
      <c r="J784" s="356"/>
      <c r="K784" s="356"/>
      <c r="L784" s="356"/>
      <c r="M784" s="356"/>
      <c r="N784" s="356"/>
      <c r="O784" s="356"/>
      <c r="P784" s="356"/>
      <c r="Q784" s="356"/>
      <c r="R784" s="358"/>
      <c r="S784" s="358"/>
      <c r="T784" s="356"/>
      <c r="U784" s="359"/>
      <c r="V784" s="493"/>
      <c r="W784" s="356"/>
      <c r="X784" s="356"/>
      <c r="Y784" s="356"/>
      <c r="Z784" s="356"/>
      <c r="AA784" s="360"/>
      <c r="AB784" s="360"/>
      <c r="AC784" s="356"/>
      <c r="AD784" s="356"/>
      <c r="AE784" s="356"/>
      <c r="AF784" s="356"/>
      <c r="AG784" s="356"/>
      <c r="AH784" s="356"/>
      <c r="AI784" s="361"/>
      <c r="AJ784" s="356"/>
      <c r="AK784" s="356"/>
      <c r="AL784" s="356"/>
      <c r="AM784" s="362"/>
      <c r="AN784" s="356"/>
      <c r="AO784" s="356"/>
      <c r="AP784" s="356"/>
      <c r="AQ784" s="356"/>
      <c r="AR784" s="363"/>
      <c r="AS784" s="356"/>
      <c r="AT784" s="356"/>
      <c r="AU784" s="356"/>
      <c r="AV784" s="364"/>
      <c r="AW784" s="356"/>
      <c r="AX784" s="356"/>
      <c r="AY784" s="356"/>
      <c r="AZ784" s="356"/>
      <c r="BA784" s="356"/>
      <c r="BB784" s="356"/>
      <c r="BC784" s="356"/>
      <c r="BD784" s="356"/>
      <c r="BE784" s="356"/>
      <c r="BF784" s="356"/>
      <c r="BG784" s="356"/>
      <c r="BH784" s="354"/>
      <c r="BI784" s="354"/>
      <c r="BJ784" s="356"/>
      <c r="BK784" s="356"/>
      <c r="BL784" s="356"/>
      <c r="BM784" s="356"/>
      <c r="BN784" s="356"/>
      <c r="BO784" s="356"/>
      <c r="BP784" s="356"/>
      <c r="BQ784" s="356"/>
      <c r="BR784" s="356"/>
      <c r="BS784" s="354"/>
      <c r="BT784" s="356"/>
    </row>
    <row r="785" spans="1:72" x14ac:dyDescent="0.2">
      <c r="A785" s="353"/>
      <c r="B785" s="354"/>
      <c r="C785" s="354"/>
      <c r="D785" s="354"/>
      <c r="E785" s="354"/>
      <c r="F785" s="356"/>
      <c r="G785" s="356"/>
      <c r="H785" s="356"/>
      <c r="I785" s="357"/>
      <c r="J785" s="356"/>
      <c r="K785" s="356"/>
      <c r="L785" s="356"/>
      <c r="M785" s="356"/>
      <c r="N785" s="356"/>
      <c r="O785" s="356"/>
      <c r="P785" s="356"/>
      <c r="Q785" s="356"/>
      <c r="R785" s="358"/>
      <c r="S785" s="358"/>
      <c r="T785" s="356"/>
      <c r="U785" s="359"/>
      <c r="V785" s="493"/>
      <c r="W785" s="356"/>
      <c r="X785" s="356"/>
      <c r="Y785" s="356"/>
      <c r="Z785" s="356"/>
      <c r="AA785" s="360"/>
      <c r="AB785" s="360"/>
      <c r="AC785" s="356"/>
      <c r="AD785" s="356"/>
      <c r="AE785" s="356"/>
      <c r="AF785" s="356"/>
      <c r="AG785" s="356"/>
      <c r="AH785" s="356"/>
      <c r="AI785" s="361"/>
      <c r="AJ785" s="356"/>
      <c r="AK785" s="356"/>
      <c r="AL785" s="356"/>
      <c r="AM785" s="362"/>
      <c r="AN785" s="356"/>
      <c r="AO785" s="356"/>
      <c r="AP785" s="356"/>
      <c r="AQ785" s="356"/>
      <c r="AR785" s="363"/>
      <c r="AS785" s="356"/>
      <c r="AT785" s="356"/>
      <c r="AU785" s="356"/>
      <c r="AV785" s="364"/>
      <c r="AW785" s="356"/>
      <c r="AX785" s="356"/>
      <c r="AY785" s="356"/>
      <c r="AZ785" s="356"/>
      <c r="BA785" s="356"/>
      <c r="BB785" s="356"/>
      <c r="BC785" s="356"/>
      <c r="BD785" s="356"/>
      <c r="BE785" s="356"/>
      <c r="BF785" s="356"/>
      <c r="BG785" s="356"/>
      <c r="BH785" s="354"/>
      <c r="BI785" s="354"/>
      <c r="BJ785" s="356"/>
      <c r="BK785" s="356"/>
      <c r="BL785" s="356"/>
      <c r="BM785" s="356"/>
      <c r="BN785" s="356"/>
      <c r="BO785" s="356"/>
      <c r="BP785" s="356"/>
      <c r="BQ785" s="356"/>
      <c r="BR785" s="356"/>
      <c r="BS785" s="354"/>
      <c r="BT785" s="356"/>
    </row>
    <row r="786" spans="1:72" x14ac:dyDescent="0.2">
      <c r="A786" s="353"/>
      <c r="B786" s="354"/>
      <c r="C786" s="354"/>
      <c r="D786" s="354"/>
      <c r="E786" s="354"/>
      <c r="F786" s="356"/>
      <c r="G786" s="356"/>
      <c r="H786" s="356"/>
      <c r="I786" s="357"/>
      <c r="J786" s="356"/>
      <c r="K786" s="356"/>
      <c r="L786" s="356"/>
      <c r="M786" s="356"/>
      <c r="N786" s="356"/>
      <c r="O786" s="356"/>
      <c r="P786" s="356"/>
      <c r="Q786" s="356"/>
      <c r="R786" s="358"/>
      <c r="S786" s="358"/>
      <c r="T786" s="356"/>
      <c r="U786" s="359"/>
      <c r="V786" s="493"/>
      <c r="W786" s="356"/>
      <c r="X786" s="356"/>
      <c r="Y786" s="356"/>
      <c r="Z786" s="356"/>
      <c r="AA786" s="360"/>
      <c r="AB786" s="360"/>
      <c r="AC786" s="356"/>
      <c r="AD786" s="356"/>
      <c r="AE786" s="356"/>
      <c r="AF786" s="356"/>
      <c r="AG786" s="356"/>
      <c r="AH786" s="356"/>
      <c r="AI786" s="361"/>
      <c r="AJ786" s="356"/>
      <c r="AK786" s="356"/>
      <c r="AL786" s="356"/>
      <c r="AM786" s="362"/>
      <c r="AN786" s="356"/>
      <c r="AO786" s="356"/>
      <c r="AP786" s="356"/>
      <c r="AQ786" s="356"/>
      <c r="AR786" s="363"/>
      <c r="AS786" s="356"/>
      <c r="AT786" s="356"/>
      <c r="AU786" s="356"/>
      <c r="AV786" s="364"/>
      <c r="AW786" s="356"/>
      <c r="AX786" s="356"/>
      <c r="AY786" s="356"/>
      <c r="AZ786" s="356"/>
      <c r="BA786" s="356"/>
      <c r="BB786" s="356"/>
      <c r="BC786" s="356"/>
      <c r="BD786" s="356"/>
      <c r="BE786" s="356"/>
      <c r="BF786" s="356"/>
      <c r="BG786" s="356"/>
      <c r="BH786" s="354"/>
      <c r="BI786" s="354"/>
      <c r="BJ786" s="356"/>
      <c r="BK786" s="356"/>
      <c r="BL786" s="356"/>
      <c r="BM786" s="356"/>
      <c r="BN786" s="356"/>
      <c r="BO786" s="356"/>
      <c r="BP786" s="356"/>
      <c r="BQ786" s="356"/>
      <c r="BR786" s="356"/>
      <c r="BS786" s="354"/>
      <c r="BT786" s="356"/>
    </row>
    <row r="787" spans="1:72" x14ac:dyDescent="0.2">
      <c r="A787" s="353"/>
      <c r="B787" s="354"/>
      <c r="C787" s="354"/>
      <c r="D787" s="354"/>
      <c r="E787" s="354"/>
      <c r="F787" s="356"/>
      <c r="G787" s="356"/>
      <c r="H787" s="356"/>
      <c r="I787" s="357"/>
      <c r="J787" s="356"/>
      <c r="K787" s="356"/>
      <c r="L787" s="356"/>
      <c r="M787" s="356"/>
      <c r="N787" s="356"/>
      <c r="O787" s="356"/>
      <c r="P787" s="356"/>
      <c r="Q787" s="356"/>
      <c r="R787" s="358"/>
      <c r="S787" s="358"/>
      <c r="T787" s="356"/>
      <c r="U787" s="359"/>
      <c r="V787" s="493"/>
      <c r="W787" s="356"/>
      <c r="X787" s="356"/>
      <c r="Y787" s="356"/>
      <c r="Z787" s="356"/>
      <c r="AA787" s="360"/>
      <c r="AB787" s="360"/>
      <c r="AC787" s="356"/>
      <c r="AD787" s="356"/>
      <c r="AE787" s="356"/>
      <c r="AF787" s="356"/>
      <c r="AG787" s="356"/>
      <c r="AH787" s="356"/>
      <c r="AI787" s="361"/>
      <c r="AJ787" s="356"/>
      <c r="AK787" s="356"/>
      <c r="AL787" s="356"/>
      <c r="AM787" s="362"/>
      <c r="AN787" s="356"/>
      <c r="AO787" s="356"/>
      <c r="AP787" s="356"/>
      <c r="AQ787" s="356"/>
      <c r="AR787" s="363"/>
      <c r="AS787" s="356"/>
      <c r="AT787" s="356"/>
      <c r="AU787" s="356"/>
      <c r="AV787" s="364"/>
      <c r="AW787" s="356"/>
      <c r="AX787" s="356"/>
      <c r="AY787" s="356"/>
      <c r="AZ787" s="356"/>
      <c r="BA787" s="356"/>
      <c r="BB787" s="356"/>
      <c r="BC787" s="356"/>
      <c r="BD787" s="356"/>
      <c r="BE787" s="356"/>
      <c r="BF787" s="356"/>
      <c r="BG787" s="356"/>
      <c r="BH787" s="354"/>
      <c r="BI787" s="354"/>
      <c r="BJ787" s="356"/>
      <c r="BK787" s="356"/>
      <c r="BL787" s="356"/>
      <c r="BM787" s="356"/>
      <c r="BN787" s="356"/>
      <c r="BO787" s="356"/>
      <c r="BP787" s="356"/>
      <c r="BQ787" s="356"/>
      <c r="BR787" s="356"/>
      <c r="BS787" s="354"/>
      <c r="BT787" s="356"/>
    </row>
    <row r="788" spans="1:72" x14ac:dyDescent="0.2">
      <c r="A788" s="353"/>
      <c r="B788" s="354"/>
      <c r="C788" s="354"/>
      <c r="D788" s="354"/>
      <c r="E788" s="354"/>
      <c r="F788" s="356"/>
      <c r="G788" s="356"/>
      <c r="H788" s="356"/>
      <c r="I788" s="357"/>
      <c r="J788" s="356"/>
      <c r="K788" s="356"/>
      <c r="L788" s="356"/>
      <c r="M788" s="356"/>
      <c r="N788" s="356"/>
      <c r="O788" s="356"/>
      <c r="P788" s="356"/>
      <c r="Q788" s="356"/>
      <c r="R788" s="358"/>
      <c r="S788" s="358"/>
      <c r="T788" s="356"/>
      <c r="U788" s="359"/>
      <c r="V788" s="493"/>
      <c r="W788" s="356"/>
      <c r="X788" s="356"/>
      <c r="Y788" s="356"/>
      <c r="Z788" s="356"/>
      <c r="AA788" s="360"/>
      <c r="AB788" s="360"/>
      <c r="AC788" s="356"/>
      <c r="AD788" s="356"/>
      <c r="AE788" s="356"/>
      <c r="AF788" s="356"/>
      <c r="AG788" s="356"/>
      <c r="AH788" s="356"/>
      <c r="AI788" s="361"/>
      <c r="AJ788" s="356"/>
      <c r="AK788" s="356"/>
      <c r="AL788" s="356"/>
      <c r="AM788" s="362"/>
      <c r="AN788" s="356"/>
      <c r="AO788" s="356"/>
      <c r="AP788" s="356"/>
      <c r="AQ788" s="356"/>
      <c r="AR788" s="363"/>
      <c r="AS788" s="356"/>
      <c r="AT788" s="356"/>
      <c r="AU788" s="356"/>
      <c r="AV788" s="364"/>
      <c r="AW788" s="356"/>
      <c r="AX788" s="356"/>
      <c r="AY788" s="356"/>
      <c r="AZ788" s="356"/>
      <c r="BA788" s="356"/>
      <c r="BB788" s="356"/>
      <c r="BC788" s="356"/>
      <c r="BD788" s="356"/>
      <c r="BE788" s="356"/>
      <c r="BF788" s="356"/>
      <c r="BG788" s="356"/>
      <c r="BH788" s="354"/>
      <c r="BI788" s="354"/>
      <c r="BJ788" s="356"/>
      <c r="BK788" s="356"/>
      <c r="BL788" s="356"/>
      <c r="BM788" s="356"/>
      <c r="BN788" s="356"/>
      <c r="BO788" s="356"/>
      <c r="BP788" s="356"/>
      <c r="BQ788" s="356"/>
      <c r="BR788" s="356"/>
      <c r="BS788" s="354"/>
      <c r="BT788" s="356"/>
    </row>
    <row r="789" spans="1:72" x14ac:dyDescent="0.2">
      <c r="A789" s="353"/>
      <c r="B789" s="354"/>
      <c r="C789" s="354"/>
      <c r="D789" s="354"/>
      <c r="E789" s="354"/>
      <c r="F789" s="356"/>
      <c r="G789" s="356"/>
      <c r="H789" s="356"/>
      <c r="I789" s="357"/>
      <c r="J789" s="356"/>
      <c r="K789" s="356"/>
      <c r="L789" s="356"/>
      <c r="M789" s="356"/>
      <c r="N789" s="356"/>
      <c r="O789" s="356"/>
      <c r="P789" s="356"/>
      <c r="Q789" s="356"/>
      <c r="R789" s="358"/>
      <c r="S789" s="358"/>
      <c r="T789" s="356"/>
      <c r="U789" s="359"/>
      <c r="V789" s="493"/>
      <c r="W789" s="356"/>
      <c r="X789" s="356"/>
      <c r="Y789" s="356"/>
      <c r="Z789" s="356"/>
      <c r="AA789" s="360"/>
      <c r="AB789" s="360"/>
      <c r="AC789" s="356"/>
      <c r="AD789" s="356"/>
      <c r="AE789" s="356"/>
      <c r="AF789" s="356"/>
      <c r="AG789" s="356"/>
      <c r="AH789" s="356"/>
      <c r="AI789" s="361"/>
      <c r="AJ789" s="356"/>
      <c r="AK789" s="356"/>
      <c r="AL789" s="356"/>
      <c r="AM789" s="362"/>
      <c r="AN789" s="356"/>
      <c r="AO789" s="356"/>
      <c r="AP789" s="356"/>
      <c r="AQ789" s="356"/>
      <c r="AR789" s="363"/>
      <c r="AS789" s="356"/>
      <c r="AT789" s="356"/>
      <c r="AU789" s="356"/>
      <c r="AV789" s="364"/>
      <c r="AW789" s="356"/>
      <c r="AX789" s="356"/>
      <c r="AY789" s="356"/>
      <c r="AZ789" s="356"/>
      <c r="BA789" s="356"/>
      <c r="BB789" s="356"/>
      <c r="BC789" s="356"/>
      <c r="BD789" s="356"/>
      <c r="BE789" s="356"/>
      <c r="BF789" s="356"/>
      <c r="BG789" s="356"/>
      <c r="BH789" s="354"/>
      <c r="BI789" s="354"/>
      <c r="BJ789" s="356"/>
      <c r="BK789" s="356"/>
      <c r="BL789" s="356"/>
      <c r="BM789" s="356"/>
      <c r="BN789" s="356"/>
      <c r="BO789" s="356"/>
      <c r="BP789" s="356"/>
      <c r="BQ789" s="356"/>
      <c r="BR789" s="356"/>
      <c r="BS789" s="354"/>
      <c r="BT789" s="356"/>
    </row>
    <row r="790" spans="1:72" x14ac:dyDescent="0.2">
      <c r="A790" s="353"/>
      <c r="B790" s="354"/>
      <c r="C790" s="354"/>
      <c r="D790" s="354"/>
      <c r="E790" s="354"/>
      <c r="F790" s="356"/>
      <c r="G790" s="356"/>
      <c r="H790" s="356"/>
      <c r="I790" s="357"/>
      <c r="J790" s="356"/>
      <c r="K790" s="356"/>
      <c r="L790" s="356"/>
      <c r="M790" s="356"/>
      <c r="N790" s="356"/>
      <c r="O790" s="356"/>
      <c r="P790" s="356"/>
      <c r="Q790" s="356"/>
      <c r="R790" s="358"/>
      <c r="S790" s="358"/>
      <c r="T790" s="356"/>
      <c r="U790" s="359"/>
      <c r="V790" s="493"/>
      <c r="W790" s="356"/>
      <c r="X790" s="356"/>
      <c r="Y790" s="356"/>
      <c r="Z790" s="356"/>
      <c r="AA790" s="360"/>
      <c r="AB790" s="360"/>
      <c r="AC790" s="356"/>
      <c r="AD790" s="356"/>
      <c r="AE790" s="356"/>
      <c r="AF790" s="356"/>
      <c r="AG790" s="356"/>
      <c r="AH790" s="356"/>
      <c r="AI790" s="361"/>
      <c r="AJ790" s="356"/>
      <c r="AK790" s="356"/>
      <c r="AL790" s="356"/>
      <c r="AM790" s="362"/>
      <c r="AN790" s="356"/>
      <c r="AO790" s="356"/>
      <c r="AP790" s="356"/>
      <c r="AQ790" s="356"/>
      <c r="AR790" s="363"/>
      <c r="AS790" s="356"/>
      <c r="AT790" s="356"/>
      <c r="AU790" s="356"/>
      <c r="AV790" s="364"/>
      <c r="AW790" s="356"/>
      <c r="AX790" s="356"/>
      <c r="AY790" s="356"/>
      <c r="AZ790" s="356"/>
      <c r="BA790" s="356"/>
      <c r="BB790" s="356"/>
      <c r="BC790" s="356"/>
      <c r="BD790" s="356"/>
      <c r="BE790" s="356"/>
      <c r="BF790" s="356"/>
      <c r="BG790" s="356"/>
      <c r="BH790" s="354"/>
      <c r="BI790" s="354"/>
      <c r="BJ790" s="356"/>
      <c r="BK790" s="356"/>
      <c r="BL790" s="356"/>
      <c r="BM790" s="356"/>
      <c r="BN790" s="356"/>
      <c r="BO790" s="356"/>
      <c r="BP790" s="356"/>
      <c r="BQ790" s="356"/>
      <c r="BR790" s="356"/>
      <c r="BS790" s="354"/>
      <c r="BT790" s="356"/>
    </row>
    <row r="791" spans="1:72" x14ac:dyDescent="0.2">
      <c r="A791" s="353"/>
      <c r="B791" s="354"/>
      <c r="C791" s="354"/>
      <c r="D791" s="354"/>
      <c r="E791" s="354"/>
      <c r="F791" s="356"/>
      <c r="G791" s="356"/>
      <c r="H791" s="356"/>
      <c r="I791" s="357"/>
      <c r="J791" s="356"/>
      <c r="K791" s="356"/>
      <c r="L791" s="356"/>
      <c r="M791" s="356"/>
      <c r="N791" s="356"/>
      <c r="O791" s="356"/>
      <c r="P791" s="356"/>
      <c r="Q791" s="356"/>
      <c r="R791" s="358"/>
      <c r="S791" s="358"/>
      <c r="T791" s="356"/>
      <c r="U791" s="359"/>
      <c r="V791" s="493"/>
      <c r="W791" s="356"/>
      <c r="X791" s="356"/>
      <c r="Y791" s="356"/>
      <c r="Z791" s="356"/>
      <c r="AA791" s="360"/>
      <c r="AB791" s="360"/>
      <c r="AC791" s="356"/>
      <c r="AD791" s="356"/>
      <c r="AE791" s="356"/>
      <c r="AF791" s="356"/>
      <c r="AG791" s="356"/>
      <c r="AH791" s="356"/>
      <c r="AI791" s="361"/>
      <c r="AJ791" s="356"/>
      <c r="AK791" s="356"/>
      <c r="AL791" s="356"/>
      <c r="AM791" s="362"/>
      <c r="AN791" s="356"/>
      <c r="AO791" s="356"/>
      <c r="AP791" s="356"/>
      <c r="AQ791" s="356"/>
      <c r="AR791" s="363"/>
      <c r="AS791" s="356"/>
      <c r="AT791" s="356"/>
      <c r="AU791" s="356"/>
      <c r="AV791" s="364"/>
      <c r="AW791" s="356"/>
      <c r="AX791" s="356"/>
      <c r="AY791" s="356"/>
      <c r="AZ791" s="356"/>
      <c r="BA791" s="356"/>
      <c r="BB791" s="356"/>
      <c r="BC791" s="356"/>
      <c r="BD791" s="356"/>
      <c r="BE791" s="356"/>
      <c r="BF791" s="356"/>
      <c r="BG791" s="356"/>
      <c r="BH791" s="354"/>
      <c r="BI791" s="354"/>
      <c r="BJ791" s="356"/>
      <c r="BK791" s="356"/>
      <c r="BL791" s="356"/>
      <c r="BM791" s="356"/>
      <c r="BN791" s="356"/>
      <c r="BO791" s="356"/>
      <c r="BP791" s="356"/>
      <c r="BQ791" s="356"/>
      <c r="BR791" s="356"/>
      <c r="BS791" s="354"/>
      <c r="BT791" s="356"/>
    </row>
    <row r="792" spans="1:72" x14ac:dyDescent="0.2">
      <c r="A792" s="353"/>
      <c r="B792" s="354"/>
      <c r="C792" s="354"/>
      <c r="D792" s="354"/>
      <c r="E792" s="354"/>
      <c r="F792" s="356"/>
      <c r="G792" s="356"/>
      <c r="H792" s="356"/>
      <c r="I792" s="357"/>
      <c r="J792" s="356"/>
      <c r="K792" s="356"/>
      <c r="L792" s="356"/>
      <c r="M792" s="356"/>
      <c r="N792" s="356"/>
      <c r="O792" s="356"/>
      <c r="P792" s="356"/>
      <c r="Q792" s="356"/>
      <c r="R792" s="358"/>
      <c r="S792" s="358"/>
      <c r="T792" s="356"/>
      <c r="U792" s="359"/>
      <c r="V792" s="493"/>
      <c r="W792" s="356"/>
      <c r="X792" s="356"/>
      <c r="Y792" s="356"/>
      <c r="Z792" s="356"/>
      <c r="AA792" s="360"/>
      <c r="AB792" s="360"/>
      <c r="AC792" s="356"/>
      <c r="AD792" s="356"/>
      <c r="AE792" s="356"/>
      <c r="AF792" s="356"/>
      <c r="AG792" s="356"/>
      <c r="AH792" s="356"/>
      <c r="AI792" s="361"/>
      <c r="AJ792" s="356"/>
      <c r="AK792" s="356"/>
      <c r="AL792" s="356"/>
      <c r="AM792" s="362"/>
      <c r="AN792" s="356"/>
      <c r="AO792" s="356"/>
      <c r="AP792" s="356"/>
      <c r="AQ792" s="356"/>
      <c r="AR792" s="363"/>
      <c r="AS792" s="356"/>
      <c r="AT792" s="356"/>
      <c r="AU792" s="356"/>
      <c r="AV792" s="364"/>
      <c r="AW792" s="356"/>
      <c r="AX792" s="356"/>
      <c r="AY792" s="356"/>
      <c r="AZ792" s="356"/>
      <c r="BA792" s="356"/>
      <c r="BB792" s="356"/>
      <c r="BC792" s="356"/>
      <c r="BD792" s="356"/>
      <c r="BE792" s="356"/>
      <c r="BF792" s="356"/>
      <c r="BG792" s="356"/>
      <c r="BH792" s="354"/>
      <c r="BI792" s="354"/>
      <c r="BJ792" s="356"/>
      <c r="BK792" s="356"/>
      <c r="BL792" s="356"/>
      <c r="BM792" s="356"/>
      <c r="BN792" s="356"/>
      <c r="BO792" s="356"/>
      <c r="BP792" s="356"/>
      <c r="BQ792" s="356"/>
      <c r="BR792" s="356"/>
      <c r="BS792" s="354"/>
      <c r="BT792" s="356"/>
    </row>
    <row r="793" spans="1:72" x14ac:dyDescent="0.2">
      <c r="A793" s="353"/>
      <c r="B793" s="354"/>
      <c r="C793" s="354"/>
      <c r="D793" s="354"/>
      <c r="E793" s="354"/>
      <c r="F793" s="356"/>
      <c r="G793" s="356"/>
      <c r="H793" s="356"/>
      <c r="I793" s="357"/>
      <c r="J793" s="356"/>
      <c r="K793" s="356"/>
      <c r="L793" s="356"/>
      <c r="M793" s="356"/>
      <c r="N793" s="356"/>
      <c r="O793" s="356"/>
      <c r="P793" s="356"/>
      <c r="Q793" s="356"/>
      <c r="R793" s="358"/>
      <c r="S793" s="358"/>
      <c r="T793" s="356"/>
      <c r="U793" s="359"/>
      <c r="V793" s="493"/>
      <c r="W793" s="356"/>
      <c r="X793" s="356"/>
      <c r="Y793" s="356"/>
      <c r="Z793" s="356"/>
      <c r="AA793" s="360"/>
      <c r="AB793" s="360"/>
      <c r="AC793" s="356"/>
      <c r="AD793" s="356"/>
      <c r="AE793" s="356"/>
      <c r="AF793" s="356"/>
      <c r="AG793" s="356"/>
      <c r="AH793" s="356"/>
      <c r="AI793" s="361"/>
      <c r="AJ793" s="356"/>
      <c r="AK793" s="356"/>
      <c r="AL793" s="356"/>
      <c r="AM793" s="362"/>
      <c r="AN793" s="356"/>
      <c r="AO793" s="356"/>
      <c r="AP793" s="356"/>
      <c r="AQ793" s="356"/>
      <c r="AR793" s="363"/>
      <c r="AS793" s="356"/>
      <c r="AT793" s="356"/>
      <c r="AU793" s="356"/>
      <c r="AV793" s="364"/>
      <c r="AW793" s="356"/>
      <c r="AX793" s="356"/>
      <c r="AY793" s="356"/>
      <c r="AZ793" s="356"/>
      <c r="BA793" s="356"/>
      <c r="BB793" s="356"/>
      <c r="BC793" s="356"/>
      <c r="BD793" s="356"/>
      <c r="BE793" s="356"/>
      <c r="BF793" s="356"/>
      <c r="BG793" s="356"/>
      <c r="BH793" s="354"/>
      <c r="BI793" s="354"/>
      <c r="BJ793" s="356"/>
      <c r="BK793" s="356"/>
      <c r="BL793" s="356"/>
      <c r="BM793" s="356"/>
      <c r="BN793" s="356"/>
      <c r="BO793" s="356"/>
      <c r="BP793" s="356"/>
      <c r="BQ793" s="356"/>
      <c r="BR793" s="356"/>
      <c r="BS793" s="354"/>
      <c r="BT793" s="356"/>
    </row>
    <row r="794" spans="1:72" x14ac:dyDescent="0.2">
      <c r="A794" s="353"/>
      <c r="B794" s="354"/>
      <c r="C794" s="354"/>
      <c r="D794" s="354"/>
      <c r="E794" s="354"/>
      <c r="F794" s="356"/>
      <c r="G794" s="356"/>
      <c r="H794" s="356"/>
      <c r="I794" s="357"/>
      <c r="J794" s="356"/>
      <c r="K794" s="356"/>
      <c r="L794" s="356"/>
      <c r="M794" s="356"/>
      <c r="N794" s="356"/>
      <c r="O794" s="356"/>
      <c r="P794" s="356"/>
      <c r="Q794" s="356"/>
      <c r="R794" s="358"/>
      <c r="S794" s="358"/>
      <c r="T794" s="356"/>
      <c r="U794" s="359"/>
      <c r="V794" s="493"/>
      <c r="W794" s="356"/>
      <c r="X794" s="356"/>
      <c r="Y794" s="356"/>
      <c r="Z794" s="356"/>
      <c r="AA794" s="360"/>
      <c r="AB794" s="360"/>
      <c r="AC794" s="356"/>
      <c r="AD794" s="356"/>
      <c r="AE794" s="356"/>
      <c r="AF794" s="356"/>
      <c r="AG794" s="356"/>
      <c r="AH794" s="356"/>
      <c r="AI794" s="361"/>
      <c r="AJ794" s="356"/>
      <c r="AK794" s="356"/>
      <c r="AL794" s="356"/>
      <c r="AM794" s="362"/>
      <c r="AN794" s="356"/>
      <c r="AO794" s="356"/>
      <c r="AP794" s="356"/>
      <c r="AQ794" s="356"/>
      <c r="AR794" s="363"/>
      <c r="AS794" s="356"/>
      <c r="AT794" s="356"/>
      <c r="AU794" s="356"/>
      <c r="AV794" s="364"/>
      <c r="AW794" s="356"/>
      <c r="AX794" s="356"/>
      <c r="AY794" s="356"/>
      <c r="AZ794" s="356"/>
      <c r="BA794" s="356"/>
      <c r="BB794" s="356"/>
      <c r="BC794" s="356"/>
      <c r="BD794" s="356"/>
      <c r="BE794" s="356"/>
      <c r="BF794" s="356"/>
      <c r="BG794" s="356"/>
      <c r="BH794" s="354"/>
      <c r="BI794" s="354"/>
      <c r="BJ794" s="356"/>
      <c r="BK794" s="356"/>
      <c r="BL794" s="356"/>
      <c r="BM794" s="356"/>
      <c r="BN794" s="356"/>
      <c r="BO794" s="356"/>
      <c r="BP794" s="356"/>
      <c r="BQ794" s="356"/>
      <c r="BR794" s="356"/>
      <c r="BS794" s="354"/>
      <c r="BT794" s="356"/>
    </row>
    <row r="795" spans="1:72" x14ac:dyDescent="0.2">
      <c r="A795" s="353"/>
      <c r="B795" s="354"/>
      <c r="C795" s="354"/>
      <c r="D795" s="354"/>
      <c r="E795" s="354"/>
      <c r="F795" s="356"/>
      <c r="G795" s="356"/>
      <c r="H795" s="356"/>
      <c r="I795" s="357"/>
      <c r="J795" s="356"/>
      <c r="K795" s="356"/>
      <c r="L795" s="356"/>
      <c r="M795" s="356"/>
      <c r="N795" s="356"/>
      <c r="O795" s="356"/>
      <c r="P795" s="356"/>
      <c r="Q795" s="356"/>
      <c r="R795" s="358"/>
      <c r="S795" s="358"/>
      <c r="T795" s="356"/>
      <c r="U795" s="359"/>
      <c r="V795" s="493"/>
      <c r="W795" s="356"/>
      <c r="X795" s="356"/>
      <c r="Y795" s="356"/>
      <c r="Z795" s="356"/>
      <c r="AA795" s="360"/>
      <c r="AB795" s="360"/>
      <c r="AC795" s="356"/>
      <c r="AD795" s="356"/>
      <c r="AE795" s="356"/>
      <c r="AF795" s="356"/>
      <c r="AG795" s="356"/>
      <c r="AH795" s="356"/>
      <c r="AI795" s="361"/>
      <c r="AJ795" s="356"/>
      <c r="AK795" s="356"/>
      <c r="AL795" s="356"/>
      <c r="AM795" s="362"/>
      <c r="AN795" s="356"/>
      <c r="AO795" s="356"/>
      <c r="AP795" s="356"/>
      <c r="AQ795" s="356"/>
      <c r="AR795" s="363"/>
      <c r="AS795" s="356"/>
      <c r="AT795" s="356"/>
      <c r="AU795" s="356"/>
      <c r="AV795" s="364"/>
      <c r="AW795" s="356"/>
      <c r="AX795" s="356"/>
      <c r="AY795" s="356"/>
      <c r="AZ795" s="356"/>
      <c r="BA795" s="356"/>
      <c r="BB795" s="356"/>
      <c r="BC795" s="356"/>
      <c r="BD795" s="356"/>
      <c r="BE795" s="356"/>
      <c r="BF795" s="356"/>
      <c r="BG795" s="356"/>
      <c r="BH795" s="354"/>
      <c r="BI795" s="354"/>
      <c r="BJ795" s="356"/>
      <c r="BK795" s="356"/>
      <c r="BL795" s="356"/>
      <c r="BM795" s="356"/>
      <c r="BN795" s="356"/>
      <c r="BO795" s="356"/>
      <c r="BP795" s="356"/>
      <c r="BQ795" s="356"/>
      <c r="BR795" s="356"/>
      <c r="BS795" s="354"/>
      <c r="BT795" s="356"/>
    </row>
    <row r="796" spans="1:72" x14ac:dyDescent="0.2">
      <c r="A796" s="353"/>
      <c r="B796" s="354"/>
      <c r="C796" s="354"/>
      <c r="D796" s="354"/>
      <c r="E796" s="354"/>
      <c r="F796" s="356"/>
      <c r="G796" s="356"/>
      <c r="H796" s="356"/>
      <c r="I796" s="357"/>
      <c r="J796" s="356"/>
      <c r="K796" s="356"/>
      <c r="L796" s="356"/>
      <c r="M796" s="356"/>
      <c r="N796" s="356"/>
      <c r="O796" s="356"/>
      <c r="P796" s="356"/>
      <c r="Q796" s="356"/>
      <c r="R796" s="358"/>
      <c r="S796" s="358"/>
      <c r="T796" s="356"/>
      <c r="U796" s="359"/>
      <c r="V796" s="493"/>
      <c r="W796" s="356"/>
      <c r="X796" s="356"/>
      <c r="Y796" s="356"/>
      <c r="Z796" s="356"/>
      <c r="AA796" s="360"/>
      <c r="AB796" s="360"/>
      <c r="AC796" s="356"/>
      <c r="AD796" s="356"/>
      <c r="AE796" s="356"/>
      <c r="AF796" s="356"/>
      <c r="AG796" s="356"/>
      <c r="AH796" s="356"/>
      <c r="AI796" s="361"/>
      <c r="AJ796" s="356"/>
      <c r="AK796" s="356"/>
      <c r="AL796" s="356"/>
      <c r="AM796" s="362"/>
      <c r="AN796" s="356"/>
      <c r="AO796" s="356"/>
      <c r="AP796" s="356"/>
      <c r="AQ796" s="356"/>
      <c r="AR796" s="363"/>
      <c r="AS796" s="356"/>
      <c r="AT796" s="356"/>
      <c r="AU796" s="356"/>
      <c r="AV796" s="364"/>
      <c r="AW796" s="356"/>
      <c r="AX796" s="356"/>
      <c r="AY796" s="356"/>
      <c r="AZ796" s="356"/>
      <c r="BA796" s="356"/>
      <c r="BB796" s="356"/>
      <c r="BC796" s="356"/>
      <c r="BD796" s="356"/>
      <c r="BE796" s="356"/>
      <c r="BF796" s="356"/>
      <c r="BG796" s="356"/>
      <c r="BH796" s="354"/>
      <c r="BI796" s="354"/>
      <c r="BJ796" s="356"/>
      <c r="BK796" s="356"/>
      <c r="BL796" s="356"/>
      <c r="BM796" s="356"/>
      <c r="BN796" s="356"/>
      <c r="BO796" s="356"/>
      <c r="BP796" s="356"/>
      <c r="BQ796" s="356"/>
      <c r="BR796" s="356"/>
      <c r="BS796" s="354"/>
      <c r="BT796" s="356"/>
    </row>
    <row r="797" spans="1:72" x14ac:dyDescent="0.2">
      <c r="A797" s="353"/>
      <c r="B797" s="354"/>
      <c r="C797" s="354"/>
      <c r="D797" s="354"/>
      <c r="E797" s="354"/>
      <c r="F797" s="356"/>
      <c r="G797" s="356"/>
      <c r="H797" s="356"/>
      <c r="I797" s="357"/>
      <c r="J797" s="356"/>
      <c r="K797" s="356"/>
      <c r="L797" s="356"/>
      <c r="M797" s="356"/>
      <c r="N797" s="356"/>
      <c r="O797" s="356"/>
      <c r="P797" s="356"/>
      <c r="Q797" s="356"/>
      <c r="R797" s="358"/>
      <c r="S797" s="358"/>
      <c r="T797" s="356"/>
      <c r="U797" s="359"/>
      <c r="V797" s="493"/>
      <c r="W797" s="356"/>
      <c r="X797" s="356"/>
      <c r="Y797" s="356"/>
      <c r="Z797" s="356"/>
      <c r="AA797" s="360"/>
      <c r="AB797" s="360"/>
      <c r="AC797" s="356"/>
      <c r="AD797" s="356"/>
      <c r="AE797" s="356"/>
      <c r="AF797" s="356"/>
      <c r="AG797" s="356"/>
      <c r="AH797" s="356"/>
      <c r="AI797" s="361"/>
      <c r="AJ797" s="356"/>
      <c r="AK797" s="356"/>
      <c r="AL797" s="356"/>
      <c r="AM797" s="362"/>
      <c r="AN797" s="356"/>
      <c r="AO797" s="356"/>
      <c r="AP797" s="356"/>
      <c r="AQ797" s="356"/>
      <c r="AR797" s="363"/>
      <c r="AS797" s="356"/>
      <c r="AT797" s="356"/>
      <c r="AU797" s="356"/>
      <c r="AV797" s="364"/>
      <c r="AW797" s="356"/>
      <c r="AX797" s="356"/>
      <c r="AY797" s="356"/>
      <c r="AZ797" s="356"/>
      <c r="BA797" s="356"/>
      <c r="BB797" s="356"/>
      <c r="BC797" s="356"/>
      <c r="BD797" s="356"/>
      <c r="BE797" s="356"/>
      <c r="BF797" s="356"/>
      <c r="BG797" s="356"/>
      <c r="BH797" s="354"/>
      <c r="BI797" s="354"/>
      <c r="BJ797" s="356"/>
      <c r="BK797" s="356"/>
      <c r="BL797" s="356"/>
      <c r="BM797" s="356"/>
      <c r="BN797" s="356"/>
      <c r="BO797" s="356"/>
      <c r="BP797" s="356"/>
      <c r="BQ797" s="356"/>
      <c r="BR797" s="356"/>
      <c r="BS797" s="354"/>
      <c r="BT797" s="356"/>
    </row>
    <row r="798" spans="1:72" x14ac:dyDescent="0.2">
      <c r="A798" s="353"/>
      <c r="B798" s="354"/>
      <c r="C798" s="354"/>
      <c r="D798" s="354"/>
      <c r="E798" s="354"/>
      <c r="F798" s="356"/>
      <c r="G798" s="356"/>
      <c r="H798" s="356"/>
      <c r="I798" s="357"/>
      <c r="J798" s="356"/>
      <c r="K798" s="356"/>
      <c r="L798" s="356"/>
      <c r="M798" s="356"/>
      <c r="N798" s="356"/>
      <c r="O798" s="356"/>
      <c r="P798" s="356"/>
      <c r="Q798" s="356"/>
      <c r="R798" s="358"/>
      <c r="S798" s="358"/>
      <c r="T798" s="356"/>
      <c r="U798" s="359"/>
      <c r="V798" s="493"/>
      <c r="W798" s="356"/>
      <c r="X798" s="356"/>
      <c r="Y798" s="356"/>
      <c r="Z798" s="356"/>
      <c r="AA798" s="360"/>
      <c r="AB798" s="360"/>
      <c r="AC798" s="356"/>
      <c r="AD798" s="356"/>
      <c r="AE798" s="356"/>
      <c r="AF798" s="356"/>
      <c r="AG798" s="356"/>
      <c r="AH798" s="356"/>
      <c r="AI798" s="361"/>
      <c r="AJ798" s="356"/>
      <c r="AK798" s="356"/>
      <c r="AL798" s="356"/>
      <c r="AM798" s="362"/>
      <c r="AN798" s="356"/>
      <c r="AO798" s="356"/>
      <c r="AP798" s="356"/>
      <c r="AQ798" s="356"/>
      <c r="AR798" s="363"/>
      <c r="AS798" s="356"/>
      <c r="AT798" s="356"/>
      <c r="AU798" s="356"/>
      <c r="AV798" s="364"/>
      <c r="AW798" s="356"/>
      <c r="AX798" s="356"/>
      <c r="AY798" s="356"/>
      <c r="AZ798" s="356"/>
      <c r="BA798" s="356"/>
      <c r="BB798" s="356"/>
      <c r="BC798" s="356"/>
      <c r="BD798" s="356"/>
      <c r="BE798" s="356"/>
      <c r="BF798" s="356"/>
      <c r="BG798" s="356"/>
      <c r="BH798" s="354"/>
      <c r="BI798" s="354"/>
      <c r="BJ798" s="356"/>
      <c r="BK798" s="356"/>
      <c r="BL798" s="356"/>
      <c r="BM798" s="356"/>
      <c r="BN798" s="356"/>
      <c r="BO798" s="356"/>
      <c r="BP798" s="356"/>
      <c r="BQ798" s="356"/>
      <c r="BR798" s="356"/>
      <c r="BS798" s="354"/>
      <c r="BT798" s="356"/>
    </row>
    <row r="799" spans="1:72" x14ac:dyDescent="0.2">
      <c r="A799" s="353"/>
      <c r="B799" s="354"/>
      <c r="C799" s="354"/>
      <c r="D799" s="354"/>
      <c r="E799" s="354"/>
      <c r="F799" s="356"/>
      <c r="G799" s="356"/>
      <c r="H799" s="356"/>
      <c r="I799" s="357"/>
      <c r="J799" s="356"/>
      <c r="K799" s="356"/>
      <c r="L799" s="356"/>
      <c r="M799" s="356"/>
      <c r="N799" s="356"/>
      <c r="O799" s="356"/>
      <c r="P799" s="356"/>
      <c r="Q799" s="356"/>
      <c r="R799" s="358"/>
      <c r="S799" s="358"/>
      <c r="T799" s="356"/>
      <c r="U799" s="359"/>
      <c r="V799" s="493"/>
      <c r="W799" s="356"/>
      <c r="X799" s="356"/>
      <c r="Y799" s="356"/>
      <c r="Z799" s="356"/>
      <c r="AA799" s="360"/>
      <c r="AB799" s="360"/>
      <c r="AC799" s="356"/>
      <c r="AD799" s="356"/>
      <c r="AE799" s="356"/>
      <c r="AF799" s="356"/>
      <c r="AG799" s="356"/>
      <c r="AH799" s="356"/>
      <c r="AI799" s="361"/>
      <c r="AJ799" s="356"/>
      <c r="AK799" s="356"/>
      <c r="AL799" s="356"/>
      <c r="AM799" s="362"/>
      <c r="AN799" s="356"/>
      <c r="AO799" s="356"/>
      <c r="AP799" s="356"/>
      <c r="AQ799" s="356"/>
      <c r="AR799" s="363"/>
      <c r="AS799" s="356"/>
      <c r="AT799" s="356"/>
      <c r="AU799" s="356"/>
      <c r="AV799" s="364"/>
      <c r="AW799" s="356"/>
      <c r="AX799" s="356"/>
      <c r="AY799" s="356"/>
      <c r="AZ799" s="356"/>
      <c r="BA799" s="356"/>
      <c r="BB799" s="356"/>
      <c r="BC799" s="356"/>
      <c r="BD799" s="356"/>
      <c r="BE799" s="356"/>
      <c r="BF799" s="356"/>
      <c r="BG799" s="356"/>
      <c r="BH799" s="354"/>
      <c r="BI799" s="354"/>
      <c r="BJ799" s="356"/>
      <c r="BK799" s="356"/>
      <c r="BL799" s="356"/>
      <c r="BM799" s="356"/>
      <c r="BN799" s="356"/>
      <c r="BO799" s="356"/>
      <c r="BP799" s="356"/>
      <c r="BQ799" s="356"/>
      <c r="BR799" s="356"/>
      <c r="BS799" s="354"/>
      <c r="BT799" s="356"/>
    </row>
    <row r="800" spans="1:72" x14ac:dyDescent="0.2">
      <c r="A800" s="353"/>
      <c r="B800" s="354"/>
      <c r="C800" s="354"/>
      <c r="D800" s="354"/>
      <c r="E800" s="354"/>
      <c r="F800" s="356"/>
      <c r="G800" s="356"/>
      <c r="H800" s="356"/>
      <c r="I800" s="357"/>
      <c r="J800" s="356"/>
      <c r="K800" s="356"/>
      <c r="L800" s="356"/>
      <c r="M800" s="356"/>
      <c r="N800" s="356"/>
      <c r="O800" s="356"/>
      <c r="P800" s="356"/>
      <c r="Q800" s="356"/>
      <c r="R800" s="358"/>
      <c r="S800" s="358"/>
      <c r="T800" s="356"/>
      <c r="U800" s="359"/>
      <c r="V800" s="493"/>
      <c r="W800" s="356"/>
      <c r="X800" s="356"/>
      <c r="Y800" s="356"/>
      <c r="Z800" s="356"/>
      <c r="AA800" s="360"/>
      <c r="AB800" s="360"/>
      <c r="AC800" s="356"/>
      <c r="AD800" s="356"/>
      <c r="AE800" s="356"/>
      <c r="AF800" s="356"/>
      <c r="AG800" s="356"/>
      <c r="AH800" s="356"/>
      <c r="AI800" s="361"/>
      <c r="AJ800" s="356"/>
      <c r="AK800" s="356"/>
      <c r="AL800" s="356"/>
      <c r="AM800" s="362"/>
      <c r="AN800" s="356"/>
      <c r="AO800" s="356"/>
      <c r="AP800" s="356"/>
      <c r="AQ800" s="356"/>
      <c r="AR800" s="363"/>
      <c r="AS800" s="356"/>
      <c r="AT800" s="356"/>
      <c r="AU800" s="356"/>
      <c r="AV800" s="364"/>
      <c r="AW800" s="356"/>
      <c r="AX800" s="356"/>
      <c r="AY800" s="356"/>
      <c r="AZ800" s="356"/>
      <c r="BA800" s="356"/>
      <c r="BB800" s="356"/>
      <c r="BC800" s="356"/>
      <c r="BD800" s="356"/>
      <c r="BE800" s="356"/>
      <c r="BF800" s="356"/>
      <c r="BG800" s="356"/>
      <c r="BH800" s="354"/>
      <c r="BI800" s="354"/>
      <c r="BJ800" s="356"/>
      <c r="BK800" s="356"/>
      <c r="BL800" s="356"/>
      <c r="BM800" s="356"/>
      <c r="BN800" s="356"/>
      <c r="BO800" s="356"/>
      <c r="BP800" s="356"/>
      <c r="BQ800" s="356"/>
      <c r="BR800" s="356"/>
      <c r="BS800" s="354"/>
      <c r="BT800" s="356"/>
    </row>
    <row r="801" spans="1:72" x14ac:dyDescent="0.2">
      <c r="A801" s="353"/>
      <c r="B801" s="354"/>
      <c r="C801" s="354"/>
      <c r="D801" s="354"/>
      <c r="E801" s="354"/>
      <c r="F801" s="356"/>
      <c r="G801" s="356"/>
      <c r="H801" s="356"/>
      <c r="I801" s="357"/>
      <c r="J801" s="356"/>
      <c r="K801" s="356"/>
      <c r="L801" s="356"/>
      <c r="M801" s="356"/>
      <c r="N801" s="356"/>
      <c r="O801" s="356"/>
      <c r="P801" s="356"/>
      <c r="Q801" s="356"/>
      <c r="R801" s="358"/>
      <c r="S801" s="358"/>
      <c r="T801" s="356"/>
      <c r="U801" s="359"/>
      <c r="V801" s="493"/>
      <c r="W801" s="356"/>
      <c r="X801" s="356"/>
      <c r="Y801" s="356"/>
      <c r="Z801" s="356"/>
      <c r="AA801" s="360"/>
      <c r="AB801" s="360"/>
      <c r="AC801" s="356"/>
      <c r="AD801" s="356"/>
      <c r="AE801" s="356"/>
      <c r="AF801" s="356"/>
      <c r="AG801" s="356"/>
      <c r="AH801" s="356"/>
      <c r="AI801" s="361"/>
      <c r="AJ801" s="356"/>
      <c r="AK801" s="356"/>
      <c r="AL801" s="356"/>
      <c r="AM801" s="362"/>
      <c r="AN801" s="356"/>
      <c r="AO801" s="356"/>
      <c r="AP801" s="356"/>
      <c r="AQ801" s="356"/>
      <c r="AR801" s="363"/>
      <c r="AS801" s="356"/>
      <c r="AT801" s="356"/>
      <c r="AU801" s="356"/>
      <c r="AV801" s="364"/>
      <c r="AW801" s="356"/>
      <c r="AX801" s="356"/>
      <c r="AY801" s="356"/>
      <c r="AZ801" s="356"/>
      <c r="BA801" s="356"/>
      <c r="BB801" s="356"/>
      <c r="BC801" s="356"/>
      <c r="BD801" s="356"/>
      <c r="BE801" s="356"/>
      <c r="BF801" s="356"/>
      <c r="BG801" s="356"/>
      <c r="BH801" s="354"/>
      <c r="BI801" s="354"/>
      <c r="BJ801" s="356"/>
      <c r="BK801" s="356"/>
      <c r="BL801" s="356"/>
      <c r="BM801" s="356"/>
      <c r="BN801" s="356"/>
      <c r="BO801" s="356"/>
      <c r="BP801" s="356"/>
      <c r="BQ801" s="356"/>
      <c r="BR801" s="356"/>
      <c r="BS801" s="354"/>
      <c r="BT801" s="356"/>
    </row>
    <row r="802" spans="1:72" x14ac:dyDescent="0.2">
      <c r="A802" s="353"/>
      <c r="B802" s="354"/>
      <c r="C802" s="354"/>
      <c r="D802" s="354"/>
      <c r="E802" s="354"/>
      <c r="F802" s="356"/>
      <c r="G802" s="356"/>
      <c r="H802" s="356"/>
      <c r="I802" s="357"/>
      <c r="J802" s="356"/>
      <c r="K802" s="356"/>
      <c r="L802" s="356"/>
      <c r="M802" s="356"/>
      <c r="N802" s="356"/>
      <c r="O802" s="356"/>
      <c r="P802" s="356"/>
      <c r="Q802" s="356"/>
      <c r="R802" s="358"/>
      <c r="S802" s="358"/>
      <c r="T802" s="356"/>
      <c r="U802" s="359"/>
      <c r="V802" s="493"/>
      <c r="W802" s="356"/>
      <c r="X802" s="356"/>
      <c r="Y802" s="356"/>
      <c r="Z802" s="356"/>
      <c r="AA802" s="360"/>
      <c r="AB802" s="360"/>
      <c r="AC802" s="356"/>
      <c r="AD802" s="356"/>
      <c r="AE802" s="356"/>
      <c r="AF802" s="356"/>
      <c r="AG802" s="356"/>
      <c r="AH802" s="356"/>
      <c r="AI802" s="361"/>
      <c r="AJ802" s="356"/>
      <c r="AK802" s="356"/>
      <c r="AL802" s="356"/>
      <c r="AM802" s="362"/>
      <c r="AN802" s="356"/>
      <c r="AO802" s="356"/>
      <c r="AP802" s="356"/>
      <c r="AQ802" s="356"/>
      <c r="AR802" s="363"/>
      <c r="AS802" s="356"/>
      <c r="AT802" s="356"/>
      <c r="AU802" s="356"/>
      <c r="AV802" s="364"/>
      <c r="AW802" s="356"/>
      <c r="AX802" s="356"/>
      <c r="AY802" s="356"/>
      <c r="AZ802" s="356"/>
      <c r="BA802" s="356"/>
      <c r="BB802" s="356"/>
      <c r="BC802" s="356"/>
      <c r="BD802" s="356"/>
      <c r="BE802" s="356"/>
      <c r="BF802" s="356"/>
      <c r="BG802" s="356"/>
      <c r="BH802" s="354"/>
      <c r="BI802" s="354"/>
      <c r="BJ802" s="356"/>
      <c r="BK802" s="356"/>
      <c r="BL802" s="356"/>
      <c r="BM802" s="356"/>
      <c r="BN802" s="356"/>
      <c r="BO802" s="356"/>
      <c r="BP802" s="356"/>
      <c r="BQ802" s="356"/>
      <c r="BR802" s="356"/>
      <c r="BS802" s="354"/>
      <c r="BT802" s="356"/>
    </row>
    <row r="803" spans="1:72" x14ac:dyDescent="0.2">
      <c r="A803" s="353"/>
      <c r="B803" s="354"/>
      <c r="C803" s="354"/>
      <c r="D803" s="354"/>
      <c r="E803" s="354"/>
      <c r="F803" s="356"/>
      <c r="G803" s="356"/>
      <c r="H803" s="356"/>
      <c r="I803" s="357"/>
      <c r="J803" s="356"/>
      <c r="K803" s="356"/>
      <c r="L803" s="356"/>
      <c r="M803" s="356"/>
      <c r="N803" s="356"/>
      <c r="O803" s="356"/>
      <c r="P803" s="356"/>
      <c r="Q803" s="356"/>
      <c r="R803" s="358"/>
      <c r="S803" s="358"/>
      <c r="T803" s="356"/>
      <c r="U803" s="359"/>
      <c r="V803" s="493"/>
      <c r="W803" s="356"/>
      <c r="X803" s="356"/>
      <c r="Y803" s="356"/>
      <c r="Z803" s="356"/>
      <c r="AA803" s="360"/>
      <c r="AB803" s="360"/>
      <c r="AC803" s="356"/>
      <c r="AD803" s="356"/>
      <c r="AE803" s="356"/>
      <c r="AF803" s="356"/>
      <c r="AG803" s="356"/>
      <c r="AH803" s="356"/>
      <c r="AI803" s="361"/>
      <c r="AJ803" s="356"/>
      <c r="AK803" s="356"/>
      <c r="AL803" s="356"/>
      <c r="AM803" s="362"/>
      <c r="AN803" s="356"/>
      <c r="AO803" s="356"/>
      <c r="AP803" s="356"/>
      <c r="AQ803" s="356"/>
      <c r="AR803" s="363"/>
      <c r="AS803" s="356"/>
      <c r="AT803" s="356"/>
      <c r="AU803" s="356"/>
      <c r="AV803" s="364"/>
      <c r="AW803" s="356"/>
      <c r="AX803" s="356"/>
      <c r="AY803" s="356"/>
      <c r="AZ803" s="356"/>
      <c r="BA803" s="356"/>
      <c r="BB803" s="356"/>
      <c r="BC803" s="356"/>
      <c r="BD803" s="356"/>
      <c r="BE803" s="356"/>
      <c r="BF803" s="356"/>
      <c r="BG803" s="356"/>
      <c r="BH803" s="354"/>
      <c r="BI803" s="354"/>
      <c r="BJ803" s="356"/>
      <c r="BK803" s="356"/>
      <c r="BL803" s="356"/>
      <c r="BM803" s="356"/>
      <c r="BN803" s="356"/>
      <c r="BO803" s="356"/>
      <c r="BP803" s="356"/>
      <c r="BQ803" s="356"/>
      <c r="BR803" s="356"/>
      <c r="BS803" s="354"/>
      <c r="BT803" s="356"/>
    </row>
    <row r="804" spans="1:72" x14ac:dyDescent="0.2">
      <c r="A804" s="353"/>
      <c r="B804" s="354"/>
      <c r="C804" s="354"/>
      <c r="D804" s="354"/>
      <c r="E804" s="354"/>
      <c r="F804" s="356"/>
      <c r="G804" s="356"/>
      <c r="H804" s="356"/>
      <c r="I804" s="357"/>
      <c r="J804" s="356"/>
      <c r="K804" s="356"/>
      <c r="L804" s="356"/>
      <c r="M804" s="356"/>
      <c r="N804" s="356"/>
      <c r="O804" s="356"/>
      <c r="P804" s="356"/>
      <c r="Q804" s="356"/>
      <c r="R804" s="358"/>
      <c r="S804" s="358"/>
      <c r="T804" s="356"/>
      <c r="U804" s="359"/>
      <c r="V804" s="493"/>
      <c r="W804" s="356"/>
      <c r="X804" s="356"/>
      <c r="Y804" s="356"/>
      <c r="Z804" s="356"/>
      <c r="AA804" s="360"/>
      <c r="AB804" s="360"/>
      <c r="AC804" s="356"/>
      <c r="AD804" s="356"/>
      <c r="AE804" s="356"/>
      <c r="AF804" s="356"/>
      <c r="AG804" s="356"/>
      <c r="AH804" s="356"/>
      <c r="AI804" s="361"/>
      <c r="AJ804" s="356"/>
      <c r="AK804" s="356"/>
      <c r="AL804" s="356"/>
      <c r="AM804" s="362"/>
      <c r="AN804" s="356"/>
      <c r="AO804" s="356"/>
      <c r="AP804" s="356"/>
      <c r="AQ804" s="356"/>
      <c r="AR804" s="363"/>
      <c r="AS804" s="356"/>
      <c r="AT804" s="356"/>
      <c r="AU804" s="356"/>
      <c r="AV804" s="364"/>
      <c r="AW804" s="356"/>
      <c r="AX804" s="356"/>
      <c r="AY804" s="356"/>
      <c r="AZ804" s="356"/>
      <c r="BA804" s="356"/>
      <c r="BB804" s="356"/>
      <c r="BC804" s="356"/>
      <c r="BD804" s="356"/>
      <c r="BE804" s="356"/>
      <c r="BF804" s="356"/>
      <c r="BG804" s="356"/>
      <c r="BH804" s="354"/>
      <c r="BI804" s="354"/>
      <c r="BJ804" s="356"/>
      <c r="BK804" s="356"/>
      <c r="BL804" s="356"/>
      <c r="BM804" s="356"/>
      <c r="BN804" s="356"/>
      <c r="BO804" s="356"/>
      <c r="BP804" s="356"/>
      <c r="BQ804" s="356"/>
      <c r="BR804" s="356"/>
      <c r="BS804" s="354"/>
      <c r="BT804" s="356"/>
    </row>
    <row r="805" spans="1:72" x14ac:dyDescent="0.2">
      <c r="A805" s="353"/>
      <c r="B805" s="354"/>
      <c r="C805" s="354"/>
      <c r="D805" s="354"/>
      <c r="E805" s="354"/>
      <c r="F805" s="356"/>
      <c r="G805" s="356"/>
      <c r="H805" s="356"/>
      <c r="I805" s="357"/>
      <c r="J805" s="356"/>
      <c r="K805" s="356"/>
      <c r="L805" s="356"/>
      <c r="M805" s="356"/>
      <c r="N805" s="356"/>
      <c r="O805" s="356"/>
      <c r="P805" s="356"/>
      <c r="Q805" s="356"/>
      <c r="R805" s="358"/>
      <c r="S805" s="358"/>
      <c r="T805" s="356"/>
      <c r="U805" s="359"/>
      <c r="V805" s="493"/>
      <c r="W805" s="356"/>
      <c r="X805" s="356"/>
      <c r="Y805" s="356"/>
      <c r="Z805" s="356"/>
      <c r="AA805" s="360"/>
      <c r="AB805" s="360"/>
      <c r="AC805" s="356"/>
      <c r="AD805" s="356"/>
      <c r="AE805" s="356"/>
      <c r="AF805" s="356"/>
      <c r="AG805" s="356"/>
      <c r="AH805" s="356"/>
      <c r="AI805" s="361"/>
      <c r="AJ805" s="356"/>
      <c r="AK805" s="356"/>
      <c r="AL805" s="356"/>
      <c r="AM805" s="362"/>
      <c r="AN805" s="356"/>
      <c r="AO805" s="356"/>
      <c r="AP805" s="356"/>
      <c r="AQ805" s="356"/>
      <c r="AR805" s="363"/>
      <c r="AS805" s="356"/>
      <c r="AT805" s="356"/>
      <c r="AU805" s="356"/>
      <c r="AV805" s="364"/>
      <c r="AW805" s="356"/>
      <c r="AX805" s="356"/>
      <c r="AY805" s="356"/>
      <c r="AZ805" s="356"/>
      <c r="BA805" s="356"/>
      <c r="BB805" s="356"/>
      <c r="BC805" s="356"/>
      <c r="BD805" s="356"/>
      <c r="BE805" s="356"/>
      <c r="BF805" s="356"/>
      <c r="BG805" s="356"/>
      <c r="BH805" s="354"/>
      <c r="BI805" s="354"/>
      <c r="BJ805" s="356"/>
      <c r="BK805" s="356"/>
      <c r="BL805" s="356"/>
      <c r="BM805" s="356"/>
      <c r="BN805" s="356"/>
      <c r="BO805" s="356"/>
      <c r="BP805" s="356"/>
      <c r="BQ805" s="356"/>
      <c r="BR805" s="356"/>
      <c r="BS805" s="354"/>
      <c r="BT805" s="356"/>
    </row>
    <row r="806" spans="1:72" x14ac:dyDescent="0.2">
      <c r="A806" s="353"/>
      <c r="B806" s="354"/>
      <c r="C806" s="354"/>
      <c r="D806" s="354"/>
      <c r="E806" s="354"/>
      <c r="F806" s="356"/>
      <c r="G806" s="356"/>
      <c r="H806" s="356"/>
      <c r="I806" s="357"/>
      <c r="J806" s="356"/>
      <c r="K806" s="356"/>
      <c r="L806" s="356"/>
      <c r="M806" s="356"/>
      <c r="N806" s="356"/>
      <c r="O806" s="356"/>
      <c r="P806" s="356"/>
      <c r="Q806" s="356"/>
      <c r="R806" s="358"/>
      <c r="S806" s="358"/>
      <c r="T806" s="356"/>
      <c r="U806" s="359"/>
      <c r="V806" s="493"/>
      <c r="W806" s="356"/>
      <c r="X806" s="356"/>
      <c r="Y806" s="356"/>
      <c r="Z806" s="356"/>
      <c r="AA806" s="360"/>
      <c r="AB806" s="360"/>
      <c r="AC806" s="356"/>
      <c r="AD806" s="356"/>
      <c r="AE806" s="356"/>
      <c r="AF806" s="356"/>
      <c r="AG806" s="356"/>
      <c r="AH806" s="356"/>
      <c r="AI806" s="361"/>
      <c r="AJ806" s="356"/>
      <c r="AK806" s="356"/>
      <c r="AL806" s="356"/>
      <c r="AM806" s="362"/>
      <c r="AN806" s="356"/>
      <c r="AO806" s="356"/>
      <c r="AP806" s="356"/>
      <c r="AQ806" s="356"/>
      <c r="AR806" s="363"/>
      <c r="AS806" s="356"/>
      <c r="AT806" s="356"/>
      <c r="AU806" s="356"/>
      <c r="AV806" s="364"/>
      <c r="AW806" s="356"/>
      <c r="AX806" s="356"/>
      <c r="AY806" s="356"/>
      <c r="AZ806" s="356"/>
      <c r="BA806" s="356"/>
      <c r="BB806" s="356"/>
      <c r="BC806" s="356"/>
      <c r="BD806" s="356"/>
      <c r="BE806" s="356"/>
      <c r="BF806" s="356"/>
      <c r="BG806" s="356"/>
      <c r="BH806" s="354"/>
      <c r="BI806" s="354"/>
      <c r="BJ806" s="356"/>
      <c r="BK806" s="356"/>
      <c r="BL806" s="356"/>
      <c r="BM806" s="356"/>
      <c r="BN806" s="356"/>
      <c r="BO806" s="356"/>
      <c r="BP806" s="356"/>
      <c r="BQ806" s="356"/>
      <c r="BR806" s="356"/>
      <c r="BS806" s="354"/>
      <c r="BT806" s="356"/>
    </row>
    <row r="807" spans="1:72" x14ac:dyDescent="0.2">
      <c r="A807" s="353"/>
      <c r="B807" s="354"/>
      <c r="C807" s="354"/>
      <c r="D807" s="354"/>
      <c r="E807" s="354"/>
      <c r="F807" s="356"/>
      <c r="G807" s="356"/>
      <c r="H807" s="356"/>
      <c r="I807" s="357"/>
      <c r="J807" s="356"/>
      <c r="K807" s="356"/>
      <c r="L807" s="356"/>
      <c r="M807" s="356"/>
      <c r="N807" s="356"/>
      <c r="O807" s="356"/>
      <c r="P807" s="356"/>
      <c r="Q807" s="356"/>
      <c r="R807" s="358"/>
      <c r="S807" s="358"/>
      <c r="T807" s="356"/>
      <c r="U807" s="359"/>
      <c r="V807" s="493"/>
      <c r="W807" s="356"/>
      <c r="X807" s="356"/>
      <c r="Y807" s="356"/>
      <c r="Z807" s="356"/>
      <c r="AA807" s="360"/>
      <c r="AB807" s="360"/>
      <c r="AC807" s="356"/>
      <c r="AD807" s="356"/>
      <c r="AE807" s="356"/>
      <c r="AF807" s="356"/>
      <c r="AG807" s="356"/>
      <c r="AH807" s="356"/>
      <c r="AI807" s="361"/>
      <c r="AJ807" s="356"/>
      <c r="AK807" s="356"/>
      <c r="AL807" s="356"/>
      <c r="AM807" s="362"/>
      <c r="AN807" s="356"/>
      <c r="AO807" s="356"/>
      <c r="AP807" s="356"/>
      <c r="AQ807" s="356"/>
      <c r="AR807" s="363"/>
      <c r="AS807" s="356"/>
      <c r="AT807" s="356"/>
      <c r="AU807" s="356"/>
      <c r="AV807" s="364"/>
      <c r="AW807" s="356"/>
      <c r="AX807" s="356"/>
      <c r="AY807" s="356"/>
      <c r="AZ807" s="356"/>
      <c r="BA807" s="356"/>
      <c r="BB807" s="356"/>
      <c r="BC807" s="356"/>
      <c r="BD807" s="356"/>
      <c r="BE807" s="356"/>
      <c r="BF807" s="356"/>
      <c r="BG807" s="356"/>
      <c r="BH807" s="354"/>
      <c r="BI807" s="354"/>
      <c r="BJ807" s="356"/>
      <c r="BK807" s="356"/>
      <c r="BL807" s="356"/>
      <c r="BM807" s="356"/>
      <c r="BN807" s="356"/>
      <c r="BO807" s="356"/>
      <c r="BP807" s="356"/>
      <c r="BQ807" s="356"/>
      <c r="BR807" s="356"/>
      <c r="BS807" s="354"/>
      <c r="BT807" s="356"/>
    </row>
    <row r="808" spans="1:72" x14ac:dyDescent="0.2">
      <c r="A808" s="353"/>
      <c r="B808" s="354"/>
      <c r="C808" s="354"/>
      <c r="D808" s="354"/>
      <c r="E808" s="354"/>
      <c r="F808" s="356"/>
      <c r="G808" s="356"/>
      <c r="H808" s="356"/>
      <c r="I808" s="357"/>
      <c r="J808" s="356"/>
      <c r="K808" s="356"/>
      <c r="L808" s="356"/>
      <c r="M808" s="356"/>
      <c r="N808" s="356"/>
      <c r="O808" s="356"/>
      <c r="P808" s="356"/>
      <c r="Q808" s="356"/>
      <c r="R808" s="358"/>
      <c r="S808" s="358"/>
      <c r="T808" s="356"/>
      <c r="U808" s="359"/>
      <c r="V808" s="493"/>
      <c r="W808" s="356"/>
      <c r="X808" s="356"/>
      <c r="Y808" s="356"/>
      <c r="Z808" s="356"/>
      <c r="AA808" s="360"/>
      <c r="AB808" s="360"/>
      <c r="AC808" s="356"/>
      <c r="AD808" s="356"/>
      <c r="AE808" s="356"/>
      <c r="AF808" s="356"/>
      <c r="AG808" s="356"/>
      <c r="AH808" s="356"/>
      <c r="AI808" s="361"/>
      <c r="AJ808" s="356"/>
      <c r="AK808" s="356"/>
      <c r="AL808" s="356"/>
      <c r="AM808" s="362"/>
      <c r="AN808" s="356"/>
      <c r="AO808" s="356"/>
      <c r="AP808" s="356"/>
      <c r="AQ808" s="356"/>
      <c r="AR808" s="363"/>
      <c r="AS808" s="356"/>
      <c r="AT808" s="356"/>
      <c r="AU808" s="356"/>
      <c r="AV808" s="364"/>
      <c r="AW808" s="356"/>
      <c r="AX808" s="356"/>
      <c r="AY808" s="356"/>
      <c r="AZ808" s="356"/>
      <c r="BA808" s="356"/>
      <c r="BB808" s="356"/>
      <c r="BC808" s="356"/>
      <c r="BD808" s="356"/>
      <c r="BE808" s="356"/>
      <c r="BF808" s="356"/>
      <c r="BG808" s="356"/>
      <c r="BH808" s="354"/>
      <c r="BI808" s="354"/>
      <c r="BJ808" s="356"/>
      <c r="BK808" s="356"/>
      <c r="BL808" s="356"/>
      <c r="BM808" s="356"/>
      <c r="BN808" s="356"/>
      <c r="BO808" s="356"/>
      <c r="BP808" s="356"/>
      <c r="BQ808" s="356"/>
      <c r="BR808" s="356"/>
      <c r="BS808" s="354"/>
      <c r="BT808" s="356"/>
    </row>
    <row r="809" spans="1:72" x14ac:dyDescent="0.2">
      <c r="A809" s="353"/>
      <c r="B809" s="354"/>
      <c r="C809" s="354"/>
      <c r="D809" s="354"/>
      <c r="E809" s="354"/>
      <c r="F809" s="356"/>
      <c r="G809" s="356"/>
      <c r="H809" s="356"/>
      <c r="I809" s="357"/>
      <c r="J809" s="356"/>
      <c r="K809" s="356"/>
      <c r="L809" s="356"/>
      <c r="M809" s="356"/>
      <c r="N809" s="356"/>
      <c r="O809" s="356"/>
      <c r="P809" s="356"/>
      <c r="Q809" s="356"/>
      <c r="R809" s="358"/>
      <c r="S809" s="358"/>
      <c r="T809" s="356"/>
      <c r="U809" s="359"/>
      <c r="V809" s="493"/>
      <c r="W809" s="356"/>
      <c r="X809" s="356"/>
      <c r="Y809" s="356"/>
      <c r="Z809" s="356"/>
      <c r="AA809" s="360"/>
      <c r="AB809" s="360"/>
      <c r="AC809" s="356"/>
      <c r="AD809" s="356"/>
      <c r="AE809" s="356"/>
      <c r="AF809" s="356"/>
      <c r="AG809" s="356"/>
      <c r="AH809" s="356"/>
      <c r="AI809" s="361"/>
      <c r="AJ809" s="356"/>
      <c r="AK809" s="356"/>
      <c r="AL809" s="356"/>
      <c r="AM809" s="362"/>
      <c r="AN809" s="356"/>
      <c r="AO809" s="356"/>
      <c r="AP809" s="356"/>
      <c r="AQ809" s="356"/>
      <c r="AR809" s="363"/>
      <c r="AS809" s="356"/>
      <c r="AT809" s="356"/>
      <c r="AU809" s="356"/>
      <c r="AV809" s="364"/>
      <c r="AW809" s="356"/>
      <c r="AX809" s="356"/>
      <c r="AY809" s="356"/>
      <c r="AZ809" s="356"/>
      <c r="BA809" s="356"/>
      <c r="BB809" s="356"/>
      <c r="BC809" s="356"/>
      <c r="BD809" s="356"/>
      <c r="BE809" s="356"/>
      <c r="BF809" s="356"/>
      <c r="BG809" s="356"/>
      <c r="BH809" s="354"/>
      <c r="BI809" s="354"/>
      <c r="BJ809" s="356"/>
      <c r="BK809" s="356"/>
      <c r="BL809" s="356"/>
      <c r="BM809" s="356"/>
      <c r="BN809" s="356"/>
      <c r="BO809" s="356"/>
      <c r="BP809" s="356"/>
      <c r="BQ809" s="356"/>
      <c r="BR809" s="356"/>
      <c r="BS809" s="354"/>
      <c r="BT809" s="356"/>
    </row>
    <row r="810" spans="1:72" x14ac:dyDescent="0.2">
      <c r="A810" s="353"/>
      <c r="B810" s="354"/>
      <c r="C810" s="354"/>
      <c r="D810" s="354"/>
      <c r="E810" s="354"/>
      <c r="F810" s="356"/>
      <c r="G810" s="356"/>
      <c r="H810" s="356"/>
      <c r="I810" s="357"/>
      <c r="J810" s="356"/>
      <c r="K810" s="356"/>
      <c r="L810" s="356"/>
      <c r="M810" s="356"/>
      <c r="N810" s="356"/>
      <c r="O810" s="356"/>
      <c r="P810" s="356"/>
      <c r="Q810" s="356"/>
      <c r="R810" s="358"/>
      <c r="S810" s="358"/>
      <c r="T810" s="356"/>
      <c r="U810" s="359"/>
      <c r="V810" s="493"/>
      <c r="W810" s="356"/>
      <c r="X810" s="356"/>
      <c r="Y810" s="356"/>
      <c r="Z810" s="356"/>
      <c r="AA810" s="360"/>
      <c r="AB810" s="360"/>
      <c r="AC810" s="356"/>
      <c r="AD810" s="356"/>
      <c r="AE810" s="356"/>
      <c r="AF810" s="356"/>
      <c r="AG810" s="356"/>
      <c r="AH810" s="356"/>
      <c r="AI810" s="361"/>
      <c r="AJ810" s="356"/>
      <c r="AK810" s="356"/>
      <c r="AL810" s="356"/>
      <c r="AM810" s="362"/>
      <c r="AN810" s="356"/>
      <c r="AO810" s="356"/>
      <c r="AP810" s="356"/>
      <c r="AQ810" s="356"/>
      <c r="AR810" s="363"/>
      <c r="AS810" s="356"/>
      <c r="AT810" s="356"/>
      <c r="AU810" s="356"/>
      <c r="AV810" s="364"/>
      <c r="AW810" s="356"/>
      <c r="AX810" s="356"/>
      <c r="AY810" s="356"/>
      <c r="AZ810" s="356"/>
      <c r="BA810" s="356"/>
      <c r="BB810" s="356"/>
      <c r="BC810" s="356"/>
      <c r="BD810" s="356"/>
      <c r="BE810" s="356"/>
      <c r="BF810" s="356"/>
      <c r="BG810" s="356"/>
      <c r="BH810" s="354"/>
      <c r="BI810" s="354"/>
      <c r="BJ810" s="356"/>
      <c r="BK810" s="356"/>
      <c r="BL810" s="356"/>
      <c r="BM810" s="356"/>
      <c r="BN810" s="356"/>
      <c r="BO810" s="356"/>
      <c r="BP810" s="356"/>
      <c r="BQ810" s="356"/>
      <c r="BR810" s="356"/>
      <c r="BS810" s="354"/>
      <c r="BT810" s="356"/>
    </row>
    <row r="811" spans="1:72" x14ac:dyDescent="0.2">
      <c r="A811" s="353"/>
      <c r="B811" s="354"/>
      <c r="C811" s="354"/>
      <c r="D811" s="354"/>
      <c r="E811" s="354"/>
      <c r="F811" s="356"/>
      <c r="G811" s="356"/>
      <c r="H811" s="356"/>
      <c r="I811" s="357"/>
      <c r="J811" s="356"/>
      <c r="K811" s="356"/>
      <c r="L811" s="356"/>
      <c r="M811" s="356"/>
      <c r="N811" s="356"/>
      <c r="O811" s="356"/>
      <c r="P811" s="356"/>
      <c r="Q811" s="356"/>
      <c r="R811" s="358"/>
      <c r="S811" s="358"/>
      <c r="T811" s="356"/>
      <c r="U811" s="359"/>
      <c r="V811" s="493"/>
      <c r="W811" s="356"/>
      <c r="X811" s="356"/>
      <c r="Y811" s="356"/>
      <c r="Z811" s="356"/>
      <c r="AA811" s="360"/>
      <c r="AB811" s="360"/>
      <c r="AC811" s="356"/>
      <c r="AD811" s="356"/>
      <c r="AE811" s="356"/>
      <c r="AF811" s="356"/>
      <c r="AG811" s="356"/>
      <c r="AH811" s="356"/>
      <c r="AI811" s="361"/>
      <c r="AJ811" s="356"/>
      <c r="AK811" s="356"/>
      <c r="AL811" s="356"/>
      <c r="AM811" s="362"/>
      <c r="AN811" s="356"/>
      <c r="AO811" s="356"/>
      <c r="AP811" s="356"/>
      <c r="AQ811" s="356"/>
      <c r="AR811" s="363"/>
      <c r="AS811" s="356"/>
      <c r="AT811" s="356"/>
      <c r="AU811" s="356"/>
      <c r="AV811" s="364"/>
      <c r="AW811" s="356"/>
      <c r="AX811" s="356"/>
      <c r="AY811" s="356"/>
      <c r="AZ811" s="356"/>
      <c r="BA811" s="356"/>
      <c r="BB811" s="356"/>
      <c r="BC811" s="356"/>
      <c r="BD811" s="356"/>
      <c r="BE811" s="356"/>
      <c r="BF811" s="356"/>
      <c r="BG811" s="356"/>
      <c r="BH811" s="354"/>
      <c r="BI811" s="354"/>
      <c r="BJ811" s="356"/>
      <c r="BK811" s="356"/>
      <c r="BL811" s="356"/>
      <c r="BM811" s="356"/>
      <c r="BN811" s="356"/>
      <c r="BO811" s="356"/>
      <c r="BP811" s="356"/>
      <c r="BQ811" s="356"/>
      <c r="BR811" s="356"/>
      <c r="BS811" s="354"/>
      <c r="BT811" s="356"/>
    </row>
    <row r="812" spans="1:72" x14ac:dyDescent="0.2">
      <c r="A812" s="353"/>
      <c r="B812" s="354"/>
      <c r="C812" s="354"/>
      <c r="D812" s="354"/>
      <c r="E812" s="354"/>
      <c r="F812" s="356"/>
      <c r="G812" s="356"/>
      <c r="H812" s="356"/>
      <c r="I812" s="357"/>
      <c r="J812" s="356"/>
      <c r="K812" s="356"/>
      <c r="L812" s="356"/>
      <c r="M812" s="356"/>
      <c r="N812" s="356"/>
      <c r="O812" s="356"/>
      <c r="P812" s="356"/>
      <c r="Q812" s="356"/>
      <c r="R812" s="358"/>
      <c r="S812" s="358"/>
      <c r="T812" s="356"/>
      <c r="U812" s="359"/>
      <c r="V812" s="493"/>
      <c r="W812" s="356"/>
      <c r="X812" s="356"/>
      <c r="Y812" s="356"/>
      <c r="Z812" s="356"/>
      <c r="AA812" s="360"/>
      <c r="AB812" s="360"/>
      <c r="AC812" s="356"/>
      <c r="AD812" s="356"/>
      <c r="AE812" s="356"/>
      <c r="AF812" s="356"/>
      <c r="AG812" s="356"/>
      <c r="AH812" s="356"/>
      <c r="AI812" s="361"/>
      <c r="AJ812" s="356"/>
      <c r="AK812" s="356"/>
      <c r="AL812" s="356"/>
      <c r="AM812" s="362"/>
      <c r="AN812" s="356"/>
      <c r="AO812" s="356"/>
      <c r="AP812" s="356"/>
      <c r="AQ812" s="356"/>
      <c r="AR812" s="363"/>
      <c r="AS812" s="356"/>
      <c r="AT812" s="356"/>
      <c r="AU812" s="356"/>
      <c r="AV812" s="364"/>
      <c r="AW812" s="356"/>
      <c r="AX812" s="356"/>
      <c r="AY812" s="356"/>
      <c r="AZ812" s="356"/>
      <c r="BA812" s="356"/>
      <c r="BB812" s="356"/>
      <c r="BC812" s="356"/>
      <c r="BD812" s="356"/>
      <c r="BE812" s="356"/>
      <c r="BF812" s="356"/>
      <c r="BG812" s="356"/>
      <c r="BH812" s="354"/>
      <c r="BI812" s="354"/>
      <c r="BJ812" s="356"/>
      <c r="BK812" s="356"/>
      <c r="BL812" s="356"/>
      <c r="BM812" s="356"/>
      <c r="BN812" s="356"/>
      <c r="BO812" s="356"/>
      <c r="BP812" s="356"/>
      <c r="BQ812" s="356"/>
      <c r="BR812" s="356"/>
      <c r="BS812" s="354"/>
      <c r="BT812" s="356"/>
    </row>
    <row r="813" spans="1:72" x14ac:dyDescent="0.2">
      <c r="A813" s="353"/>
      <c r="B813" s="354"/>
      <c r="C813" s="354"/>
      <c r="D813" s="354"/>
      <c r="E813" s="354"/>
      <c r="F813" s="356"/>
      <c r="G813" s="356"/>
      <c r="H813" s="356"/>
      <c r="I813" s="357"/>
      <c r="J813" s="356"/>
      <c r="K813" s="356"/>
      <c r="L813" s="356"/>
      <c r="M813" s="356"/>
      <c r="N813" s="356"/>
      <c r="O813" s="356"/>
      <c r="P813" s="356"/>
      <c r="Q813" s="356"/>
      <c r="R813" s="358"/>
      <c r="S813" s="358"/>
      <c r="T813" s="356"/>
      <c r="U813" s="359"/>
      <c r="V813" s="493"/>
      <c r="W813" s="356"/>
      <c r="X813" s="356"/>
      <c r="Y813" s="356"/>
      <c r="Z813" s="356"/>
      <c r="AA813" s="360"/>
      <c r="AB813" s="360"/>
      <c r="AC813" s="356"/>
      <c r="AD813" s="356"/>
      <c r="AE813" s="356"/>
      <c r="AF813" s="356"/>
      <c r="AG813" s="356"/>
      <c r="AH813" s="356"/>
      <c r="AI813" s="361"/>
      <c r="AJ813" s="356"/>
      <c r="AK813" s="356"/>
      <c r="AL813" s="356"/>
      <c r="AM813" s="362"/>
      <c r="AN813" s="356"/>
      <c r="AO813" s="356"/>
      <c r="AP813" s="356"/>
      <c r="AQ813" s="356"/>
      <c r="AR813" s="363"/>
      <c r="AS813" s="356"/>
      <c r="AT813" s="356"/>
      <c r="AU813" s="356"/>
      <c r="AV813" s="364"/>
      <c r="AW813" s="356"/>
      <c r="AX813" s="356"/>
      <c r="AY813" s="356"/>
      <c r="AZ813" s="356"/>
      <c r="BA813" s="356"/>
      <c r="BB813" s="356"/>
      <c r="BC813" s="356"/>
      <c r="BD813" s="356"/>
      <c r="BE813" s="356"/>
      <c r="BF813" s="356"/>
      <c r="BG813" s="356"/>
      <c r="BH813" s="354"/>
      <c r="BI813" s="354"/>
      <c r="BJ813" s="356"/>
      <c r="BK813" s="356"/>
      <c r="BL813" s="356"/>
      <c r="BM813" s="356"/>
      <c r="BN813" s="356"/>
      <c r="BO813" s="356"/>
      <c r="BP813" s="356"/>
      <c r="BQ813" s="356"/>
      <c r="BR813" s="356"/>
      <c r="BS813" s="354"/>
      <c r="BT813" s="356"/>
    </row>
    <row r="814" spans="1:72" x14ac:dyDescent="0.2">
      <c r="A814" s="353"/>
      <c r="B814" s="354"/>
      <c r="C814" s="354"/>
      <c r="D814" s="354"/>
      <c r="E814" s="354"/>
      <c r="F814" s="356"/>
      <c r="G814" s="356"/>
      <c r="H814" s="356"/>
      <c r="I814" s="357"/>
      <c r="J814" s="356"/>
      <c r="K814" s="356"/>
      <c r="L814" s="356"/>
      <c r="M814" s="356"/>
      <c r="N814" s="356"/>
      <c r="O814" s="356"/>
      <c r="P814" s="356"/>
      <c r="Q814" s="356"/>
      <c r="R814" s="358"/>
      <c r="S814" s="358"/>
      <c r="T814" s="356"/>
      <c r="U814" s="359"/>
      <c r="V814" s="493"/>
      <c r="W814" s="356"/>
      <c r="X814" s="356"/>
      <c r="Y814" s="356"/>
      <c r="Z814" s="356"/>
      <c r="AA814" s="360"/>
      <c r="AB814" s="360"/>
      <c r="AC814" s="356"/>
      <c r="AD814" s="356"/>
      <c r="AE814" s="356"/>
      <c r="AF814" s="356"/>
      <c r="AG814" s="356"/>
      <c r="AH814" s="356"/>
      <c r="AI814" s="361"/>
      <c r="AJ814" s="356"/>
      <c r="AK814" s="356"/>
      <c r="AL814" s="356"/>
      <c r="AM814" s="362"/>
      <c r="AN814" s="356"/>
      <c r="AO814" s="356"/>
      <c r="AP814" s="356"/>
      <c r="AQ814" s="356"/>
      <c r="AR814" s="363"/>
      <c r="AS814" s="356"/>
      <c r="AT814" s="356"/>
      <c r="AU814" s="356"/>
      <c r="AV814" s="364"/>
      <c r="AW814" s="356"/>
      <c r="AX814" s="356"/>
      <c r="AY814" s="356"/>
      <c r="AZ814" s="356"/>
      <c r="BA814" s="356"/>
      <c r="BB814" s="356"/>
      <c r="BC814" s="356"/>
      <c r="BD814" s="356"/>
      <c r="BE814" s="356"/>
      <c r="BF814" s="356"/>
      <c r="BG814" s="356"/>
      <c r="BH814" s="354"/>
      <c r="BI814" s="354"/>
      <c r="BJ814" s="356"/>
      <c r="BK814" s="356"/>
      <c r="BL814" s="356"/>
      <c r="BM814" s="356"/>
      <c r="BN814" s="356"/>
      <c r="BO814" s="356"/>
      <c r="BP814" s="356"/>
      <c r="BQ814" s="356"/>
      <c r="BR814" s="356"/>
      <c r="BS814" s="354"/>
      <c r="BT814" s="356"/>
    </row>
    <row r="815" spans="1:72" x14ac:dyDescent="0.2">
      <c r="A815" s="353"/>
      <c r="B815" s="354"/>
      <c r="C815" s="354"/>
      <c r="D815" s="354"/>
      <c r="E815" s="354"/>
      <c r="F815" s="356"/>
      <c r="G815" s="356"/>
      <c r="H815" s="356"/>
      <c r="I815" s="357"/>
      <c r="J815" s="356"/>
      <c r="K815" s="356"/>
      <c r="L815" s="356"/>
      <c r="M815" s="356"/>
      <c r="N815" s="356"/>
      <c r="O815" s="356"/>
      <c r="P815" s="356"/>
      <c r="Q815" s="356"/>
      <c r="R815" s="358"/>
      <c r="S815" s="358"/>
      <c r="T815" s="356"/>
      <c r="U815" s="359"/>
      <c r="V815" s="493"/>
      <c r="W815" s="356"/>
      <c r="X815" s="356"/>
      <c r="Y815" s="356"/>
      <c r="Z815" s="356"/>
      <c r="AA815" s="360"/>
      <c r="AB815" s="360"/>
      <c r="AC815" s="356"/>
      <c r="AD815" s="356"/>
      <c r="AE815" s="356"/>
      <c r="AF815" s="356"/>
      <c r="AG815" s="356"/>
      <c r="AH815" s="356"/>
      <c r="AI815" s="361"/>
      <c r="AJ815" s="356"/>
      <c r="AK815" s="356"/>
      <c r="AL815" s="356"/>
      <c r="AM815" s="362"/>
      <c r="AN815" s="356"/>
      <c r="AO815" s="356"/>
      <c r="AP815" s="356"/>
      <c r="AQ815" s="356"/>
      <c r="AR815" s="363"/>
      <c r="AS815" s="356"/>
      <c r="AT815" s="356"/>
      <c r="AU815" s="356"/>
      <c r="AV815" s="364"/>
      <c r="AW815" s="356"/>
      <c r="AX815" s="356"/>
      <c r="AY815" s="356"/>
      <c r="AZ815" s="356"/>
      <c r="BA815" s="356"/>
      <c r="BB815" s="356"/>
      <c r="BC815" s="356"/>
      <c r="BD815" s="356"/>
      <c r="BE815" s="356"/>
      <c r="BF815" s="356"/>
      <c r="BG815" s="356"/>
      <c r="BH815" s="354"/>
      <c r="BI815" s="354"/>
      <c r="BJ815" s="356"/>
      <c r="BK815" s="356"/>
      <c r="BL815" s="356"/>
      <c r="BM815" s="356"/>
      <c r="BN815" s="356"/>
      <c r="BO815" s="356"/>
      <c r="BP815" s="356"/>
      <c r="BQ815" s="356"/>
      <c r="BR815" s="356"/>
      <c r="BS815" s="354"/>
      <c r="BT815" s="356"/>
    </row>
    <row r="816" spans="1:72" x14ac:dyDescent="0.2">
      <c r="A816" s="353"/>
      <c r="B816" s="354"/>
      <c r="C816" s="354"/>
      <c r="D816" s="354"/>
      <c r="E816" s="354"/>
      <c r="F816" s="356"/>
      <c r="G816" s="356"/>
      <c r="H816" s="356"/>
      <c r="I816" s="357"/>
      <c r="J816" s="356"/>
      <c r="K816" s="356"/>
      <c r="L816" s="356"/>
      <c r="M816" s="356"/>
      <c r="N816" s="356"/>
      <c r="O816" s="356"/>
      <c r="P816" s="356"/>
      <c r="Q816" s="356"/>
      <c r="R816" s="358"/>
      <c r="S816" s="358"/>
      <c r="T816" s="356"/>
      <c r="U816" s="359"/>
      <c r="V816" s="493"/>
      <c r="W816" s="356"/>
      <c r="X816" s="356"/>
      <c r="Y816" s="356"/>
      <c r="Z816" s="356"/>
      <c r="AA816" s="360"/>
      <c r="AB816" s="360"/>
      <c r="AC816" s="356"/>
      <c r="AD816" s="356"/>
      <c r="AE816" s="356"/>
      <c r="AF816" s="356"/>
      <c r="AG816" s="356"/>
      <c r="AH816" s="356"/>
      <c r="AI816" s="361"/>
      <c r="AJ816" s="356"/>
      <c r="AK816" s="356"/>
      <c r="AL816" s="356"/>
      <c r="AM816" s="362"/>
      <c r="AN816" s="356"/>
      <c r="AO816" s="356"/>
      <c r="AP816" s="356"/>
      <c r="AQ816" s="356"/>
      <c r="AR816" s="363"/>
      <c r="AS816" s="356"/>
      <c r="AT816" s="356"/>
      <c r="AU816" s="356"/>
      <c r="AV816" s="364"/>
      <c r="AW816" s="356"/>
      <c r="AX816" s="356"/>
      <c r="AY816" s="356"/>
      <c r="AZ816" s="356"/>
      <c r="BA816" s="356"/>
      <c r="BB816" s="356"/>
      <c r="BC816" s="356"/>
      <c r="BD816" s="356"/>
      <c r="BE816" s="356"/>
      <c r="BF816" s="356"/>
      <c r="BG816" s="356"/>
      <c r="BH816" s="354"/>
      <c r="BI816" s="354"/>
      <c r="BJ816" s="356"/>
      <c r="BK816" s="356"/>
      <c r="BL816" s="356"/>
      <c r="BM816" s="356"/>
      <c r="BN816" s="356"/>
      <c r="BO816" s="356"/>
      <c r="BP816" s="356"/>
      <c r="BQ816" s="356"/>
      <c r="BR816" s="356"/>
      <c r="BS816" s="354"/>
      <c r="BT816" s="356"/>
    </row>
    <row r="817" spans="1:72" x14ac:dyDescent="0.2">
      <c r="A817" s="353"/>
      <c r="B817" s="354"/>
      <c r="C817" s="354"/>
      <c r="D817" s="354"/>
      <c r="E817" s="354"/>
      <c r="F817" s="356"/>
      <c r="G817" s="356"/>
      <c r="H817" s="356"/>
      <c r="I817" s="357"/>
      <c r="J817" s="356"/>
      <c r="K817" s="356"/>
      <c r="L817" s="356"/>
      <c r="M817" s="356"/>
      <c r="N817" s="356"/>
      <c r="O817" s="356"/>
      <c r="P817" s="356"/>
      <c r="Q817" s="356"/>
      <c r="R817" s="358"/>
      <c r="S817" s="358"/>
      <c r="T817" s="356"/>
      <c r="U817" s="359"/>
      <c r="V817" s="493"/>
      <c r="W817" s="356"/>
      <c r="X817" s="356"/>
      <c r="Y817" s="356"/>
      <c r="Z817" s="356"/>
      <c r="AA817" s="360"/>
      <c r="AB817" s="360"/>
      <c r="AC817" s="356"/>
      <c r="AD817" s="356"/>
      <c r="AE817" s="356"/>
      <c r="AF817" s="356"/>
      <c r="AG817" s="356"/>
      <c r="AH817" s="356"/>
      <c r="AI817" s="361"/>
      <c r="AJ817" s="356"/>
      <c r="AK817" s="356"/>
      <c r="AL817" s="356"/>
      <c r="AM817" s="362"/>
      <c r="AN817" s="356"/>
      <c r="AO817" s="356"/>
      <c r="AP817" s="356"/>
      <c r="AQ817" s="356"/>
      <c r="AR817" s="363"/>
      <c r="AS817" s="356"/>
      <c r="AT817" s="356"/>
      <c r="AU817" s="356"/>
      <c r="AV817" s="364"/>
      <c r="AW817" s="356"/>
      <c r="AX817" s="356"/>
      <c r="AY817" s="356"/>
      <c r="AZ817" s="356"/>
      <c r="BA817" s="356"/>
      <c r="BB817" s="356"/>
      <c r="BC817" s="356"/>
      <c r="BD817" s="356"/>
      <c r="BE817" s="356"/>
      <c r="BF817" s="356"/>
      <c r="BG817" s="356"/>
      <c r="BH817" s="354"/>
      <c r="BI817" s="354"/>
      <c r="BJ817" s="356"/>
      <c r="BK817" s="356"/>
      <c r="BL817" s="356"/>
      <c r="BM817" s="356"/>
      <c r="BN817" s="356"/>
      <c r="BO817" s="356"/>
      <c r="BP817" s="356"/>
      <c r="BQ817" s="356"/>
      <c r="BR817" s="356"/>
      <c r="BS817" s="354"/>
      <c r="BT817" s="356"/>
    </row>
    <row r="818" spans="1:72" x14ac:dyDescent="0.2">
      <c r="A818" s="353"/>
      <c r="B818" s="354"/>
      <c r="C818" s="354"/>
      <c r="D818" s="354"/>
      <c r="E818" s="354"/>
      <c r="F818" s="356"/>
      <c r="G818" s="356"/>
      <c r="H818" s="356"/>
      <c r="I818" s="357"/>
      <c r="J818" s="356"/>
      <c r="K818" s="356"/>
      <c r="L818" s="356"/>
      <c r="M818" s="356"/>
      <c r="N818" s="356"/>
      <c r="O818" s="356"/>
      <c r="P818" s="356"/>
      <c r="Q818" s="356"/>
      <c r="R818" s="358"/>
      <c r="S818" s="358"/>
      <c r="T818" s="356"/>
      <c r="U818" s="359"/>
      <c r="V818" s="493"/>
      <c r="W818" s="356"/>
      <c r="X818" s="356"/>
      <c r="Y818" s="356"/>
      <c r="Z818" s="356"/>
      <c r="AA818" s="360"/>
      <c r="AB818" s="360"/>
      <c r="AC818" s="356"/>
      <c r="AD818" s="356"/>
      <c r="AE818" s="356"/>
      <c r="AF818" s="356"/>
      <c r="AG818" s="356"/>
      <c r="AH818" s="356"/>
      <c r="AI818" s="361"/>
      <c r="AJ818" s="356"/>
      <c r="AK818" s="356"/>
      <c r="AL818" s="356"/>
      <c r="AM818" s="362"/>
      <c r="AN818" s="356"/>
      <c r="AO818" s="356"/>
      <c r="AP818" s="356"/>
      <c r="AQ818" s="356"/>
      <c r="AR818" s="363"/>
      <c r="AS818" s="356"/>
      <c r="AT818" s="356"/>
      <c r="AU818" s="356"/>
      <c r="AV818" s="364"/>
      <c r="AW818" s="356"/>
      <c r="AX818" s="356"/>
      <c r="AY818" s="356"/>
      <c r="AZ818" s="356"/>
      <c r="BA818" s="356"/>
      <c r="BB818" s="356"/>
      <c r="BC818" s="356"/>
      <c r="BD818" s="356"/>
      <c r="BE818" s="356"/>
      <c r="BF818" s="356"/>
      <c r="BG818" s="356"/>
      <c r="BH818" s="354"/>
      <c r="BI818" s="354"/>
      <c r="BJ818" s="356"/>
      <c r="BK818" s="356"/>
      <c r="BL818" s="356"/>
      <c r="BM818" s="356"/>
      <c r="BN818" s="356"/>
      <c r="BO818" s="356"/>
      <c r="BP818" s="356"/>
      <c r="BQ818" s="356"/>
      <c r="BR818" s="356"/>
      <c r="BS818" s="354"/>
      <c r="BT818" s="356"/>
    </row>
    <row r="819" spans="1:72" x14ac:dyDescent="0.2">
      <c r="A819" s="353"/>
      <c r="B819" s="354"/>
      <c r="C819" s="354"/>
      <c r="D819" s="354"/>
      <c r="E819" s="354"/>
      <c r="F819" s="356"/>
      <c r="G819" s="356"/>
      <c r="H819" s="356"/>
      <c r="I819" s="357"/>
      <c r="J819" s="356"/>
      <c r="K819" s="356"/>
      <c r="L819" s="356"/>
      <c r="M819" s="356"/>
      <c r="N819" s="356"/>
      <c r="O819" s="356"/>
      <c r="P819" s="356"/>
      <c r="Q819" s="356"/>
      <c r="R819" s="358"/>
      <c r="S819" s="358"/>
      <c r="T819" s="356"/>
      <c r="U819" s="359"/>
      <c r="V819" s="493"/>
      <c r="W819" s="356"/>
      <c r="X819" s="356"/>
      <c r="Y819" s="356"/>
      <c r="Z819" s="356"/>
      <c r="AA819" s="360"/>
      <c r="AB819" s="360"/>
      <c r="AC819" s="356"/>
      <c r="AD819" s="356"/>
      <c r="AE819" s="356"/>
      <c r="AF819" s="356"/>
      <c r="AG819" s="356"/>
      <c r="AH819" s="356"/>
      <c r="AI819" s="361"/>
      <c r="AJ819" s="356"/>
      <c r="AK819" s="356"/>
      <c r="AL819" s="356"/>
      <c r="AM819" s="362"/>
      <c r="AN819" s="356"/>
      <c r="AO819" s="356"/>
      <c r="AP819" s="356"/>
      <c r="AQ819" s="356"/>
      <c r="AR819" s="363"/>
      <c r="AS819" s="356"/>
      <c r="AT819" s="356"/>
      <c r="AU819" s="356"/>
      <c r="AV819" s="364"/>
      <c r="AW819" s="356"/>
      <c r="AX819" s="356"/>
      <c r="AY819" s="356"/>
      <c r="AZ819" s="356"/>
      <c r="BA819" s="356"/>
      <c r="BB819" s="356"/>
      <c r="BC819" s="356"/>
      <c r="BD819" s="356"/>
      <c r="BE819" s="356"/>
      <c r="BF819" s="356"/>
      <c r="BG819" s="356"/>
      <c r="BH819" s="354"/>
      <c r="BI819" s="354"/>
      <c r="BJ819" s="356"/>
      <c r="BK819" s="356"/>
      <c r="BL819" s="356"/>
      <c r="BM819" s="356"/>
      <c r="BN819" s="356"/>
      <c r="BO819" s="356"/>
      <c r="BP819" s="356"/>
      <c r="BQ819" s="356"/>
      <c r="BR819" s="356"/>
      <c r="BS819" s="354"/>
      <c r="BT819" s="356"/>
    </row>
    <row r="820" spans="1:72" x14ac:dyDescent="0.2">
      <c r="A820" s="353"/>
      <c r="B820" s="354"/>
      <c r="C820" s="354"/>
      <c r="D820" s="354"/>
      <c r="E820" s="354"/>
      <c r="F820" s="356"/>
      <c r="G820" s="356"/>
      <c r="H820" s="356"/>
      <c r="I820" s="357"/>
      <c r="J820" s="356"/>
      <c r="K820" s="356"/>
      <c r="L820" s="356"/>
      <c r="M820" s="356"/>
      <c r="N820" s="356"/>
      <c r="O820" s="356"/>
      <c r="P820" s="356"/>
      <c r="Q820" s="356"/>
      <c r="R820" s="358"/>
      <c r="S820" s="358"/>
      <c r="T820" s="356"/>
      <c r="U820" s="359"/>
      <c r="V820" s="493"/>
      <c r="W820" s="356"/>
      <c r="X820" s="356"/>
      <c r="Y820" s="356"/>
      <c r="Z820" s="356"/>
      <c r="AA820" s="360"/>
      <c r="AB820" s="360"/>
      <c r="AC820" s="356"/>
      <c r="AD820" s="356"/>
      <c r="AE820" s="356"/>
      <c r="AF820" s="356"/>
      <c r="AG820" s="356"/>
      <c r="AH820" s="356"/>
      <c r="AI820" s="361"/>
      <c r="AJ820" s="356"/>
      <c r="AK820" s="356"/>
      <c r="AL820" s="356"/>
      <c r="AM820" s="362"/>
      <c r="AN820" s="356"/>
      <c r="AO820" s="356"/>
      <c r="AP820" s="356"/>
      <c r="AQ820" s="356"/>
      <c r="AR820" s="363"/>
      <c r="AS820" s="356"/>
      <c r="AT820" s="356"/>
      <c r="AU820" s="356"/>
      <c r="AV820" s="364"/>
      <c r="AW820" s="356"/>
      <c r="AX820" s="356"/>
      <c r="AY820" s="356"/>
      <c r="AZ820" s="356"/>
      <c r="BA820" s="356"/>
      <c r="BB820" s="356"/>
      <c r="BC820" s="356"/>
      <c r="BD820" s="356"/>
      <c r="BE820" s="356"/>
      <c r="BF820" s="356"/>
      <c r="BG820" s="356"/>
      <c r="BH820" s="354"/>
      <c r="BI820" s="354"/>
      <c r="BJ820" s="356"/>
      <c r="BK820" s="356"/>
      <c r="BL820" s="356"/>
      <c r="BM820" s="356"/>
      <c r="BN820" s="356"/>
      <c r="BO820" s="356"/>
      <c r="BP820" s="356"/>
      <c r="BQ820" s="356"/>
      <c r="BR820" s="356"/>
      <c r="BS820" s="354"/>
      <c r="BT820" s="356"/>
    </row>
    <row r="821" spans="1:72" x14ac:dyDescent="0.2">
      <c r="A821" s="353"/>
      <c r="B821" s="354"/>
      <c r="C821" s="354"/>
      <c r="D821" s="354"/>
      <c r="E821" s="354"/>
      <c r="F821" s="356"/>
      <c r="G821" s="356"/>
      <c r="H821" s="356"/>
      <c r="I821" s="357"/>
      <c r="J821" s="356"/>
      <c r="K821" s="356"/>
      <c r="L821" s="356"/>
      <c r="M821" s="356"/>
      <c r="N821" s="356"/>
      <c r="O821" s="356"/>
      <c r="P821" s="356"/>
      <c r="Q821" s="356"/>
      <c r="R821" s="358"/>
      <c r="S821" s="358"/>
      <c r="T821" s="356"/>
      <c r="U821" s="359"/>
      <c r="V821" s="493"/>
      <c r="W821" s="356"/>
      <c r="X821" s="356"/>
      <c r="Y821" s="356"/>
      <c r="Z821" s="356"/>
      <c r="AA821" s="360"/>
      <c r="AB821" s="360"/>
      <c r="AC821" s="356"/>
      <c r="AD821" s="356"/>
      <c r="AE821" s="356"/>
      <c r="AF821" s="356"/>
      <c r="AG821" s="356"/>
      <c r="AH821" s="356"/>
      <c r="AI821" s="361"/>
      <c r="AJ821" s="356"/>
      <c r="AK821" s="356"/>
      <c r="AL821" s="356"/>
      <c r="AM821" s="362"/>
      <c r="AN821" s="356"/>
      <c r="AO821" s="356"/>
      <c r="AP821" s="356"/>
      <c r="AQ821" s="356"/>
      <c r="AR821" s="363"/>
      <c r="AS821" s="356"/>
      <c r="AT821" s="356"/>
      <c r="AU821" s="356"/>
      <c r="AV821" s="364"/>
      <c r="AW821" s="356"/>
      <c r="AX821" s="356"/>
      <c r="AY821" s="356"/>
      <c r="AZ821" s="356"/>
      <c r="BA821" s="356"/>
      <c r="BB821" s="356"/>
      <c r="BC821" s="356"/>
      <c r="BD821" s="356"/>
      <c r="BE821" s="356"/>
      <c r="BF821" s="356"/>
      <c r="BG821" s="356"/>
      <c r="BH821" s="354"/>
      <c r="BI821" s="354"/>
      <c r="BJ821" s="356"/>
      <c r="BK821" s="356"/>
      <c r="BL821" s="356"/>
      <c r="BM821" s="356"/>
      <c r="BN821" s="356"/>
      <c r="BO821" s="356"/>
      <c r="BP821" s="356"/>
      <c r="BQ821" s="356"/>
      <c r="BR821" s="356"/>
      <c r="BS821" s="354"/>
      <c r="BT821" s="356"/>
    </row>
    <row r="822" spans="1:72" x14ac:dyDescent="0.2">
      <c r="A822" s="353"/>
      <c r="B822" s="354"/>
      <c r="C822" s="354"/>
      <c r="D822" s="354"/>
      <c r="E822" s="354"/>
      <c r="F822" s="356"/>
      <c r="G822" s="356"/>
      <c r="H822" s="356"/>
      <c r="I822" s="357"/>
      <c r="J822" s="356"/>
      <c r="K822" s="356"/>
      <c r="L822" s="356"/>
      <c r="M822" s="356"/>
      <c r="N822" s="356"/>
      <c r="O822" s="356"/>
      <c r="P822" s="356"/>
      <c r="Q822" s="356"/>
      <c r="R822" s="358"/>
      <c r="S822" s="358"/>
      <c r="T822" s="356"/>
      <c r="U822" s="359"/>
      <c r="V822" s="493"/>
      <c r="W822" s="356"/>
      <c r="X822" s="356"/>
      <c r="Y822" s="356"/>
      <c r="Z822" s="356"/>
      <c r="AA822" s="360"/>
      <c r="AB822" s="360"/>
      <c r="AC822" s="356"/>
      <c r="AD822" s="356"/>
      <c r="AE822" s="356"/>
      <c r="AF822" s="356"/>
      <c r="AG822" s="356"/>
      <c r="AH822" s="356"/>
      <c r="AI822" s="361"/>
      <c r="AJ822" s="356"/>
      <c r="AK822" s="356"/>
      <c r="AL822" s="356"/>
      <c r="AM822" s="362"/>
      <c r="AN822" s="356"/>
      <c r="AO822" s="356"/>
      <c r="AP822" s="356"/>
      <c r="AQ822" s="356"/>
      <c r="AR822" s="363"/>
      <c r="AS822" s="356"/>
      <c r="AT822" s="356"/>
      <c r="AU822" s="356"/>
      <c r="AV822" s="364"/>
      <c r="AW822" s="356"/>
      <c r="AX822" s="356"/>
      <c r="AY822" s="356"/>
      <c r="AZ822" s="356"/>
      <c r="BA822" s="356"/>
      <c r="BB822" s="356"/>
      <c r="BC822" s="356"/>
      <c r="BD822" s="356"/>
      <c r="BE822" s="356"/>
      <c r="BF822" s="356"/>
      <c r="BG822" s="356"/>
      <c r="BH822" s="354"/>
      <c r="BI822" s="354"/>
      <c r="BJ822" s="356"/>
      <c r="BK822" s="356"/>
      <c r="BL822" s="356"/>
      <c r="BM822" s="356"/>
      <c r="BN822" s="356"/>
      <c r="BO822" s="356"/>
      <c r="BP822" s="356"/>
      <c r="BQ822" s="356"/>
      <c r="BR822" s="356"/>
      <c r="BS822" s="354"/>
      <c r="BT822" s="356"/>
    </row>
    <row r="823" spans="1:72" x14ac:dyDescent="0.2">
      <c r="A823" s="353"/>
      <c r="B823" s="354"/>
      <c r="C823" s="354"/>
      <c r="D823" s="354"/>
      <c r="E823" s="354"/>
      <c r="F823" s="356"/>
      <c r="G823" s="356"/>
      <c r="H823" s="356"/>
      <c r="I823" s="357"/>
      <c r="J823" s="356"/>
      <c r="K823" s="356"/>
      <c r="L823" s="356"/>
      <c r="M823" s="356"/>
      <c r="N823" s="356"/>
      <c r="O823" s="356"/>
      <c r="P823" s="356"/>
      <c r="Q823" s="356"/>
      <c r="R823" s="358"/>
      <c r="S823" s="358"/>
      <c r="T823" s="356"/>
      <c r="U823" s="359"/>
      <c r="V823" s="493"/>
      <c r="W823" s="356"/>
      <c r="X823" s="356"/>
      <c r="Y823" s="356"/>
      <c r="Z823" s="356"/>
      <c r="AA823" s="360"/>
      <c r="AB823" s="360"/>
      <c r="AC823" s="356"/>
      <c r="AD823" s="356"/>
      <c r="AE823" s="356"/>
      <c r="AF823" s="356"/>
      <c r="AG823" s="356"/>
      <c r="AH823" s="356"/>
      <c r="AI823" s="361"/>
      <c r="AJ823" s="356"/>
      <c r="AK823" s="356"/>
      <c r="AL823" s="356"/>
      <c r="AM823" s="362"/>
      <c r="AN823" s="356"/>
      <c r="AO823" s="356"/>
      <c r="AP823" s="356"/>
      <c r="AQ823" s="356"/>
      <c r="AR823" s="363"/>
      <c r="AS823" s="356"/>
      <c r="AT823" s="356"/>
      <c r="AU823" s="356"/>
      <c r="AV823" s="364"/>
      <c r="AW823" s="356"/>
      <c r="AX823" s="356"/>
      <c r="AY823" s="356"/>
      <c r="AZ823" s="356"/>
      <c r="BA823" s="356"/>
      <c r="BB823" s="356"/>
      <c r="BC823" s="356"/>
      <c r="BD823" s="356"/>
      <c r="BE823" s="356"/>
      <c r="BF823" s="356"/>
      <c r="BG823" s="356"/>
      <c r="BH823" s="354"/>
      <c r="BI823" s="354"/>
      <c r="BJ823" s="356"/>
      <c r="BK823" s="356"/>
      <c r="BL823" s="356"/>
      <c r="BM823" s="356"/>
      <c r="BN823" s="356"/>
      <c r="BO823" s="356"/>
      <c r="BP823" s="356"/>
      <c r="BQ823" s="356"/>
      <c r="BR823" s="356"/>
      <c r="BS823" s="354"/>
      <c r="BT823" s="356"/>
    </row>
    <row r="824" spans="1:72" x14ac:dyDescent="0.2">
      <c r="A824" s="353"/>
      <c r="B824" s="354"/>
      <c r="C824" s="354"/>
      <c r="D824" s="354"/>
      <c r="E824" s="354"/>
      <c r="F824" s="356"/>
      <c r="G824" s="356"/>
      <c r="H824" s="356"/>
      <c r="I824" s="357"/>
      <c r="J824" s="356"/>
      <c r="K824" s="356"/>
      <c r="L824" s="356"/>
      <c r="M824" s="356"/>
      <c r="N824" s="356"/>
      <c r="O824" s="356"/>
      <c r="P824" s="356"/>
      <c r="Q824" s="356"/>
      <c r="R824" s="358"/>
      <c r="S824" s="358"/>
      <c r="T824" s="356"/>
      <c r="U824" s="359"/>
      <c r="V824" s="493"/>
      <c r="W824" s="356"/>
      <c r="X824" s="356"/>
      <c r="Y824" s="356"/>
      <c r="Z824" s="356"/>
      <c r="AA824" s="360"/>
      <c r="AB824" s="360"/>
      <c r="AC824" s="356"/>
      <c r="AD824" s="356"/>
      <c r="AE824" s="356"/>
      <c r="AF824" s="356"/>
      <c r="AG824" s="356"/>
      <c r="AH824" s="356"/>
      <c r="AI824" s="361"/>
      <c r="AJ824" s="356"/>
      <c r="AK824" s="356"/>
      <c r="AL824" s="356"/>
      <c r="AM824" s="362"/>
      <c r="AN824" s="356"/>
      <c r="AO824" s="356"/>
      <c r="AP824" s="356"/>
      <c r="AQ824" s="356"/>
      <c r="AR824" s="363"/>
      <c r="AS824" s="356"/>
      <c r="AT824" s="356"/>
      <c r="AU824" s="356"/>
      <c r="AV824" s="364"/>
      <c r="AW824" s="356"/>
      <c r="AX824" s="356"/>
      <c r="AY824" s="356"/>
      <c r="AZ824" s="356"/>
      <c r="BA824" s="356"/>
      <c r="BB824" s="356"/>
      <c r="BC824" s="356"/>
      <c r="BD824" s="356"/>
      <c r="BE824" s="356"/>
      <c r="BF824" s="356"/>
      <c r="BG824" s="356"/>
      <c r="BH824" s="354"/>
      <c r="BI824" s="354"/>
      <c r="BJ824" s="356"/>
      <c r="BK824" s="356"/>
      <c r="BL824" s="356"/>
      <c r="BM824" s="356"/>
      <c r="BN824" s="356"/>
      <c r="BO824" s="356"/>
      <c r="BP824" s="356"/>
      <c r="BQ824" s="356"/>
      <c r="BR824" s="356"/>
      <c r="BS824" s="354"/>
      <c r="BT824" s="356"/>
    </row>
    <row r="825" spans="1:72" x14ac:dyDescent="0.2">
      <c r="A825" s="353"/>
      <c r="B825" s="354"/>
      <c r="C825" s="354"/>
      <c r="D825" s="354"/>
      <c r="E825" s="354"/>
      <c r="F825" s="356"/>
      <c r="G825" s="356"/>
      <c r="H825" s="356"/>
      <c r="I825" s="357"/>
      <c r="J825" s="356"/>
      <c r="K825" s="356"/>
      <c r="L825" s="356"/>
      <c r="M825" s="356"/>
      <c r="N825" s="356"/>
      <c r="O825" s="356"/>
      <c r="P825" s="356"/>
      <c r="Q825" s="356"/>
      <c r="R825" s="358"/>
      <c r="S825" s="358"/>
      <c r="T825" s="356"/>
      <c r="U825" s="359"/>
      <c r="V825" s="493"/>
      <c r="W825" s="356"/>
      <c r="X825" s="356"/>
      <c r="Y825" s="356"/>
      <c r="Z825" s="356"/>
      <c r="AA825" s="360"/>
      <c r="AB825" s="360"/>
      <c r="AC825" s="356"/>
      <c r="AD825" s="356"/>
      <c r="AE825" s="356"/>
      <c r="AF825" s="356"/>
      <c r="AG825" s="356"/>
      <c r="AH825" s="356"/>
      <c r="AI825" s="361"/>
      <c r="AJ825" s="356"/>
      <c r="AK825" s="356"/>
      <c r="AL825" s="356"/>
      <c r="AM825" s="362"/>
      <c r="AN825" s="356"/>
      <c r="AO825" s="356"/>
      <c r="AP825" s="356"/>
      <c r="AQ825" s="356"/>
      <c r="AR825" s="363"/>
      <c r="AS825" s="356"/>
      <c r="AT825" s="356"/>
      <c r="AU825" s="356"/>
      <c r="AV825" s="364"/>
      <c r="AW825" s="356"/>
      <c r="AX825" s="356"/>
      <c r="AY825" s="356"/>
      <c r="AZ825" s="356"/>
      <c r="BA825" s="356"/>
      <c r="BB825" s="356"/>
      <c r="BC825" s="356"/>
      <c r="BD825" s="356"/>
      <c r="BE825" s="356"/>
      <c r="BF825" s="356"/>
      <c r="BG825" s="356"/>
      <c r="BH825" s="354"/>
      <c r="BI825" s="354"/>
      <c r="BJ825" s="356"/>
      <c r="BK825" s="356"/>
      <c r="BL825" s="356"/>
      <c r="BM825" s="356"/>
      <c r="BN825" s="356"/>
      <c r="BO825" s="356"/>
      <c r="BP825" s="356"/>
      <c r="BQ825" s="356"/>
      <c r="BR825" s="356"/>
      <c r="BS825" s="354"/>
      <c r="BT825" s="356"/>
    </row>
    <row r="826" spans="1:72" x14ac:dyDescent="0.2">
      <c r="A826" s="353"/>
      <c r="B826" s="354"/>
      <c r="C826" s="354"/>
      <c r="D826" s="354"/>
      <c r="E826" s="354"/>
      <c r="F826" s="356"/>
      <c r="G826" s="356"/>
      <c r="H826" s="356"/>
      <c r="I826" s="357"/>
      <c r="J826" s="356"/>
      <c r="K826" s="356"/>
      <c r="L826" s="356"/>
      <c r="M826" s="356"/>
      <c r="N826" s="356"/>
      <c r="O826" s="356"/>
      <c r="P826" s="356"/>
      <c r="Q826" s="356"/>
      <c r="R826" s="358"/>
      <c r="S826" s="358"/>
      <c r="T826" s="356"/>
      <c r="U826" s="359"/>
      <c r="V826" s="493"/>
      <c r="W826" s="356"/>
      <c r="X826" s="356"/>
      <c r="Y826" s="356"/>
      <c r="Z826" s="356"/>
      <c r="AA826" s="360"/>
      <c r="AB826" s="360"/>
      <c r="AC826" s="356"/>
      <c r="AD826" s="356"/>
      <c r="AE826" s="356"/>
      <c r="AF826" s="356"/>
      <c r="AG826" s="356"/>
      <c r="AH826" s="356"/>
      <c r="AI826" s="361"/>
      <c r="AJ826" s="356"/>
      <c r="AK826" s="356"/>
      <c r="AL826" s="356"/>
      <c r="AM826" s="362"/>
      <c r="AN826" s="356"/>
      <c r="AO826" s="356"/>
      <c r="AP826" s="356"/>
      <c r="AQ826" s="356"/>
      <c r="AR826" s="363"/>
      <c r="AS826" s="356"/>
      <c r="AT826" s="356"/>
      <c r="AU826" s="356"/>
      <c r="AV826" s="364"/>
      <c r="AW826" s="356"/>
      <c r="AX826" s="356"/>
      <c r="AY826" s="356"/>
      <c r="AZ826" s="356"/>
      <c r="BA826" s="356"/>
      <c r="BB826" s="356"/>
      <c r="BC826" s="356"/>
      <c r="BD826" s="356"/>
      <c r="BE826" s="356"/>
      <c r="BF826" s="356"/>
      <c r="BG826" s="356"/>
      <c r="BH826" s="354"/>
      <c r="BI826" s="354"/>
      <c r="BJ826" s="356"/>
      <c r="BK826" s="356"/>
      <c r="BL826" s="356"/>
      <c r="BM826" s="356"/>
      <c r="BN826" s="356"/>
      <c r="BO826" s="356"/>
      <c r="BP826" s="356"/>
      <c r="BQ826" s="356"/>
      <c r="BR826" s="356"/>
      <c r="BS826" s="354"/>
      <c r="BT826" s="356"/>
    </row>
    <row r="827" spans="1:72" x14ac:dyDescent="0.2">
      <c r="A827" s="353"/>
      <c r="B827" s="354"/>
      <c r="C827" s="354"/>
      <c r="D827" s="354"/>
      <c r="E827" s="354"/>
      <c r="F827" s="356"/>
      <c r="G827" s="356"/>
      <c r="H827" s="356"/>
      <c r="I827" s="357"/>
      <c r="J827" s="356"/>
      <c r="K827" s="356"/>
      <c r="L827" s="356"/>
      <c r="M827" s="356"/>
      <c r="N827" s="356"/>
      <c r="O827" s="356"/>
      <c r="P827" s="356"/>
      <c r="Q827" s="356"/>
      <c r="R827" s="358"/>
      <c r="S827" s="358"/>
      <c r="T827" s="356"/>
      <c r="U827" s="359"/>
      <c r="V827" s="493"/>
      <c r="W827" s="356"/>
      <c r="X827" s="356"/>
      <c r="Y827" s="356"/>
      <c r="Z827" s="356"/>
      <c r="AA827" s="360"/>
      <c r="AB827" s="360"/>
      <c r="AC827" s="356"/>
      <c r="AD827" s="356"/>
      <c r="AE827" s="356"/>
      <c r="AF827" s="356"/>
      <c r="AG827" s="356"/>
      <c r="AH827" s="356"/>
      <c r="AI827" s="361"/>
      <c r="AJ827" s="356"/>
      <c r="AK827" s="356"/>
      <c r="AL827" s="356"/>
      <c r="AM827" s="362"/>
      <c r="AN827" s="356"/>
      <c r="AO827" s="356"/>
      <c r="AP827" s="356"/>
      <c r="AQ827" s="356"/>
      <c r="AR827" s="363"/>
      <c r="AS827" s="356"/>
      <c r="AT827" s="356"/>
      <c r="AU827" s="356"/>
      <c r="AV827" s="364"/>
      <c r="AW827" s="356"/>
      <c r="AX827" s="356"/>
      <c r="AY827" s="356"/>
      <c r="AZ827" s="356"/>
      <c r="BA827" s="356"/>
      <c r="BB827" s="356"/>
      <c r="BC827" s="356"/>
      <c r="BD827" s="356"/>
      <c r="BE827" s="356"/>
      <c r="BF827" s="356"/>
      <c r="BG827" s="356"/>
      <c r="BH827" s="354"/>
      <c r="BI827" s="354"/>
      <c r="BJ827" s="356"/>
      <c r="BK827" s="356"/>
      <c r="BL827" s="356"/>
      <c r="BM827" s="356"/>
      <c r="BN827" s="356"/>
      <c r="BO827" s="356"/>
      <c r="BP827" s="356"/>
      <c r="BQ827" s="356"/>
      <c r="BR827" s="356"/>
      <c r="BS827" s="354"/>
      <c r="BT827" s="356"/>
    </row>
    <row r="828" spans="1:72" x14ac:dyDescent="0.2">
      <c r="A828" s="353"/>
      <c r="B828" s="354"/>
      <c r="C828" s="354"/>
      <c r="D828" s="354"/>
      <c r="E828" s="354"/>
      <c r="F828" s="356"/>
      <c r="G828" s="356"/>
      <c r="H828" s="356"/>
      <c r="I828" s="357"/>
      <c r="J828" s="356"/>
      <c r="K828" s="356"/>
      <c r="L828" s="356"/>
      <c r="M828" s="356"/>
      <c r="N828" s="356"/>
      <c r="O828" s="356"/>
      <c r="P828" s="356"/>
      <c r="Q828" s="356"/>
      <c r="R828" s="358"/>
      <c r="S828" s="358"/>
      <c r="T828" s="356"/>
      <c r="U828" s="359"/>
      <c r="V828" s="493"/>
      <c r="W828" s="356"/>
      <c r="X828" s="356"/>
      <c r="Y828" s="356"/>
      <c r="Z828" s="356"/>
      <c r="AA828" s="360"/>
      <c r="AB828" s="360"/>
      <c r="AC828" s="356"/>
      <c r="AD828" s="356"/>
      <c r="AE828" s="356"/>
      <c r="AF828" s="356"/>
      <c r="AG828" s="356"/>
      <c r="AH828" s="356"/>
      <c r="AI828" s="361"/>
      <c r="AJ828" s="356"/>
      <c r="AK828" s="356"/>
      <c r="AL828" s="356"/>
      <c r="AM828" s="362"/>
      <c r="AN828" s="356"/>
      <c r="AO828" s="356"/>
      <c r="AP828" s="356"/>
      <c r="AQ828" s="356"/>
      <c r="AR828" s="363"/>
      <c r="AS828" s="356"/>
      <c r="AT828" s="356"/>
      <c r="AU828" s="356"/>
      <c r="AV828" s="364"/>
      <c r="AW828" s="356"/>
      <c r="AX828" s="356"/>
      <c r="AY828" s="356"/>
      <c r="AZ828" s="356"/>
      <c r="BA828" s="356"/>
      <c r="BB828" s="356"/>
      <c r="BC828" s="356"/>
      <c r="BD828" s="356"/>
      <c r="BE828" s="356"/>
      <c r="BF828" s="356"/>
      <c r="BG828" s="356"/>
      <c r="BH828" s="354"/>
      <c r="BI828" s="354"/>
      <c r="BJ828" s="356"/>
      <c r="BK828" s="356"/>
      <c r="BL828" s="356"/>
      <c r="BM828" s="356"/>
      <c r="BN828" s="356"/>
      <c r="BO828" s="356"/>
      <c r="BP828" s="356"/>
      <c r="BQ828" s="356"/>
      <c r="BR828" s="356"/>
      <c r="BS828" s="354"/>
      <c r="BT828" s="356"/>
    </row>
    <row r="829" spans="1:72" x14ac:dyDescent="0.2">
      <c r="A829" s="353"/>
      <c r="B829" s="354"/>
      <c r="C829" s="354"/>
      <c r="D829" s="354"/>
      <c r="E829" s="354"/>
      <c r="F829" s="356"/>
      <c r="G829" s="356"/>
      <c r="H829" s="356"/>
      <c r="I829" s="357"/>
      <c r="J829" s="356"/>
      <c r="K829" s="356"/>
      <c r="L829" s="356"/>
      <c r="M829" s="356"/>
      <c r="N829" s="356"/>
      <c r="O829" s="356"/>
      <c r="P829" s="356"/>
      <c r="Q829" s="356"/>
      <c r="R829" s="358"/>
      <c r="S829" s="358"/>
      <c r="T829" s="356"/>
      <c r="U829" s="359"/>
      <c r="V829" s="493"/>
      <c r="W829" s="356"/>
      <c r="X829" s="356"/>
      <c r="Y829" s="356"/>
      <c r="Z829" s="356"/>
      <c r="AA829" s="360"/>
      <c r="AB829" s="360"/>
      <c r="AC829" s="356"/>
      <c r="AD829" s="356"/>
      <c r="AE829" s="356"/>
      <c r="AF829" s="356"/>
      <c r="AG829" s="356"/>
      <c r="AH829" s="356"/>
      <c r="AI829" s="361"/>
      <c r="AJ829" s="356"/>
      <c r="AK829" s="356"/>
      <c r="AL829" s="356"/>
      <c r="AM829" s="362"/>
      <c r="AN829" s="356"/>
      <c r="AO829" s="356"/>
      <c r="AP829" s="356"/>
      <c r="AQ829" s="356"/>
      <c r="AR829" s="363"/>
      <c r="AS829" s="356"/>
      <c r="AT829" s="356"/>
      <c r="AU829" s="356"/>
      <c r="AV829" s="364"/>
      <c r="AW829" s="356"/>
      <c r="AX829" s="356"/>
      <c r="AY829" s="356"/>
      <c r="AZ829" s="356"/>
      <c r="BA829" s="356"/>
      <c r="BB829" s="356"/>
      <c r="BC829" s="356"/>
      <c r="BD829" s="356"/>
      <c r="BE829" s="356"/>
      <c r="BF829" s="356"/>
      <c r="BG829" s="356"/>
      <c r="BH829" s="354"/>
      <c r="BI829" s="354"/>
      <c r="BJ829" s="356"/>
      <c r="BK829" s="356"/>
      <c r="BL829" s="356"/>
      <c r="BM829" s="356"/>
      <c r="BN829" s="356"/>
      <c r="BO829" s="356"/>
      <c r="BP829" s="356"/>
      <c r="BQ829" s="356"/>
      <c r="BR829" s="356"/>
      <c r="BS829" s="354"/>
      <c r="BT829" s="356"/>
    </row>
    <row r="830" spans="1:72" x14ac:dyDescent="0.2">
      <c r="A830" s="353"/>
      <c r="B830" s="354"/>
      <c r="C830" s="354"/>
      <c r="D830" s="354"/>
      <c r="E830" s="354"/>
      <c r="F830" s="356"/>
      <c r="G830" s="356"/>
      <c r="H830" s="356"/>
      <c r="I830" s="357"/>
      <c r="J830" s="356"/>
      <c r="K830" s="356"/>
      <c r="L830" s="356"/>
      <c r="M830" s="356"/>
      <c r="N830" s="356"/>
      <c r="O830" s="356"/>
      <c r="P830" s="356"/>
      <c r="Q830" s="356"/>
      <c r="R830" s="358"/>
      <c r="S830" s="358"/>
      <c r="T830" s="356"/>
      <c r="U830" s="359"/>
      <c r="V830" s="493"/>
      <c r="W830" s="356"/>
      <c r="X830" s="356"/>
      <c r="Y830" s="356"/>
      <c r="Z830" s="356"/>
      <c r="AA830" s="360"/>
      <c r="AB830" s="360"/>
      <c r="AC830" s="356"/>
      <c r="AD830" s="356"/>
      <c r="AE830" s="356"/>
      <c r="AF830" s="356"/>
      <c r="AG830" s="356"/>
      <c r="AH830" s="356"/>
      <c r="AI830" s="361"/>
      <c r="AJ830" s="356"/>
      <c r="AK830" s="356"/>
      <c r="AL830" s="356"/>
      <c r="AM830" s="362"/>
      <c r="AN830" s="356"/>
      <c r="AO830" s="356"/>
      <c r="AP830" s="356"/>
      <c r="AQ830" s="356"/>
      <c r="AR830" s="363"/>
      <c r="AS830" s="356"/>
      <c r="AT830" s="356"/>
      <c r="AU830" s="356"/>
      <c r="AV830" s="364"/>
      <c r="AW830" s="356"/>
      <c r="AX830" s="356"/>
      <c r="AY830" s="356"/>
      <c r="AZ830" s="356"/>
      <c r="BA830" s="356"/>
      <c r="BB830" s="356"/>
      <c r="BC830" s="356"/>
      <c r="BD830" s="356"/>
      <c r="BE830" s="356"/>
      <c r="BF830" s="356"/>
      <c r="BG830" s="356"/>
      <c r="BH830" s="354"/>
      <c r="BI830" s="354"/>
      <c r="BJ830" s="356"/>
      <c r="BK830" s="356"/>
      <c r="BL830" s="356"/>
      <c r="BM830" s="356"/>
      <c r="BN830" s="356"/>
      <c r="BO830" s="356"/>
      <c r="BP830" s="356"/>
      <c r="BQ830" s="356"/>
      <c r="BR830" s="356"/>
      <c r="BS830" s="354"/>
      <c r="BT830" s="356"/>
    </row>
    <row r="831" spans="1:72" x14ac:dyDescent="0.2">
      <c r="A831" s="353"/>
      <c r="B831" s="354"/>
      <c r="C831" s="354"/>
      <c r="D831" s="354"/>
      <c r="E831" s="354"/>
      <c r="F831" s="356"/>
      <c r="G831" s="356"/>
      <c r="H831" s="356"/>
      <c r="I831" s="357"/>
      <c r="J831" s="356"/>
      <c r="K831" s="356"/>
      <c r="L831" s="356"/>
      <c r="M831" s="356"/>
      <c r="N831" s="356"/>
      <c r="O831" s="356"/>
      <c r="P831" s="356"/>
      <c r="Q831" s="356"/>
      <c r="R831" s="358"/>
      <c r="S831" s="358"/>
      <c r="T831" s="356"/>
      <c r="U831" s="359"/>
      <c r="V831" s="493"/>
      <c r="W831" s="356"/>
      <c r="X831" s="356"/>
      <c r="Y831" s="356"/>
      <c r="Z831" s="356"/>
      <c r="AA831" s="360"/>
      <c r="AB831" s="360"/>
      <c r="AC831" s="356"/>
      <c r="AD831" s="356"/>
      <c r="AE831" s="356"/>
      <c r="AF831" s="356"/>
      <c r="AG831" s="356"/>
      <c r="AH831" s="356"/>
      <c r="AI831" s="361"/>
      <c r="AJ831" s="356"/>
      <c r="AK831" s="356"/>
      <c r="AL831" s="356"/>
      <c r="AM831" s="362"/>
      <c r="AN831" s="356"/>
      <c r="AO831" s="356"/>
      <c r="AP831" s="356"/>
      <c r="AQ831" s="356"/>
      <c r="AR831" s="363"/>
      <c r="AS831" s="356"/>
      <c r="AT831" s="356"/>
      <c r="AU831" s="356"/>
      <c r="AV831" s="364"/>
      <c r="AW831" s="356"/>
      <c r="AX831" s="356"/>
      <c r="AY831" s="356"/>
      <c r="AZ831" s="356"/>
      <c r="BA831" s="356"/>
      <c r="BB831" s="356"/>
      <c r="BC831" s="356"/>
      <c r="BD831" s="356"/>
      <c r="BE831" s="356"/>
      <c r="BF831" s="356"/>
      <c r="BG831" s="356"/>
      <c r="BH831" s="354"/>
      <c r="BI831" s="354"/>
      <c r="BJ831" s="356"/>
      <c r="BK831" s="356"/>
      <c r="BL831" s="356"/>
      <c r="BM831" s="356"/>
      <c r="BN831" s="356"/>
      <c r="BO831" s="356"/>
      <c r="BP831" s="356"/>
      <c r="BQ831" s="356"/>
      <c r="BR831" s="356"/>
      <c r="BS831" s="354"/>
      <c r="BT831" s="356"/>
    </row>
    <row r="832" spans="1:72" x14ac:dyDescent="0.2">
      <c r="A832" s="353"/>
      <c r="B832" s="354"/>
      <c r="C832" s="354"/>
      <c r="D832" s="354"/>
      <c r="E832" s="354"/>
      <c r="F832" s="356"/>
      <c r="G832" s="356"/>
      <c r="H832" s="356"/>
      <c r="I832" s="357"/>
      <c r="J832" s="356"/>
      <c r="K832" s="356"/>
      <c r="L832" s="356"/>
      <c r="M832" s="356"/>
      <c r="N832" s="356"/>
      <c r="O832" s="356"/>
      <c r="P832" s="356"/>
      <c r="Q832" s="356"/>
      <c r="R832" s="358"/>
      <c r="S832" s="358"/>
      <c r="T832" s="356"/>
      <c r="U832" s="359"/>
      <c r="V832" s="493"/>
      <c r="W832" s="356"/>
      <c r="X832" s="356"/>
      <c r="Y832" s="356"/>
      <c r="Z832" s="356"/>
      <c r="AA832" s="360"/>
      <c r="AB832" s="360"/>
      <c r="AC832" s="356"/>
      <c r="AD832" s="356"/>
      <c r="AE832" s="356"/>
      <c r="AF832" s="356"/>
      <c r="AG832" s="356"/>
      <c r="AH832" s="356"/>
      <c r="AI832" s="361"/>
      <c r="AJ832" s="356"/>
      <c r="AK832" s="356"/>
      <c r="AL832" s="356"/>
      <c r="AM832" s="362"/>
      <c r="AN832" s="356"/>
      <c r="AO832" s="356"/>
      <c r="AP832" s="356"/>
      <c r="AQ832" s="356"/>
      <c r="AR832" s="363"/>
      <c r="AS832" s="356"/>
      <c r="AT832" s="356"/>
      <c r="AU832" s="356"/>
      <c r="AV832" s="364"/>
      <c r="AW832" s="356"/>
      <c r="AX832" s="356"/>
      <c r="AY832" s="356"/>
      <c r="AZ832" s="356"/>
      <c r="BA832" s="356"/>
      <c r="BB832" s="356"/>
      <c r="BC832" s="356"/>
      <c r="BD832" s="356"/>
      <c r="BE832" s="356"/>
      <c r="BF832" s="356"/>
      <c r="BG832" s="356"/>
      <c r="BH832" s="354"/>
      <c r="BI832" s="354"/>
      <c r="BJ832" s="356"/>
      <c r="BK832" s="356"/>
      <c r="BL832" s="356"/>
      <c r="BM832" s="356"/>
      <c r="BN832" s="356"/>
      <c r="BO832" s="356"/>
      <c r="BP832" s="356"/>
      <c r="BQ832" s="356"/>
      <c r="BR832" s="356"/>
      <c r="BS832" s="354"/>
      <c r="BT832" s="356"/>
    </row>
    <row r="833" spans="1:72" x14ac:dyDescent="0.2">
      <c r="A833" s="353"/>
      <c r="B833" s="354"/>
      <c r="C833" s="354"/>
      <c r="D833" s="354"/>
      <c r="E833" s="354"/>
      <c r="F833" s="356"/>
      <c r="G833" s="356"/>
      <c r="H833" s="356"/>
      <c r="I833" s="357"/>
      <c r="J833" s="356"/>
      <c r="K833" s="356"/>
      <c r="L833" s="356"/>
      <c r="M833" s="356"/>
      <c r="N833" s="356"/>
      <c r="O833" s="356"/>
      <c r="P833" s="356"/>
      <c r="Q833" s="356"/>
      <c r="R833" s="358"/>
      <c r="S833" s="358"/>
      <c r="T833" s="356"/>
      <c r="U833" s="359"/>
      <c r="V833" s="493"/>
      <c r="W833" s="356"/>
      <c r="X833" s="356"/>
      <c r="Y833" s="356"/>
      <c r="Z833" s="356"/>
      <c r="AA833" s="360"/>
      <c r="AB833" s="360"/>
      <c r="AC833" s="356"/>
      <c r="AD833" s="356"/>
      <c r="AE833" s="356"/>
      <c r="AF833" s="356"/>
      <c r="AG833" s="356"/>
      <c r="AH833" s="356"/>
      <c r="AI833" s="361"/>
      <c r="AJ833" s="356"/>
      <c r="AK833" s="356"/>
      <c r="AL833" s="356"/>
      <c r="AM833" s="362"/>
      <c r="AN833" s="356"/>
      <c r="AO833" s="356"/>
      <c r="AP833" s="356"/>
      <c r="AQ833" s="356"/>
      <c r="AR833" s="363"/>
      <c r="AS833" s="356"/>
      <c r="AT833" s="356"/>
      <c r="AU833" s="356"/>
      <c r="AV833" s="364"/>
      <c r="AW833" s="356"/>
      <c r="AX833" s="356"/>
      <c r="AY833" s="356"/>
      <c r="AZ833" s="356"/>
      <c r="BA833" s="356"/>
      <c r="BB833" s="356"/>
      <c r="BC833" s="356"/>
      <c r="BD833" s="356"/>
      <c r="BE833" s="356"/>
      <c r="BF833" s="356"/>
      <c r="BG833" s="356"/>
      <c r="BH833" s="354"/>
      <c r="BI833" s="354"/>
      <c r="BJ833" s="356"/>
      <c r="BK833" s="356"/>
      <c r="BL833" s="356"/>
      <c r="BM833" s="356"/>
      <c r="BN833" s="356"/>
      <c r="BO833" s="356"/>
      <c r="BP833" s="356"/>
      <c r="BQ833" s="356"/>
      <c r="BR833" s="356"/>
      <c r="BS833" s="354"/>
      <c r="BT833" s="356"/>
    </row>
    <row r="834" spans="1:72" x14ac:dyDescent="0.2">
      <c r="A834" s="353"/>
      <c r="B834" s="354"/>
      <c r="C834" s="354"/>
      <c r="D834" s="354"/>
      <c r="E834" s="354"/>
      <c r="F834" s="356"/>
      <c r="G834" s="356"/>
      <c r="H834" s="356"/>
      <c r="I834" s="357"/>
      <c r="J834" s="356"/>
      <c r="K834" s="356"/>
      <c r="L834" s="356"/>
      <c r="M834" s="356"/>
      <c r="N834" s="356"/>
      <c r="O834" s="356"/>
      <c r="P834" s="356"/>
      <c r="Q834" s="356"/>
      <c r="R834" s="358"/>
      <c r="S834" s="358"/>
      <c r="T834" s="356"/>
      <c r="U834" s="359"/>
      <c r="V834" s="493"/>
      <c r="W834" s="356"/>
      <c r="X834" s="356"/>
      <c r="Y834" s="356"/>
      <c r="Z834" s="356"/>
      <c r="AA834" s="360"/>
      <c r="AB834" s="360"/>
      <c r="AC834" s="356"/>
      <c r="AD834" s="356"/>
      <c r="AE834" s="356"/>
      <c r="AF834" s="356"/>
      <c r="AG834" s="356"/>
      <c r="AH834" s="356"/>
      <c r="AI834" s="361"/>
      <c r="AJ834" s="356"/>
      <c r="AK834" s="356"/>
      <c r="AL834" s="356"/>
      <c r="AM834" s="362"/>
      <c r="AN834" s="356"/>
      <c r="AO834" s="356"/>
      <c r="AP834" s="356"/>
      <c r="AQ834" s="356"/>
      <c r="AR834" s="363"/>
      <c r="AS834" s="356"/>
      <c r="AT834" s="356"/>
      <c r="AU834" s="356"/>
      <c r="AV834" s="364"/>
      <c r="AW834" s="356"/>
      <c r="AX834" s="356"/>
      <c r="AY834" s="356"/>
      <c r="AZ834" s="356"/>
      <c r="BA834" s="356"/>
      <c r="BB834" s="356"/>
      <c r="BC834" s="356"/>
      <c r="BD834" s="356"/>
      <c r="BE834" s="356"/>
      <c r="BF834" s="356"/>
      <c r="BG834" s="356"/>
      <c r="BH834" s="354"/>
      <c r="BI834" s="354"/>
      <c r="BJ834" s="356"/>
      <c r="BK834" s="356"/>
      <c r="BL834" s="356"/>
      <c r="BM834" s="356"/>
      <c r="BN834" s="356"/>
      <c r="BO834" s="356"/>
      <c r="BP834" s="356"/>
      <c r="BQ834" s="356"/>
      <c r="BR834" s="356"/>
      <c r="BS834" s="354"/>
      <c r="BT834" s="356"/>
    </row>
    <row r="835" spans="1:72" x14ac:dyDescent="0.2">
      <c r="A835" s="353"/>
      <c r="B835" s="354"/>
      <c r="C835" s="354"/>
      <c r="D835" s="354"/>
      <c r="E835" s="354"/>
      <c r="F835" s="356"/>
      <c r="G835" s="356"/>
      <c r="H835" s="356"/>
      <c r="I835" s="357"/>
      <c r="J835" s="356"/>
      <c r="K835" s="356"/>
      <c r="L835" s="356"/>
      <c r="M835" s="356"/>
      <c r="N835" s="356"/>
      <c r="O835" s="356"/>
      <c r="P835" s="356"/>
      <c r="Q835" s="356"/>
      <c r="R835" s="358"/>
      <c r="S835" s="358"/>
      <c r="T835" s="356"/>
      <c r="U835" s="359"/>
      <c r="V835" s="493"/>
      <c r="W835" s="356"/>
      <c r="X835" s="356"/>
      <c r="Y835" s="356"/>
      <c r="Z835" s="356"/>
      <c r="AA835" s="360"/>
      <c r="AB835" s="360"/>
      <c r="AC835" s="356"/>
      <c r="AD835" s="356"/>
      <c r="AE835" s="356"/>
      <c r="AF835" s="356"/>
      <c r="AG835" s="356"/>
      <c r="AH835" s="356"/>
      <c r="AI835" s="361"/>
      <c r="AJ835" s="356"/>
      <c r="AK835" s="356"/>
      <c r="AL835" s="356"/>
      <c r="AM835" s="362"/>
      <c r="AN835" s="356"/>
      <c r="AO835" s="356"/>
      <c r="AP835" s="356"/>
      <c r="AQ835" s="356"/>
      <c r="AR835" s="363"/>
      <c r="AS835" s="356"/>
      <c r="AT835" s="356"/>
      <c r="AU835" s="356"/>
      <c r="AV835" s="364"/>
      <c r="AW835" s="356"/>
      <c r="AX835" s="356"/>
      <c r="AY835" s="356"/>
      <c r="AZ835" s="356"/>
      <c r="BA835" s="356"/>
      <c r="BB835" s="356"/>
      <c r="BC835" s="356"/>
      <c r="BD835" s="356"/>
      <c r="BE835" s="356"/>
      <c r="BF835" s="356"/>
      <c r="BG835" s="356"/>
      <c r="BH835" s="354"/>
      <c r="BI835" s="354"/>
      <c r="BJ835" s="356"/>
      <c r="BK835" s="356"/>
      <c r="BL835" s="356"/>
      <c r="BM835" s="356"/>
      <c r="BN835" s="356"/>
      <c r="BO835" s="356"/>
      <c r="BP835" s="356"/>
      <c r="BQ835" s="356"/>
      <c r="BR835" s="356"/>
      <c r="BS835" s="354"/>
      <c r="BT835" s="356"/>
    </row>
    <row r="836" spans="1:72" x14ac:dyDescent="0.2">
      <c r="A836" s="353"/>
      <c r="B836" s="354"/>
      <c r="C836" s="354"/>
      <c r="D836" s="354"/>
      <c r="E836" s="354"/>
      <c r="F836" s="356"/>
      <c r="G836" s="356"/>
      <c r="H836" s="356"/>
      <c r="I836" s="357"/>
      <c r="J836" s="356"/>
      <c r="K836" s="356"/>
      <c r="L836" s="356"/>
      <c r="M836" s="356"/>
      <c r="N836" s="356"/>
      <c r="O836" s="356"/>
      <c r="P836" s="356"/>
      <c r="Q836" s="356"/>
      <c r="R836" s="358"/>
      <c r="S836" s="358"/>
      <c r="T836" s="356"/>
      <c r="U836" s="359"/>
      <c r="V836" s="493"/>
      <c r="W836" s="356"/>
      <c r="X836" s="356"/>
      <c r="Y836" s="356"/>
      <c r="Z836" s="356"/>
      <c r="AA836" s="360"/>
      <c r="AB836" s="360"/>
      <c r="AC836" s="356"/>
      <c r="AD836" s="356"/>
      <c r="AE836" s="356"/>
      <c r="AF836" s="356"/>
      <c r="AG836" s="356"/>
      <c r="AH836" s="356"/>
      <c r="AI836" s="361"/>
      <c r="AJ836" s="356"/>
      <c r="AK836" s="356"/>
      <c r="AL836" s="356"/>
      <c r="AM836" s="362"/>
      <c r="AN836" s="356"/>
      <c r="AO836" s="356"/>
      <c r="AP836" s="356"/>
      <c r="AQ836" s="356"/>
      <c r="AR836" s="363"/>
      <c r="AS836" s="356"/>
      <c r="AT836" s="356"/>
      <c r="AU836" s="356"/>
      <c r="AV836" s="364"/>
      <c r="AW836" s="356"/>
      <c r="AX836" s="356"/>
      <c r="AY836" s="356"/>
      <c r="AZ836" s="356"/>
      <c r="BA836" s="356"/>
      <c r="BB836" s="356"/>
      <c r="BC836" s="356"/>
      <c r="BD836" s="356"/>
      <c r="BE836" s="356"/>
      <c r="BF836" s="356"/>
      <c r="BG836" s="356"/>
      <c r="BH836" s="354"/>
      <c r="BI836" s="354"/>
      <c r="BJ836" s="356"/>
      <c r="BK836" s="356"/>
      <c r="BL836" s="356"/>
      <c r="BM836" s="356"/>
      <c r="BN836" s="356"/>
      <c r="BO836" s="356"/>
      <c r="BP836" s="356"/>
      <c r="BQ836" s="356"/>
      <c r="BR836" s="356"/>
      <c r="BS836" s="354"/>
      <c r="BT836" s="356"/>
    </row>
    <row r="837" spans="1:72" x14ac:dyDescent="0.2">
      <c r="A837" s="353"/>
      <c r="B837" s="354"/>
      <c r="C837" s="354"/>
      <c r="D837" s="354"/>
      <c r="E837" s="354"/>
      <c r="F837" s="356"/>
      <c r="G837" s="356"/>
      <c r="H837" s="356"/>
      <c r="I837" s="357"/>
      <c r="J837" s="356"/>
      <c r="K837" s="356"/>
      <c r="L837" s="356"/>
      <c r="M837" s="356"/>
      <c r="N837" s="356"/>
      <c r="O837" s="356"/>
      <c r="P837" s="356"/>
      <c r="Q837" s="356"/>
      <c r="R837" s="358"/>
      <c r="S837" s="358"/>
      <c r="T837" s="356"/>
      <c r="U837" s="359"/>
      <c r="V837" s="493"/>
      <c r="W837" s="356"/>
      <c r="X837" s="356"/>
      <c r="Y837" s="356"/>
      <c r="Z837" s="356"/>
      <c r="AA837" s="360"/>
      <c r="AB837" s="360"/>
      <c r="AC837" s="356"/>
      <c r="AD837" s="356"/>
      <c r="AE837" s="356"/>
      <c r="AF837" s="356"/>
      <c r="AG837" s="356"/>
      <c r="AH837" s="356"/>
      <c r="AI837" s="361"/>
      <c r="AJ837" s="356"/>
      <c r="AK837" s="356"/>
      <c r="AL837" s="356"/>
      <c r="AM837" s="362"/>
      <c r="AN837" s="356"/>
      <c r="AO837" s="356"/>
      <c r="AP837" s="356"/>
      <c r="AQ837" s="356"/>
      <c r="AR837" s="363"/>
      <c r="AS837" s="356"/>
      <c r="AT837" s="356"/>
      <c r="AU837" s="356"/>
      <c r="AV837" s="364"/>
      <c r="AW837" s="356"/>
      <c r="AX837" s="356"/>
      <c r="AY837" s="356"/>
      <c r="AZ837" s="356"/>
      <c r="BA837" s="356"/>
      <c r="BB837" s="356"/>
      <c r="BC837" s="356"/>
      <c r="BD837" s="356"/>
      <c r="BE837" s="356"/>
      <c r="BF837" s="356"/>
      <c r="BG837" s="356"/>
      <c r="BH837" s="354"/>
      <c r="BI837" s="354"/>
      <c r="BJ837" s="356"/>
      <c r="BK837" s="356"/>
      <c r="BL837" s="356"/>
      <c r="BM837" s="356"/>
      <c r="BN837" s="356"/>
      <c r="BO837" s="356"/>
      <c r="BP837" s="356"/>
      <c r="BQ837" s="356"/>
      <c r="BR837" s="356"/>
      <c r="BS837" s="354"/>
      <c r="BT837" s="356"/>
    </row>
    <row r="838" spans="1:72" x14ac:dyDescent="0.2">
      <c r="A838" s="353"/>
      <c r="B838" s="354"/>
      <c r="C838" s="354"/>
      <c r="D838" s="354"/>
      <c r="E838" s="354"/>
      <c r="F838" s="356"/>
      <c r="G838" s="356"/>
      <c r="H838" s="356"/>
      <c r="I838" s="357"/>
      <c r="J838" s="356"/>
      <c r="K838" s="356"/>
      <c r="L838" s="356"/>
      <c r="M838" s="356"/>
      <c r="N838" s="356"/>
      <c r="O838" s="356"/>
      <c r="P838" s="356"/>
      <c r="Q838" s="356"/>
      <c r="R838" s="358"/>
      <c r="S838" s="358"/>
      <c r="T838" s="356"/>
      <c r="U838" s="359"/>
      <c r="V838" s="493"/>
      <c r="W838" s="356"/>
      <c r="X838" s="356"/>
      <c r="Y838" s="356"/>
      <c r="Z838" s="356"/>
      <c r="AA838" s="360"/>
      <c r="AB838" s="360"/>
      <c r="AC838" s="356"/>
      <c r="AD838" s="356"/>
      <c r="AE838" s="356"/>
      <c r="AF838" s="356"/>
      <c r="AG838" s="356"/>
      <c r="AH838" s="356"/>
      <c r="AI838" s="361"/>
      <c r="AJ838" s="356"/>
      <c r="AK838" s="356"/>
      <c r="AL838" s="356"/>
      <c r="AM838" s="362"/>
      <c r="AN838" s="356"/>
      <c r="AO838" s="356"/>
      <c r="AP838" s="356"/>
      <c r="AQ838" s="356"/>
      <c r="AR838" s="363"/>
      <c r="AS838" s="356"/>
      <c r="AT838" s="356"/>
      <c r="AU838" s="356"/>
      <c r="AV838" s="364"/>
      <c r="AW838" s="356"/>
      <c r="AX838" s="356"/>
      <c r="AY838" s="356"/>
      <c r="AZ838" s="356"/>
      <c r="BA838" s="356"/>
      <c r="BB838" s="356"/>
      <c r="BC838" s="356"/>
      <c r="BD838" s="356"/>
      <c r="BE838" s="356"/>
      <c r="BF838" s="356"/>
      <c r="BG838" s="356"/>
      <c r="BH838" s="354"/>
      <c r="BI838" s="354"/>
      <c r="BJ838" s="356"/>
      <c r="BK838" s="356"/>
      <c r="BL838" s="356"/>
      <c r="BM838" s="356"/>
      <c r="BN838" s="356"/>
      <c r="BO838" s="356"/>
      <c r="BP838" s="356"/>
      <c r="BQ838" s="356"/>
      <c r="BR838" s="356"/>
      <c r="BS838" s="354"/>
      <c r="BT838" s="356"/>
    </row>
    <row r="839" spans="1:72" x14ac:dyDescent="0.2">
      <c r="A839" s="353"/>
      <c r="B839" s="354"/>
      <c r="C839" s="354"/>
      <c r="D839" s="354"/>
      <c r="E839" s="354"/>
      <c r="F839" s="356"/>
      <c r="G839" s="356"/>
      <c r="H839" s="356"/>
      <c r="I839" s="357"/>
      <c r="J839" s="356"/>
      <c r="K839" s="356"/>
      <c r="L839" s="356"/>
      <c r="M839" s="356"/>
      <c r="N839" s="356"/>
      <c r="O839" s="356"/>
      <c r="P839" s="356"/>
      <c r="Q839" s="356"/>
      <c r="R839" s="358"/>
      <c r="S839" s="358"/>
      <c r="T839" s="356"/>
      <c r="U839" s="359"/>
      <c r="V839" s="493"/>
      <c r="W839" s="356"/>
      <c r="X839" s="356"/>
      <c r="Y839" s="356"/>
      <c r="Z839" s="356"/>
      <c r="AA839" s="360"/>
      <c r="AB839" s="360"/>
      <c r="AC839" s="356"/>
      <c r="AD839" s="356"/>
      <c r="AE839" s="356"/>
      <c r="AF839" s="356"/>
      <c r="AG839" s="356"/>
      <c r="AH839" s="356"/>
      <c r="AI839" s="361"/>
      <c r="AJ839" s="356"/>
      <c r="AK839" s="356"/>
      <c r="AL839" s="356"/>
      <c r="AM839" s="362"/>
      <c r="AN839" s="356"/>
      <c r="AO839" s="356"/>
      <c r="AP839" s="356"/>
      <c r="AQ839" s="356"/>
      <c r="AR839" s="363"/>
      <c r="AS839" s="356"/>
      <c r="AT839" s="356"/>
      <c r="AU839" s="356"/>
      <c r="AV839" s="364"/>
      <c r="AW839" s="356"/>
      <c r="AX839" s="356"/>
      <c r="AY839" s="356"/>
      <c r="AZ839" s="356"/>
      <c r="BA839" s="356"/>
      <c r="BB839" s="356"/>
      <c r="BC839" s="356"/>
      <c r="BD839" s="356"/>
      <c r="BE839" s="356"/>
      <c r="BF839" s="356"/>
      <c r="BG839" s="356"/>
      <c r="BH839" s="354"/>
      <c r="BI839" s="354"/>
      <c r="BJ839" s="356"/>
      <c r="BK839" s="356"/>
      <c r="BL839" s="356"/>
      <c r="BM839" s="356"/>
      <c r="BN839" s="356"/>
      <c r="BO839" s="356"/>
      <c r="BP839" s="356"/>
      <c r="BQ839" s="356"/>
      <c r="BR839" s="356"/>
      <c r="BS839" s="354"/>
      <c r="BT839" s="356"/>
    </row>
    <row r="840" spans="1:72" x14ac:dyDescent="0.2">
      <c r="A840" s="353"/>
      <c r="B840" s="354"/>
      <c r="C840" s="354"/>
      <c r="D840" s="354"/>
      <c r="E840" s="354"/>
      <c r="F840" s="356"/>
      <c r="G840" s="356"/>
      <c r="H840" s="356"/>
      <c r="I840" s="357"/>
      <c r="J840" s="356"/>
      <c r="K840" s="356"/>
      <c r="L840" s="356"/>
      <c r="M840" s="356"/>
      <c r="N840" s="356"/>
      <c r="O840" s="356"/>
      <c r="P840" s="356"/>
      <c r="Q840" s="356"/>
      <c r="R840" s="358"/>
      <c r="S840" s="358"/>
      <c r="T840" s="356"/>
      <c r="U840" s="359"/>
      <c r="V840" s="493"/>
      <c r="W840" s="356"/>
      <c r="X840" s="356"/>
      <c r="Y840" s="356"/>
      <c r="Z840" s="356"/>
      <c r="AA840" s="360"/>
      <c r="AB840" s="360"/>
      <c r="AC840" s="356"/>
      <c r="AD840" s="356"/>
      <c r="AE840" s="356"/>
      <c r="AF840" s="356"/>
      <c r="AG840" s="356"/>
      <c r="AH840" s="356"/>
      <c r="AI840" s="361"/>
      <c r="AJ840" s="356"/>
      <c r="AK840" s="356"/>
      <c r="AL840" s="356"/>
      <c r="AM840" s="362"/>
      <c r="AN840" s="356"/>
      <c r="AO840" s="356"/>
      <c r="AP840" s="356"/>
      <c r="AQ840" s="356"/>
      <c r="AR840" s="363"/>
      <c r="AS840" s="356"/>
      <c r="AT840" s="356"/>
      <c r="AU840" s="356"/>
      <c r="AV840" s="364"/>
      <c r="AW840" s="356"/>
      <c r="AX840" s="356"/>
      <c r="AY840" s="356"/>
      <c r="AZ840" s="356"/>
      <c r="BA840" s="356"/>
      <c r="BB840" s="356"/>
      <c r="BC840" s="356"/>
      <c r="BD840" s="356"/>
      <c r="BE840" s="356"/>
      <c r="BF840" s="356"/>
      <c r="BG840" s="356"/>
      <c r="BH840" s="354"/>
      <c r="BI840" s="354"/>
      <c r="BJ840" s="356"/>
      <c r="BK840" s="356"/>
      <c r="BL840" s="356"/>
      <c r="BM840" s="356"/>
      <c r="BN840" s="356"/>
      <c r="BO840" s="356"/>
      <c r="BP840" s="356"/>
      <c r="BQ840" s="356"/>
      <c r="BR840" s="356"/>
      <c r="BS840" s="354"/>
      <c r="BT840" s="356"/>
    </row>
    <row r="841" spans="1:72" x14ac:dyDescent="0.2">
      <c r="A841" s="353"/>
      <c r="B841" s="354"/>
      <c r="C841" s="354"/>
      <c r="D841" s="354"/>
      <c r="E841" s="354"/>
      <c r="F841" s="356"/>
      <c r="G841" s="356"/>
      <c r="H841" s="356"/>
      <c r="I841" s="357"/>
      <c r="J841" s="356"/>
      <c r="K841" s="356"/>
      <c r="L841" s="356"/>
      <c r="M841" s="356"/>
      <c r="N841" s="356"/>
      <c r="O841" s="356"/>
      <c r="P841" s="356"/>
      <c r="Q841" s="356"/>
      <c r="R841" s="358"/>
      <c r="S841" s="358"/>
      <c r="T841" s="356"/>
      <c r="U841" s="359"/>
      <c r="V841" s="493"/>
      <c r="W841" s="356"/>
      <c r="X841" s="356"/>
      <c r="Y841" s="356"/>
      <c r="Z841" s="356"/>
      <c r="AA841" s="360"/>
      <c r="AB841" s="360"/>
      <c r="AC841" s="356"/>
      <c r="AD841" s="356"/>
      <c r="AE841" s="356"/>
      <c r="AF841" s="356"/>
      <c r="AG841" s="356"/>
      <c r="AH841" s="356"/>
      <c r="AI841" s="361"/>
      <c r="AJ841" s="356"/>
      <c r="AK841" s="356"/>
      <c r="AL841" s="356"/>
      <c r="AM841" s="362"/>
      <c r="AN841" s="356"/>
      <c r="AO841" s="356"/>
      <c r="AP841" s="356"/>
      <c r="AQ841" s="356"/>
      <c r="AR841" s="363"/>
      <c r="AS841" s="356"/>
      <c r="AT841" s="356"/>
      <c r="AU841" s="356"/>
      <c r="AV841" s="364"/>
      <c r="AW841" s="356"/>
      <c r="AX841" s="356"/>
      <c r="AY841" s="356"/>
      <c r="AZ841" s="356"/>
      <c r="BA841" s="356"/>
      <c r="BB841" s="356"/>
      <c r="BC841" s="356"/>
      <c r="BD841" s="356"/>
      <c r="BE841" s="356"/>
      <c r="BF841" s="356"/>
      <c r="BG841" s="356"/>
      <c r="BH841" s="354"/>
      <c r="BI841" s="354"/>
      <c r="BJ841" s="356"/>
      <c r="BK841" s="356"/>
      <c r="BL841" s="356"/>
      <c r="BM841" s="356"/>
      <c r="BN841" s="356"/>
      <c r="BO841" s="356"/>
      <c r="BP841" s="356"/>
      <c r="BQ841" s="356"/>
      <c r="BR841" s="356"/>
      <c r="BS841" s="354"/>
      <c r="BT841" s="356"/>
    </row>
    <row r="842" spans="1:72" x14ac:dyDescent="0.2">
      <c r="A842" s="353"/>
      <c r="B842" s="354"/>
      <c r="C842" s="354"/>
      <c r="D842" s="354"/>
      <c r="E842" s="354"/>
      <c r="F842" s="356"/>
      <c r="G842" s="356"/>
      <c r="H842" s="356"/>
      <c r="I842" s="357"/>
      <c r="J842" s="356"/>
      <c r="K842" s="356"/>
      <c r="L842" s="356"/>
      <c r="M842" s="356"/>
      <c r="N842" s="356"/>
      <c r="O842" s="356"/>
      <c r="P842" s="356"/>
      <c r="Q842" s="356"/>
      <c r="R842" s="358"/>
      <c r="S842" s="358"/>
      <c r="T842" s="356"/>
      <c r="U842" s="359"/>
      <c r="V842" s="493"/>
      <c r="W842" s="356"/>
      <c r="X842" s="356"/>
      <c r="Y842" s="356"/>
      <c r="Z842" s="356"/>
      <c r="AA842" s="360"/>
      <c r="AB842" s="360"/>
      <c r="AC842" s="356"/>
      <c r="AD842" s="356"/>
      <c r="AE842" s="356"/>
      <c r="AF842" s="356"/>
      <c r="AG842" s="356"/>
      <c r="AH842" s="356"/>
      <c r="AI842" s="361"/>
      <c r="AJ842" s="356"/>
      <c r="AK842" s="356"/>
      <c r="AL842" s="356"/>
      <c r="AM842" s="362"/>
      <c r="AN842" s="356"/>
      <c r="AO842" s="356"/>
      <c r="AP842" s="356"/>
      <c r="AQ842" s="356"/>
      <c r="AR842" s="363"/>
      <c r="AS842" s="356"/>
      <c r="AT842" s="356"/>
      <c r="AU842" s="356"/>
      <c r="AV842" s="364"/>
      <c r="AW842" s="356"/>
      <c r="AX842" s="356"/>
      <c r="AY842" s="356"/>
      <c r="AZ842" s="356"/>
      <c r="BA842" s="356"/>
      <c r="BB842" s="356"/>
      <c r="BC842" s="356"/>
      <c r="BD842" s="356"/>
      <c r="BE842" s="356"/>
      <c r="BF842" s="356"/>
      <c r="BG842" s="356"/>
      <c r="BH842" s="354"/>
      <c r="BI842" s="354"/>
      <c r="BJ842" s="356"/>
      <c r="BK842" s="356"/>
      <c r="BL842" s="356"/>
      <c r="BM842" s="356"/>
      <c r="BN842" s="356"/>
      <c r="BO842" s="356"/>
      <c r="BP842" s="356"/>
      <c r="BQ842" s="356"/>
      <c r="BR842" s="356"/>
      <c r="BS842" s="354"/>
      <c r="BT842" s="356"/>
    </row>
    <row r="843" spans="1:72" x14ac:dyDescent="0.2">
      <c r="A843" s="353"/>
      <c r="B843" s="354"/>
      <c r="C843" s="354"/>
      <c r="D843" s="354"/>
      <c r="E843" s="354"/>
      <c r="F843" s="356"/>
      <c r="G843" s="356"/>
      <c r="H843" s="356"/>
      <c r="I843" s="357"/>
      <c r="J843" s="356"/>
      <c r="K843" s="356"/>
      <c r="L843" s="356"/>
      <c r="M843" s="356"/>
      <c r="N843" s="356"/>
      <c r="O843" s="356"/>
      <c r="P843" s="356"/>
      <c r="Q843" s="356"/>
      <c r="R843" s="358"/>
      <c r="S843" s="358"/>
      <c r="T843" s="356"/>
      <c r="U843" s="359"/>
      <c r="V843" s="493"/>
      <c r="W843" s="356"/>
      <c r="X843" s="356"/>
      <c r="Y843" s="356"/>
      <c r="Z843" s="356"/>
      <c r="AA843" s="360"/>
      <c r="AB843" s="360"/>
      <c r="AC843" s="356"/>
      <c r="AD843" s="356"/>
      <c r="AE843" s="356"/>
      <c r="AF843" s="356"/>
      <c r="AG843" s="356"/>
      <c r="AH843" s="356"/>
      <c r="AI843" s="361"/>
      <c r="AJ843" s="356"/>
      <c r="AK843" s="356"/>
      <c r="AL843" s="356"/>
      <c r="AM843" s="362"/>
      <c r="AN843" s="356"/>
      <c r="AO843" s="356"/>
      <c r="AP843" s="356"/>
      <c r="AQ843" s="356"/>
      <c r="AR843" s="363"/>
      <c r="AS843" s="356"/>
      <c r="AT843" s="356"/>
      <c r="AU843" s="356"/>
      <c r="AV843" s="364"/>
      <c r="AW843" s="356"/>
      <c r="AX843" s="356"/>
      <c r="AY843" s="356"/>
      <c r="AZ843" s="356"/>
      <c r="BA843" s="356"/>
      <c r="BB843" s="356"/>
      <c r="BC843" s="356"/>
      <c r="BD843" s="356"/>
      <c r="BE843" s="356"/>
      <c r="BF843" s="356"/>
      <c r="BG843" s="356"/>
      <c r="BH843" s="354"/>
      <c r="BI843" s="354"/>
      <c r="BJ843" s="356"/>
      <c r="BK843" s="356"/>
      <c r="BL843" s="356"/>
      <c r="BM843" s="356"/>
      <c r="BN843" s="356"/>
      <c r="BO843" s="356"/>
      <c r="BP843" s="356"/>
      <c r="BQ843" s="356"/>
      <c r="BR843" s="356"/>
      <c r="BS843" s="354"/>
      <c r="BT843" s="356"/>
    </row>
    <row r="844" spans="1:72" x14ac:dyDescent="0.2">
      <c r="A844" s="353"/>
      <c r="B844" s="354"/>
      <c r="C844" s="354"/>
      <c r="D844" s="354"/>
      <c r="E844" s="354"/>
      <c r="F844" s="356"/>
      <c r="G844" s="356"/>
      <c r="H844" s="356"/>
      <c r="I844" s="357"/>
      <c r="J844" s="356"/>
      <c r="K844" s="356"/>
      <c r="L844" s="356"/>
      <c r="M844" s="356"/>
      <c r="N844" s="356"/>
      <c r="O844" s="356"/>
      <c r="P844" s="356"/>
      <c r="Q844" s="356"/>
      <c r="R844" s="358"/>
      <c r="S844" s="358"/>
      <c r="T844" s="356"/>
      <c r="U844" s="359"/>
      <c r="V844" s="493"/>
      <c r="W844" s="356"/>
      <c r="X844" s="356"/>
      <c r="Y844" s="356"/>
      <c r="Z844" s="356"/>
      <c r="AA844" s="360"/>
      <c r="AB844" s="360"/>
      <c r="AC844" s="356"/>
      <c r="AD844" s="356"/>
      <c r="AE844" s="356"/>
      <c r="AF844" s="356"/>
      <c r="AG844" s="356"/>
      <c r="AH844" s="356"/>
      <c r="AI844" s="361"/>
      <c r="AJ844" s="356"/>
      <c r="AK844" s="356"/>
      <c r="AL844" s="356"/>
      <c r="AM844" s="362"/>
      <c r="AN844" s="356"/>
      <c r="AO844" s="356"/>
      <c r="AP844" s="356"/>
      <c r="AQ844" s="356"/>
      <c r="AR844" s="363"/>
      <c r="AS844" s="356"/>
      <c r="AT844" s="356"/>
      <c r="AU844" s="356"/>
      <c r="AV844" s="364"/>
      <c r="AW844" s="356"/>
      <c r="AX844" s="356"/>
      <c r="AY844" s="356"/>
      <c r="AZ844" s="356"/>
      <c r="BA844" s="356"/>
      <c r="BB844" s="356"/>
      <c r="BC844" s="356"/>
      <c r="BD844" s="356"/>
      <c r="BE844" s="356"/>
      <c r="BF844" s="356"/>
      <c r="BG844" s="356"/>
      <c r="BH844" s="354"/>
      <c r="BI844" s="354"/>
      <c r="BJ844" s="356"/>
      <c r="BK844" s="356"/>
      <c r="BL844" s="356"/>
      <c r="BM844" s="356"/>
      <c r="BN844" s="356"/>
      <c r="BO844" s="356"/>
      <c r="BP844" s="356"/>
      <c r="BQ844" s="356"/>
      <c r="BR844" s="356"/>
      <c r="BS844" s="354"/>
      <c r="BT844" s="356"/>
    </row>
    <row r="845" spans="1:72" x14ac:dyDescent="0.2">
      <c r="A845" s="353"/>
      <c r="B845" s="354"/>
      <c r="C845" s="354"/>
      <c r="D845" s="354"/>
      <c r="E845" s="354"/>
      <c r="F845" s="356"/>
      <c r="G845" s="356"/>
      <c r="H845" s="356"/>
      <c r="I845" s="357"/>
      <c r="J845" s="356"/>
      <c r="K845" s="356"/>
      <c r="L845" s="356"/>
      <c r="M845" s="356"/>
      <c r="N845" s="356"/>
      <c r="O845" s="356"/>
      <c r="P845" s="356"/>
      <c r="Q845" s="356"/>
      <c r="R845" s="358"/>
      <c r="S845" s="358"/>
      <c r="T845" s="356"/>
      <c r="U845" s="359"/>
      <c r="V845" s="493"/>
      <c r="W845" s="356"/>
      <c r="X845" s="356"/>
      <c r="Y845" s="356"/>
      <c r="Z845" s="356"/>
      <c r="AA845" s="360"/>
      <c r="AB845" s="360"/>
      <c r="AC845" s="356"/>
      <c r="AD845" s="356"/>
      <c r="AE845" s="356"/>
      <c r="AF845" s="356"/>
      <c r="AG845" s="356"/>
      <c r="AH845" s="356"/>
      <c r="AI845" s="361"/>
      <c r="AJ845" s="356"/>
      <c r="AK845" s="356"/>
      <c r="AL845" s="356"/>
      <c r="AM845" s="362"/>
      <c r="AN845" s="356"/>
      <c r="AO845" s="356"/>
      <c r="AP845" s="356"/>
      <c r="AQ845" s="356"/>
      <c r="AR845" s="363"/>
      <c r="AS845" s="356"/>
      <c r="AT845" s="356"/>
      <c r="AU845" s="356"/>
      <c r="AV845" s="364"/>
      <c r="AW845" s="356"/>
      <c r="AX845" s="356"/>
      <c r="AY845" s="356"/>
      <c r="AZ845" s="356"/>
      <c r="BA845" s="356"/>
      <c r="BB845" s="356"/>
      <c r="BC845" s="356"/>
      <c r="BD845" s="356"/>
      <c r="BE845" s="356"/>
      <c r="BF845" s="356"/>
      <c r="BG845" s="356"/>
      <c r="BH845" s="354"/>
      <c r="BI845" s="354"/>
      <c r="BJ845" s="356"/>
      <c r="BK845" s="356"/>
      <c r="BL845" s="356"/>
      <c r="BM845" s="356"/>
      <c r="BN845" s="356"/>
      <c r="BO845" s="356"/>
      <c r="BP845" s="356"/>
      <c r="BQ845" s="356"/>
      <c r="BR845" s="356"/>
      <c r="BS845" s="354"/>
      <c r="BT845" s="356"/>
    </row>
    <row r="846" spans="1:72" x14ac:dyDescent="0.2">
      <c r="A846" s="353"/>
      <c r="B846" s="354"/>
      <c r="C846" s="354"/>
      <c r="D846" s="354"/>
      <c r="E846" s="354"/>
      <c r="F846" s="356"/>
      <c r="G846" s="356"/>
      <c r="H846" s="356"/>
      <c r="I846" s="357"/>
      <c r="J846" s="356"/>
      <c r="K846" s="356"/>
      <c r="L846" s="356"/>
      <c r="M846" s="356"/>
      <c r="N846" s="356"/>
      <c r="O846" s="356"/>
      <c r="P846" s="356"/>
      <c r="Q846" s="356"/>
      <c r="R846" s="358"/>
      <c r="S846" s="358"/>
      <c r="T846" s="356"/>
      <c r="U846" s="359"/>
      <c r="V846" s="493"/>
      <c r="W846" s="356"/>
      <c r="X846" s="356"/>
      <c r="Y846" s="356"/>
      <c r="Z846" s="356"/>
      <c r="AA846" s="360"/>
      <c r="AB846" s="360"/>
      <c r="AC846" s="356"/>
      <c r="AD846" s="356"/>
      <c r="AE846" s="356"/>
      <c r="AF846" s="356"/>
      <c r="AG846" s="356"/>
      <c r="AH846" s="356"/>
      <c r="AI846" s="361"/>
      <c r="AJ846" s="356"/>
      <c r="AK846" s="356"/>
      <c r="AL846" s="356"/>
      <c r="AM846" s="362"/>
      <c r="AN846" s="356"/>
      <c r="AO846" s="356"/>
      <c r="AP846" s="356"/>
      <c r="AQ846" s="356"/>
      <c r="AR846" s="363"/>
      <c r="AS846" s="356"/>
      <c r="AT846" s="356"/>
      <c r="AU846" s="356"/>
      <c r="AV846" s="364"/>
      <c r="AW846" s="356"/>
      <c r="AX846" s="356"/>
      <c r="AY846" s="356"/>
      <c r="AZ846" s="356"/>
      <c r="BA846" s="356"/>
      <c r="BB846" s="356"/>
      <c r="BC846" s="356"/>
      <c r="BD846" s="356"/>
      <c r="BE846" s="356"/>
      <c r="BF846" s="356"/>
      <c r="BG846" s="356"/>
      <c r="BH846" s="354"/>
      <c r="BI846" s="354"/>
      <c r="BJ846" s="356"/>
      <c r="BK846" s="356"/>
      <c r="BL846" s="356"/>
      <c r="BM846" s="356"/>
      <c r="BN846" s="356"/>
      <c r="BO846" s="356"/>
      <c r="BP846" s="356"/>
      <c r="BQ846" s="356"/>
      <c r="BR846" s="356"/>
      <c r="BS846" s="354"/>
      <c r="BT846" s="356"/>
    </row>
    <row r="847" spans="1:72" x14ac:dyDescent="0.2">
      <c r="A847" s="353"/>
      <c r="B847" s="354"/>
      <c r="C847" s="354"/>
      <c r="D847" s="354"/>
      <c r="E847" s="354"/>
      <c r="F847" s="356"/>
      <c r="G847" s="356"/>
      <c r="H847" s="356"/>
      <c r="I847" s="357"/>
      <c r="J847" s="356"/>
      <c r="K847" s="356"/>
      <c r="L847" s="356"/>
      <c r="M847" s="356"/>
      <c r="N847" s="356"/>
      <c r="O847" s="356"/>
      <c r="P847" s="356"/>
      <c r="Q847" s="356"/>
      <c r="R847" s="358"/>
      <c r="S847" s="358"/>
      <c r="T847" s="356"/>
      <c r="U847" s="359"/>
      <c r="V847" s="493"/>
      <c r="W847" s="356"/>
      <c r="X847" s="356"/>
      <c r="Y847" s="356"/>
      <c r="Z847" s="356"/>
      <c r="AA847" s="360"/>
      <c r="AB847" s="360"/>
      <c r="AC847" s="356"/>
      <c r="AD847" s="356"/>
      <c r="AE847" s="356"/>
      <c r="AF847" s="356"/>
      <c r="AG847" s="356"/>
      <c r="AH847" s="356"/>
      <c r="AI847" s="361"/>
      <c r="AJ847" s="356"/>
      <c r="AK847" s="356"/>
      <c r="AL847" s="356"/>
      <c r="AM847" s="362"/>
      <c r="AN847" s="356"/>
      <c r="AO847" s="356"/>
      <c r="AP847" s="356"/>
      <c r="AQ847" s="356"/>
      <c r="AR847" s="363"/>
      <c r="AS847" s="356"/>
      <c r="AT847" s="356"/>
      <c r="AU847" s="356"/>
      <c r="AV847" s="364"/>
      <c r="AW847" s="356"/>
      <c r="AX847" s="356"/>
      <c r="AY847" s="356"/>
      <c r="AZ847" s="356"/>
      <c r="BA847" s="356"/>
      <c r="BB847" s="356"/>
      <c r="BC847" s="356"/>
      <c r="BD847" s="356"/>
      <c r="BE847" s="356"/>
      <c r="BF847" s="356"/>
      <c r="BG847" s="356"/>
      <c r="BH847" s="354"/>
      <c r="BI847" s="354"/>
      <c r="BJ847" s="356"/>
      <c r="BK847" s="356"/>
      <c r="BL847" s="356"/>
      <c r="BM847" s="356"/>
      <c r="BN847" s="356"/>
      <c r="BO847" s="356"/>
      <c r="BP847" s="356"/>
      <c r="BQ847" s="356"/>
      <c r="BR847" s="356"/>
      <c r="BS847" s="354"/>
      <c r="BT847" s="356"/>
    </row>
    <row r="848" spans="1:72" x14ac:dyDescent="0.2">
      <c r="A848" s="353"/>
      <c r="B848" s="354"/>
      <c r="C848" s="354"/>
      <c r="D848" s="354"/>
      <c r="E848" s="354"/>
      <c r="F848" s="356"/>
      <c r="G848" s="356"/>
      <c r="H848" s="356"/>
      <c r="I848" s="357"/>
      <c r="J848" s="356"/>
      <c r="K848" s="356"/>
      <c r="L848" s="356"/>
      <c r="M848" s="356"/>
      <c r="N848" s="356"/>
      <c r="O848" s="356"/>
      <c r="P848" s="356"/>
      <c r="Q848" s="356"/>
      <c r="R848" s="358"/>
      <c r="S848" s="358"/>
      <c r="T848" s="356"/>
      <c r="U848" s="359"/>
      <c r="V848" s="493"/>
      <c r="W848" s="356"/>
      <c r="X848" s="356"/>
      <c r="Y848" s="356"/>
      <c r="Z848" s="356"/>
      <c r="AA848" s="360"/>
      <c r="AB848" s="360"/>
      <c r="AC848" s="356"/>
      <c r="AD848" s="356"/>
      <c r="AE848" s="356"/>
      <c r="AF848" s="356"/>
      <c r="AG848" s="356"/>
      <c r="AH848" s="356"/>
      <c r="AI848" s="361"/>
      <c r="AJ848" s="356"/>
      <c r="AK848" s="356"/>
      <c r="AL848" s="356"/>
      <c r="AM848" s="362"/>
      <c r="AN848" s="356"/>
      <c r="AO848" s="356"/>
      <c r="AP848" s="356"/>
      <c r="AQ848" s="356"/>
      <c r="AR848" s="363"/>
      <c r="AS848" s="356"/>
      <c r="AT848" s="356"/>
      <c r="AU848" s="356"/>
      <c r="AV848" s="364"/>
      <c r="AW848" s="356"/>
      <c r="AX848" s="356"/>
      <c r="AY848" s="356"/>
      <c r="AZ848" s="356"/>
      <c r="BA848" s="356"/>
      <c r="BB848" s="356"/>
      <c r="BC848" s="356"/>
      <c r="BD848" s="356"/>
      <c r="BE848" s="356"/>
      <c r="BF848" s="356"/>
      <c r="BG848" s="356"/>
      <c r="BH848" s="354"/>
      <c r="BI848" s="354"/>
      <c r="BJ848" s="356"/>
      <c r="BK848" s="356"/>
      <c r="BL848" s="356"/>
      <c r="BM848" s="356"/>
      <c r="BN848" s="356"/>
      <c r="BO848" s="356"/>
      <c r="BP848" s="356"/>
      <c r="BQ848" s="356"/>
      <c r="BR848" s="356"/>
      <c r="BS848" s="354"/>
      <c r="BT848" s="356"/>
    </row>
    <row r="849" spans="1:72" x14ac:dyDescent="0.2">
      <c r="A849" s="353"/>
      <c r="B849" s="354"/>
      <c r="C849" s="354"/>
      <c r="D849" s="354"/>
      <c r="E849" s="354"/>
      <c r="F849" s="356"/>
      <c r="G849" s="356"/>
      <c r="H849" s="356"/>
      <c r="I849" s="357"/>
      <c r="J849" s="356"/>
      <c r="K849" s="356"/>
      <c r="L849" s="356"/>
      <c r="M849" s="356"/>
      <c r="N849" s="356"/>
      <c r="O849" s="356"/>
      <c r="P849" s="356"/>
      <c r="Q849" s="356"/>
      <c r="R849" s="358"/>
      <c r="S849" s="358"/>
      <c r="T849" s="356"/>
      <c r="U849" s="359"/>
      <c r="V849" s="493"/>
      <c r="W849" s="356"/>
      <c r="X849" s="356"/>
      <c r="Y849" s="356"/>
      <c r="Z849" s="356"/>
      <c r="AA849" s="360"/>
      <c r="AB849" s="360"/>
      <c r="AC849" s="356"/>
      <c r="AD849" s="356"/>
      <c r="AE849" s="356"/>
      <c r="AF849" s="356"/>
      <c r="AG849" s="356"/>
      <c r="AH849" s="356"/>
      <c r="AI849" s="361"/>
      <c r="AJ849" s="356"/>
      <c r="AK849" s="356"/>
      <c r="AL849" s="356"/>
      <c r="AM849" s="362"/>
      <c r="AN849" s="356"/>
      <c r="AO849" s="356"/>
      <c r="AP849" s="356"/>
      <c r="AQ849" s="356"/>
      <c r="AR849" s="363"/>
      <c r="AS849" s="356"/>
      <c r="AT849" s="356"/>
      <c r="AU849" s="356"/>
      <c r="AV849" s="364"/>
      <c r="AW849" s="356"/>
      <c r="AX849" s="356"/>
      <c r="AY849" s="356"/>
      <c r="AZ849" s="356"/>
      <c r="BA849" s="356"/>
      <c r="BB849" s="356"/>
      <c r="BC849" s="356"/>
      <c r="BD849" s="356"/>
      <c r="BE849" s="356"/>
      <c r="BF849" s="356"/>
      <c r="BG849" s="356"/>
      <c r="BH849" s="354"/>
      <c r="BI849" s="354"/>
      <c r="BJ849" s="356"/>
      <c r="BK849" s="356"/>
      <c r="BL849" s="356"/>
      <c r="BM849" s="356"/>
      <c r="BN849" s="356"/>
      <c r="BO849" s="356"/>
      <c r="BP849" s="356"/>
      <c r="BQ849" s="356"/>
      <c r="BR849" s="356"/>
      <c r="BS849" s="354"/>
      <c r="BT849" s="356"/>
    </row>
    <row r="850" spans="1:72" x14ac:dyDescent="0.2">
      <c r="A850" s="353"/>
      <c r="B850" s="354"/>
      <c r="C850" s="354"/>
      <c r="D850" s="354"/>
      <c r="E850" s="354"/>
      <c r="F850" s="356"/>
      <c r="G850" s="356"/>
      <c r="H850" s="356"/>
      <c r="I850" s="357"/>
      <c r="J850" s="356"/>
      <c r="K850" s="356"/>
      <c r="L850" s="356"/>
      <c r="M850" s="356"/>
      <c r="N850" s="356"/>
      <c r="O850" s="356"/>
      <c r="P850" s="356"/>
      <c r="Q850" s="356"/>
      <c r="R850" s="358"/>
      <c r="S850" s="358"/>
      <c r="T850" s="356"/>
      <c r="U850" s="359"/>
      <c r="V850" s="493"/>
      <c r="W850" s="356"/>
      <c r="X850" s="356"/>
      <c r="Y850" s="356"/>
      <c r="Z850" s="356"/>
      <c r="AA850" s="360"/>
      <c r="AB850" s="360"/>
      <c r="AC850" s="356"/>
      <c r="AD850" s="356"/>
      <c r="AE850" s="356"/>
      <c r="AF850" s="356"/>
      <c r="AG850" s="356"/>
      <c r="AH850" s="356"/>
      <c r="AI850" s="361"/>
      <c r="AJ850" s="356"/>
      <c r="AK850" s="356"/>
      <c r="AL850" s="356"/>
      <c r="AM850" s="362"/>
      <c r="AN850" s="356"/>
      <c r="AO850" s="356"/>
      <c r="AP850" s="356"/>
      <c r="AQ850" s="356"/>
      <c r="AR850" s="363"/>
      <c r="AS850" s="356"/>
      <c r="AT850" s="356"/>
      <c r="AU850" s="356"/>
      <c r="AV850" s="364"/>
      <c r="AW850" s="356"/>
      <c r="AX850" s="356"/>
      <c r="AY850" s="356"/>
      <c r="AZ850" s="356"/>
      <c r="BA850" s="356"/>
      <c r="BB850" s="356"/>
      <c r="BC850" s="356"/>
      <c r="BD850" s="356"/>
      <c r="BE850" s="356"/>
      <c r="BF850" s="356"/>
      <c r="BG850" s="356"/>
      <c r="BH850" s="354"/>
      <c r="BI850" s="354"/>
      <c r="BJ850" s="356"/>
      <c r="BK850" s="356"/>
      <c r="BL850" s="356"/>
      <c r="BM850" s="356"/>
      <c r="BN850" s="356"/>
      <c r="BO850" s="356"/>
      <c r="BP850" s="356"/>
      <c r="BQ850" s="356"/>
      <c r="BR850" s="356"/>
      <c r="BS850" s="354"/>
      <c r="BT850" s="356"/>
    </row>
    <row r="851" spans="1:72" x14ac:dyDescent="0.2">
      <c r="A851" s="353"/>
      <c r="B851" s="354"/>
      <c r="C851" s="354"/>
      <c r="D851" s="354"/>
      <c r="E851" s="354"/>
      <c r="F851" s="356"/>
      <c r="G851" s="356"/>
      <c r="H851" s="356"/>
      <c r="I851" s="357"/>
      <c r="J851" s="356"/>
      <c r="K851" s="356"/>
      <c r="L851" s="356"/>
      <c r="M851" s="356"/>
      <c r="N851" s="356"/>
      <c r="O851" s="356"/>
      <c r="P851" s="356"/>
      <c r="Q851" s="356"/>
      <c r="R851" s="358"/>
      <c r="S851" s="358"/>
      <c r="T851" s="356"/>
      <c r="U851" s="359"/>
      <c r="V851" s="493"/>
      <c r="W851" s="356"/>
      <c r="X851" s="356"/>
      <c r="Y851" s="356"/>
      <c r="Z851" s="356"/>
      <c r="AA851" s="360"/>
      <c r="AB851" s="360"/>
      <c r="AC851" s="356"/>
      <c r="AD851" s="356"/>
      <c r="AE851" s="356"/>
      <c r="AF851" s="356"/>
      <c r="AG851" s="356"/>
      <c r="AH851" s="356"/>
      <c r="AI851" s="361"/>
      <c r="AJ851" s="356"/>
      <c r="AK851" s="356"/>
      <c r="AL851" s="356"/>
      <c r="AM851" s="362"/>
      <c r="AN851" s="356"/>
      <c r="AO851" s="356"/>
      <c r="AP851" s="356"/>
      <c r="AQ851" s="356"/>
      <c r="AR851" s="363"/>
      <c r="AS851" s="356"/>
      <c r="AT851" s="356"/>
      <c r="AU851" s="356"/>
      <c r="AV851" s="364"/>
      <c r="AW851" s="356"/>
      <c r="AX851" s="356"/>
      <c r="AY851" s="356"/>
      <c r="AZ851" s="356"/>
      <c r="BA851" s="356"/>
      <c r="BB851" s="356"/>
      <c r="BC851" s="356"/>
      <c r="BD851" s="356"/>
      <c r="BE851" s="356"/>
      <c r="BF851" s="356"/>
      <c r="BG851" s="356"/>
      <c r="BH851" s="354"/>
      <c r="BI851" s="354"/>
      <c r="BJ851" s="356"/>
      <c r="BK851" s="356"/>
      <c r="BL851" s="356"/>
      <c r="BM851" s="356"/>
      <c r="BN851" s="356"/>
      <c r="BO851" s="356"/>
      <c r="BP851" s="356"/>
      <c r="BQ851" s="356"/>
      <c r="BR851" s="356"/>
      <c r="BS851" s="354"/>
      <c r="BT851" s="356"/>
    </row>
    <row r="852" spans="1:72" x14ac:dyDescent="0.2">
      <c r="A852" s="353"/>
      <c r="B852" s="354"/>
      <c r="C852" s="354"/>
      <c r="D852" s="354"/>
      <c r="E852" s="354"/>
      <c r="F852" s="356"/>
      <c r="G852" s="356"/>
      <c r="H852" s="356"/>
      <c r="I852" s="357"/>
      <c r="J852" s="356"/>
      <c r="K852" s="356"/>
      <c r="L852" s="356"/>
      <c r="M852" s="356"/>
      <c r="N852" s="356"/>
      <c r="O852" s="356"/>
      <c r="P852" s="356"/>
      <c r="Q852" s="356"/>
      <c r="R852" s="358"/>
      <c r="S852" s="358"/>
      <c r="T852" s="356"/>
      <c r="U852" s="359"/>
      <c r="V852" s="493"/>
      <c r="W852" s="356"/>
      <c r="X852" s="356"/>
      <c r="Y852" s="356"/>
      <c r="Z852" s="356"/>
      <c r="AA852" s="360"/>
      <c r="AB852" s="360"/>
      <c r="AC852" s="356"/>
      <c r="AD852" s="356"/>
      <c r="AE852" s="356"/>
      <c r="AF852" s="356"/>
      <c r="AG852" s="356"/>
      <c r="AH852" s="356"/>
      <c r="AI852" s="361"/>
      <c r="AJ852" s="356"/>
      <c r="AK852" s="356"/>
      <c r="AL852" s="356"/>
      <c r="AM852" s="362"/>
      <c r="AN852" s="356"/>
      <c r="AO852" s="356"/>
      <c r="AP852" s="356"/>
      <c r="AQ852" s="356"/>
      <c r="AR852" s="363"/>
      <c r="AS852" s="356"/>
      <c r="AT852" s="356"/>
      <c r="AU852" s="356"/>
      <c r="AV852" s="364"/>
      <c r="AW852" s="356"/>
      <c r="AX852" s="356"/>
      <c r="AY852" s="356"/>
      <c r="AZ852" s="356"/>
      <c r="BA852" s="356"/>
      <c r="BB852" s="356"/>
      <c r="BC852" s="356"/>
      <c r="BD852" s="356"/>
      <c r="BE852" s="356"/>
      <c r="BF852" s="356"/>
      <c r="BG852" s="356"/>
      <c r="BH852" s="354"/>
      <c r="BI852" s="354"/>
      <c r="BJ852" s="356"/>
      <c r="BK852" s="356"/>
      <c r="BL852" s="356"/>
      <c r="BM852" s="356"/>
      <c r="BN852" s="356"/>
      <c r="BO852" s="356"/>
      <c r="BP852" s="356"/>
      <c r="BQ852" s="356"/>
      <c r="BR852" s="356"/>
      <c r="BS852" s="354"/>
      <c r="BT852" s="356"/>
    </row>
    <row r="853" spans="1:72" x14ac:dyDescent="0.2">
      <c r="A853" s="353"/>
      <c r="B853" s="354"/>
      <c r="C853" s="354"/>
      <c r="D853" s="354"/>
      <c r="E853" s="354"/>
      <c r="F853" s="356"/>
      <c r="G853" s="356"/>
      <c r="H853" s="356"/>
      <c r="I853" s="357"/>
      <c r="J853" s="356"/>
      <c r="K853" s="356"/>
      <c r="L853" s="356"/>
      <c r="M853" s="356"/>
      <c r="N853" s="356"/>
      <c r="O853" s="356"/>
      <c r="P853" s="356"/>
      <c r="Q853" s="356"/>
      <c r="R853" s="358"/>
      <c r="S853" s="358"/>
      <c r="T853" s="356"/>
      <c r="U853" s="359"/>
      <c r="V853" s="493"/>
      <c r="W853" s="356"/>
      <c r="X853" s="356"/>
      <c r="Y853" s="356"/>
      <c r="Z853" s="356"/>
      <c r="AA853" s="360"/>
      <c r="AB853" s="360"/>
      <c r="AC853" s="356"/>
      <c r="AD853" s="356"/>
      <c r="AE853" s="356"/>
      <c r="AF853" s="356"/>
      <c r="AG853" s="356"/>
      <c r="AH853" s="356"/>
      <c r="AI853" s="361"/>
      <c r="AJ853" s="356"/>
      <c r="AK853" s="356"/>
      <c r="AL853" s="356"/>
      <c r="AM853" s="362"/>
      <c r="AN853" s="356"/>
      <c r="AO853" s="356"/>
      <c r="AP853" s="356"/>
      <c r="AQ853" s="356"/>
      <c r="AR853" s="363"/>
      <c r="AS853" s="356"/>
      <c r="AT853" s="356"/>
      <c r="AU853" s="356"/>
      <c r="AV853" s="364"/>
      <c r="AW853" s="356"/>
      <c r="AX853" s="356"/>
      <c r="AY853" s="356"/>
      <c r="AZ853" s="356"/>
      <c r="BA853" s="356"/>
      <c r="BB853" s="356"/>
      <c r="BC853" s="356"/>
      <c r="BD853" s="356"/>
      <c r="BE853" s="356"/>
      <c r="BF853" s="356"/>
      <c r="BG853" s="356"/>
      <c r="BH853" s="354"/>
      <c r="BI853" s="354"/>
      <c r="BJ853" s="356"/>
      <c r="BK853" s="356"/>
      <c r="BL853" s="356"/>
      <c r="BM853" s="356"/>
      <c r="BN853" s="356"/>
      <c r="BO853" s="356"/>
      <c r="BP853" s="356"/>
      <c r="BQ853" s="356"/>
      <c r="BR853" s="356"/>
      <c r="BS853" s="354"/>
      <c r="BT853" s="356"/>
    </row>
    <row r="854" spans="1:72" x14ac:dyDescent="0.2">
      <c r="A854" s="353"/>
      <c r="B854" s="354"/>
      <c r="C854" s="354"/>
      <c r="D854" s="354"/>
      <c r="E854" s="354"/>
      <c r="F854" s="356"/>
      <c r="G854" s="356"/>
      <c r="H854" s="356"/>
      <c r="I854" s="357"/>
      <c r="J854" s="356"/>
      <c r="K854" s="356"/>
      <c r="L854" s="356"/>
      <c r="M854" s="356"/>
      <c r="N854" s="356"/>
      <c r="O854" s="356"/>
      <c r="P854" s="356"/>
      <c r="Q854" s="356"/>
      <c r="R854" s="358"/>
      <c r="S854" s="358"/>
      <c r="T854" s="356"/>
      <c r="U854" s="359"/>
      <c r="V854" s="493"/>
      <c r="W854" s="356"/>
      <c r="X854" s="356"/>
      <c r="Y854" s="356"/>
      <c r="Z854" s="356"/>
      <c r="AA854" s="360"/>
      <c r="AB854" s="360"/>
      <c r="AC854" s="356"/>
      <c r="AD854" s="356"/>
      <c r="AE854" s="356"/>
      <c r="AF854" s="356"/>
      <c r="AG854" s="356"/>
      <c r="AH854" s="356"/>
      <c r="AI854" s="361"/>
      <c r="AJ854" s="356"/>
      <c r="AK854" s="356"/>
      <c r="AL854" s="356"/>
      <c r="AM854" s="362"/>
      <c r="AN854" s="356"/>
      <c r="AO854" s="356"/>
      <c r="AP854" s="356"/>
      <c r="AQ854" s="356"/>
      <c r="AR854" s="363"/>
      <c r="AS854" s="356"/>
      <c r="AT854" s="356"/>
      <c r="AU854" s="356"/>
      <c r="AV854" s="364"/>
      <c r="AW854" s="356"/>
      <c r="AX854" s="356"/>
      <c r="AY854" s="356"/>
      <c r="AZ854" s="356"/>
      <c r="BA854" s="356"/>
      <c r="BB854" s="356"/>
      <c r="BC854" s="356"/>
      <c r="BD854" s="356"/>
      <c r="BE854" s="356"/>
      <c r="BF854" s="356"/>
      <c r="BG854" s="356"/>
      <c r="BH854" s="354"/>
      <c r="BI854" s="354"/>
      <c r="BJ854" s="356"/>
      <c r="BK854" s="356"/>
      <c r="BL854" s="356"/>
      <c r="BM854" s="356"/>
      <c r="BN854" s="356"/>
      <c r="BO854" s="356"/>
      <c r="BP854" s="356"/>
      <c r="BQ854" s="356"/>
      <c r="BR854" s="356"/>
      <c r="BS854" s="354"/>
      <c r="BT854" s="356"/>
    </row>
    <row r="855" spans="1:72" x14ac:dyDescent="0.2">
      <c r="A855" s="353"/>
      <c r="B855" s="354"/>
      <c r="C855" s="354"/>
      <c r="D855" s="354"/>
      <c r="E855" s="354"/>
      <c r="F855" s="356"/>
      <c r="G855" s="356"/>
      <c r="H855" s="356"/>
      <c r="I855" s="357"/>
      <c r="J855" s="356"/>
      <c r="K855" s="356"/>
      <c r="L855" s="356"/>
      <c r="M855" s="356"/>
      <c r="N855" s="356"/>
      <c r="O855" s="356"/>
      <c r="P855" s="356"/>
      <c r="Q855" s="356"/>
      <c r="R855" s="358"/>
      <c r="S855" s="358"/>
      <c r="T855" s="356"/>
      <c r="U855" s="359"/>
      <c r="V855" s="493"/>
      <c r="W855" s="356"/>
      <c r="X855" s="356"/>
      <c r="Y855" s="356"/>
      <c r="Z855" s="356"/>
      <c r="AA855" s="360"/>
      <c r="AB855" s="360"/>
      <c r="AC855" s="356"/>
      <c r="AD855" s="356"/>
      <c r="AE855" s="356"/>
      <c r="AF855" s="356"/>
      <c r="AG855" s="356"/>
      <c r="AH855" s="356"/>
      <c r="AI855" s="361"/>
      <c r="AJ855" s="356"/>
      <c r="AK855" s="356"/>
      <c r="AL855" s="356"/>
      <c r="AM855" s="362"/>
      <c r="AN855" s="356"/>
      <c r="AO855" s="356"/>
      <c r="AP855" s="356"/>
      <c r="AQ855" s="356"/>
      <c r="AR855" s="363"/>
      <c r="AS855" s="356"/>
      <c r="AT855" s="356"/>
      <c r="AU855" s="356"/>
      <c r="AV855" s="364"/>
      <c r="AW855" s="356"/>
      <c r="AX855" s="356"/>
      <c r="AY855" s="356"/>
      <c r="AZ855" s="356"/>
      <c r="BA855" s="356"/>
      <c r="BB855" s="356"/>
      <c r="BC855" s="356"/>
      <c r="BD855" s="356"/>
      <c r="BE855" s="356"/>
      <c r="BF855" s="356"/>
      <c r="BG855" s="356"/>
      <c r="BH855" s="354"/>
      <c r="BI855" s="354"/>
      <c r="BJ855" s="356"/>
      <c r="BK855" s="356"/>
      <c r="BL855" s="356"/>
      <c r="BM855" s="356"/>
      <c r="BN855" s="356"/>
      <c r="BO855" s="356"/>
      <c r="BP855" s="356"/>
      <c r="BQ855" s="356"/>
      <c r="BR855" s="356"/>
      <c r="BS855" s="354"/>
      <c r="BT855" s="356"/>
    </row>
    <row r="856" spans="1:72" x14ac:dyDescent="0.2">
      <c r="A856" s="353"/>
      <c r="B856" s="354"/>
      <c r="C856" s="354"/>
      <c r="D856" s="354"/>
      <c r="E856" s="354"/>
      <c r="F856" s="356"/>
      <c r="G856" s="356"/>
      <c r="H856" s="356"/>
      <c r="I856" s="357"/>
      <c r="J856" s="356"/>
      <c r="K856" s="356"/>
      <c r="L856" s="356"/>
      <c r="M856" s="356"/>
      <c r="N856" s="356"/>
      <c r="O856" s="356"/>
      <c r="P856" s="356"/>
      <c r="Q856" s="356"/>
      <c r="R856" s="358"/>
      <c r="S856" s="358"/>
      <c r="T856" s="356"/>
      <c r="U856" s="359"/>
      <c r="V856" s="493"/>
      <c r="W856" s="356"/>
      <c r="X856" s="356"/>
      <c r="Y856" s="356"/>
      <c r="Z856" s="356"/>
      <c r="AA856" s="360"/>
      <c r="AB856" s="360"/>
      <c r="AC856" s="356"/>
      <c r="AD856" s="356"/>
      <c r="AE856" s="356"/>
      <c r="AF856" s="356"/>
      <c r="AG856" s="356"/>
      <c r="AH856" s="356"/>
      <c r="AI856" s="361"/>
      <c r="AJ856" s="356"/>
      <c r="AK856" s="356"/>
      <c r="AL856" s="356"/>
      <c r="AM856" s="362"/>
      <c r="AN856" s="356"/>
      <c r="AO856" s="356"/>
      <c r="AP856" s="356"/>
      <c r="AQ856" s="356"/>
      <c r="AR856" s="363"/>
      <c r="AS856" s="356"/>
      <c r="AT856" s="356"/>
      <c r="AU856" s="356"/>
      <c r="AV856" s="364"/>
      <c r="AW856" s="356"/>
      <c r="AX856" s="356"/>
      <c r="AY856" s="356"/>
      <c r="AZ856" s="356"/>
      <c r="BA856" s="356"/>
      <c r="BB856" s="356"/>
      <c r="BC856" s="356"/>
      <c r="BD856" s="356"/>
      <c r="BE856" s="356"/>
      <c r="BF856" s="356"/>
      <c r="BG856" s="356"/>
      <c r="BH856" s="354"/>
      <c r="BI856" s="354"/>
      <c r="BJ856" s="356"/>
      <c r="BK856" s="356"/>
      <c r="BL856" s="356"/>
      <c r="BM856" s="356"/>
      <c r="BN856" s="356"/>
      <c r="BO856" s="356"/>
      <c r="BP856" s="356"/>
      <c r="BQ856" s="356"/>
      <c r="BR856" s="356"/>
      <c r="BS856" s="354"/>
      <c r="BT856" s="356"/>
    </row>
    <row r="857" spans="1:72" x14ac:dyDescent="0.2">
      <c r="A857" s="353"/>
      <c r="B857" s="354"/>
      <c r="C857" s="354"/>
      <c r="D857" s="354"/>
      <c r="E857" s="354"/>
      <c r="F857" s="356"/>
      <c r="G857" s="356"/>
      <c r="H857" s="356"/>
      <c r="I857" s="357"/>
      <c r="J857" s="356"/>
      <c r="K857" s="356"/>
      <c r="L857" s="356"/>
      <c r="M857" s="356"/>
      <c r="N857" s="356"/>
      <c r="O857" s="356"/>
      <c r="P857" s="356"/>
      <c r="Q857" s="356"/>
      <c r="R857" s="358"/>
      <c r="S857" s="358"/>
      <c r="T857" s="356"/>
      <c r="U857" s="359"/>
      <c r="V857" s="493"/>
      <c r="W857" s="356"/>
      <c r="X857" s="356"/>
      <c r="Y857" s="356"/>
      <c r="Z857" s="356"/>
      <c r="AA857" s="360"/>
      <c r="AB857" s="360"/>
      <c r="AC857" s="356"/>
      <c r="AD857" s="356"/>
      <c r="AE857" s="356"/>
      <c r="AF857" s="356"/>
      <c r="AG857" s="356"/>
      <c r="AH857" s="356"/>
      <c r="AI857" s="361"/>
      <c r="AJ857" s="356"/>
      <c r="AK857" s="356"/>
      <c r="AL857" s="356"/>
      <c r="AM857" s="362"/>
      <c r="AN857" s="356"/>
      <c r="AO857" s="356"/>
      <c r="AP857" s="356"/>
      <c r="AQ857" s="356"/>
      <c r="AR857" s="363"/>
      <c r="AS857" s="356"/>
      <c r="AT857" s="356"/>
      <c r="AU857" s="356"/>
      <c r="AV857" s="364"/>
      <c r="AW857" s="356"/>
      <c r="AX857" s="356"/>
      <c r="AY857" s="356"/>
      <c r="AZ857" s="356"/>
      <c r="BA857" s="356"/>
      <c r="BB857" s="356"/>
      <c r="BC857" s="356"/>
      <c r="BD857" s="356"/>
      <c r="BE857" s="356"/>
      <c r="BF857" s="356"/>
      <c r="BG857" s="356"/>
      <c r="BH857" s="354"/>
      <c r="BI857" s="354"/>
      <c r="BJ857" s="356"/>
      <c r="BK857" s="356"/>
      <c r="BL857" s="356"/>
      <c r="BM857" s="356"/>
      <c r="BN857" s="356"/>
      <c r="BO857" s="356"/>
      <c r="BP857" s="356"/>
      <c r="BQ857" s="356"/>
      <c r="BR857" s="356"/>
      <c r="BS857" s="354"/>
      <c r="BT857" s="356"/>
    </row>
    <row r="858" spans="1:72" x14ac:dyDescent="0.2">
      <c r="A858" s="353"/>
      <c r="B858" s="354"/>
      <c r="C858" s="354"/>
      <c r="D858" s="354"/>
      <c r="E858" s="354"/>
      <c r="F858" s="356"/>
      <c r="G858" s="356"/>
      <c r="H858" s="356"/>
      <c r="I858" s="357"/>
      <c r="J858" s="356"/>
      <c r="K858" s="356"/>
      <c r="L858" s="356"/>
      <c r="M858" s="356"/>
      <c r="N858" s="356"/>
      <c r="O858" s="356"/>
      <c r="P858" s="356"/>
      <c r="Q858" s="356"/>
      <c r="R858" s="358"/>
      <c r="S858" s="358"/>
      <c r="T858" s="356"/>
      <c r="U858" s="359"/>
      <c r="V858" s="493"/>
      <c r="W858" s="356"/>
      <c r="X858" s="356"/>
      <c r="Y858" s="356"/>
      <c r="Z858" s="356"/>
      <c r="AA858" s="360"/>
      <c r="AB858" s="360"/>
      <c r="AC858" s="356"/>
      <c r="AD858" s="356"/>
      <c r="AE858" s="356"/>
      <c r="AF858" s="356"/>
      <c r="AG858" s="356"/>
      <c r="AH858" s="356"/>
      <c r="AI858" s="361"/>
      <c r="AJ858" s="356"/>
      <c r="AK858" s="356"/>
      <c r="AL858" s="356"/>
      <c r="AM858" s="362"/>
      <c r="AN858" s="356"/>
      <c r="AO858" s="356"/>
      <c r="AP858" s="356"/>
      <c r="AQ858" s="356"/>
      <c r="AR858" s="363"/>
      <c r="AS858" s="356"/>
      <c r="AT858" s="356"/>
      <c r="AU858" s="356"/>
      <c r="AV858" s="364"/>
      <c r="AW858" s="356"/>
      <c r="AX858" s="356"/>
      <c r="AY858" s="356"/>
      <c r="AZ858" s="356"/>
      <c r="BA858" s="356"/>
      <c r="BB858" s="356"/>
      <c r="BC858" s="356"/>
      <c r="BD858" s="356"/>
      <c r="BE858" s="356"/>
      <c r="BF858" s="356"/>
      <c r="BG858" s="356"/>
      <c r="BH858" s="354"/>
      <c r="BI858" s="354"/>
      <c r="BJ858" s="356"/>
      <c r="BK858" s="356"/>
      <c r="BL858" s="356"/>
      <c r="BM858" s="356"/>
      <c r="BN858" s="356"/>
      <c r="BO858" s="356"/>
      <c r="BP858" s="356"/>
      <c r="BQ858" s="356"/>
      <c r="BR858" s="356"/>
      <c r="BS858" s="354"/>
      <c r="BT858" s="356"/>
    </row>
    <row r="859" spans="1:72" x14ac:dyDescent="0.2">
      <c r="A859" s="353"/>
      <c r="B859" s="354"/>
      <c r="C859" s="354"/>
      <c r="D859" s="354"/>
      <c r="E859" s="354"/>
      <c r="F859" s="356"/>
      <c r="G859" s="356"/>
      <c r="H859" s="356"/>
      <c r="I859" s="357"/>
      <c r="J859" s="356"/>
      <c r="K859" s="356"/>
      <c r="L859" s="356"/>
      <c r="M859" s="356"/>
      <c r="N859" s="356"/>
      <c r="O859" s="356"/>
      <c r="P859" s="356"/>
      <c r="Q859" s="356"/>
      <c r="R859" s="358"/>
      <c r="S859" s="358"/>
      <c r="T859" s="356"/>
      <c r="U859" s="359"/>
      <c r="V859" s="493"/>
      <c r="W859" s="356"/>
      <c r="X859" s="356"/>
      <c r="Y859" s="356"/>
      <c r="Z859" s="356"/>
      <c r="AA859" s="360"/>
      <c r="AB859" s="360"/>
      <c r="AC859" s="356"/>
      <c r="AD859" s="356"/>
      <c r="AE859" s="356"/>
      <c r="AF859" s="356"/>
      <c r="AG859" s="356"/>
      <c r="AH859" s="356"/>
      <c r="AI859" s="361"/>
      <c r="AJ859" s="356"/>
      <c r="AK859" s="356"/>
      <c r="AL859" s="356"/>
      <c r="AM859" s="362"/>
      <c r="AN859" s="356"/>
      <c r="AO859" s="356"/>
      <c r="AP859" s="356"/>
      <c r="AQ859" s="356"/>
      <c r="AR859" s="363"/>
      <c r="AS859" s="356"/>
      <c r="AT859" s="356"/>
      <c r="AU859" s="356"/>
      <c r="AV859" s="364"/>
      <c r="AW859" s="356"/>
      <c r="AX859" s="356"/>
      <c r="AY859" s="356"/>
      <c r="AZ859" s="356"/>
      <c r="BA859" s="356"/>
      <c r="BB859" s="356"/>
      <c r="BC859" s="356"/>
      <c r="BD859" s="356"/>
      <c r="BE859" s="356"/>
      <c r="BF859" s="356"/>
      <c r="BG859" s="356"/>
      <c r="BH859" s="354"/>
      <c r="BI859" s="354"/>
      <c r="BJ859" s="356"/>
      <c r="BK859" s="356"/>
      <c r="BL859" s="356"/>
      <c r="BM859" s="356"/>
      <c r="BN859" s="356"/>
      <c r="BO859" s="356"/>
      <c r="BP859" s="356"/>
      <c r="BQ859" s="356"/>
      <c r="BR859" s="356"/>
      <c r="BS859" s="354"/>
      <c r="BT859" s="356"/>
    </row>
    <row r="860" spans="1:72" x14ac:dyDescent="0.2">
      <c r="A860" s="353"/>
      <c r="B860" s="354"/>
      <c r="C860" s="354"/>
      <c r="D860" s="354"/>
      <c r="E860" s="354"/>
      <c r="F860" s="356"/>
      <c r="G860" s="356"/>
      <c r="H860" s="356"/>
      <c r="I860" s="357"/>
      <c r="J860" s="356"/>
      <c r="K860" s="356"/>
      <c r="L860" s="356"/>
      <c r="M860" s="356"/>
      <c r="N860" s="356"/>
      <c r="O860" s="356"/>
      <c r="P860" s="356"/>
      <c r="Q860" s="356"/>
      <c r="R860" s="358"/>
      <c r="S860" s="358"/>
      <c r="T860" s="356"/>
      <c r="U860" s="359"/>
      <c r="V860" s="493"/>
      <c r="W860" s="356"/>
      <c r="X860" s="356"/>
      <c r="Y860" s="356"/>
      <c r="Z860" s="356"/>
      <c r="AA860" s="360"/>
      <c r="AB860" s="360"/>
      <c r="AC860" s="356"/>
      <c r="AD860" s="356"/>
      <c r="AE860" s="356"/>
      <c r="AF860" s="356"/>
      <c r="AG860" s="356"/>
      <c r="AH860" s="356"/>
      <c r="AI860" s="361"/>
      <c r="AJ860" s="356"/>
      <c r="AK860" s="356"/>
      <c r="AL860" s="356"/>
      <c r="AM860" s="362"/>
      <c r="AN860" s="356"/>
      <c r="AO860" s="356"/>
      <c r="AP860" s="356"/>
      <c r="AQ860" s="356"/>
      <c r="AR860" s="363"/>
      <c r="AS860" s="356"/>
      <c r="AT860" s="356"/>
      <c r="AU860" s="356"/>
      <c r="AV860" s="364"/>
      <c r="AW860" s="356"/>
      <c r="AX860" s="356"/>
      <c r="AY860" s="356"/>
      <c r="AZ860" s="356"/>
      <c r="BA860" s="356"/>
      <c r="BB860" s="356"/>
      <c r="BC860" s="356"/>
      <c r="BD860" s="356"/>
      <c r="BE860" s="356"/>
      <c r="BF860" s="356"/>
      <c r="BG860" s="356"/>
      <c r="BH860" s="354"/>
      <c r="BI860" s="354"/>
      <c r="BJ860" s="356"/>
      <c r="BK860" s="356"/>
      <c r="BL860" s="356"/>
      <c r="BM860" s="356"/>
      <c r="BN860" s="356"/>
      <c r="BO860" s="356"/>
      <c r="BP860" s="356"/>
      <c r="BQ860" s="356"/>
      <c r="BR860" s="356"/>
      <c r="BS860" s="354"/>
      <c r="BT860" s="356"/>
    </row>
    <row r="861" spans="1:72" x14ac:dyDescent="0.2">
      <c r="A861" s="353"/>
      <c r="B861" s="354"/>
      <c r="C861" s="354"/>
      <c r="D861" s="354"/>
      <c r="E861" s="354"/>
      <c r="F861" s="356"/>
      <c r="G861" s="356"/>
      <c r="H861" s="356"/>
      <c r="I861" s="357"/>
      <c r="J861" s="356"/>
      <c r="K861" s="356"/>
      <c r="L861" s="356"/>
      <c r="M861" s="356"/>
      <c r="N861" s="356"/>
      <c r="O861" s="356"/>
      <c r="P861" s="356"/>
      <c r="Q861" s="356"/>
      <c r="R861" s="358"/>
      <c r="S861" s="358"/>
      <c r="T861" s="356"/>
      <c r="U861" s="359"/>
      <c r="V861" s="493"/>
      <c r="W861" s="356"/>
      <c r="X861" s="356"/>
      <c r="Y861" s="356"/>
      <c r="Z861" s="356"/>
      <c r="AA861" s="360"/>
      <c r="AB861" s="360"/>
      <c r="AC861" s="356"/>
      <c r="AD861" s="356"/>
      <c r="AE861" s="356"/>
      <c r="AF861" s="356"/>
      <c r="AG861" s="356"/>
      <c r="AH861" s="356"/>
      <c r="AI861" s="361"/>
      <c r="AJ861" s="356"/>
      <c r="AK861" s="356"/>
      <c r="AL861" s="356"/>
      <c r="AM861" s="362"/>
      <c r="AN861" s="356"/>
      <c r="AO861" s="356"/>
      <c r="AP861" s="356"/>
      <c r="AQ861" s="356"/>
      <c r="AR861" s="363"/>
      <c r="AS861" s="356"/>
      <c r="AT861" s="356"/>
      <c r="AU861" s="356"/>
      <c r="AV861" s="364"/>
      <c r="AW861" s="356"/>
      <c r="AX861" s="356"/>
      <c r="AY861" s="356"/>
      <c r="AZ861" s="356"/>
      <c r="BA861" s="356"/>
      <c r="BB861" s="356"/>
      <c r="BC861" s="356"/>
      <c r="BD861" s="356"/>
      <c r="BE861" s="356"/>
      <c r="BF861" s="356"/>
      <c r="BG861" s="356"/>
      <c r="BH861" s="354"/>
      <c r="BI861" s="354"/>
      <c r="BJ861" s="356"/>
      <c r="BK861" s="356"/>
      <c r="BL861" s="356"/>
      <c r="BM861" s="356"/>
      <c r="BN861" s="356"/>
      <c r="BO861" s="356"/>
      <c r="BP861" s="356"/>
      <c r="BQ861" s="356"/>
      <c r="BR861" s="356"/>
      <c r="BS861" s="354"/>
      <c r="BT861" s="356"/>
    </row>
    <row r="862" spans="1:72" x14ac:dyDescent="0.2">
      <c r="A862" s="353"/>
      <c r="B862" s="354"/>
      <c r="C862" s="354"/>
      <c r="D862" s="354"/>
      <c r="E862" s="354"/>
      <c r="F862" s="356"/>
      <c r="G862" s="356"/>
      <c r="H862" s="356"/>
      <c r="I862" s="357"/>
      <c r="J862" s="356"/>
      <c r="K862" s="356"/>
      <c r="L862" s="356"/>
      <c r="M862" s="356"/>
      <c r="N862" s="356"/>
      <c r="O862" s="356"/>
      <c r="P862" s="356"/>
      <c r="Q862" s="356"/>
      <c r="R862" s="358"/>
      <c r="S862" s="358"/>
      <c r="T862" s="356"/>
      <c r="U862" s="359"/>
      <c r="V862" s="493"/>
      <c r="W862" s="356"/>
      <c r="X862" s="356"/>
      <c r="Y862" s="356"/>
      <c r="Z862" s="356"/>
      <c r="AA862" s="360"/>
      <c r="AB862" s="360"/>
      <c r="AC862" s="356"/>
      <c r="AD862" s="356"/>
      <c r="AE862" s="356"/>
      <c r="AF862" s="356"/>
      <c r="AG862" s="356"/>
      <c r="AH862" s="356"/>
      <c r="AI862" s="361"/>
      <c r="AJ862" s="356"/>
      <c r="AK862" s="356"/>
      <c r="AL862" s="356"/>
      <c r="AM862" s="362"/>
      <c r="AN862" s="356"/>
      <c r="AO862" s="356"/>
      <c r="AP862" s="356"/>
      <c r="AQ862" s="356"/>
      <c r="AR862" s="363"/>
      <c r="AS862" s="356"/>
      <c r="AT862" s="356"/>
      <c r="AU862" s="356"/>
      <c r="AV862" s="364"/>
      <c r="AW862" s="356"/>
      <c r="AX862" s="356"/>
      <c r="AY862" s="356"/>
      <c r="AZ862" s="356"/>
      <c r="BA862" s="356"/>
      <c r="BB862" s="356"/>
      <c r="BC862" s="356"/>
      <c r="BD862" s="356"/>
      <c r="BE862" s="356"/>
      <c r="BF862" s="356"/>
      <c r="BG862" s="356"/>
      <c r="BH862" s="354"/>
      <c r="BI862" s="354"/>
      <c r="BJ862" s="356"/>
      <c r="BK862" s="356"/>
      <c r="BL862" s="356"/>
      <c r="BM862" s="356"/>
      <c r="BN862" s="356"/>
      <c r="BO862" s="356"/>
      <c r="BP862" s="356"/>
      <c r="BQ862" s="356"/>
      <c r="BR862" s="356"/>
      <c r="BS862" s="354"/>
      <c r="BT862" s="356"/>
    </row>
    <row r="863" spans="1:72" x14ac:dyDescent="0.2">
      <c r="A863" s="353"/>
      <c r="B863" s="354"/>
      <c r="C863" s="354"/>
      <c r="D863" s="354"/>
      <c r="E863" s="354"/>
      <c r="F863" s="356"/>
      <c r="G863" s="356"/>
      <c r="H863" s="356"/>
      <c r="I863" s="357"/>
      <c r="J863" s="356"/>
      <c r="K863" s="356"/>
      <c r="L863" s="356"/>
      <c r="M863" s="356"/>
      <c r="N863" s="356"/>
      <c r="O863" s="356"/>
      <c r="P863" s="356"/>
      <c r="Q863" s="356"/>
      <c r="R863" s="358"/>
      <c r="S863" s="358"/>
      <c r="T863" s="356"/>
      <c r="U863" s="359"/>
      <c r="V863" s="493"/>
      <c r="W863" s="356"/>
      <c r="X863" s="356"/>
      <c r="Y863" s="356"/>
      <c r="Z863" s="356"/>
      <c r="AA863" s="360"/>
      <c r="AB863" s="360"/>
      <c r="AC863" s="356"/>
      <c r="AD863" s="356"/>
      <c r="AE863" s="356"/>
      <c r="AF863" s="356"/>
      <c r="AG863" s="356"/>
      <c r="AH863" s="356"/>
      <c r="AI863" s="361"/>
      <c r="AJ863" s="356"/>
      <c r="AK863" s="356"/>
      <c r="AL863" s="356"/>
      <c r="AM863" s="362"/>
      <c r="AN863" s="356"/>
      <c r="AO863" s="356"/>
      <c r="AP863" s="356"/>
      <c r="AQ863" s="356"/>
      <c r="AR863" s="363"/>
      <c r="AS863" s="356"/>
      <c r="AT863" s="356"/>
      <c r="AU863" s="356"/>
      <c r="AV863" s="364"/>
      <c r="AW863" s="356"/>
      <c r="AX863" s="356"/>
      <c r="AY863" s="356"/>
      <c r="AZ863" s="356"/>
      <c r="BA863" s="356"/>
      <c r="BB863" s="356"/>
      <c r="BC863" s="356"/>
      <c r="BD863" s="356"/>
      <c r="BE863" s="356"/>
      <c r="BF863" s="356"/>
      <c r="BG863" s="356"/>
      <c r="BH863" s="354"/>
      <c r="BI863" s="354"/>
      <c r="BJ863" s="356"/>
      <c r="BK863" s="356"/>
      <c r="BL863" s="356"/>
      <c r="BM863" s="356"/>
      <c r="BN863" s="356"/>
      <c r="BO863" s="356"/>
      <c r="BP863" s="356"/>
      <c r="BQ863" s="356"/>
      <c r="BR863" s="356"/>
      <c r="BS863" s="354"/>
      <c r="BT863" s="356"/>
    </row>
    <row r="864" spans="1:72" x14ac:dyDescent="0.2">
      <c r="A864" s="353"/>
      <c r="B864" s="354"/>
      <c r="C864" s="354"/>
      <c r="D864" s="354"/>
      <c r="E864" s="354"/>
      <c r="F864" s="356"/>
      <c r="G864" s="356"/>
      <c r="H864" s="356"/>
      <c r="I864" s="357"/>
      <c r="J864" s="356"/>
      <c r="K864" s="356"/>
      <c r="L864" s="356"/>
      <c r="M864" s="356"/>
      <c r="N864" s="356"/>
      <c r="O864" s="356"/>
      <c r="P864" s="356"/>
      <c r="Q864" s="356"/>
      <c r="R864" s="358"/>
      <c r="S864" s="358"/>
      <c r="T864" s="356"/>
      <c r="U864" s="359"/>
      <c r="V864" s="493"/>
      <c r="W864" s="356"/>
      <c r="X864" s="356"/>
      <c r="Y864" s="356"/>
      <c r="Z864" s="356"/>
      <c r="AA864" s="360"/>
      <c r="AB864" s="360"/>
      <c r="AC864" s="356"/>
      <c r="AD864" s="356"/>
      <c r="AE864" s="356"/>
      <c r="AF864" s="356"/>
      <c r="AG864" s="356"/>
      <c r="AH864" s="356"/>
      <c r="AI864" s="361"/>
      <c r="AJ864" s="356"/>
      <c r="AK864" s="356"/>
      <c r="AL864" s="356"/>
      <c r="AM864" s="362"/>
      <c r="AN864" s="356"/>
      <c r="AO864" s="356"/>
      <c r="AP864" s="356"/>
      <c r="AQ864" s="356"/>
      <c r="AR864" s="363"/>
      <c r="AS864" s="356"/>
      <c r="AT864" s="356"/>
      <c r="AU864" s="356"/>
      <c r="AV864" s="364"/>
      <c r="AW864" s="356"/>
      <c r="AX864" s="356"/>
      <c r="AY864" s="356"/>
      <c r="AZ864" s="356"/>
      <c r="BA864" s="356"/>
      <c r="BB864" s="356"/>
      <c r="BC864" s="356"/>
      <c r="BD864" s="356"/>
      <c r="BE864" s="356"/>
      <c r="BF864" s="356"/>
      <c r="BG864" s="356"/>
      <c r="BH864" s="354"/>
      <c r="BI864" s="354"/>
      <c r="BJ864" s="356"/>
      <c r="BK864" s="356"/>
      <c r="BL864" s="356"/>
      <c r="BM864" s="356"/>
      <c r="BN864" s="356"/>
      <c r="BO864" s="356"/>
      <c r="BP864" s="356"/>
      <c r="BQ864" s="356"/>
      <c r="BR864" s="356"/>
      <c r="BS864" s="354"/>
      <c r="BT864" s="356"/>
    </row>
    <row r="865" spans="1:72" x14ac:dyDescent="0.2">
      <c r="A865" s="353"/>
      <c r="B865" s="354"/>
      <c r="C865" s="354"/>
      <c r="D865" s="354"/>
      <c r="E865" s="354"/>
      <c r="F865" s="356"/>
      <c r="G865" s="356"/>
      <c r="H865" s="356"/>
      <c r="I865" s="357"/>
      <c r="J865" s="356"/>
      <c r="K865" s="356"/>
      <c r="L865" s="356"/>
      <c r="M865" s="356"/>
      <c r="N865" s="356"/>
      <c r="O865" s="356"/>
      <c r="P865" s="356"/>
      <c r="Q865" s="356"/>
      <c r="R865" s="358"/>
      <c r="S865" s="358"/>
      <c r="T865" s="356"/>
      <c r="U865" s="359"/>
      <c r="V865" s="493"/>
      <c r="W865" s="356"/>
      <c r="X865" s="356"/>
      <c r="Y865" s="356"/>
      <c r="Z865" s="356"/>
      <c r="AA865" s="360"/>
      <c r="AB865" s="360"/>
      <c r="AC865" s="356"/>
      <c r="AD865" s="356"/>
      <c r="AE865" s="356"/>
      <c r="AF865" s="356"/>
      <c r="AG865" s="356"/>
      <c r="AH865" s="356"/>
      <c r="AI865" s="361"/>
      <c r="AJ865" s="356"/>
      <c r="AK865" s="356"/>
      <c r="AL865" s="356"/>
      <c r="AM865" s="362"/>
      <c r="AN865" s="356"/>
      <c r="AO865" s="356"/>
      <c r="AP865" s="356"/>
      <c r="AQ865" s="356"/>
      <c r="AR865" s="363"/>
      <c r="AS865" s="356"/>
      <c r="AT865" s="356"/>
      <c r="AU865" s="356"/>
      <c r="AV865" s="364"/>
      <c r="AW865" s="356"/>
      <c r="AX865" s="356"/>
      <c r="AY865" s="356"/>
      <c r="AZ865" s="356"/>
      <c r="BA865" s="356"/>
      <c r="BB865" s="356"/>
      <c r="BC865" s="356"/>
      <c r="BD865" s="356"/>
      <c r="BE865" s="356"/>
      <c r="BF865" s="356"/>
      <c r="BG865" s="356"/>
      <c r="BH865" s="354"/>
      <c r="BI865" s="354"/>
      <c r="BJ865" s="356"/>
      <c r="BK865" s="356"/>
      <c r="BL865" s="356"/>
      <c r="BM865" s="356"/>
      <c r="BN865" s="356"/>
      <c r="BO865" s="356"/>
      <c r="BP865" s="356"/>
      <c r="BQ865" s="356"/>
      <c r="BR865" s="356"/>
      <c r="BS865" s="354"/>
      <c r="BT865" s="356"/>
    </row>
    <row r="866" spans="1:72" x14ac:dyDescent="0.2">
      <c r="A866" s="353"/>
      <c r="B866" s="354"/>
      <c r="C866" s="354"/>
      <c r="D866" s="354"/>
      <c r="E866" s="354"/>
      <c r="F866" s="356"/>
      <c r="G866" s="356"/>
      <c r="H866" s="356"/>
      <c r="I866" s="357"/>
      <c r="J866" s="356"/>
      <c r="K866" s="356"/>
      <c r="L866" s="356"/>
      <c r="M866" s="356"/>
      <c r="N866" s="356"/>
      <c r="O866" s="356"/>
      <c r="P866" s="356"/>
      <c r="Q866" s="356"/>
      <c r="R866" s="358"/>
      <c r="S866" s="358"/>
      <c r="T866" s="356"/>
      <c r="U866" s="359"/>
      <c r="V866" s="493"/>
      <c r="W866" s="356"/>
      <c r="X866" s="356"/>
      <c r="Y866" s="356"/>
      <c r="Z866" s="356"/>
      <c r="AA866" s="360"/>
      <c r="AB866" s="360"/>
      <c r="AC866" s="356"/>
      <c r="AD866" s="356"/>
      <c r="AE866" s="356"/>
      <c r="AF866" s="356"/>
      <c r="AG866" s="356"/>
      <c r="AH866" s="356"/>
      <c r="AI866" s="361"/>
      <c r="AJ866" s="356"/>
      <c r="AK866" s="356"/>
      <c r="AL866" s="356"/>
      <c r="AM866" s="362"/>
      <c r="AN866" s="356"/>
      <c r="AO866" s="356"/>
      <c r="AP866" s="356"/>
      <c r="AQ866" s="356"/>
      <c r="AR866" s="363"/>
      <c r="AS866" s="356"/>
      <c r="AT866" s="356"/>
      <c r="AU866" s="356"/>
      <c r="AV866" s="364"/>
      <c r="AW866" s="356"/>
      <c r="AX866" s="356"/>
      <c r="AY866" s="356"/>
      <c r="AZ866" s="356"/>
      <c r="BA866" s="356"/>
      <c r="BB866" s="356"/>
      <c r="BC866" s="356"/>
      <c r="BD866" s="356"/>
      <c r="BE866" s="356"/>
      <c r="BF866" s="356"/>
      <c r="BG866" s="356"/>
      <c r="BH866" s="354"/>
      <c r="BI866" s="354"/>
      <c r="BJ866" s="356"/>
      <c r="BK866" s="356"/>
      <c r="BL866" s="356"/>
      <c r="BM866" s="356"/>
      <c r="BN866" s="356"/>
      <c r="BO866" s="356"/>
      <c r="BP866" s="356"/>
      <c r="BQ866" s="356"/>
      <c r="BR866" s="356"/>
      <c r="BS866" s="354"/>
      <c r="BT866" s="356"/>
    </row>
    <row r="867" spans="1:72" x14ac:dyDescent="0.2">
      <c r="A867" s="353"/>
      <c r="B867" s="354"/>
      <c r="C867" s="354"/>
      <c r="D867" s="354"/>
      <c r="E867" s="354"/>
      <c r="F867" s="356"/>
      <c r="G867" s="356"/>
      <c r="H867" s="356"/>
      <c r="I867" s="357"/>
      <c r="J867" s="356"/>
      <c r="K867" s="356"/>
      <c r="L867" s="356"/>
      <c r="M867" s="356"/>
      <c r="N867" s="356"/>
      <c r="O867" s="356"/>
      <c r="P867" s="356"/>
      <c r="Q867" s="356"/>
      <c r="R867" s="358"/>
      <c r="S867" s="358"/>
      <c r="T867" s="356"/>
      <c r="U867" s="359"/>
      <c r="V867" s="493"/>
      <c r="W867" s="356"/>
      <c r="X867" s="356"/>
      <c r="Y867" s="356"/>
      <c r="Z867" s="356"/>
      <c r="AA867" s="360"/>
      <c r="AB867" s="360"/>
      <c r="AC867" s="356"/>
      <c r="AD867" s="356"/>
      <c r="AE867" s="356"/>
      <c r="AF867" s="356"/>
      <c r="AG867" s="356"/>
      <c r="AH867" s="356"/>
      <c r="AI867" s="361"/>
      <c r="AJ867" s="356"/>
      <c r="AK867" s="356"/>
      <c r="AL867" s="356"/>
      <c r="AM867" s="362"/>
      <c r="AN867" s="356"/>
      <c r="AO867" s="356"/>
      <c r="AP867" s="356"/>
      <c r="AQ867" s="356"/>
      <c r="AR867" s="363"/>
      <c r="AS867" s="356"/>
      <c r="AT867" s="356"/>
      <c r="AU867" s="356"/>
      <c r="AV867" s="364"/>
      <c r="AW867" s="356"/>
      <c r="AX867" s="356"/>
      <c r="AY867" s="356"/>
      <c r="AZ867" s="356"/>
      <c r="BA867" s="356"/>
      <c r="BB867" s="356"/>
      <c r="BC867" s="356"/>
      <c r="BD867" s="356"/>
      <c r="BE867" s="356"/>
      <c r="BF867" s="356"/>
      <c r="BG867" s="356"/>
      <c r="BH867" s="354"/>
      <c r="BI867" s="354"/>
      <c r="BJ867" s="356"/>
      <c r="BK867" s="356"/>
      <c r="BL867" s="356"/>
      <c r="BM867" s="356"/>
      <c r="BN867" s="356"/>
      <c r="BO867" s="356"/>
      <c r="BP867" s="356"/>
      <c r="BQ867" s="356"/>
      <c r="BR867" s="356"/>
      <c r="BS867" s="354"/>
      <c r="BT867" s="356"/>
    </row>
    <row r="868" spans="1:72" x14ac:dyDescent="0.2">
      <c r="A868" s="353"/>
      <c r="B868" s="354"/>
      <c r="C868" s="354"/>
      <c r="D868" s="354"/>
      <c r="E868" s="354"/>
      <c r="F868" s="356"/>
      <c r="G868" s="356"/>
      <c r="H868" s="356"/>
      <c r="I868" s="357"/>
      <c r="J868" s="356"/>
      <c r="K868" s="356"/>
      <c r="L868" s="356"/>
      <c r="M868" s="356"/>
      <c r="N868" s="356"/>
      <c r="O868" s="356"/>
      <c r="P868" s="356"/>
      <c r="Q868" s="356"/>
      <c r="R868" s="358"/>
      <c r="S868" s="358"/>
      <c r="T868" s="356"/>
      <c r="U868" s="359"/>
      <c r="V868" s="493"/>
      <c r="W868" s="356"/>
      <c r="X868" s="356"/>
      <c r="Y868" s="356"/>
      <c r="Z868" s="356"/>
      <c r="AA868" s="360"/>
      <c r="AB868" s="360"/>
      <c r="AC868" s="356"/>
      <c r="AD868" s="356"/>
      <c r="AE868" s="356"/>
      <c r="AF868" s="356"/>
      <c r="AG868" s="356"/>
      <c r="AH868" s="356"/>
      <c r="AI868" s="361"/>
      <c r="AJ868" s="356"/>
      <c r="AK868" s="356"/>
      <c r="AL868" s="356"/>
      <c r="AM868" s="362"/>
      <c r="AN868" s="356"/>
      <c r="AO868" s="356"/>
      <c r="AP868" s="356"/>
      <c r="AQ868" s="356"/>
      <c r="AR868" s="363"/>
      <c r="AS868" s="356"/>
      <c r="AT868" s="356"/>
      <c r="AU868" s="356"/>
      <c r="AV868" s="364"/>
      <c r="AW868" s="356"/>
      <c r="AX868" s="356"/>
      <c r="AY868" s="356"/>
      <c r="AZ868" s="356"/>
      <c r="BA868" s="356"/>
      <c r="BB868" s="356"/>
      <c r="BC868" s="356"/>
      <c r="BD868" s="356"/>
      <c r="BE868" s="356"/>
      <c r="BF868" s="356"/>
      <c r="BG868" s="356"/>
      <c r="BH868" s="354"/>
      <c r="BI868" s="354"/>
      <c r="BJ868" s="356"/>
      <c r="BK868" s="356"/>
      <c r="BL868" s="356"/>
      <c r="BM868" s="356"/>
      <c r="BN868" s="356"/>
      <c r="BO868" s="356"/>
      <c r="BP868" s="356"/>
      <c r="BQ868" s="356"/>
      <c r="BR868" s="356"/>
      <c r="BS868" s="354"/>
      <c r="BT868" s="356"/>
    </row>
    <row r="869" spans="1:72" x14ac:dyDescent="0.2">
      <c r="A869" s="353"/>
      <c r="B869" s="354"/>
      <c r="C869" s="354"/>
      <c r="D869" s="354"/>
      <c r="E869" s="354"/>
      <c r="F869" s="356"/>
      <c r="G869" s="356"/>
      <c r="H869" s="356"/>
      <c r="I869" s="357"/>
      <c r="J869" s="356"/>
      <c r="K869" s="356"/>
      <c r="L869" s="356"/>
      <c r="M869" s="356"/>
      <c r="N869" s="356"/>
      <c r="O869" s="356"/>
      <c r="P869" s="356"/>
      <c r="Q869" s="356"/>
      <c r="R869" s="358"/>
      <c r="S869" s="358"/>
      <c r="T869" s="356"/>
      <c r="U869" s="359"/>
      <c r="V869" s="493"/>
      <c r="W869" s="356"/>
      <c r="X869" s="356"/>
      <c r="Y869" s="356"/>
      <c r="Z869" s="356"/>
      <c r="AA869" s="360"/>
      <c r="AB869" s="360"/>
      <c r="AC869" s="356"/>
      <c r="AD869" s="356"/>
      <c r="AE869" s="356"/>
      <c r="AF869" s="356"/>
      <c r="AG869" s="356"/>
      <c r="AH869" s="356"/>
      <c r="AI869" s="361"/>
      <c r="AJ869" s="356"/>
      <c r="AK869" s="356"/>
      <c r="AL869" s="356"/>
      <c r="AM869" s="362"/>
      <c r="AN869" s="356"/>
      <c r="AO869" s="356"/>
      <c r="AP869" s="356"/>
      <c r="AQ869" s="356"/>
      <c r="AR869" s="363"/>
      <c r="AS869" s="356"/>
      <c r="AT869" s="356"/>
      <c r="AU869" s="356"/>
      <c r="AV869" s="364"/>
      <c r="AW869" s="356"/>
      <c r="AX869" s="356"/>
      <c r="AY869" s="356"/>
      <c r="AZ869" s="356"/>
      <c r="BA869" s="356"/>
      <c r="BB869" s="356"/>
      <c r="BC869" s="356"/>
      <c r="BD869" s="356"/>
      <c r="BE869" s="356"/>
      <c r="BF869" s="356"/>
      <c r="BG869" s="356"/>
      <c r="BH869" s="354"/>
      <c r="BI869" s="354"/>
      <c r="BJ869" s="356"/>
      <c r="BK869" s="356"/>
      <c r="BL869" s="356"/>
      <c r="BM869" s="356"/>
      <c r="BN869" s="356"/>
      <c r="BO869" s="356"/>
      <c r="BP869" s="356"/>
      <c r="BQ869" s="356"/>
      <c r="BR869" s="356"/>
      <c r="BS869" s="354"/>
      <c r="BT869" s="356"/>
    </row>
    <row r="870" spans="1:72" x14ac:dyDescent="0.2">
      <c r="A870" s="353"/>
      <c r="B870" s="354"/>
      <c r="C870" s="354"/>
      <c r="D870" s="354"/>
      <c r="E870" s="354"/>
      <c r="F870" s="356"/>
      <c r="G870" s="356"/>
      <c r="H870" s="356"/>
      <c r="I870" s="357"/>
      <c r="J870" s="356"/>
      <c r="K870" s="356"/>
      <c r="L870" s="356"/>
      <c r="M870" s="356"/>
      <c r="N870" s="356"/>
      <c r="O870" s="356"/>
      <c r="P870" s="356"/>
      <c r="Q870" s="356"/>
      <c r="R870" s="358"/>
      <c r="S870" s="358"/>
      <c r="T870" s="356"/>
      <c r="U870" s="359"/>
      <c r="V870" s="493"/>
      <c r="W870" s="356"/>
      <c r="X870" s="356"/>
      <c r="Y870" s="356"/>
      <c r="Z870" s="356"/>
      <c r="AA870" s="360"/>
      <c r="AB870" s="360"/>
      <c r="AC870" s="356"/>
      <c r="AD870" s="356"/>
      <c r="AE870" s="356"/>
      <c r="AF870" s="356"/>
      <c r="AG870" s="356"/>
      <c r="AH870" s="356"/>
      <c r="AI870" s="361"/>
      <c r="AJ870" s="356"/>
      <c r="AK870" s="356"/>
      <c r="AL870" s="356"/>
      <c r="AM870" s="362"/>
      <c r="AN870" s="356"/>
      <c r="AO870" s="356"/>
      <c r="AP870" s="356"/>
      <c r="AQ870" s="356"/>
      <c r="AR870" s="363"/>
      <c r="AS870" s="356"/>
      <c r="AT870" s="356"/>
      <c r="AU870" s="356"/>
      <c r="AV870" s="364"/>
      <c r="AW870" s="356"/>
      <c r="AX870" s="356"/>
      <c r="AY870" s="356"/>
      <c r="AZ870" s="356"/>
      <c r="BA870" s="356"/>
      <c r="BB870" s="356"/>
      <c r="BC870" s="356"/>
      <c r="BD870" s="356"/>
      <c r="BE870" s="356"/>
      <c r="BF870" s="356"/>
      <c r="BG870" s="356"/>
      <c r="BH870" s="354"/>
      <c r="BI870" s="354"/>
      <c r="BJ870" s="356"/>
      <c r="BK870" s="356"/>
      <c r="BL870" s="356"/>
      <c r="BM870" s="356"/>
      <c r="BN870" s="356"/>
      <c r="BO870" s="356"/>
      <c r="BP870" s="356"/>
      <c r="BQ870" s="356"/>
      <c r="BR870" s="356"/>
      <c r="BS870" s="354"/>
      <c r="BT870" s="356"/>
    </row>
    <row r="871" spans="1:72" x14ac:dyDescent="0.2">
      <c r="A871" s="353"/>
      <c r="B871" s="354"/>
      <c r="C871" s="354"/>
      <c r="D871" s="354"/>
      <c r="E871" s="354"/>
      <c r="F871" s="356"/>
      <c r="G871" s="356"/>
      <c r="H871" s="356"/>
      <c r="I871" s="357"/>
      <c r="J871" s="356"/>
      <c r="K871" s="356"/>
      <c r="L871" s="356"/>
      <c r="M871" s="356"/>
      <c r="N871" s="356"/>
      <c r="O871" s="356"/>
      <c r="P871" s="356"/>
      <c r="Q871" s="356"/>
      <c r="R871" s="358"/>
      <c r="S871" s="358"/>
      <c r="T871" s="356"/>
      <c r="U871" s="359"/>
      <c r="V871" s="493"/>
      <c r="W871" s="356"/>
      <c r="X871" s="356"/>
      <c r="Y871" s="356"/>
      <c r="Z871" s="356"/>
      <c r="AA871" s="360"/>
      <c r="AB871" s="360"/>
      <c r="AC871" s="356"/>
      <c r="AD871" s="356"/>
      <c r="AE871" s="356"/>
      <c r="AF871" s="356"/>
      <c r="AG871" s="356"/>
      <c r="AH871" s="356"/>
      <c r="AI871" s="361"/>
      <c r="AJ871" s="356"/>
      <c r="AK871" s="356"/>
      <c r="AL871" s="356"/>
      <c r="AM871" s="362"/>
      <c r="AN871" s="356"/>
      <c r="AO871" s="356"/>
      <c r="AP871" s="356"/>
      <c r="AQ871" s="356"/>
      <c r="AR871" s="363"/>
      <c r="AS871" s="356"/>
      <c r="AT871" s="356"/>
      <c r="AU871" s="356"/>
      <c r="AV871" s="364"/>
      <c r="AW871" s="356"/>
      <c r="AX871" s="356"/>
      <c r="AY871" s="356"/>
      <c r="AZ871" s="356"/>
      <c r="BA871" s="356"/>
      <c r="BB871" s="356"/>
      <c r="BC871" s="356"/>
      <c r="BD871" s="356"/>
      <c r="BE871" s="356"/>
      <c r="BF871" s="356"/>
      <c r="BG871" s="356"/>
      <c r="BH871" s="354"/>
      <c r="BI871" s="354"/>
      <c r="BJ871" s="356"/>
      <c r="BK871" s="356"/>
      <c r="BL871" s="356"/>
      <c r="BM871" s="356"/>
      <c r="BN871" s="356"/>
      <c r="BO871" s="356"/>
      <c r="BP871" s="356"/>
      <c r="BQ871" s="356"/>
      <c r="BR871" s="356"/>
      <c r="BS871" s="354"/>
      <c r="BT871" s="356"/>
    </row>
    <row r="872" spans="1:72" x14ac:dyDescent="0.2">
      <c r="A872" s="353"/>
      <c r="B872" s="354"/>
      <c r="C872" s="354"/>
      <c r="D872" s="354"/>
      <c r="E872" s="354"/>
      <c r="F872" s="356"/>
      <c r="G872" s="356"/>
      <c r="H872" s="356"/>
      <c r="I872" s="357"/>
      <c r="J872" s="356"/>
      <c r="K872" s="356"/>
      <c r="L872" s="356"/>
      <c r="M872" s="356"/>
      <c r="N872" s="356"/>
      <c r="O872" s="356"/>
      <c r="P872" s="356"/>
      <c r="Q872" s="356"/>
      <c r="R872" s="358"/>
      <c r="S872" s="358"/>
      <c r="T872" s="356"/>
      <c r="U872" s="359"/>
      <c r="V872" s="493"/>
      <c r="W872" s="356"/>
      <c r="X872" s="356"/>
      <c r="Y872" s="356"/>
      <c r="Z872" s="356"/>
      <c r="AA872" s="360"/>
      <c r="AB872" s="360"/>
      <c r="AC872" s="356"/>
      <c r="AD872" s="356"/>
      <c r="AE872" s="356"/>
      <c r="AF872" s="356"/>
      <c r="AG872" s="356"/>
      <c r="AH872" s="356"/>
      <c r="AI872" s="361"/>
      <c r="AJ872" s="356"/>
      <c r="AK872" s="356"/>
      <c r="AL872" s="356"/>
      <c r="AM872" s="362"/>
      <c r="AN872" s="356"/>
      <c r="AO872" s="356"/>
      <c r="AP872" s="356"/>
      <c r="AQ872" s="356"/>
      <c r="AR872" s="363"/>
      <c r="AS872" s="356"/>
      <c r="AT872" s="356"/>
      <c r="AU872" s="356"/>
      <c r="AV872" s="364"/>
      <c r="AW872" s="356"/>
      <c r="AX872" s="356"/>
      <c r="AY872" s="356"/>
      <c r="AZ872" s="356"/>
      <c r="BA872" s="356"/>
      <c r="BB872" s="356"/>
      <c r="BC872" s="356"/>
      <c r="BD872" s="356"/>
      <c r="BE872" s="356"/>
      <c r="BF872" s="356"/>
      <c r="BG872" s="356"/>
      <c r="BH872" s="354"/>
      <c r="BI872" s="354"/>
      <c r="BJ872" s="356"/>
      <c r="BK872" s="356"/>
      <c r="BL872" s="356"/>
      <c r="BM872" s="356"/>
      <c r="BN872" s="356"/>
      <c r="BO872" s="356"/>
      <c r="BP872" s="356"/>
      <c r="BQ872" s="356"/>
      <c r="BR872" s="356"/>
      <c r="BS872" s="354"/>
      <c r="BT872" s="356"/>
    </row>
    <row r="873" spans="1:72" x14ac:dyDescent="0.2">
      <c r="A873" s="353"/>
      <c r="B873" s="354"/>
      <c r="C873" s="354"/>
      <c r="D873" s="354"/>
      <c r="E873" s="354"/>
      <c r="F873" s="356"/>
      <c r="G873" s="356"/>
      <c r="H873" s="356"/>
      <c r="I873" s="357"/>
      <c r="J873" s="356"/>
      <c r="K873" s="356"/>
      <c r="L873" s="356"/>
      <c r="M873" s="356"/>
      <c r="N873" s="356"/>
      <c r="O873" s="356"/>
      <c r="P873" s="356"/>
      <c r="Q873" s="356"/>
      <c r="R873" s="358"/>
      <c r="S873" s="358"/>
      <c r="T873" s="356"/>
      <c r="U873" s="359"/>
      <c r="V873" s="493"/>
      <c r="W873" s="356"/>
      <c r="X873" s="356"/>
      <c r="Y873" s="356"/>
      <c r="Z873" s="356"/>
      <c r="AA873" s="360"/>
      <c r="AB873" s="360"/>
      <c r="AC873" s="356"/>
      <c r="AD873" s="356"/>
      <c r="AE873" s="356"/>
      <c r="AF873" s="356"/>
      <c r="AG873" s="356"/>
      <c r="AH873" s="356"/>
      <c r="AI873" s="361"/>
      <c r="AJ873" s="356"/>
      <c r="AK873" s="356"/>
      <c r="AL873" s="356"/>
      <c r="AM873" s="362"/>
      <c r="AN873" s="356"/>
      <c r="AO873" s="356"/>
      <c r="AP873" s="356"/>
      <c r="AQ873" s="356"/>
      <c r="AR873" s="363"/>
      <c r="AS873" s="356"/>
      <c r="AT873" s="356"/>
      <c r="AU873" s="356"/>
      <c r="AV873" s="364"/>
      <c r="AW873" s="356"/>
      <c r="AX873" s="356"/>
      <c r="AY873" s="356"/>
      <c r="AZ873" s="356"/>
      <c r="BA873" s="356"/>
      <c r="BB873" s="356"/>
      <c r="BC873" s="356"/>
      <c r="BD873" s="356"/>
      <c r="BE873" s="356"/>
      <c r="BF873" s="356"/>
      <c r="BG873" s="356"/>
      <c r="BH873" s="354"/>
      <c r="BI873" s="354"/>
      <c r="BJ873" s="356"/>
      <c r="BK873" s="356"/>
      <c r="BL873" s="356"/>
      <c r="BM873" s="356"/>
      <c r="BN873" s="356"/>
      <c r="BO873" s="356"/>
      <c r="BP873" s="356"/>
      <c r="BQ873" s="356"/>
      <c r="BR873" s="356"/>
      <c r="BS873" s="354"/>
      <c r="BT873" s="356"/>
    </row>
    <row r="874" spans="1:72" x14ac:dyDescent="0.2">
      <c r="A874" s="353"/>
      <c r="B874" s="354"/>
      <c r="C874" s="354"/>
      <c r="D874" s="354"/>
      <c r="E874" s="354"/>
      <c r="F874" s="356"/>
      <c r="G874" s="356"/>
      <c r="H874" s="356"/>
      <c r="I874" s="357"/>
      <c r="J874" s="356"/>
      <c r="K874" s="356"/>
      <c r="L874" s="356"/>
      <c r="M874" s="356"/>
      <c r="N874" s="356"/>
      <c r="O874" s="356"/>
      <c r="P874" s="356"/>
      <c r="Q874" s="356"/>
      <c r="R874" s="358"/>
      <c r="S874" s="358"/>
      <c r="T874" s="356"/>
      <c r="U874" s="359"/>
      <c r="V874" s="493"/>
      <c r="W874" s="356"/>
      <c r="X874" s="356"/>
      <c r="Y874" s="356"/>
      <c r="Z874" s="356"/>
      <c r="AA874" s="360"/>
      <c r="AB874" s="360"/>
      <c r="AC874" s="356"/>
      <c r="AD874" s="356"/>
      <c r="AE874" s="356"/>
      <c r="AF874" s="356"/>
      <c r="AG874" s="356"/>
      <c r="AH874" s="356"/>
      <c r="AI874" s="361"/>
      <c r="AJ874" s="356"/>
      <c r="AK874" s="356"/>
      <c r="AL874" s="356"/>
      <c r="AM874" s="362"/>
      <c r="AN874" s="356"/>
      <c r="AO874" s="356"/>
      <c r="AP874" s="356"/>
      <c r="AQ874" s="356"/>
      <c r="AR874" s="363"/>
      <c r="AS874" s="356"/>
      <c r="AT874" s="356"/>
      <c r="AU874" s="356"/>
      <c r="AV874" s="364"/>
      <c r="AW874" s="356"/>
      <c r="AX874" s="356"/>
      <c r="AY874" s="356"/>
      <c r="AZ874" s="356"/>
      <c r="BA874" s="356"/>
      <c r="BB874" s="356"/>
      <c r="BC874" s="356"/>
      <c r="BD874" s="356"/>
      <c r="BE874" s="356"/>
      <c r="BF874" s="356"/>
      <c r="BG874" s="356"/>
      <c r="BH874" s="354"/>
      <c r="BI874" s="354"/>
      <c r="BJ874" s="356"/>
      <c r="BK874" s="356"/>
      <c r="BL874" s="356"/>
      <c r="BM874" s="356"/>
      <c r="BN874" s="356"/>
      <c r="BO874" s="356"/>
      <c r="BP874" s="356"/>
      <c r="BQ874" s="356"/>
      <c r="BR874" s="356"/>
      <c r="BS874" s="354"/>
      <c r="BT874" s="356"/>
    </row>
    <row r="875" spans="1:72" x14ac:dyDescent="0.2">
      <c r="A875" s="353"/>
      <c r="B875" s="354"/>
      <c r="C875" s="354"/>
      <c r="D875" s="354"/>
      <c r="E875" s="354"/>
      <c r="F875" s="356"/>
      <c r="G875" s="356"/>
      <c r="H875" s="356"/>
      <c r="I875" s="357"/>
      <c r="J875" s="356"/>
      <c r="K875" s="356"/>
      <c r="L875" s="356"/>
      <c r="M875" s="356"/>
      <c r="N875" s="356"/>
      <c r="O875" s="356"/>
      <c r="P875" s="356"/>
      <c r="Q875" s="356"/>
      <c r="R875" s="358"/>
      <c r="S875" s="358"/>
      <c r="T875" s="356"/>
      <c r="U875" s="359"/>
      <c r="V875" s="493"/>
      <c r="W875" s="356"/>
      <c r="X875" s="356"/>
      <c r="Y875" s="356"/>
      <c r="Z875" s="356"/>
      <c r="AA875" s="360"/>
      <c r="AB875" s="360"/>
      <c r="AC875" s="356"/>
      <c r="AD875" s="356"/>
      <c r="AE875" s="356"/>
      <c r="AF875" s="356"/>
      <c r="AG875" s="356"/>
      <c r="AH875" s="356"/>
      <c r="AI875" s="361"/>
      <c r="AJ875" s="356"/>
      <c r="AK875" s="356"/>
      <c r="AL875" s="356"/>
      <c r="AM875" s="362"/>
      <c r="AN875" s="356"/>
      <c r="AO875" s="356"/>
      <c r="AP875" s="356"/>
      <c r="AQ875" s="356"/>
      <c r="AR875" s="363"/>
      <c r="AS875" s="356"/>
      <c r="AT875" s="356"/>
      <c r="AU875" s="356"/>
      <c r="AV875" s="364"/>
      <c r="AW875" s="356"/>
      <c r="AX875" s="356"/>
      <c r="AY875" s="356"/>
      <c r="AZ875" s="356"/>
      <c r="BA875" s="356"/>
      <c r="BB875" s="356"/>
      <c r="BC875" s="356"/>
      <c r="BD875" s="356"/>
      <c r="BE875" s="356"/>
      <c r="BF875" s="356"/>
      <c r="BG875" s="356"/>
      <c r="BH875" s="354"/>
      <c r="BI875" s="354"/>
      <c r="BJ875" s="356"/>
      <c r="BK875" s="356"/>
      <c r="BL875" s="356"/>
      <c r="BM875" s="356"/>
      <c r="BN875" s="356"/>
      <c r="BO875" s="356"/>
      <c r="BP875" s="356"/>
      <c r="BQ875" s="356"/>
      <c r="BR875" s="356"/>
      <c r="BS875" s="354"/>
      <c r="BT875" s="356"/>
    </row>
    <row r="876" spans="1:72" x14ac:dyDescent="0.2">
      <c r="A876" s="353"/>
      <c r="B876" s="354"/>
      <c r="C876" s="354"/>
      <c r="D876" s="354"/>
      <c r="E876" s="354"/>
      <c r="F876" s="356"/>
      <c r="G876" s="356"/>
      <c r="H876" s="356"/>
      <c r="I876" s="357"/>
      <c r="J876" s="356"/>
      <c r="K876" s="356"/>
      <c r="L876" s="356"/>
      <c r="M876" s="356"/>
      <c r="N876" s="356"/>
      <c r="O876" s="356"/>
      <c r="P876" s="356"/>
      <c r="Q876" s="356"/>
      <c r="R876" s="358"/>
      <c r="S876" s="358"/>
      <c r="T876" s="356"/>
      <c r="U876" s="359"/>
      <c r="V876" s="493"/>
      <c r="W876" s="356"/>
      <c r="X876" s="356"/>
      <c r="Y876" s="356"/>
      <c r="Z876" s="356"/>
      <c r="AA876" s="360"/>
      <c r="AB876" s="360"/>
      <c r="AC876" s="356"/>
      <c r="AD876" s="356"/>
      <c r="AE876" s="356"/>
      <c r="AF876" s="356"/>
      <c r="AG876" s="356"/>
      <c r="AH876" s="356"/>
      <c r="AI876" s="361"/>
      <c r="AJ876" s="356"/>
      <c r="AK876" s="356"/>
      <c r="AL876" s="356"/>
      <c r="AM876" s="362"/>
      <c r="AN876" s="356"/>
      <c r="AO876" s="356"/>
      <c r="AP876" s="356"/>
      <c r="AQ876" s="356"/>
      <c r="AR876" s="363"/>
      <c r="AS876" s="356"/>
      <c r="AT876" s="356"/>
      <c r="AU876" s="356"/>
      <c r="AV876" s="364"/>
      <c r="AW876" s="356"/>
      <c r="AX876" s="356"/>
      <c r="AY876" s="356"/>
      <c r="AZ876" s="356"/>
      <c r="BA876" s="356"/>
      <c r="BB876" s="356"/>
      <c r="BC876" s="356"/>
      <c r="BD876" s="356"/>
      <c r="BE876" s="356"/>
      <c r="BF876" s="356"/>
      <c r="BG876" s="356"/>
      <c r="BH876" s="354"/>
      <c r="BI876" s="354"/>
      <c r="BJ876" s="356"/>
      <c r="BK876" s="356"/>
      <c r="BL876" s="356"/>
      <c r="BM876" s="356"/>
      <c r="BN876" s="356"/>
      <c r="BO876" s="356"/>
      <c r="BP876" s="356"/>
      <c r="BQ876" s="356"/>
      <c r="BR876" s="356"/>
      <c r="BS876" s="354"/>
      <c r="BT876" s="356"/>
    </row>
    <row r="877" spans="1:72" x14ac:dyDescent="0.2">
      <c r="A877" s="353"/>
      <c r="B877" s="354"/>
      <c r="C877" s="354"/>
      <c r="D877" s="354"/>
      <c r="E877" s="354"/>
      <c r="F877" s="356"/>
      <c r="G877" s="356"/>
      <c r="H877" s="356"/>
      <c r="I877" s="357"/>
      <c r="J877" s="356"/>
      <c r="K877" s="356"/>
      <c r="L877" s="356"/>
      <c r="M877" s="356"/>
      <c r="N877" s="356"/>
      <c r="O877" s="356"/>
      <c r="P877" s="356"/>
      <c r="Q877" s="356"/>
      <c r="R877" s="358"/>
      <c r="S877" s="358"/>
      <c r="T877" s="356"/>
      <c r="U877" s="359"/>
      <c r="V877" s="493"/>
      <c r="W877" s="356"/>
      <c r="X877" s="356"/>
      <c r="Y877" s="356"/>
      <c r="Z877" s="356"/>
      <c r="AA877" s="360"/>
      <c r="AB877" s="360"/>
      <c r="AC877" s="356"/>
      <c r="AD877" s="356"/>
      <c r="AE877" s="356"/>
      <c r="AF877" s="356"/>
      <c r="AG877" s="356"/>
      <c r="AH877" s="356"/>
      <c r="AI877" s="361"/>
      <c r="AJ877" s="356"/>
      <c r="AK877" s="356"/>
      <c r="AL877" s="356"/>
      <c r="AM877" s="362"/>
      <c r="AN877" s="356"/>
      <c r="AO877" s="356"/>
      <c r="AP877" s="356"/>
      <c r="AQ877" s="356"/>
      <c r="AR877" s="363"/>
      <c r="AS877" s="356"/>
      <c r="AT877" s="356"/>
      <c r="AU877" s="356"/>
      <c r="AV877" s="364"/>
      <c r="AW877" s="356"/>
      <c r="AX877" s="356"/>
      <c r="AY877" s="356"/>
      <c r="AZ877" s="356"/>
      <c r="BA877" s="356"/>
      <c r="BB877" s="356"/>
      <c r="BC877" s="356"/>
      <c r="BD877" s="356"/>
      <c r="BE877" s="356"/>
      <c r="BF877" s="356"/>
      <c r="BG877" s="356"/>
      <c r="BH877" s="354"/>
      <c r="BI877" s="354"/>
      <c r="BJ877" s="356"/>
      <c r="BK877" s="356"/>
      <c r="BL877" s="356"/>
      <c r="BM877" s="356"/>
      <c r="BN877" s="356"/>
      <c r="BO877" s="356"/>
      <c r="BP877" s="356"/>
      <c r="BQ877" s="356"/>
      <c r="BR877" s="356"/>
      <c r="BS877" s="354"/>
      <c r="BT877" s="356"/>
    </row>
    <row r="878" spans="1:72" x14ac:dyDescent="0.2">
      <c r="A878" s="353"/>
      <c r="B878" s="354"/>
      <c r="C878" s="354"/>
      <c r="D878" s="354"/>
      <c r="E878" s="354"/>
      <c r="F878" s="356"/>
      <c r="G878" s="356"/>
      <c r="H878" s="356"/>
      <c r="I878" s="357"/>
      <c r="J878" s="356"/>
      <c r="K878" s="356"/>
      <c r="L878" s="356"/>
      <c r="M878" s="356"/>
      <c r="N878" s="356"/>
      <c r="O878" s="356"/>
      <c r="P878" s="356"/>
      <c r="Q878" s="356"/>
      <c r="R878" s="358"/>
      <c r="S878" s="358"/>
      <c r="T878" s="356"/>
      <c r="U878" s="359"/>
      <c r="V878" s="493"/>
      <c r="W878" s="356"/>
      <c r="X878" s="356"/>
      <c r="Y878" s="356"/>
      <c r="Z878" s="356"/>
      <c r="AA878" s="360"/>
      <c r="AB878" s="360"/>
      <c r="AC878" s="356"/>
      <c r="AD878" s="356"/>
      <c r="AE878" s="356"/>
      <c r="AF878" s="356"/>
      <c r="AG878" s="356"/>
      <c r="AH878" s="356"/>
      <c r="AI878" s="361"/>
      <c r="AJ878" s="356"/>
      <c r="AK878" s="356"/>
      <c r="AL878" s="356"/>
      <c r="AM878" s="362"/>
      <c r="AN878" s="356"/>
      <c r="AO878" s="356"/>
      <c r="AP878" s="356"/>
      <c r="AQ878" s="356"/>
      <c r="AR878" s="363"/>
      <c r="AS878" s="356"/>
      <c r="AT878" s="356"/>
      <c r="AU878" s="356"/>
      <c r="AV878" s="364"/>
      <c r="AW878" s="356"/>
      <c r="AX878" s="356"/>
      <c r="AY878" s="356"/>
      <c r="AZ878" s="356"/>
      <c r="BA878" s="356"/>
      <c r="BB878" s="356"/>
      <c r="BC878" s="356"/>
      <c r="BD878" s="356"/>
      <c r="BE878" s="356"/>
      <c r="BF878" s="356"/>
      <c r="BG878" s="356"/>
      <c r="BH878" s="354"/>
      <c r="BI878" s="354"/>
      <c r="BJ878" s="356"/>
      <c r="BK878" s="356"/>
      <c r="BL878" s="356"/>
      <c r="BM878" s="356"/>
      <c r="BN878" s="356"/>
      <c r="BO878" s="356"/>
      <c r="BP878" s="356"/>
      <c r="BQ878" s="356"/>
      <c r="BR878" s="356"/>
      <c r="BS878" s="354"/>
      <c r="BT878" s="356"/>
    </row>
    <row r="879" spans="1:72" x14ac:dyDescent="0.2">
      <c r="A879" s="353"/>
      <c r="B879" s="354"/>
      <c r="C879" s="354"/>
      <c r="D879" s="354"/>
      <c r="E879" s="354"/>
      <c r="F879" s="356"/>
      <c r="G879" s="356"/>
      <c r="H879" s="356"/>
      <c r="I879" s="357"/>
      <c r="J879" s="356"/>
      <c r="K879" s="356"/>
      <c r="L879" s="356"/>
      <c r="M879" s="356"/>
      <c r="N879" s="356"/>
      <c r="O879" s="356"/>
      <c r="P879" s="356"/>
      <c r="Q879" s="356"/>
      <c r="R879" s="358"/>
      <c r="S879" s="358"/>
      <c r="T879" s="356"/>
      <c r="U879" s="359"/>
      <c r="V879" s="493"/>
      <c r="W879" s="356"/>
      <c r="X879" s="356"/>
      <c r="Y879" s="356"/>
      <c r="Z879" s="356"/>
      <c r="AA879" s="360"/>
      <c r="AB879" s="360"/>
      <c r="AC879" s="356"/>
      <c r="AD879" s="356"/>
      <c r="AE879" s="356"/>
      <c r="AF879" s="356"/>
      <c r="AG879" s="356"/>
      <c r="AH879" s="356"/>
      <c r="AI879" s="361"/>
      <c r="AJ879" s="356"/>
      <c r="AK879" s="356"/>
      <c r="AL879" s="356"/>
      <c r="AM879" s="362"/>
      <c r="AN879" s="356"/>
      <c r="AO879" s="356"/>
      <c r="AP879" s="356"/>
      <c r="AQ879" s="356"/>
      <c r="AR879" s="363"/>
      <c r="AS879" s="356"/>
      <c r="AT879" s="356"/>
      <c r="AU879" s="356"/>
      <c r="AV879" s="364"/>
      <c r="AW879" s="356"/>
      <c r="AX879" s="356"/>
      <c r="AY879" s="356"/>
      <c r="AZ879" s="356"/>
      <c r="BA879" s="356"/>
      <c r="BB879" s="356"/>
      <c r="BC879" s="356"/>
      <c r="BD879" s="356"/>
      <c r="BE879" s="356"/>
      <c r="BF879" s="356"/>
      <c r="BG879" s="356"/>
      <c r="BH879" s="354"/>
      <c r="BI879" s="354"/>
      <c r="BJ879" s="356"/>
      <c r="BK879" s="356"/>
      <c r="BL879" s="356"/>
      <c r="BM879" s="356"/>
      <c r="BN879" s="356"/>
      <c r="BO879" s="356"/>
      <c r="BP879" s="356"/>
      <c r="BQ879" s="356"/>
      <c r="BR879" s="356"/>
      <c r="BS879" s="354"/>
      <c r="BT879" s="356"/>
    </row>
    <row r="880" spans="1:72" x14ac:dyDescent="0.2">
      <c r="A880" s="353"/>
      <c r="B880" s="354"/>
      <c r="C880" s="354"/>
      <c r="D880" s="354"/>
      <c r="E880" s="354"/>
      <c r="F880" s="356"/>
      <c r="G880" s="356"/>
      <c r="H880" s="356"/>
      <c r="I880" s="357"/>
      <c r="J880" s="356"/>
      <c r="K880" s="356"/>
      <c r="L880" s="356"/>
      <c r="M880" s="356"/>
      <c r="N880" s="356"/>
      <c r="O880" s="356"/>
      <c r="P880" s="356"/>
      <c r="Q880" s="356"/>
      <c r="R880" s="358"/>
      <c r="S880" s="358"/>
      <c r="T880" s="356"/>
      <c r="U880" s="359"/>
      <c r="V880" s="493"/>
      <c r="W880" s="356"/>
      <c r="X880" s="356"/>
      <c r="Y880" s="356"/>
      <c r="Z880" s="356"/>
      <c r="AA880" s="360"/>
      <c r="AB880" s="360"/>
      <c r="AC880" s="356"/>
      <c r="AD880" s="356"/>
      <c r="AE880" s="356"/>
      <c r="AF880" s="356"/>
      <c r="AG880" s="356"/>
      <c r="AH880" s="356"/>
      <c r="AI880" s="361"/>
      <c r="AJ880" s="356"/>
      <c r="AK880" s="356"/>
      <c r="AL880" s="356"/>
      <c r="AM880" s="362"/>
      <c r="AN880" s="356"/>
      <c r="AO880" s="356"/>
      <c r="AP880" s="356"/>
      <c r="AQ880" s="356"/>
      <c r="AR880" s="363"/>
      <c r="AS880" s="356"/>
      <c r="AT880" s="356"/>
      <c r="AU880" s="356"/>
      <c r="AV880" s="364"/>
      <c r="AW880" s="356"/>
      <c r="AX880" s="356"/>
      <c r="AY880" s="356"/>
      <c r="AZ880" s="356"/>
      <c r="BA880" s="356"/>
      <c r="BB880" s="356"/>
      <c r="BC880" s="356"/>
      <c r="BD880" s="356"/>
      <c r="BE880" s="356"/>
      <c r="BF880" s="356"/>
      <c r="BG880" s="356"/>
      <c r="BH880" s="354"/>
      <c r="BI880" s="354"/>
      <c r="BJ880" s="356"/>
      <c r="BK880" s="356"/>
      <c r="BL880" s="356"/>
      <c r="BM880" s="356"/>
      <c r="BN880" s="356"/>
      <c r="BO880" s="356"/>
      <c r="BP880" s="356"/>
      <c r="BQ880" s="356"/>
      <c r="BR880" s="356"/>
      <c r="BS880" s="354"/>
      <c r="BT880" s="356"/>
    </row>
    <row r="881" spans="1:72" x14ac:dyDescent="0.2">
      <c r="A881" s="353"/>
      <c r="B881" s="354"/>
      <c r="C881" s="354"/>
      <c r="D881" s="354"/>
      <c r="E881" s="354"/>
      <c r="F881" s="356"/>
      <c r="G881" s="356"/>
      <c r="H881" s="356"/>
      <c r="I881" s="357"/>
      <c r="J881" s="356"/>
      <c r="K881" s="356"/>
      <c r="L881" s="356"/>
      <c r="M881" s="356"/>
      <c r="N881" s="356"/>
      <c r="O881" s="356"/>
      <c r="P881" s="356"/>
      <c r="Q881" s="356"/>
      <c r="R881" s="358"/>
      <c r="S881" s="358"/>
      <c r="T881" s="356"/>
      <c r="U881" s="359"/>
      <c r="V881" s="493"/>
      <c r="W881" s="356"/>
      <c r="X881" s="356"/>
      <c r="Y881" s="356"/>
      <c r="Z881" s="356"/>
      <c r="AA881" s="360"/>
      <c r="AB881" s="360"/>
      <c r="AC881" s="356"/>
      <c r="AD881" s="356"/>
      <c r="AE881" s="356"/>
      <c r="AF881" s="356"/>
      <c r="AG881" s="356"/>
      <c r="AH881" s="356"/>
      <c r="AI881" s="361"/>
      <c r="AJ881" s="356"/>
      <c r="AK881" s="356"/>
      <c r="AL881" s="356"/>
      <c r="AM881" s="362"/>
      <c r="AN881" s="356"/>
      <c r="AO881" s="356"/>
      <c r="AP881" s="356"/>
      <c r="AQ881" s="356"/>
      <c r="AR881" s="363"/>
      <c r="AS881" s="356"/>
      <c r="AT881" s="356"/>
      <c r="AU881" s="356"/>
      <c r="AV881" s="364"/>
      <c r="AW881" s="356"/>
      <c r="AX881" s="356"/>
      <c r="AY881" s="356"/>
      <c r="AZ881" s="356"/>
      <c r="BA881" s="356"/>
      <c r="BB881" s="356"/>
      <c r="BC881" s="356"/>
      <c r="BD881" s="356"/>
      <c r="BE881" s="356"/>
      <c r="BF881" s="356"/>
      <c r="BG881" s="356"/>
      <c r="BH881" s="354"/>
      <c r="BI881" s="354"/>
      <c r="BJ881" s="356"/>
      <c r="BK881" s="356"/>
      <c r="BL881" s="356"/>
      <c r="BM881" s="356"/>
      <c r="BN881" s="356"/>
      <c r="BO881" s="356"/>
      <c r="BP881" s="356"/>
      <c r="BQ881" s="356"/>
      <c r="BR881" s="356"/>
      <c r="BS881" s="354"/>
      <c r="BT881" s="356"/>
    </row>
    <row r="882" spans="1:72" x14ac:dyDescent="0.2">
      <c r="A882" s="353"/>
      <c r="B882" s="354"/>
      <c r="C882" s="354"/>
      <c r="D882" s="354"/>
      <c r="E882" s="354"/>
      <c r="F882" s="356"/>
      <c r="G882" s="356"/>
      <c r="H882" s="356"/>
      <c r="I882" s="357"/>
      <c r="J882" s="356"/>
      <c r="K882" s="356"/>
      <c r="L882" s="356"/>
      <c r="M882" s="356"/>
      <c r="N882" s="356"/>
      <c r="O882" s="356"/>
      <c r="P882" s="356"/>
      <c r="Q882" s="356"/>
      <c r="R882" s="358"/>
      <c r="S882" s="358"/>
      <c r="T882" s="356"/>
      <c r="U882" s="359"/>
      <c r="V882" s="493"/>
      <c r="W882" s="356"/>
      <c r="X882" s="356"/>
      <c r="Y882" s="356"/>
      <c r="Z882" s="356"/>
      <c r="AA882" s="360"/>
      <c r="AB882" s="360"/>
      <c r="AC882" s="356"/>
      <c r="AD882" s="356"/>
      <c r="AE882" s="356"/>
      <c r="AF882" s="356"/>
      <c r="AG882" s="356"/>
      <c r="AH882" s="356"/>
      <c r="AI882" s="361"/>
      <c r="AJ882" s="356"/>
      <c r="AK882" s="356"/>
      <c r="AL882" s="356"/>
      <c r="AM882" s="362"/>
      <c r="AN882" s="356"/>
      <c r="AO882" s="356"/>
      <c r="AP882" s="356"/>
      <c r="AQ882" s="356"/>
      <c r="AR882" s="363"/>
      <c r="AS882" s="356"/>
      <c r="AT882" s="356"/>
      <c r="AU882" s="356"/>
      <c r="AV882" s="364"/>
      <c r="AW882" s="356"/>
      <c r="AX882" s="356"/>
      <c r="AY882" s="356"/>
      <c r="AZ882" s="356"/>
      <c r="BA882" s="356"/>
      <c r="BB882" s="356"/>
      <c r="BC882" s="356"/>
      <c r="BD882" s="356"/>
      <c r="BE882" s="356"/>
      <c r="BF882" s="356"/>
      <c r="BG882" s="356"/>
      <c r="BH882" s="354"/>
      <c r="BI882" s="354"/>
      <c r="BJ882" s="356"/>
      <c r="BK882" s="356"/>
      <c r="BL882" s="356"/>
      <c r="BM882" s="356"/>
      <c r="BN882" s="356"/>
      <c r="BO882" s="356"/>
      <c r="BP882" s="356"/>
      <c r="BQ882" s="356"/>
      <c r="BR882" s="356"/>
      <c r="BS882" s="354"/>
      <c r="BT882" s="356"/>
    </row>
    <row r="883" spans="1:72" x14ac:dyDescent="0.2">
      <c r="A883" s="353"/>
      <c r="B883" s="354"/>
      <c r="C883" s="354"/>
      <c r="D883" s="354"/>
      <c r="E883" s="354"/>
      <c r="F883" s="356"/>
      <c r="G883" s="356"/>
      <c r="H883" s="356"/>
      <c r="I883" s="357"/>
      <c r="J883" s="356"/>
      <c r="K883" s="356"/>
      <c r="L883" s="356"/>
      <c r="M883" s="356"/>
      <c r="N883" s="356"/>
      <c r="O883" s="356"/>
      <c r="P883" s="356"/>
      <c r="Q883" s="356"/>
      <c r="R883" s="358"/>
      <c r="S883" s="358"/>
      <c r="T883" s="356"/>
      <c r="U883" s="359"/>
      <c r="V883" s="493"/>
      <c r="W883" s="356"/>
      <c r="X883" s="356"/>
      <c r="Y883" s="356"/>
      <c r="Z883" s="356"/>
      <c r="AA883" s="360"/>
      <c r="AB883" s="360"/>
      <c r="AC883" s="356"/>
      <c r="AD883" s="356"/>
      <c r="AE883" s="356"/>
      <c r="AF883" s="356"/>
      <c r="AG883" s="356"/>
      <c r="AH883" s="356"/>
      <c r="AI883" s="361"/>
      <c r="AJ883" s="356"/>
      <c r="AK883" s="356"/>
      <c r="AL883" s="356"/>
      <c r="AM883" s="362"/>
      <c r="AN883" s="356"/>
      <c r="AO883" s="356"/>
      <c r="AP883" s="356"/>
      <c r="AQ883" s="356"/>
      <c r="AR883" s="363"/>
      <c r="AS883" s="356"/>
      <c r="AT883" s="356"/>
      <c r="AU883" s="356"/>
      <c r="AV883" s="364"/>
      <c r="AW883" s="356"/>
      <c r="AX883" s="356"/>
      <c r="AY883" s="356"/>
      <c r="AZ883" s="356"/>
      <c r="BA883" s="356"/>
      <c r="BB883" s="356"/>
      <c r="BC883" s="356"/>
      <c r="BD883" s="356"/>
      <c r="BE883" s="356"/>
      <c r="BF883" s="356"/>
      <c r="BG883" s="356"/>
      <c r="BH883" s="354"/>
      <c r="BI883" s="354"/>
      <c r="BJ883" s="356"/>
      <c r="BK883" s="356"/>
      <c r="BL883" s="356"/>
      <c r="BM883" s="356"/>
      <c r="BN883" s="356"/>
      <c r="BO883" s="356"/>
      <c r="BP883" s="356"/>
      <c r="BQ883" s="356"/>
      <c r="BR883" s="356"/>
      <c r="BS883" s="354"/>
      <c r="BT883" s="356"/>
    </row>
    <row r="884" spans="1:72" x14ac:dyDescent="0.2">
      <c r="A884" s="353"/>
      <c r="B884" s="354"/>
      <c r="C884" s="354"/>
      <c r="D884" s="354"/>
      <c r="E884" s="354"/>
      <c r="F884" s="356"/>
      <c r="G884" s="356"/>
      <c r="H884" s="356"/>
      <c r="I884" s="357"/>
      <c r="J884" s="356"/>
      <c r="K884" s="356"/>
      <c r="L884" s="356"/>
      <c r="M884" s="356"/>
      <c r="N884" s="356"/>
      <c r="O884" s="356"/>
      <c r="P884" s="356"/>
      <c r="Q884" s="356"/>
      <c r="R884" s="358"/>
      <c r="S884" s="358"/>
      <c r="T884" s="356"/>
      <c r="U884" s="359"/>
      <c r="V884" s="493"/>
      <c r="W884" s="356"/>
      <c r="X884" s="356"/>
      <c r="Y884" s="356"/>
      <c r="Z884" s="356"/>
      <c r="AA884" s="360"/>
      <c r="AB884" s="360"/>
      <c r="AC884" s="356"/>
      <c r="AD884" s="356"/>
      <c r="AE884" s="356"/>
      <c r="AF884" s="356"/>
      <c r="AG884" s="356"/>
      <c r="AH884" s="356"/>
      <c r="AI884" s="361"/>
      <c r="AJ884" s="356"/>
      <c r="AK884" s="356"/>
      <c r="AL884" s="356"/>
      <c r="AM884" s="362"/>
      <c r="AN884" s="356"/>
      <c r="AO884" s="356"/>
      <c r="AP884" s="356"/>
      <c r="AQ884" s="356"/>
      <c r="AR884" s="363"/>
      <c r="AS884" s="356"/>
      <c r="AT884" s="356"/>
      <c r="AU884" s="356"/>
      <c r="AV884" s="364"/>
      <c r="AW884" s="356"/>
      <c r="AX884" s="356"/>
      <c r="AY884" s="356"/>
      <c r="AZ884" s="356"/>
      <c r="BA884" s="356"/>
      <c r="BB884" s="356"/>
      <c r="BC884" s="356"/>
      <c r="BD884" s="356"/>
      <c r="BE884" s="356"/>
      <c r="BF884" s="356"/>
      <c r="BG884" s="356"/>
      <c r="BH884" s="354"/>
      <c r="BI884" s="354"/>
      <c r="BJ884" s="356"/>
      <c r="BK884" s="356"/>
      <c r="BL884" s="356"/>
      <c r="BM884" s="356"/>
      <c r="BN884" s="356"/>
      <c r="BO884" s="356"/>
      <c r="BP884" s="356"/>
      <c r="BQ884" s="356"/>
      <c r="BR884" s="356"/>
      <c r="BS884" s="354"/>
      <c r="BT884" s="356"/>
    </row>
    <row r="885" spans="1:72" x14ac:dyDescent="0.2">
      <c r="A885" s="353"/>
      <c r="B885" s="354"/>
      <c r="C885" s="354"/>
      <c r="D885" s="354"/>
      <c r="E885" s="354"/>
      <c r="F885" s="356"/>
      <c r="G885" s="356"/>
      <c r="H885" s="356"/>
      <c r="I885" s="357"/>
      <c r="J885" s="356"/>
      <c r="K885" s="356"/>
      <c r="L885" s="356"/>
      <c r="M885" s="356"/>
      <c r="N885" s="356"/>
      <c r="O885" s="356"/>
      <c r="P885" s="356"/>
      <c r="Q885" s="356"/>
      <c r="R885" s="358"/>
      <c r="S885" s="358"/>
      <c r="T885" s="356"/>
      <c r="U885" s="359"/>
      <c r="V885" s="493"/>
      <c r="W885" s="356"/>
      <c r="X885" s="356"/>
      <c r="Y885" s="356"/>
      <c r="Z885" s="356"/>
      <c r="AA885" s="360"/>
      <c r="AB885" s="360"/>
      <c r="AC885" s="356"/>
      <c r="AD885" s="356"/>
      <c r="AE885" s="356"/>
      <c r="AF885" s="356"/>
      <c r="AG885" s="356"/>
      <c r="AH885" s="356"/>
      <c r="AI885" s="361"/>
      <c r="AJ885" s="356"/>
      <c r="AK885" s="356"/>
      <c r="AL885" s="356"/>
      <c r="AM885" s="362"/>
      <c r="AN885" s="356"/>
      <c r="AO885" s="356"/>
      <c r="AP885" s="356"/>
      <c r="AQ885" s="356"/>
      <c r="AR885" s="363"/>
      <c r="AS885" s="356"/>
      <c r="AT885" s="356"/>
      <c r="AU885" s="356"/>
      <c r="AV885" s="364"/>
      <c r="AW885" s="356"/>
      <c r="AX885" s="356"/>
      <c r="AY885" s="356"/>
      <c r="AZ885" s="356"/>
      <c r="BA885" s="356"/>
      <c r="BB885" s="356"/>
      <c r="BC885" s="356"/>
      <c r="BD885" s="356"/>
      <c r="BE885" s="356"/>
      <c r="BF885" s="356"/>
      <c r="BG885" s="356"/>
      <c r="BH885" s="354"/>
      <c r="BI885" s="354"/>
      <c r="BJ885" s="356"/>
      <c r="BK885" s="356"/>
      <c r="BL885" s="356"/>
      <c r="BM885" s="356"/>
      <c r="BN885" s="356"/>
      <c r="BO885" s="356"/>
      <c r="BP885" s="356"/>
      <c r="BQ885" s="356"/>
      <c r="BR885" s="356"/>
      <c r="BS885" s="354"/>
      <c r="BT885" s="356"/>
    </row>
    <row r="886" spans="1:72" x14ac:dyDescent="0.2">
      <c r="A886" s="353"/>
      <c r="B886" s="354"/>
      <c r="C886" s="354"/>
      <c r="D886" s="354"/>
      <c r="E886" s="354"/>
      <c r="F886" s="356"/>
      <c r="G886" s="356"/>
      <c r="H886" s="356"/>
      <c r="I886" s="357"/>
      <c r="J886" s="356"/>
      <c r="K886" s="356"/>
      <c r="L886" s="356"/>
      <c r="M886" s="356"/>
      <c r="N886" s="356"/>
      <c r="O886" s="356"/>
      <c r="P886" s="356"/>
      <c r="Q886" s="356"/>
      <c r="R886" s="358"/>
      <c r="S886" s="358"/>
      <c r="T886" s="356"/>
      <c r="U886" s="359"/>
      <c r="V886" s="493"/>
      <c r="W886" s="356"/>
      <c r="X886" s="356"/>
      <c r="Y886" s="356"/>
      <c r="Z886" s="356"/>
      <c r="AA886" s="360"/>
      <c r="AB886" s="360"/>
      <c r="AC886" s="356"/>
      <c r="AD886" s="356"/>
      <c r="AE886" s="356"/>
      <c r="AF886" s="356"/>
      <c r="AG886" s="356"/>
      <c r="AH886" s="356"/>
      <c r="AI886" s="361"/>
      <c r="AJ886" s="356"/>
      <c r="AK886" s="356"/>
      <c r="AL886" s="356"/>
      <c r="AM886" s="362"/>
      <c r="AN886" s="356"/>
      <c r="AO886" s="356"/>
      <c r="AP886" s="356"/>
      <c r="AQ886" s="356"/>
      <c r="AR886" s="363"/>
      <c r="AS886" s="356"/>
      <c r="AT886" s="356"/>
      <c r="AU886" s="356"/>
      <c r="AV886" s="364"/>
      <c r="AW886" s="356"/>
      <c r="AX886" s="356"/>
      <c r="AY886" s="356"/>
      <c r="AZ886" s="356"/>
      <c r="BA886" s="356"/>
      <c r="BB886" s="356"/>
      <c r="BC886" s="356"/>
      <c r="BD886" s="356"/>
      <c r="BE886" s="356"/>
      <c r="BF886" s="356"/>
      <c r="BG886" s="356"/>
      <c r="BH886" s="354"/>
      <c r="BI886" s="354"/>
      <c r="BJ886" s="356"/>
      <c r="BK886" s="356"/>
      <c r="BL886" s="356"/>
      <c r="BM886" s="356"/>
      <c r="BN886" s="356"/>
      <c r="BO886" s="356"/>
      <c r="BP886" s="356"/>
      <c r="BQ886" s="356"/>
      <c r="BR886" s="356"/>
      <c r="BS886" s="354"/>
      <c r="BT886" s="356"/>
    </row>
    <row r="887" spans="1:72" x14ac:dyDescent="0.2">
      <c r="A887" s="353"/>
      <c r="B887" s="354"/>
      <c r="C887" s="354"/>
      <c r="D887" s="354"/>
      <c r="E887" s="354"/>
      <c r="F887" s="356"/>
      <c r="G887" s="356"/>
      <c r="H887" s="356"/>
      <c r="I887" s="357"/>
      <c r="J887" s="356"/>
      <c r="K887" s="356"/>
      <c r="L887" s="356"/>
      <c r="M887" s="356"/>
      <c r="N887" s="356"/>
      <c r="O887" s="356"/>
      <c r="P887" s="356"/>
      <c r="Q887" s="356"/>
      <c r="R887" s="358"/>
      <c r="S887" s="358"/>
      <c r="T887" s="356"/>
      <c r="U887" s="359"/>
      <c r="V887" s="493"/>
      <c r="W887" s="356"/>
      <c r="X887" s="356"/>
      <c r="Y887" s="356"/>
      <c r="Z887" s="356"/>
      <c r="AA887" s="360"/>
      <c r="AB887" s="360"/>
      <c r="AC887" s="356"/>
      <c r="AD887" s="356"/>
      <c r="AE887" s="356"/>
      <c r="AF887" s="356"/>
      <c r="AG887" s="356"/>
      <c r="AH887" s="356"/>
      <c r="AI887" s="361"/>
      <c r="AJ887" s="356"/>
      <c r="AK887" s="356"/>
      <c r="AL887" s="356"/>
      <c r="AM887" s="362"/>
      <c r="AN887" s="356"/>
      <c r="AO887" s="356"/>
      <c r="AP887" s="356"/>
      <c r="AQ887" s="356"/>
      <c r="AR887" s="363"/>
      <c r="AS887" s="356"/>
      <c r="AT887" s="356"/>
      <c r="AU887" s="356"/>
      <c r="AV887" s="364"/>
      <c r="AW887" s="356"/>
      <c r="AX887" s="356"/>
      <c r="AY887" s="356"/>
      <c r="AZ887" s="356"/>
      <c r="BA887" s="356"/>
      <c r="BB887" s="356"/>
      <c r="BC887" s="356"/>
      <c r="BD887" s="356"/>
      <c r="BE887" s="356"/>
      <c r="BF887" s="356"/>
      <c r="BG887" s="356"/>
      <c r="BH887" s="354"/>
      <c r="BI887" s="354"/>
      <c r="BJ887" s="356"/>
      <c r="BK887" s="356"/>
      <c r="BL887" s="356"/>
      <c r="BM887" s="356"/>
      <c r="BN887" s="356"/>
      <c r="BO887" s="356"/>
      <c r="BP887" s="356"/>
      <c r="BQ887" s="356"/>
      <c r="BR887" s="356"/>
      <c r="BS887" s="354"/>
      <c r="BT887" s="356"/>
    </row>
    <row r="888" spans="1:72" x14ac:dyDescent="0.2">
      <c r="A888" s="353"/>
      <c r="B888" s="354"/>
      <c r="C888" s="354"/>
      <c r="D888" s="354"/>
      <c r="E888" s="354"/>
      <c r="F888" s="356"/>
      <c r="G888" s="356"/>
      <c r="H888" s="356"/>
      <c r="I888" s="357"/>
      <c r="J888" s="356"/>
      <c r="K888" s="356"/>
      <c r="L888" s="356"/>
      <c r="M888" s="356"/>
      <c r="N888" s="356"/>
      <c r="O888" s="356"/>
      <c r="P888" s="356"/>
      <c r="Q888" s="356"/>
      <c r="R888" s="358"/>
      <c r="S888" s="358"/>
      <c r="T888" s="356"/>
      <c r="U888" s="359"/>
      <c r="V888" s="493"/>
      <c r="W888" s="356"/>
      <c r="X888" s="356"/>
      <c r="Y888" s="356"/>
      <c r="Z888" s="356"/>
      <c r="AA888" s="360"/>
      <c r="AB888" s="360"/>
      <c r="AC888" s="356"/>
      <c r="AD888" s="356"/>
      <c r="AE888" s="356"/>
      <c r="AF888" s="356"/>
      <c r="AG888" s="356"/>
      <c r="AH888" s="356"/>
      <c r="AI888" s="361"/>
      <c r="AJ888" s="356"/>
      <c r="AK888" s="356"/>
      <c r="AL888" s="356"/>
      <c r="AM888" s="362"/>
      <c r="AN888" s="356"/>
      <c r="AO888" s="356"/>
      <c r="AP888" s="356"/>
      <c r="AQ888" s="356"/>
      <c r="AR888" s="363"/>
      <c r="AS888" s="356"/>
      <c r="AT888" s="356"/>
      <c r="AU888" s="356"/>
      <c r="AV888" s="364"/>
      <c r="AW888" s="356"/>
      <c r="AX888" s="356"/>
      <c r="AY888" s="356"/>
      <c r="AZ888" s="356"/>
      <c r="BA888" s="356"/>
      <c r="BB888" s="356"/>
      <c r="BC888" s="356"/>
      <c r="BD888" s="356"/>
      <c r="BE888" s="356"/>
      <c r="BF888" s="356"/>
      <c r="BG888" s="356"/>
      <c r="BH888" s="354"/>
      <c r="BI888" s="354"/>
      <c r="BJ888" s="356"/>
      <c r="BK888" s="356"/>
      <c r="BL888" s="356"/>
      <c r="BM888" s="356"/>
      <c r="BN888" s="356"/>
      <c r="BO888" s="356"/>
      <c r="BP888" s="356"/>
      <c r="BQ888" s="356"/>
      <c r="BR888" s="356"/>
      <c r="BS888" s="354"/>
      <c r="BT888" s="356"/>
    </row>
    <row r="889" spans="1:72" x14ac:dyDescent="0.2">
      <c r="A889" s="353"/>
      <c r="B889" s="354"/>
      <c r="C889" s="354"/>
      <c r="D889" s="354"/>
      <c r="E889" s="354"/>
      <c r="F889" s="356"/>
      <c r="G889" s="356"/>
      <c r="H889" s="356"/>
      <c r="I889" s="357"/>
      <c r="J889" s="356"/>
      <c r="K889" s="356"/>
      <c r="L889" s="356"/>
      <c r="M889" s="356"/>
      <c r="N889" s="356"/>
      <c r="O889" s="356"/>
      <c r="P889" s="356"/>
      <c r="Q889" s="356"/>
      <c r="R889" s="358"/>
      <c r="S889" s="358"/>
      <c r="T889" s="356"/>
      <c r="U889" s="359"/>
      <c r="V889" s="493"/>
      <c r="W889" s="356"/>
      <c r="X889" s="356"/>
      <c r="Y889" s="356"/>
      <c r="Z889" s="356"/>
      <c r="AA889" s="360"/>
      <c r="AB889" s="360"/>
      <c r="AC889" s="356"/>
      <c r="AD889" s="356"/>
      <c r="AE889" s="356"/>
      <c r="AF889" s="356"/>
      <c r="AG889" s="356"/>
      <c r="AH889" s="356"/>
      <c r="AI889" s="361"/>
      <c r="AJ889" s="356"/>
      <c r="AK889" s="356"/>
      <c r="AL889" s="356"/>
      <c r="AM889" s="362"/>
      <c r="AN889" s="356"/>
      <c r="AO889" s="356"/>
      <c r="AP889" s="356"/>
      <c r="AQ889" s="356"/>
      <c r="AR889" s="363"/>
      <c r="AS889" s="356"/>
      <c r="AT889" s="356"/>
      <c r="AU889" s="356"/>
      <c r="AV889" s="364"/>
      <c r="AW889" s="356"/>
      <c r="AX889" s="356"/>
      <c r="AY889" s="356"/>
      <c r="AZ889" s="356"/>
      <c r="BA889" s="356"/>
      <c r="BB889" s="356"/>
      <c r="BC889" s="356"/>
      <c r="BD889" s="356"/>
      <c r="BE889" s="356"/>
      <c r="BF889" s="356"/>
      <c r="BG889" s="356"/>
      <c r="BH889" s="354"/>
      <c r="BI889" s="354"/>
      <c r="BJ889" s="356"/>
      <c r="BK889" s="356"/>
      <c r="BL889" s="356"/>
      <c r="BM889" s="356"/>
      <c r="BN889" s="356"/>
      <c r="BO889" s="356"/>
      <c r="BP889" s="356"/>
      <c r="BQ889" s="356"/>
      <c r="BR889" s="356"/>
      <c r="BS889" s="354"/>
      <c r="BT889" s="356"/>
    </row>
    <row r="890" spans="1:72" x14ac:dyDescent="0.2">
      <c r="A890" s="353"/>
      <c r="B890" s="354"/>
      <c r="C890" s="354"/>
      <c r="D890" s="354"/>
      <c r="E890" s="354"/>
      <c r="F890" s="356"/>
      <c r="G890" s="356"/>
      <c r="H890" s="356"/>
      <c r="I890" s="357"/>
      <c r="J890" s="356"/>
      <c r="K890" s="356"/>
      <c r="L890" s="356"/>
      <c r="M890" s="356"/>
      <c r="N890" s="356"/>
      <c r="O890" s="356"/>
      <c r="P890" s="356"/>
      <c r="Q890" s="356"/>
      <c r="R890" s="358"/>
      <c r="S890" s="358"/>
      <c r="T890" s="356"/>
      <c r="U890" s="359"/>
      <c r="V890" s="493"/>
      <c r="W890" s="356"/>
      <c r="X890" s="356"/>
      <c r="Y890" s="356"/>
      <c r="Z890" s="356"/>
      <c r="AA890" s="360"/>
      <c r="AB890" s="360"/>
      <c r="AC890" s="356"/>
      <c r="AD890" s="356"/>
      <c r="AE890" s="356"/>
      <c r="AF890" s="356"/>
      <c r="AG890" s="356"/>
      <c r="AH890" s="356"/>
      <c r="AI890" s="361"/>
      <c r="AJ890" s="356"/>
      <c r="AK890" s="356"/>
      <c r="AL890" s="356"/>
      <c r="AM890" s="362"/>
      <c r="AN890" s="356"/>
      <c r="AO890" s="356"/>
      <c r="AP890" s="356"/>
      <c r="AQ890" s="356"/>
      <c r="AR890" s="363"/>
      <c r="AS890" s="356"/>
      <c r="AT890" s="356"/>
      <c r="AU890" s="356"/>
      <c r="AV890" s="364"/>
      <c r="AW890" s="356"/>
      <c r="AX890" s="356"/>
      <c r="AY890" s="356"/>
      <c r="AZ890" s="356"/>
      <c r="BA890" s="356"/>
      <c r="BB890" s="356"/>
      <c r="BC890" s="356"/>
      <c r="BD890" s="356"/>
      <c r="BE890" s="356"/>
      <c r="BF890" s="356"/>
      <c r="BG890" s="356"/>
      <c r="BH890" s="354"/>
      <c r="BI890" s="354"/>
      <c r="BJ890" s="356"/>
      <c r="BK890" s="356"/>
      <c r="BL890" s="356"/>
      <c r="BM890" s="356"/>
      <c r="BN890" s="356"/>
      <c r="BO890" s="356"/>
      <c r="BP890" s="356"/>
      <c r="BQ890" s="356"/>
      <c r="BR890" s="356"/>
      <c r="BS890" s="354"/>
      <c r="BT890" s="356"/>
    </row>
    <row r="891" spans="1:72" x14ac:dyDescent="0.2">
      <c r="A891" s="353"/>
      <c r="B891" s="354"/>
      <c r="C891" s="354"/>
      <c r="D891" s="354"/>
      <c r="E891" s="354"/>
      <c r="F891" s="356"/>
      <c r="G891" s="356"/>
      <c r="H891" s="356"/>
      <c r="I891" s="357"/>
      <c r="J891" s="356"/>
      <c r="K891" s="356"/>
      <c r="L891" s="356"/>
      <c r="M891" s="356"/>
      <c r="N891" s="356"/>
      <c r="O891" s="356"/>
      <c r="P891" s="356"/>
      <c r="Q891" s="356"/>
      <c r="R891" s="358"/>
      <c r="S891" s="358"/>
      <c r="T891" s="356"/>
      <c r="U891" s="359"/>
      <c r="V891" s="493"/>
      <c r="W891" s="356"/>
      <c r="X891" s="356"/>
      <c r="Y891" s="356"/>
      <c r="Z891" s="356"/>
      <c r="AA891" s="360"/>
      <c r="AB891" s="360"/>
      <c r="AC891" s="356"/>
      <c r="AD891" s="356"/>
      <c r="AE891" s="356"/>
      <c r="AF891" s="356"/>
      <c r="AG891" s="356"/>
      <c r="AH891" s="356"/>
      <c r="AI891" s="361"/>
      <c r="AJ891" s="356"/>
      <c r="AK891" s="356"/>
      <c r="AL891" s="356"/>
      <c r="AM891" s="362"/>
      <c r="AN891" s="356"/>
      <c r="AO891" s="356"/>
      <c r="AP891" s="356"/>
      <c r="AQ891" s="356"/>
      <c r="AR891" s="363"/>
      <c r="AS891" s="356"/>
      <c r="AT891" s="356"/>
      <c r="AU891" s="356"/>
      <c r="AV891" s="364"/>
      <c r="AW891" s="356"/>
      <c r="AX891" s="356"/>
      <c r="AY891" s="356"/>
      <c r="AZ891" s="356"/>
      <c r="BA891" s="356"/>
      <c r="BB891" s="356"/>
      <c r="BC891" s="356"/>
      <c r="BD891" s="356"/>
      <c r="BE891" s="356"/>
      <c r="BF891" s="356"/>
      <c r="BG891" s="356"/>
      <c r="BH891" s="354"/>
      <c r="BI891" s="354"/>
      <c r="BJ891" s="356"/>
      <c r="BK891" s="356"/>
      <c r="BL891" s="356"/>
      <c r="BM891" s="356"/>
      <c r="BN891" s="356"/>
      <c r="BO891" s="356"/>
      <c r="BP891" s="356"/>
      <c r="BQ891" s="356"/>
      <c r="BR891" s="356"/>
      <c r="BS891" s="354"/>
      <c r="BT891" s="356"/>
    </row>
    <row r="892" spans="1:72" x14ac:dyDescent="0.2">
      <c r="A892" s="353"/>
      <c r="B892" s="354"/>
      <c r="C892" s="354"/>
      <c r="D892" s="354"/>
      <c r="E892" s="354"/>
      <c r="F892" s="356"/>
      <c r="G892" s="356"/>
      <c r="H892" s="356"/>
      <c r="I892" s="357"/>
      <c r="J892" s="356"/>
      <c r="K892" s="356"/>
      <c r="L892" s="356"/>
      <c r="M892" s="356"/>
      <c r="N892" s="356"/>
      <c r="O892" s="356"/>
      <c r="P892" s="356"/>
      <c r="Q892" s="356"/>
      <c r="R892" s="358"/>
      <c r="S892" s="358"/>
      <c r="T892" s="356"/>
      <c r="U892" s="359"/>
      <c r="V892" s="493"/>
      <c r="W892" s="356"/>
      <c r="X892" s="356"/>
      <c r="Y892" s="356"/>
      <c r="Z892" s="356"/>
      <c r="AA892" s="360"/>
      <c r="AB892" s="360"/>
      <c r="AC892" s="356"/>
      <c r="AD892" s="356"/>
      <c r="AE892" s="356"/>
      <c r="AF892" s="356"/>
      <c r="AG892" s="356"/>
      <c r="AH892" s="356"/>
      <c r="AI892" s="361"/>
      <c r="AJ892" s="356"/>
      <c r="AK892" s="356"/>
      <c r="AL892" s="356"/>
      <c r="AM892" s="362"/>
      <c r="AN892" s="356"/>
      <c r="AO892" s="356"/>
      <c r="AP892" s="356"/>
      <c r="AQ892" s="356"/>
      <c r="AR892" s="363"/>
      <c r="AS892" s="356"/>
      <c r="AT892" s="356"/>
      <c r="AU892" s="356"/>
      <c r="AV892" s="364"/>
      <c r="AW892" s="356"/>
      <c r="AX892" s="356"/>
      <c r="AY892" s="356"/>
      <c r="AZ892" s="356"/>
      <c r="BA892" s="356"/>
      <c r="BB892" s="356"/>
      <c r="BC892" s="356"/>
      <c r="BD892" s="356"/>
      <c r="BE892" s="356"/>
      <c r="BF892" s="356"/>
      <c r="BG892" s="356"/>
      <c r="BH892" s="354"/>
      <c r="BI892" s="354"/>
      <c r="BJ892" s="356"/>
      <c r="BK892" s="356"/>
      <c r="BL892" s="356"/>
      <c r="BM892" s="356"/>
      <c r="BN892" s="356"/>
      <c r="BO892" s="356"/>
      <c r="BP892" s="356"/>
      <c r="BQ892" s="356"/>
      <c r="BR892" s="356"/>
      <c r="BS892" s="354"/>
      <c r="BT892" s="356"/>
    </row>
    <row r="893" spans="1:72" x14ac:dyDescent="0.2">
      <c r="A893" s="353"/>
      <c r="B893" s="354"/>
      <c r="C893" s="354"/>
      <c r="D893" s="354"/>
      <c r="E893" s="354"/>
      <c r="F893" s="356"/>
      <c r="G893" s="356"/>
      <c r="H893" s="356"/>
      <c r="I893" s="357"/>
      <c r="J893" s="356"/>
      <c r="K893" s="356"/>
      <c r="L893" s="356"/>
      <c r="M893" s="356"/>
      <c r="N893" s="356"/>
      <c r="O893" s="356"/>
      <c r="P893" s="356"/>
      <c r="Q893" s="356"/>
      <c r="R893" s="358"/>
      <c r="S893" s="358"/>
      <c r="T893" s="356"/>
      <c r="U893" s="359"/>
      <c r="V893" s="493"/>
      <c r="W893" s="356"/>
      <c r="X893" s="356"/>
      <c r="Y893" s="356"/>
      <c r="Z893" s="356"/>
      <c r="AA893" s="360"/>
      <c r="AB893" s="360"/>
      <c r="AC893" s="356"/>
      <c r="AD893" s="356"/>
      <c r="AE893" s="356"/>
      <c r="AF893" s="356"/>
      <c r="AG893" s="356"/>
      <c r="AH893" s="356"/>
      <c r="AI893" s="361"/>
      <c r="AJ893" s="356"/>
      <c r="AK893" s="356"/>
      <c r="AL893" s="356"/>
      <c r="AM893" s="362"/>
      <c r="AN893" s="356"/>
      <c r="AO893" s="356"/>
      <c r="AP893" s="356"/>
      <c r="AQ893" s="356"/>
      <c r="AR893" s="363"/>
      <c r="AS893" s="356"/>
      <c r="AT893" s="356"/>
      <c r="AU893" s="356"/>
      <c r="AV893" s="364"/>
      <c r="AW893" s="356"/>
      <c r="AX893" s="356"/>
      <c r="AY893" s="356"/>
      <c r="AZ893" s="356"/>
      <c r="BA893" s="356"/>
      <c r="BB893" s="356"/>
      <c r="BC893" s="356"/>
      <c r="BD893" s="356"/>
      <c r="BE893" s="356"/>
      <c r="BF893" s="356"/>
      <c r="BG893" s="356"/>
      <c r="BH893" s="354"/>
      <c r="BI893" s="354"/>
      <c r="BJ893" s="356"/>
      <c r="BK893" s="356"/>
      <c r="BL893" s="356"/>
      <c r="BM893" s="356"/>
      <c r="BN893" s="356"/>
      <c r="BO893" s="356"/>
      <c r="BP893" s="356"/>
      <c r="BQ893" s="356"/>
      <c r="BR893" s="356"/>
      <c r="BS893" s="354"/>
      <c r="BT893" s="356"/>
    </row>
    <row r="894" spans="1:72" x14ac:dyDescent="0.2">
      <c r="A894" s="353"/>
      <c r="B894" s="354"/>
      <c r="C894" s="354"/>
      <c r="D894" s="354"/>
      <c r="E894" s="354"/>
      <c r="F894" s="356"/>
      <c r="G894" s="356"/>
      <c r="H894" s="356"/>
      <c r="I894" s="357"/>
      <c r="J894" s="356"/>
      <c r="K894" s="356"/>
      <c r="L894" s="356"/>
      <c r="M894" s="356"/>
      <c r="N894" s="356"/>
      <c r="O894" s="356"/>
      <c r="P894" s="356"/>
      <c r="Q894" s="356"/>
      <c r="R894" s="358"/>
      <c r="S894" s="358"/>
      <c r="T894" s="356"/>
      <c r="U894" s="359"/>
      <c r="V894" s="493"/>
      <c r="W894" s="356"/>
      <c r="X894" s="356"/>
      <c r="Y894" s="356"/>
      <c r="Z894" s="356"/>
      <c r="AA894" s="360"/>
      <c r="AB894" s="360"/>
      <c r="AC894" s="356"/>
      <c r="AD894" s="356"/>
      <c r="AE894" s="356"/>
      <c r="AF894" s="356"/>
      <c r="AG894" s="356"/>
      <c r="AH894" s="356"/>
      <c r="AI894" s="361"/>
      <c r="AJ894" s="356"/>
      <c r="AK894" s="356"/>
      <c r="AL894" s="356"/>
      <c r="AM894" s="362"/>
      <c r="AN894" s="356"/>
      <c r="AO894" s="356"/>
      <c r="AP894" s="356"/>
      <c r="AQ894" s="356"/>
      <c r="AR894" s="363"/>
      <c r="AS894" s="356"/>
      <c r="AT894" s="356"/>
      <c r="AU894" s="356"/>
      <c r="AV894" s="364"/>
      <c r="AW894" s="356"/>
      <c r="AX894" s="356"/>
      <c r="AY894" s="356"/>
      <c r="AZ894" s="356"/>
      <c r="BA894" s="356"/>
      <c r="BB894" s="356"/>
      <c r="BC894" s="356"/>
      <c r="BD894" s="356"/>
      <c r="BE894" s="356"/>
      <c r="BF894" s="356"/>
      <c r="BG894" s="356"/>
      <c r="BH894" s="354"/>
      <c r="BI894" s="354"/>
      <c r="BJ894" s="356"/>
      <c r="BK894" s="356"/>
      <c r="BL894" s="356"/>
      <c r="BM894" s="356"/>
      <c r="BN894" s="356"/>
      <c r="BO894" s="356"/>
      <c r="BP894" s="356"/>
      <c r="BQ894" s="356"/>
      <c r="BR894" s="356"/>
      <c r="BS894" s="354"/>
      <c r="BT894" s="356"/>
    </row>
    <row r="895" spans="1:72" x14ac:dyDescent="0.2">
      <c r="A895" s="353"/>
      <c r="B895" s="354"/>
      <c r="C895" s="354"/>
      <c r="D895" s="354"/>
      <c r="E895" s="354"/>
      <c r="F895" s="356"/>
      <c r="G895" s="356"/>
      <c r="H895" s="356"/>
      <c r="I895" s="357"/>
      <c r="J895" s="356"/>
      <c r="K895" s="356"/>
      <c r="L895" s="356"/>
      <c r="M895" s="356"/>
      <c r="N895" s="356"/>
      <c r="O895" s="356"/>
      <c r="P895" s="356"/>
      <c r="Q895" s="356"/>
      <c r="R895" s="358"/>
      <c r="S895" s="358"/>
      <c r="T895" s="356"/>
      <c r="U895" s="359"/>
      <c r="V895" s="493"/>
      <c r="W895" s="356"/>
      <c r="X895" s="356"/>
      <c r="Y895" s="356"/>
      <c r="Z895" s="356"/>
      <c r="AA895" s="360"/>
      <c r="AB895" s="360"/>
      <c r="AC895" s="356"/>
      <c r="AD895" s="356"/>
      <c r="AE895" s="356"/>
      <c r="AF895" s="356"/>
      <c r="AG895" s="356"/>
      <c r="AH895" s="356"/>
      <c r="AI895" s="361"/>
      <c r="AJ895" s="356"/>
      <c r="AK895" s="356"/>
      <c r="AL895" s="356"/>
      <c r="AM895" s="362"/>
      <c r="AN895" s="356"/>
      <c r="AO895" s="356"/>
      <c r="AP895" s="356"/>
      <c r="AQ895" s="356"/>
      <c r="AR895" s="363"/>
      <c r="AS895" s="356"/>
      <c r="AT895" s="356"/>
      <c r="AU895" s="356"/>
      <c r="AV895" s="364"/>
      <c r="AW895" s="356"/>
      <c r="AX895" s="356"/>
      <c r="AY895" s="356"/>
      <c r="AZ895" s="356"/>
      <c r="BA895" s="356"/>
      <c r="BB895" s="356"/>
      <c r="BC895" s="356"/>
      <c r="BD895" s="356"/>
      <c r="BE895" s="356"/>
      <c r="BF895" s="356"/>
      <c r="BG895" s="356"/>
      <c r="BH895" s="354"/>
      <c r="BI895" s="354"/>
      <c r="BJ895" s="356"/>
      <c r="BK895" s="356"/>
      <c r="BL895" s="356"/>
      <c r="BM895" s="356"/>
      <c r="BN895" s="356"/>
      <c r="BO895" s="356"/>
      <c r="BP895" s="356"/>
      <c r="BQ895" s="356"/>
      <c r="BR895" s="356"/>
      <c r="BS895" s="354"/>
      <c r="BT895" s="356"/>
    </row>
    <row r="896" spans="1:72" x14ac:dyDescent="0.2">
      <c r="A896" s="353"/>
      <c r="B896" s="354"/>
      <c r="C896" s="354"/>
      <c r="D896" s="354"/>
      <c r="E896" s="354"/>
      <c r="F896" s="356"/>
      <c r="G896" s="356"/>
      <c r="H896" s="356"/>
      <c r="I896" s="357"/>
      <c r="J896" s="356"/>
      <c r="K896" s="356"/>
      <c r="L896" s="356"/>
      <c r="M896" s="356"/>
      <c r="N896" s="356"/>
      <c r="O896" s="356"/>
      <c r="P896" s="356"/>
      <c r="Q896" s="356"/>
      <c r="R896" s="358"/>
      <c r="S896" s="358"/>
      <c r="T896" s="356"/>
      <c r="U896" s="359"/>
      <c r="V896" s="493"/>
      <c r="W896" s="356"/>
      <c r="X896" s="356"/>
      <c r="Y896" s="356"/>
      <c r="Z896" s="356"/>
      <c r="AA896" s="360"/>
      <c r="AB896" s="360"/>
      <c r="AC896" s="356"/>
      <c r="AD896" s="356"/>
      <c r="AE896" s="356"/>
      <c r="AF896" s="356"/>
      <c r="AG896" s="356"/>
      <c r="AH896" s="356"/>
      <c r="AI896" s="361"/>
      <c r="AJ896" s="356"/>
      <c r="AK896" s="356"/>
      <c r="AL896" s="356"/>
      <c r="AM896" s="362"/>
      <c r="AN896" s="356"/>
      <c r="AO896" s="356"/>
      <c r="AP896" s="356"/>
      <c r="AQ896" s="356"/>
      <c r="AR896" s="363"/>
      <c r="AS896" s="356"/>
      <c r="AT896" s="356"/>
      <c r="AU896" s="356"/>
      <c r="AV896" s="364"/>
      <c r="AW896" s="356"/>
      <c r="AX896" s="356"/>
      <c r="AY896" s="356"/>
      <c r="AZ896" s="356"/>
      <c r="BA896" s="356"/>
      <c r="BB896" s="356"/>
      <c r="BC896" s="356"/>
      <c r="BD896" s="356"/>
      <c r="BE896" s="356"/>
      <c r="BF896" s="356"/>
      <c r="BG896" s="356"/>
      <c r="BH896" s="354"/>
      <c r="BI896" s="354"/>
      <c r="BJ896" s="356"/>
      <c r="BK896" s="356"/>
      <c r="BL896" s="356"/>
      <c r="BM896" s="356"/>
      <c r="BN896" s="356"/>
      <c r="BO896" s="356"/>
      <c r="BP896" s="356"/>
      <c r="BQ896" s="356"/>
      <c r="BR896" s="356"/>
      <c r="BS896" s="354"/>
      <c r="BT896" s="356"/>
    </row>
    <row r="897" spans="1:72" x14ac:dyDescent="0.2">
      <c r="A897" s="353"/>
      <c r="B897" s="354"/>
      <c r="C897" s="354"/>
      <c r="D897" s="354"/>
      <c r="E897" s="354"/>
      <c r="F897" s="356"/>
      <c r="G897" s="356"/>
      <c r="H897" s="356"/>
      <c r="I897" s="357"/>
      <c r="J897" s="356"/>
      <c r="K897" s="356"/>
      <c r="L897" s="356"/>
      <c r="M897" s="356"/>
      <c r="N897" s="356"/>
      <c r="O897" s="356"/>
      <c r="P897" s="356"/>
      <c r="Q897" s="356"/>
      <c r="R897" s="358"/>
      <c r="S897" s="358"/>
      <c r="T897" s="356"/>
      <c r="U897" s="359"/>
      <c r="V897" s="493"/>
      <c r="W897" s="356"/>
      <c r="X897" s="356"/>
      <c r="Y897" s="356"/>
      <c r="Z897" s="356"/>
      <c r="AA897" s="360"/>
      <c r="AB897" s="360"/>
      <c r="AC897" s="356"/>
      <c r="AD897" s="356"/>
      <c r="AE897" s="356"/>
      <c r="AF897" s="356"/>
      <c r="AG897" s="356"/>
      <c r="AH897" s="356"/>
      <c r="AI897" s="361"/>
      <c r="AJ897" s="356"/>
      <c r="AK897" s="356"/>
      <c r="AL897" s="356"/>
      <c r="AM897" s="362"/>
      <c r="AN897" s="356"/>
      <c r="AO897" s="356"/>
      <c r="AP897" s="356"/>
      <c r="AQ897" s="356"/>
      <c r="AR897" s="363"/>
      <c r="AS897" s="356"/>
      <c r="AT897" s="356"/>
      <c r="AU897" s="356"/>
      <c r="AV897" s="364"/>
      <c r="AW897" s="356"/>
      <c r="AX897" s="356"/>
      <c r="AY897" s="356"/>
      <c r="AZ897" s="356"/>
      <c r="BA897" s="356"/>
      <c r="BB897" s="356"/>
      <c r="BC897" s="356"/>
      <c r="BD897" s="356"/>
      <c r="BE897" s="356"/>
      <c r="BF897" s="356"/>
      <c r="BG897" s="356"/>
      <c r="BH897" s="354"/>
      <c r="BI897" s="354"/>
      <c r="BJ897" s="356"/>
      <c r="BK897" s="356"/>
      <c r="BL897" s="356"/>
      <c r="BM897" s="356"/>
      <c r="BN897" s="356"/>
      <c r="BO897" s="356"/>
      <c r="BP897" s="356"/>
      <c r="BQ897" s="356"/>
      <c r="BR897" s="356"/>
      <c r="BS897" s="354"/>
      <c r="BT897" s="356"/>
    </row>
    <row r="898" spans="1:72" x14ac:dyDescent="0.2">
      <c r="A898" s="353"/>
      <c r="B898" s="354"/>
      <c r="C898" s="354"/>
      <c r="D898" s="354"/>
      <c r="E898" s="354"/>
      <c r="F898" s="356"/>
      <c r="G898" s="356"/>
      <c r="H898" s="356"/>
      <c r="I898" s="357"/>
      <c r="J898" s="356"/>
      <c r="K898" s="356"/>
      <c r="L898" s="356"/>
      <c r="M898" s="356"/>
      <c r="N898" s="356"/>
      <c r="O898" s="356"/>
      <c r="P898" s="356"/>
      <c r="Q898" s="356"/>
      <c r="R898" s="358"/>
      <c r="S898" s="358"/>
      <c r="T898" s="356"/>
      <c r="U898" s="359"/>
      <c r="V898" s="493"/>
      <c r="W898" s="356"/>
      <c r="X898" s="356"/>
      <c r="Y898" s="356"/>
      <c r="Z898" s="356"/>
      <c r="AA898" s="360"/>
      <c r="AB898" s="360"/>
      <c r="AC898" s="356"/>
      <c r="AD898" s="356"/>
      <c r="AE898" s="356"/>
      <c r="AF898" s="356"/>
      <c r="AG898" s="356"/>
      <c r="AH898" s="356"/>
      <c r="AI898" s="361"/>
      <c r="AJ898" s="356"/>
      <c r="AK898" s="356"/>
      <c r="AL898" s="356"/>
      <c r="AM898" s="362"/>
      <c r="AN898" s="356"/>
      <c r="AO898" s="356"/>
      <c r="AP898" s="356"/>
      <c r="AQ898" s="356"/>
      <c r="AR898" s="363"/>
      <c r="AS898" s="356"/>
      <c r="AT898" s="356"/>
      <c r="AU898" s="356"/>
      <c r="AV898" s="364"/>
      <c r="AW898" s="356"/>
      <c r="AX898" s="356"/>
      <c r="AY898" s="356"/>
      <c r="AZ898" s="356"/>
      <c r="BA898" s="356"/>
      <c r="BB898" s="356"/>
      <c r="BC898" s="356"/>
      <c r="BD898" s="356"/>
      <c r="BE898" s="356"/>
      <c r="BF898" s="356"/>
      <c r="BG898" s="356"/>
      <c r="BH898" s="354"/>
      <c r="BI898" s="354"/>
      <c r="BJ898" s="356"/>
      <c r="BK898" s="356"/>
      <c r="BL898" s="356"/>
      <c r="BM898" s="356"/>
      <c r="BN898" s="356"/>
      <c r="BO898" s="356"/>
      <c r="BP898" s="356"/>
      <c r="BQ898" s="356"/>
      <c r="BR898" s="356"/>
      <c r="BS898" s="354"/>
      <c r="BT898" s="356"/>
    </row>
    <row r="899" spans="1:72" x14ac:dyDescent="0.2">
      <c r="A899" s="353"/>
      <c r="B899" s="354"/>
      <c r="C899" s="354"/>
      <c r="D899" s="354"/>
      <c r="E899" s="354"/>
      <c r="F899" s="356"/>
      <c r="G899" s="356"/>
      <c r="H899" s="356"/>
      <c r="I899" s="357"/>
      <c r="J899" s="356"/>
      <c r="K899" s="356"/>
      <c r="L899" s="356"/>
      <c r="M899" s="356"/>
      <c r="N899" s="356"/>
      <c r="O899" s="356"/>
      <c r="P899" s="356"/>
      <c r="Q899" s="356"/>
      <c r="R899" s="358"/>
      <c r="S899" s="358"/>
      <c r="T899" s="356"/>
      <c r="U899" s="359"/>
      <c r="V899" s="493"/>
      <c r="W899" s="356"/>
      <c r="X899" s="356"/>
      <c r="Y899" s="356"/>
      <c r="Z899" s="356"/>
      <c r="AA899" s="360"/>
      <c r="AB899" s="360"/>
      <c r="AC899" s="356"/>
      <c r="AD899" s="356"/>
      <c r="AE899" s="356"/>
      <c r="AF899" s="356"/>
      <c r="AG899" s="356"/>
      <c r="AH899" s="356"/>
      <c r="AI899" s="361"/>
      <c r="AJ899" s="356"/>
      <c r="AK899" s="356"/>
      <c r="AL899" s="356"/>
      <c r="AM899" s="362"/>
      <c r="AN899" s="356"/>
      <c r="AO899" s="356"/>
      <c r="AP899" s="356"/>
      <c r="AQ899" s="356"/>
      <c r="AR899" s="363"/>
      <c r="AS899" s="356"/>
      <c r="AT899" s="356"/>
      <c r="AU899" s="356"/>
      <c r="AV899" s="364"/>
      <c r="AW899" s="356"/>
      <c r="AX899" s="356"/>
      <c r="AY899" s="356"/>
      <c r="AZ899" s="356"/>
      <c r="BA899" s="356"/>
      <c r="BB899" s="356"/>
      <c r="BC899" s="356"/>
      <c r="BD899" s="356"/>
      <c r="BE899" s="356"/>
      <c r="BF899" s="356"/>
      <c r="BG899" s="356"/>
      <c r="BH899" s="354"/>
      <c r="BI899" s="354"/>
      <c r="BJ899" s="356"/>
      <c r="BK899" s="356"/>
      <c r="BL899" s="356"/>
      <c r="BM899" s="356"/>
      <c r="BN899" s="356"/>
      <c r="BO899" s="356"/>
      <c r="BP899" s="356"/>
      <c r="BQ899" s="356"/>
      <c r="BR899" s="356"/>
      <c r="BS899" s="354"/>
      <c r="BT899" s="356"/>
    </row>
    <row r="900" spans="1:72" x14ac:dyDescent="0.2">
      <c r="A900" s="353"/>
      <c r="B900" s="354"/>
      <c r="C900" s="354"/>
      <c r="D900" s="354"/>
      <c r="E900" s="354"/>
      <c r="F900" s="356"/>
      <c r="G900" s="356"/>
      <c r="H900" s="356"/>
      <c r="I900" s="357"/>
      <c r="J900" s="356"/>
      <c r="K900" s="356"/>
      <c r="L900" s="356"/>
      <c r="M900" s="356"/>
      <c r="N900" s="356"/>
      <c r="O900" s="356"/>
      <c r="P900" s="356"/>
      <c r="Q900" s="356"/>
      <c r="R900" s="358"/>
      <c r="S900" s="358"/>
      <c r="T900" s="356"/>
      <c r="U900" s="359"/>
      <c r="V900" s="493"/>
      <c r="W900" s="356"/>
      <c r="X900" s="356"/>
      <c r="Y900" s="356"/>
      <c r="Z900" s="356"/>
      <c r="AA900" s="360"/>
      <c r="AB900" s="360"/>
      <c r="AC900" s="356"/>
      <c r="AD900" s="356"/>
      <c r="AE900" s="356"/>
      <c r="AF900" s="356"/>
      <c r="AG900" s="356"/>
      <c r="AH900" s="356"/>
      <c r="AI900" s="361"/>
      <c r="AJ900" s="356"/>
      <c r="AK900" s="356"/>
      <c r="AL900" s="356"/>
      <c r="AM900" s="362"/>
      <c r="AN900" s="356"/>
      <c r="AO900" s="356"/>
      <c r="AP900" s="356"/>
      <c r="AQ900" s="356"/>
      <c r="AR900" s="363"/>
      <c r="AS900" s="356"/>
      <c r="AT900" s="356"/>
      <c r="AU900" s="356"/>
      <c r="AV900" s="364"/>
      <c r="AW900" s="356"/>
      <c r="AX900" s="356"/>
      <c r="AY900" s="356"/>
      <c r="AZ900" s="356"/>
      <c r="BA900" s="356"/>
      <c r="BB900" s="356"/>
      <c r="BC900" s="356"/>
      <c r="BD900" s="356"/>
      <c r="BE900" s="356"/>
      <c r="BF900" s="356"/>
      <c r="BG900" s="356"/>
      <c r="BH900" s="354"/>
      <c r="BI900" s="354"/>
      <c r="BJ900" s="356"/>
      <c r="BK900" s="356"/>
      <c r="BL900" s="356"/>
      <c r="BM900" s="356"/>
      <c r="BN900" s="356"/>
      <c r="BO900" s="356"/>
      <c r="BP900" s="356"/>
      <c r="BQ900" s="356"/>
      <c r="BR900" s="356"/>
      <c r="BS900" s="354"/>
      <c r="BT900" s="356"/>
    </row>
    <row r="901" spans="1:72" x14ac:dyDescent="0.2">
      <c r="A901" s="353"/>
      <c r="B901" s="354"/>
      <c r="C901" s="354"/>
      <c r="D901" s="354"/>
      <c r="E901" s="354"/>
      <c r="F901" s="356"/>
      <c r="G901" s="356"/>
      <c r="H901" s="356"/>
      <c r="I901" s="357"/>
      <c r="J901" s="356"/>
      <c r="K901" s="356"/>
      <c r="L901" s="356"/>
      <c r="M901" s="356"/>
      <c r="N901" s="356"/>
      <c r="O901" s="356"/>
      <c r="P901" s="356"/>
      <c r="Q901" s="356"/>
      <c r="R901" s="358"/>
      <c r="S901" s="358"/>
      <c r="T901" s="356"/>
      <c r="U901" s="359"/>
      <c r="V901" s="493"/>
      <c r="W901" s="356"/>
      <c r="X901" s="356"/>
      <c r="Y901" s="356"/>
      <c r="Z901" s="356"/>
      <c r="AA901" s="360"/>
      <c r="AB901" s="360"/>
      <c r="AC901" s="356"/>
      <c r="AD901" s="356"/>
      <c r="AE901" s="356"/>
      <c r="AF901" s="356"/>
      <c r="AG901" s="356"/>
      <c r="AH901" s="356"/>
      <c r="AI901" s="361"/>
      <c r="AJ901" s="356"/>
      <c r="AK901" s="356"/>
      <c r="AL901" s="356"/>
      <c r="AM901" s="362"/>
      <c r="AN901" s="356"/>
      <c r="AO901" s="356"/>
      <c r="AP901" s="356"/>
      <c r="AQ901" s="356"/>
      <c r="AR901" s="363"/>
      <c r="AS901" s="356"/>
      <c r="AT901" s="356"/>
      <c r="AU901" s="356"/>
      <c r="AV901" s="364"/>
      <c r="AW901" s="356"/>
      <c r="AX901" s="356"/>
      <c r="AY901" s="356"/>
      <c r="AZ901" s="356"/>
      <c r="BA901" s="356"/>
      <c r="BB901" s="356"/>
      <c r="BC901" s="356"/>
      <c r="BD901" s="356"/>
      <c r="BE901" s="356"/>
      <c r="BF901" s="356"/>
      <c r="BG901" s="356"/>
      <c r="BH901" s="354"/>
      <c r="BI901" s="354"/>
      <c r="BJ901" s="356"/>
      <c r="BK901" s="356"/>
      <c r="BL901" s="356"/>
      <c r="BM901" s="356"/>
      <c r="BN901" s="356"/>
      <c r="BO901" s="356"/>
      <c r="BP901" s="356"/>
      <c r="BQ901" s="356"/>
      <c r="BR901" s="356"/>
      <c r="BS901" s="354"/>
      <c r="BT901" s="356"/>
    </row>
    <row r="902" spans="1:72" x14ac:dyDescent="0.2">
      <c r="A902" s="353"/>
      <c r="B902" s="354"/>
      <c r="C902" s="354"/>
      <c r="D902" s="354"/>
      <c r="E902" s="354"/>
      <c r="F902" s="356"/>
      <c r="G902" s="356"/>
      <c r="H902" s="356"/>
      <c r="I902" s="357"/>
      <c r="J902" s="356"/>
      <c r="K902" s="356"/>
      <c r="L902" s="356"/>
      <c r="M902" s="356"/>
      <c r="N902" s="356"/>
      <c r="O902" s="356"/>
      <c r="P902" s="356"/>
      <c r="Q902" s="356"/>
      <c r="R902" s="358"/>
      <c r="S902" s="358"/>
      <c r="T902" s="356"/>
      <c r="U902" s="359"/>
      <c r="V902" s="493"/>
      <c r="W902" s="356"/>
      <c r="X902" s="356"/>
      <c r="Y902" s="356"/>
      <c r="Z902" s="356"/>
      <c r="AA902" s="360"/>
      <c r="AB902" s="360"/>
      <c r="AC902" s="356"/>
      <c r="AD902" s="356"/>
      <c r="AE902" s="356"/>
      <c r="AF902" s="356"/>
      <c r="AG902" s="356"/>
      <c r="AH902" s="356"/>
      <c r="AI902" s="361"/>
      <c r="AJ902" s="356"/>
      <c r="AK902" s="356"/>
      <c r="AL902" s="356"/>
      <c r="AM902" s="362"/>
      <c r="AN902" s="356"/>
      <c r="AO902" s="356"/>
      <c r="AP902" s="356"/>
      <c r="AQ902" s="356"/>
      <c r="AR902" s="363"/>
      <c r="AS902" s="356"/>
      <c r="AT902" s="356"/>
      <c r="AU902" s="356"/>
      <c r="AV902" s="364"/>
      <c r="AW902" s="356"/>
      <c r="AX902" s="356"/>
      <c r="AY902" s="356"/>
      <c r="AZ902" s="356"/>
      <c r="BA902" s="356"/>
      <c r="BB902" s="356"/>
      <c r="BC902" s="356"/>
      <c r="BD902" s="356"/>
      <c r="BE902" s="356"/>
      <c r="BF902" s="356"/>
      <c r="BG902" s="356"/>
      <c r="BH902" s="354"/>
      <c r="BI902" s="354"/>
      <c r="BJ902" s="356"/>
      <c r="BK902" s="356"/>
      <c r="BL902" s="356"/>
      <c r="BM902" s="356"/>
      <c r="BN902" s="356"/>
      <c r="BO902" s="356"/>
      <c r="BP902" s="356"/>
      <c r="BQ902" s="356"/>
      <c r="BR902" s="356"/>
      <c r="BS902" s="354"/>
      <c r="BT902" s="356"/>
    </row>
    <row r="903" spans="1:72" x14ac:dyDescent="0.2">
      <c r="A903" s="353"/>
      <c r="B903" s="354"/>
      <c r="C903" s="354"/>
      <c r="D903" s="354"/>
      <c r="E903" s="354"/>
      <c r="F903" s="356"/>
      <c r="G903" s="356"/>
      <c r="H903" s="356"/>
      <c r="I903" s="357"/>
      <c r="J903" s="356"/>
      <c r="K903" s="356"/>
      <c r="L903" s="356"/>
      <c r="M903" s="356"/>
      <c r="N903" s="356"/>
      <c r="O903" s="356"/>
      <c r="P903" s="356"/>
      <c r="Q903" s="356"/>
      <c r="R903" s="358"/>
      <c r="S903" s="358"/>
      <c r="T903" s="356"/>
      <c r="U903" s="359"/>
      <c r="V903" s="493"/>
      <c r="W903" s="356"/>
      <c r="X903" s="356"/>
      <c r="Y903" s="356"/>
      <c r="Z903" s="356"/>
      <c r="AA903" s="360"/>
      <c r="AB903" s="360"/>
      <c r="AC903" s="356"/>
      <c r="AD903" s="356"/>
      <c r="AE903" s="356"/>
      <c r="AF903" s="356"/>
      <c r="AG903" s="356"/>
      <c r="AH903" s="356"/>
      <c r="AI903" s="361"/>
      <c r="AJ903" s="356"/>
      <c r="AK903" s="356"/>
      <c r="AL903" s="356"/>
      <c r="AM903" s="362"/>
      <c r="AN903" s="356"/>
      <c r="AO903" s="356"/>
      <c r="AP903" s="356"/>
      <c r="AQ903" s="356"/>
      <c r="AR903" s="363"/>
      <c r="AS903" s="356"/>
      <c r="AT903" s="356"/>
      <c r="AU903" s="356"/>
      <c r="AV903" s="364"/>
      <c r="AW903" s="356"/>
      <c r="AX903" s="356"/>
      <c r="AY903" s="356"/>
      <c r="AZ903" s="356"/>
      <c r="BA903" s="356"/>
      <c r="BB903" s="356"/>
      <c r="BC903" s="356"/>
      <c r="BD903" s="356"/>
      <c r="BE903" s="356"/>
      <c r="BF903" s="356"/>
      <c r="BG903" s="356"/>
      <c r="BH903" s="354"/>
      <c r="BI903" s="354"/>
      <c r="BJ903" s="356"/>
      <c r="BK903" s="356"/>
      <c r="BL903" s="356"/>
      <c r="BM903" s="356"/>
      <c r="BN903" s="356"/>
      <c r="BO903" s="356"/>
      <c r="BP903" s="356"/>
      <c r="BQ903" s="356"/>
      <c r="BR903" s="356"/>
      <c r="BS903" s="354"/>
      <c r="BT903" s="356"/>
    </row>
    <row r="904" spans="1:72" x14ac:dyDescent="0.2">
      <c r="A904" s="353"/>
      <c r="B904" s="354"/>
      <c r="C904" s="354"/>
      <c r="D904" s="354"/>
      <c r="E904" s="354"/>
      <c r="F904" s="356"/>
      <c r="G904" s="356"/>
      <c r="H904" s="356"/>
      <c r="I904" s="357"/>
      <c r="J904" s="356"/>
      <c r="K904" s="356"/>
      <c r="L904" s="356"/>
      <c r="M904" s="356"/>
      <c r="N904" s="356"/>
      <c r="O904" s="356"/>
      <c r="P904" s="356"/>
      <c r="Q904" s="356"/>
      <c r="R904" s="358"/>
      <c r="S904" s="358"/>
      <c r="T904" s="356"/>
      <c r="U904" s="359"/>
      <c r="V904" s="493"/>
      <c r="W904" s="356"/>
      <c r="X904" s="356"/>
      <c r="Y904" s="356"/>
      <c r="Z904" s="356"/>
      <c r="AA904" s="360"/>
      <c r="AB904" s="360"/>
      <c r="AC904" s="356"/>
      <c r="AD904" s="356"/>
      <c r="AE904" s="356"/>
      <c r="AF904" s="356"/>
      <c r="AG904" s="356"/>
      <c r="AH904" s="356"/>
      <c r="AI904" s="361"/>
      <c r="AJ904" s="356"/>
      <c r="AK904" s="356"/>
      <c r="AL904" s="356"/>
      <c r="AM904" s="362"/>
      <c r="AN904" s="356"/>
      <c r="AO904" s="356"/>
      <c r="AP904" s="356"/>
      <c r="AQ904" s="356"/>
      <c r="AR904" s="363"/>
      <c r="AS904" s="356"/>
      <c r="AT904" s="356"/>
      <c r="AU904" s="356"/>
      <c r="AV904" s="364"/>
      <c r="AW904" s="356"/>
      <c r="AX904" s="356"/>
      <c r="AY904" s="356"/>
      <c r="AZ904" s="356"/>
      <c r="BA904" s="356"/>
      <c r="BB904" s="356"/>
      <c r="BC904" s="356"/>
      <c r="BD904" s="356"/>
      <c r="BE904" s="356"/>
      <c r="BF904" s="356"/>
      <c r="BG904" s="356"/>
      <c r="BH904" s="354"/>
      <c r="BI904" s="354"/>
      <c r="BJ904" s="356"/>
      <c r="BK904" s="356"/>
      <c r="BL904" s="356"/>
      <c r="BM904" s="356"/>
      <c r="BN904" s="356"/>
      <c r="BO904" s="356"/>
      <c r="BP904" s="356"/>
      <c r="BQ904" s="356"/>
      <c r="BR904" s="356"/>
      <c r="BS904" s="354"/>
      <c r="BT904" s="356"/>
    </row>
    <row r="905" spans="1:72" x14ac:dyDescent="0.2">
      <c r="A905" s="353"/>
      <c r="B905" s="354"/>
      <c r="C905" s="354"/>
      <c r="D905" s="354"/>
      <c r="E905" s="354"/>
      <c r="F905" s="356"/>
      <c r="G905" s="356"/>
      <c r="H905" s="356"/>
      <c r="I905" s="357"/>
      <c r="J905" s="356"/>
      <c r="K905" s="356"/>
      <c r="L905" s="356"/>
      <c r="M905" s="356"/>
      <c r="N905" s="356"/>
      <c r="O905" s="356"/>
      <c r="P905" s="356"/>
      <c r="Q905" s="356"/>
      <c r="R905" s="358"/>
      <c r="S905" s="358"/>
      <c r="T905" s="356"/>
      <c r="U905" s="359"/>
      <c r="V905" s="493"/>
      <c r="W905" s="356"/>
      <c r="X905" s="356"/>
      <c r="Y905" s="356"/>
      <c r="Z905" s="356"/>
      <c r="AA905" s="360"/>
      <c r="AB905" s="360"/>
      <c r="AC905" s="356"/>
      <c r="AD905" s="356"/>
      <c r="AE905" s="356"/>
      <c r="AF905" s="356"/>
      <c r="AG905" s="356"/>
      <c r="AH905" s="356"/>
      <c r="AI905" s="361"/>
      <c r="AJ905" s="356"/>
      <c r="AK905" s="356"/>
      <c r="AL905" s="356"/>
      <c r="AM905" s="362"/>
      <c r="AN905" s="356"/>
      <c r="AO905" s="356"/>
      <c r="AP905" s="356"/>
      <c r="AQ905" s="356"/>
      <c r="AR905" s="363"/>
      <c r="AS905" s="356"/>
      <c r="AT905" s="356"/>
      <c r="AU905" s="356"/>
      <c r="AV905" s="364"/>
      <c r="AW905" s="356"/>
      <c r="AX905" s="356"/>
      <c r="AY905" s="356"/>
      <c r="AZ905" s="356"/>
      <c r="BA905" s="356"/>
      <c r="BB905" s="356"/>
      <c r="BC905" s="356"/>
      <c r="BD905" s="356"/>
      <c r="BE905" s="356"/>
      <c r="BF905" s="356"/>
      <c r="BG905" s="356"/>
      <c r="BH905" s="354"/>
      <c r="BI905" s="354"/>
      <c r="BJ905" s="356"/>
      <c r="BK905" s="356"/>
      <c r="BL905" s="356"/>
      <c r="BM905" s="356"/>
      <c r="BN905" s="356"/>
      <c r="BO905" s="356"/>
      <c r="BP905" s="356"/>
      <c r="BQ905" s="356"/>
      <c r="BR905" s="356"/>
      <c r="BS905" s="354"/>
      <c r="BT905" s="356"/>
    </row>
    <row r="906" spans="1:72" x14ac:dyDescent="0.2">
      <c r="A906" s="353"/>
      <c r="B906" s="354"/>
      <c r="C906" s="354"/>
      <c r="D906" s="354"/>
      <c r="E906" s="354"/>
      <c r="F906" s="356"/>
      <c r="G906" s="356"/>
      <c r="H906" s="356"/>
      <c r="I906" s="357"/>
      <c r="J906" s="356"/>
      <c r="K906" s="356"/>
      <c r="L906" s="356"/>
      <c r="M906" s="356"/>
      <c r="N906" s="356"/>
      <c r="O906" s="356"/>
      <c r="P906" s="356"/>
      <c r="Q906" s="356"/>
      <c r="R906" s="358"/>
      <c r="S906" s="358"/>
      <c r="T906" s="356"/>
      <c r="U906" s="359"/>
      <c r="V906" s="493"/>
      <c r="W906" s="356"/>
      <c r="X906" s="356"/>
      <c r="Y906" s="356"/>
      <c r="Z906" s="356"/>
      <c r="AA906" s="360"/>
      <c r="AB906" s="360"/>
      <c r="AC906" s="356"/>
      <c r="AD906" s="356"/>
      <c r="AE906" s="356"/>
      <c r="AF906" s="356"/>
      <c r="AG906" s="356"/>
      <c r="AH906" s="356"/>
      <c r="AI906" s="361"/>
      <c r="AJ906" s="356"/>
      <c r="AK906" s="356"/>
      <c r="AL906" s="356"/>
      <c r="AM906" s="362"/>
      <c r="AN906" s="356"/>
      <c r="AO906" s="356"/>
      <c r="AP906" s="356"/>
      <c r="AQ906" s="356"/>
      <c r="AR906" s="363"/>
      <c r="AS906" s="356"/>
      <c r="AT906" s="356"/>
      <c r="AU906" s="356"/>
      <c r="AV906" s="364"/>
      <c r="AW906" s="356"/>
      <c r="AX906" s="356"/>
      <c r="AY906" s="356"/>
      <c r="AZ906" s="356"/>
      <c r="BA906" s="356"/>
      <c r="BB906" s="356"/>
      <c r="BC906" s="356"/>
      <c r="BD906" s="356"/>
      <c r="BE906" s="356"/>
      <c r="BF906" s="356"/>
      <c r="BG906" s="356"/>
      <c r="BH906" s="354"/>
      <c r="BI906" s="354"/>
      <c r="BJ906" s="356"/>
      <c r="BK906" s="356"/>
      <c r="BL906" s="356"/>
      <c r="BM906" s="356"/>
      <c r="BN906" s="356"/>
      <c r="BO906" s="356"/>
      <c r="BP906" s="356"/>
      <c r="BQ906" s="356"/>
      <c r="BR906" s="356"/>
      <c r="BS906" s="354"/>
      <c r="BT906" s="356"/>
    </row>
    <row r="907" spans="1:72" x14ac:dyDescent="0.2">
      <c r="A907" s="353"/>
      <c r="B907" s="354"/>
      <c r="C907" s="354"/>
      <c r="D907" s="354"/>
      <c r="E907" s="354"/>
      <c r="F907" s="356"/>
      <c r="G907" s="356"/>
      <c r="H907" s="356"/>
      <c r="I907" s="357"/>
      <c r="J907" s="356"/>
      <c r="K907" s="356"/>
      <c r="L907" s="356"/>
      <c r="M907" s="356"/>
      <c r="N907" s="356"/>
      <c r="O907" s="356"/>
      <c r="P907" s="356"/>
      <c r="Q907" s="356"/>
      <c r="R907" s="358"/>
      <c r="S907" s="358"/>
      <c r="T907" s="356"/>
      <c r="U907" s="359"/>
      <c r="V907" s="493"/>
      <c r="W907" s="356"/>
      <c r="X907" s="356"/>
      <c r="Y907" s="356"/>
      <c r="Z907" s="356"/>
      <c r="AA907" s="360"/>
      <c r="AB907" s="360"/>
      <c r="AC907" s="356"/>
      <c r="AD907" s="356"/>
      <c r="AE907" s="356"/>
      <c r="AF907" s="356"/>
      <c r="AG907" s="356"/>
      <c r="AH907" s="356"/>
      <c r="AI907" s="361"/>
      <c r="AJ907" s="356"/>
      <c r="AK907" s="356"/>
      <c r="AL907" s="356"/>
      <c r="AM907" s="362"/>
      <c r="AN907" s="356"/>
      <c r="AO907" s="356"/>
      <c r="AP907" s="356"/>
      <c r="AQ907" s="356"/>
      <c r="AR907" s="363"/>
      <c r="AS907" s="356"/>
      <c r="AT907" s="356"/>
      <c r="AU907" s="356"/>
      <c r="AV907" s="364"/>
      <c r="AW907" s="356"/>
      <c r="AX907" s="356"/>
      <c r="AY907" s="356"/>
      <c r="AZ907" s="356"/>
      <c r="BA907" s="356"/>
      <c r="BB907" s="356"/>
      <c r="BC907" s="356"/>
      <c r="BD907" s="356"/>
      <c r="BE907" s="356"/>
      <c r="BF907" s="356"/>
      <c r="BG907" s="356"/>
      <c r="BH907" s="354"/>
      <c r="BI907" s="354"/>
      <c r="BJ907" s="356"/>
      <c r="BK907" s="356"/>
      <c r="BL907" s="356"/>
      <c r="BM907" s="356"/>
      <c r="BN907" s="356"/>
      <c r="BO907" s="356"/>
      <c r="BP907" s="356"/>
      <c r="BQ907" s="356"/>
      <c r="BR907" s="356"/>
      <c r="BS907" s="354"/>
      <c r="BT907" s="356"/>
    </row>
    <row r="908" spans="1:72" x14ac:dyDescent="0.2">
      <c r="A908" s="353"/>
      <c r="B908" s="354"/>
      <c r="C908" s="354"/>
      <c r="D908" s="354"/>
      <c r="E908" s="354"/>
      <c r="F908" s="356"/>
      <c r="G908" s="356"/>
      <c r="H908" s="356"/>
      <c r="I908" s="357"/>
      <c r="J908" s="356"/>
      <c r="K908" s="356"/>
      <c r="L908" s="356"/>
      <c r="M908" s="356"/>
      <c r="N908" s="356"/>
      <c r="O908" s="356"/>
      <c r="P908" s="356"/>
      <c r="Q908" s="356"/>
      <c r="R908" s="358"/>
      <c r="S908" s="358"/>
      <c r="T908" s="356"/>
      <c r="U908" s="359"/>
      <c r="V908" s="493"/>
      <c r="W908" s="356"/>
      <c r="X908" s="356"/>
      <c r="Y908" s="356"/>
      <c r="Z908" s="356"/>
      <c r="AA908" s="360"/>
      <c r="AB908" s="360"/>
      <c r="AC908" s="356"/>
      <c r="AD908" s="356"/>
      <c r="AE908" s="356"/>
      <c r="AF908" s="356"/>
      <c r="AG908" s="356"/>
      <c r="AH908" s="356"/>
      <c r="AI908" s="361"/>
      <c r="AJ908" s="356"/>
      <c r="AK908" s="356"/>
      <c r="AL908" s="356"/>
      <c r="AM908" s="362"/>
      <c r="AN908" s="356"/>
      <c r="AO908" s="356"/>
      <c r="AP908" s="356"/>
      <c r="AQ908" s="356"/>
      <c r="AR908" s="363"/>
      <c r="AS908" s="356"/>
      <c r="AT908" s="356"/>
      <c r="AU908" s="356"/>
      <c r="AV908" s="364"/>
      <c r="AW908" s="356"/>
      <c r="AX908" s="356"/>
      <c r="AY908" s="356"/>
      <c r="AZ908" s="356"/>
      <c r="BA908" s="356"/>
      <c r="BB908" s="356"/>
      <c r="BC908" s="356"/>
      <c r="BD908" s="356"/>
      <c r="BE908" s="356"/>
      <c r="BF908" s="356"/>
      <c r="BG908" s="356"/>
      <c r="BH908" s="354"/>
      <c r="BI908" s="354"/>
      <c r="BJ908" s="356"/>
      <c r="BK908" s="356"/>
      <c r="BL908" s="356"/>
      <c r="BM908" s="356"/>
      <c r="BN908" s="356"/>
      <c r="BO908" s="356"/>
      <c r="BP908" s="356"/>
      <c r="BQ908" s="356"/>
      <c r="BR908" s="356"/>
      <c r="BS908" s="354"/>
      <c r="BT908" s="356"/>
    </row>
    <row r="909" spans="1:72" x14ac:dyDescent="0.2">
      <c r="A909" s="353"/>
      <c r="B909" s="354"/>
      <c r="C909" s="354"/>
      <c r="D909" s="354"/>
      <c r="E909" s="354"/>
      <c r="F909" s="356"/>
      <c r="G909" s="356"/>
      <c r="H909" s="356"/>
      <c r="I909" s="357"/>
      <c r="J909" s="356"/>
      <c r="K909" s="356"/>
      <c r="L909" s="356"/>
      <c r="M909" s="356"/>
      <c r="N909" s="356"/>
      <c r="O909" s="356"/>
      <c r="P909" s="356"/>
      <c r="Q909" s="356"/>
      <c r="R909" s="358"/>
      <c r="S909" s="358"/>
      <c r="T909" s="356"/>
      <c r="U909" s="359"/>
      <c r="V909" s="493"/>
      <c r="W909" s="356"/>
      <c r="X909" s="356"/>
      <c r="Y909" s="356"/>
      <c r="Z909" s="356"/>
      <c r="AA909" s="360"/>
      <c r="AB909" s="360"/>
      <c r="AC909" s="356"/>
      <c r="AD909" s="356"/>
      <c r="AE909" s="356"/>
      <c r="AF909" s="356"/>
      <c r="AG909" s="356"/>
      <c r="AH909" s="356"/>
      <c r="AI909" s="361"/>
      <c r="AJ909" s="356"/>
      <c r="AK909" s="356"/>
      <c r="AL909" s="356"/>
      <c r="AM909" s="362"/>
      <c r="AN909" s="356"/>
      <c r="AO909" s="356"/>
      <c r="AP909" s="356"/>
      <c r="AQ909" s="356"/>
      <c r="AR909" s="363"/>
      <c r="AS909" s="356"/>
      <c r="AT909" s="356"/>
      <c r="AU909" s="356"/>
      <c r="AV909" s="364"/>
      <c r="AW909" s="356"/>
      <c r="AX909" s="356"/>
      <c r="AY909" s="356"/>
      <c r="AZ909" s="356"/>
      <c r="BA909" s="356"/>
      <c r="BB909" s="356"/>
      <c r="BC909" s="356"/>
      <c r="BD909" s="356"/>
      <c r="BE909" s="356"/>
      <c r="BF909" s="356"/>
      <c r="BG909" s="356"/>
      <c r="BH909" s="354"/>
      <c r="BI909" s="354"/>
      <c r="BJ909" s="356"/>
      <c r="BK909" s="356"/>
      <c r="BL909" s="356"/>
      <c r="BM909" s="356"/>
      <c r="BN909" s="356"/>
      <c r="BO909" s="356"/>
      <c r="BP909" s="356"/>
      <c r="BQ909" s="356"/>
      <c r="BR909" s="356"/>
      <c r="BS909" s="354"/>
      <c r="BT909" s="356"/>
    </row>
    <row r="910" spans="1:72" x14ac:dyDescent="0.2">
      <c r="A910" s="353"/>
      <c r="B910" s="354"/>
      <c r="C910" s="354"/>
      <c r="D910" s="354"/>
      <c r="E910" s="354"/>
      <c r="F910" s="356"/>
      <c r="G910" s="356"/>
      <c r="H910" s="356"/>
      <c r="I910" s="357"/>
      <c r="J910" s="356"/>
      <c r="K910" s="356"/>
      <c r="L910" s="356"/>
      <c r="M910" s="356"/>
      <c r="N910" s="356"/>
      <c r="O910" s="356"/>
      <c r="P910" s="356"/>
      <c r="Q910" s="356"/>
      <c r="R910" s="358"/>
      <c r="S910" s="358"/>
      <c r="T910" s="356"/>
      <c r="U910" s="359"/>
      <c r="V910" s="493"/>
      <c r="W910" s="356"/>
      <c r="X910" s="356"/>
      <c r="Y910" s="356"/>
      <c r="Z910" s="356"/>
      <c r="AA910" s="360"/>
      <c r="AB910" s="360"/>
      <c r="AC910" s="356"/>
      <c r="AD910" s="356"/>
      <c r="AE910" s="356"/>
      <c r="AF910" s="356"/>
      <c r="AG910" s="356"/>
      <c r="AH910" s="356"/>
      <c r="AI910" s="361"/>
      <c r="AJ910" s="356"/>
      <c r="AK910" s="356"/>
      <c r="AL910" s="356"/>
      <c r="AM910" s="362"/>
      <c r="AN910" s="356"/>
      <c r="AO910" s="356"/>
      <c r="AP910" s="356"/>
      <c r="AQ910" s="356"/>
      <c r="AR910" s="363"/>
      <c r="AS910" s="356"/>
      <c r="AT910" s="356"/>
      <c r="AU910" s="356"/>
      <c r="AV910" s="364"/>
      <c r="AW910" s="356"/>
      <c r="AX910" s="356"/>
      <c r="AY910" s="356"/>
      <c r="AZ910" s="356"/>
      <c r="BA910" s="356"/>
      <c r="BB910" s="356"/>
      <c r="BC910" s="356"/>
      <c r="BD910" s="356"/>
      <c r="BE910" s="356"/>
      <c r="BF910" s="356"/>
      <c r="BG910" s="356"/>
      <c r="BH910" s="354"/>
      <c r="BI910" s="354"/>
      <c r="BJ910" s="356"/>
      <c r="BK910" s="356"/>
      <c r="BL910" s="356"/>
      <c r="BM910" s="356"/>
      <c r="BN910" s="356"/>
      <c r="BO910" s="356"/>
      <c r="BP910" s="356"/>
      <c r="BQ910" s="356"/>
      <c r="BR910" s="356"/>
      <c r="BS910" s="354"/>
      <c r="BT910" s="356"/>
    </row>
    <row r="911" spans="1:72" x14ac:dyDescent="0.2">
      <c r="A911" s="353"/>
      <c r="B911" s="354"/>
      <c r="C911" s="354"/>
      <c r="D911" s="354"/>
      <c r="E911" s="354"/>
      <c r="F911" s="356"/>
      <c r="G911" s="356"/>
      <c r="H911" s="356"/>
      <c r="I911" s="357"/>
      <c r="J911" s="356"/>
      <c r="K911" s="356"/>
      <c r="L911" s="356"/>
      <c r="M911" s="356"/>
      <c r="N911" s="356"/>
      <c r="O911" s="356"/>
      <c r="P911" s="356"/>
      <c r="Q911" s="356"/>
      <c r="R911" s="358"/>
      <c r="S911" s="358"/>
      <c r="T911" s="356"/>
      <c r="U911" s="359"/>
      <c r="V911" s="493"/>
      <c r="W911" s="356"/>
      <c r="X911" s="356"/>
      <c r="Y911" s="356"/>
      <c r="Z911" s="356"/>
      <c r="AA911" s="360"/>
      <c r="AB911" s="360"/>
      <c r="AC911" s="356"/>
      <c r="AD911" s="356"/>
      <c r="AE911" s="356"/>
      <c r="AF911" s="356"/>
      <c r="AG911" s="356"/>
      <c r="AH911" s="356"/>
      <c r="AI911" s="361"/>
      <c r="AJ911" s="356"/>
      <c r="AK911" s="356"/>
      <c r="AL911" s="356"/>
      <c r="AM911" s="362"/>
      <c r="AN911" s="356"/>
      <c r="AO911" s="356"/>
      <c r="AP911" s="356"/>
      <c r="AQ911" s="356"/>
      <c r="AR911" s="363"/>
      <c r="AS911" s="356"/>
      <c r="AT911" s="356"/>
      <c r="AU911" s="356"/>
      <c r="AV911" s="364"/>
      <c r="AW911" s="356"/>
      <c r="AX911" s="356"/>
      <c r="AY911" s="356"/>
      <c r="AZ911" s="356"/>
      <c r="BA911" s="356"/>
      <c r="BB911" s="356"/>
      <c r="BC911" s="356"/>
      <c r="BD911" s="356"/>
      <c r="BE911" s="356"/>
      <c r="BF911" s="356"/>
      <c r="BG911" s="356"/>
      <c r="BH911" s="354"/>
      <c r="BI911" s="354"/>
      <c r="BJ911" s="356"/>
      <c r="BK911" s="356"/>
      <c r="BL911" s="356"/>
      <c r="BM911" s="356"/>
      <c r="BN911" s="356"/>
      <c r="BO911" s="356"/>
      <c r="BP911" s="356"/>
      <c r="BQ911" s="356"/>
      <c r="BR911" s="356"/>
      <c r="BS911" s="354"/>
      <c r="BT911" s="356"/>
    </row>
    <row r="912" spans="1:72" x14ac:dyDescent="0.2">
      <c r="A912" s="353"/>
      <c r="B912" s="354"/>
      <c r="C912" s="354"/>
      <c r="D912" s="354"/>
      <c r="E912" s="354"/>
      <c r="F912" s="356"/>
      <c r="G912" s="356"/>
      <c r="H912" s="356"/>
      <c r="I912" s="357"/>
      <c r="J912" s="356"/>
      <c r="K912" s="356"/>
      <c r="L912" s="356"/>
      <c r="M912" s="356"/>
      <c r="N912" s="356"/>
      <c r="O912" s="356"/>
      <c r="P912" s="356"/>
      <c r="Q912" s="356"/>
      <c r="R912" s="358"/>
      <c r="S912" s="358"/>
      <c r="T912" s="356"/>
      <c r="U912" s="359"/>
      <c r="V912" s="493"/>
      <c r="W912" s="356"/>
      <c r="X912" s="356"/>
      <c r="Y912" s="356"/>
      <c r="Z912" s="356"/>
      <c r="AA912" s="360"/>
      <c r="AB912" s="360"/>
      <c r="AC912" s="356"/>
      <c r="AD912" s="356"/>
      <c r="AE912" s="356"/>
      <c r="AF912" s="356"/>
      <c r="AG912" s="356"/>
      <c r="AH912" s="356"/>
      <c r="AI912" s="361"/>
      <c r="AJ912" s="356"/>
      <c r="AK912" s="356"/>
      <c r="AL912" s="356"/>
      <c r="AM912" s="362"/>
      <c r="AN912" s="356"/>
      <c r="AO912" s="356"/>
      <c r="AP912" s="356"/>
      <c r="AQ912" s="356"/>
      <c r="AR912" s="363"/>
      <c r="AS912" s="356"/>
      <c r="AT912" s="356"/>
      <c r="AU912" s="356"/>
      <c r="AV912" s="364"/>
      <c r="AW912" s="356"/>
      <c r="AX912" s="356"/>
      <c r="AY912" s="356"/>
      <c r="AZ912" s="356"/>
      <c r="BA912" s="356"/>
      <c r="BB912" s="356"/>
      <c r="BC912" s="356"/>
      <c r="BD912" s="356"/>
      <c r="BE912" s="356"/>
      <c r="BF912" s="356"/>
      <c r="BG912" s="356"/>
      <c r="BH912" s="354"/>
      <c r="BI912" s="354"/>
      <c r="BJ912" s="356"/>
      <c r="BK912" s="356"/>
      <c r="BL912" s="356"/>
      <c r="BM912" s="356"/>
      <c r="BN912" s="356"/>
      <c r="BO912" s="356"/>
      <c r="BP912" s="356"/>
      <c r="BQ912" s="356"/>
      <c r="BR912" s="356"/>
      <c r="BS912" s="354"/>
      <c r="BT912" s="356"/>
    </row>
    <row r="913" spans="1:72" x14ac:dyDescent="0.2">
      <c r="A913" s="353"/>
      <c r="B913" s="354"/>
      <c r="C913" s="354"/>
      <c r="D913" s="354"/>
      <c r="E913" s="354"/>
      <c r="F913" s="356"/>
      <c r="G913" s="356"/>
      <c r="H913" s="356"/>
      <c r="I913" s="357"/>
      <c r="J913" s="356"/>
      <c r="K913" s="356"/>
      <c r="L913" s="356"/>
      <c r="M913" s="356"/>
      <c r="N913" s="356"/>
      <c r="O913" s="356"/>
      <c r="P913" s="356"/>
      <c r="Q913" s="356"/>
      <c r="R913" s="358"/>
      <c r="S913" s="358"/>
      <c r="T913" s="356"/>
      <c r="U913" s="359"/>
      <c r="V913" s="493"/>
      <c r="W913" s="356"/>
      <c r="X913" s="356"/>
      <c r="Y913" s="356"/>
      <c r="Z913" s="356"/>
      <c r="AA913" s="360"/>
      <c r="AB913" s="360"/>
      <c r="AC913" s="356"/>
      <c r="AD913" s="356"/>
      <c r="AE913" s="356"/>
      <c r="AF913" s="356"/>
      <c r="AG913" s="356"/>
      <c r="AH913" s="356"/>
      <c r="AI913" s="361"/>
      <c r="AJ913" s="356"/>
      <c r="AK913" s="356"/>
      <c r="AL913" s="356"/>
      <c r="AM913" s="362"/>
      <c r="AN913" s="356"/>
      <c r="AO913" s="356"/>
      <c r="AP913" s="356"/>
      <c r="AQ913" s="356"/>
      <c r="AR913" s="363"/>
      <c r="AS913" s="356"/>
      <c r="AT913" s="356"/>
      <c r="AU913" s="356"/>
      <c r="AV913" s="364"/>
      <c r="AW913" s="356"/>
      <c r="AX913" s="356"/>
      <c r="AY913" s="356"/>
      <c r="AZ913" s="356"/>
      <c r="BA913" s="356"/>
      <c r="BB913" s="356"/>
      <c r="BC913" s="356"/>
      <c r="BD913" s="356"/>
      <c r="BE913" s="356"/>
      <c r="BF913" s="356"/>
      <c r="BG913" s="356"/>
      <c r="BH913" s="354"/>
      <c r="BI913" s="354"/>
      <c r="BJ913" s="356"/>
      <c r="BK913" s="356"/>
      <c r="BL913" s="356"/>
      <c r="BM913" s="356"/>
      <c r="BN913" s="356"/>
      <c r="BO913" s="356"/>
      <c r="BP913" s="356"/>
      <c r="BQ913" s="356"/>
      <c r="BR913" s="356"/>
      <c r="BS913" s="354"/>
      <c r="BT913" s="356"/>
    </row>
    <row r="914" spans="1:72" x14ac:dyDescent="0.2">
      <c r="A914" s="353"/>
      <c r="B914" s="354"/>
      <c r="C914" s="354"/>
      <c r="D914" s="354"/>
      <c r="E914" s="354"/>
      <c r="F914" s="356"/>
      <c r="G914" s="356"/>
      <c r="H914" s="356"/>
      <c r="I914" s="357"/>
      <c r="J914" s="356"/>
      <c r="K914" s="356"/>
      <c r="L914" s="356"/>
      <c r="M914" s="356"/>
      <c r="N914" s="356"/>
      <c r="O914" s="356"/>
      <c r="P914" s="356"/>
      <c r="Q914" s="356"/>
      <c r="R914" s="358"/>
      <c r="S914" s="358"/>
      <c r="T914" s="356"/>
      <c r="U914" s="359"/>
      <c r="V914" s="493"/>
      <c r="W914" s="356"/>
      <c r="X914" s="356"/>
      <c r="Y914" s="356"/>
      <c r="Z914" s="356"/>
      <c r="AA914" s="360"/>
      <c r="AB914" s="360"/>
      <c r="AC914" s="356"/>
      <c r="AD914" s="356"/>
      <c r="AE914" s="356"/>
      <c r="AF914" s="356"/>
      <c r="AG914" s="356"/>
      <c r="AH914" s="356"/>
      <c r="AI914" s="361"/>
      <c r="AJ914" s="356"/>
      <c r="AK914" s="356"/>
      <c r="AL914" s="356"/>
      <c r="AM914" s="362"/>
      <c r="AN914" s="356"/>
      <c r="AO914" s="356"/>
      <c r="AP914" s="356"/>
      <c r="AQ914" s="356"/>
      <c r="AR914" s="363"/>
      <c r="AS914" s="356"/>
      <c r="AT914" s="356"/>
      <c r="AU914" s="356"/>
      <c r="AV914" s="364"/>
      <c r="AW914" s="356"/>
      <c r="AX914" s="356"/>
      <c r="AY914" s="356"/>
      <c r="AZ914" s="356"/>
      <c r="BA914" s="356"/>
      <c r="BB914" s="356"/>
      <c r="BC914" s="356"/>
      <c r="BD914" s="356"/>
      <c r="BE914" s="356"/>
      <c r="BF914" s="356"/>
      <c r="BG914" s="356"/>
      <c r="BH914" s="354"/>
      <c r="BI914" s="354"/>
      <c r="BJ914" s="356"/>
      <c r="BK914" s="356"/>
      <c r="BL914" s="356"/>
      <c r="BM914" s="356"/>
      <c r="BN914" s="356"/>
      <c r="BO914" s="356"/>
      <c r="BP914" s="356"/>
      <c r="BQ914" s="356"/>
      <c r="BR914" s="356"/>
      <c r="BS914" s="354"/>
      <c r="BT914" s="356"/>
    </row>
    <row r="915" spans="1:72" x14ac:dyDescent="0.2">
      <c r="A915" s="353"/>
      <c r="B915" s="354"/>
      <c r="C915" s="354"/>
      <c r="D915" s="354"/>
      <c r="E915" s="354"/>
      <c r="F915" s="356"/>
      <c r="G915" s="356"/>
      <c r="H915" s="356"/>
      <c r="I915" s="357"/>
      <c r="J915" s="356"/>
      <c r="K915" s="356"/>
      <c r="L915" s="356"/>
      <c r="M915" s="356"/>
      <c r="N915" s="356"/>
      <c r="O915" s="356"/>
      <c r="P915" s="356"/>
      <c r="Q915" s="356"/>
      <c r="R915" s="358"/>
      <c r="S915" s="358"/>
      <c r="T915" s="356"/>
      <c r="U915" s="359"/>
      <c r="V915" s="493"/>
      <c r="W915" s="356"/>
      <c r="X915" s="356"/>
      <c r="Y915" s="356"/>
      <c r="Z915" s="356"/>
      <c r="AA915" s="360"/>
      <c r="AB915" s="360"/>
      <c r="AC915" s="356"/>
      <c r="AD915" s="356"/>
      <c r="AE915" s="356"/>
      <c r="AF915" s="356"/>
      <c r="AG915" s="356"/>
      <c r="AH915" s="356"/>
      <c r="AI915" s="361"/>
      <c r="AJ915" s="356"/>
      <c r="AK915" s="356"/>
      <c r="AL915" s="356"/>
      <c r="AM915" s="362"/>
      <c r="AN915" s="356"/>
      <c r="AO915" s="356"/>
      <c r="AP915" s="356"/>
      <c r="AQ915" s="356"/>
      <c r="AR915" s="363"/>
      <c r="AS915" s="356"/>
      <c r="AT915" s="356"/>
      <c r="AU915" s="356"/>
      <c r="AV915" s="364"/>
      <c r="AW915" s="356"/>
      <c r="AX915" s="356"/>
      <c r="AY915" s="356"/>
      <c r="AZ915" s="356"/>
      <c r="BA915" s="356"/>
      <c r="BB915" s="356"/>
      <c r="BC915" s="356"/>
      <c r="BD915" s="356"/>
      <c r="BE915" s="356"/>
      <c r="BF915" s="356"/>
      <c r="BG915" s="356"/>
      <c r="BH915" s="354"/>
      <c r="BI915" s="354"/>
      <c r="BJ915" s="356"/>
      <c r="BK915" s="356"/>
      <c r="BL915" s="356"/>
      <c r="BM915" s="356"/>
      <c r="BN915" s="356"/>
      <c r="BO915" s="356"/>
      <c r="BP915" s="356"/>
      <c r="BQ915" s="356"/>
      <c r="BR915" s="356"/>
      <c r="BS915" s="354"/>
      <c r="BT915" s="356"/>
    </row>
    <row r="916" spans="1:72" x14ac:dyDescent="0.2">
      <c r="A916" s="353"/>
      <c r="B916" s="354"/>
      <c r="C916" s="354"/>
      <c r="D916" s="354"/>
      <c r="E916" s="354"/>
      <c r="F916" s="356"/>
      <c r="G916" s="356"/>
      <c r="H916" s="356"/>
      <c r="I916" s="357"/>
      <c r="J916" s="356"/>
      <c r="K916" s="356"/>
      <c r="L916" s="356"/>
      <c r="M916" s="356"/>
      <c r="N916" s="356"/>
      <c r="O916" s="356"/>
      <c r="P916" s="356"/>
      <c r="Q916" s="356"/>
      <c r="R916" s="358"/>
      <c r="S916" s="358"/>
      <c r="T916" s="356"/>
      <c r="U916" s="359"/>
      <c r="V916" s="493"/>
      <c r="W916" s="356"/>
      <c r="X916" s="356"/>
      <c r="Y916" s="356"/>
      <c r="Z916" s="356"/>
      <c r="AA916" s="360"/>
      <c r="AB916" s="360"/>
      <c r="AC916" s="356"/>
      <c r="AD916" s="356"/>
      <c r="AE916" s="356"/>
      <c r="AF916" s="356"/>
      <c r="AG916" s="356"/>
      <c r="AH916" s="356"/>
      <c r="AI916" s="361"/>
      <c r="AJ916" s="356"/>
      <c r="AK916" s="356"/>
      <c r="AL916" s="356"/>
      <c r="AM916" s="362"/>
      <c r="AN916" s="356"/>
      <c r="AO916" s="356"/>
      <c r="AP916" s="356"/>
      <c r="AQ916" s="356"/>
      <c r="AR916" s="363"/>
      <c r="AS916" s="356"/>
      <c r="AT916" s="356"/>
      <c r="AU916" s="356"/>
      <c r="AV916" s="364"/>
      <c r="AW916" s="356"/>
      <c r="AX916" s="356"/>
      <c r="AY916" s="356"/>
      <c r="AZ916" s="356"/>
      <c r="BA916" s="356"/>
      <c r="BB916" s="356"/>
      <c r="BC916" s="356"/>
      <c r="BD916" s="356"/>
      <c r="BE916" s="356"/>
      <c r="BF916" s="356"/>
      <c r="BG916" s="356"/>
      <c r="BH916" s="354"/>
      <c r="BI916" s="354"/>
      <c r="BJ916" s="356"/>
      <c r="BK916" s="356"/>
      <c r="BL916" s="356"/>
      <c r="BM916" s="356"/>
      <c r="BN916" s="356"/>
      <c r="BO916" s="356"/>
      <c r="BP916" s="356"/>
      <c r="BQ916" s="356"/>
      <c r="BR916" s="356"/>
      <c r="BS916" s="354"/>
      <c r="BT916" s="356"/>
    </row>
    <row r="917" spans="1:72" x14ac:dyDescent="0.2">
      <c r="A917" s="353"/>
      <c r="B917" s="354"/>
      <c r="C917" s="354"/>
      <c r="D917" s="354"/>
      <c r="E917" s="354"/>
      <c r="F917" s="356"/>
      <c r="G917" s="356"/>
      <c r="H917" s="356"/>
      <c r="I917" s="357"/>
      <c r="J917" s="356"/>
      <c r="K917" s="356"/>
      <c r="L917" s="356"/>
      <c r="M917" s="356"/>
      <c r="N917" s="356"/>
      <c r="O917" s="356"/>
      <c r="P917" s="356"/>
      <c r="Q917" s="356"/>
      <c r="R917" s="358"/>
      <c r="S917" s="358"/>
      <c r="T917" s="356"/>
      <c r="U917" s="359"/>
      <c r="V917" s="493"/>
      <c r="W917" s="356"/>
      <c r="X917" s="356"/>
      <c r="Y917" s="356"/>
      <c r="Z917" s="356"/>
      <c r="AA917" s="360"/>
      <c r="AB917" s="360"/>
      <c r="AC917" s="356"/>
      <c r="AD917" s="356"/>
      <c r="AE917" s="356"/>
      <c r="AF917" s="356"/>
      <c r="AG917" s="356"/>
      <c r="AH917" s="356"/>
      <c r="AI917" s="361"/>
      <c r="AJ917" s="356"/>
      <c r="AK917" s="356"/>
      <c r="AL917" s="356"/>
      <c r="AM917" s="362"/>
      <c r="AN917" s="356"/>
      <c r="AO917" s="356"/>
      <c r="AP917" s="356"/>
      <c r="AQ917" s="356"/>
      <c r="AR917" s="363"/>
      <c r="AS917" s="356"/>
      <c r="AT917" s="356"/>
      <c r="AU917" s="356"/>
      <c r="AV917" s="364"/>
      <c r="AW917" s="356"/>
      <c r="AX917" s="356"/>
      <c r="AY917" s="356"/>
      <c r="AZ917" s="356"/>
      <c r="BA917" s="356"/>
      <c r="BB917" s="356"/>
      <c r="BC917" s="356"/>
      <c r="BD917" s="356"/>
      <c r="BE917" s="356"/>
      <c r="BF917" s="356"/>
      <c r="BG917" s="356"/>
      <c r="BH917" s="354"/>
      <c r="BI917" s="354"/>
      <c r="BJ917" s="356"/>
      <c r="BK917" s="356"/>
      <c r="BL917" s="356"/>
      <c r="BM917" s="356"/>
      <c r="BN917" s="356"/>
      <c r="BO917" s="356"/>
      <c r="BP917" s="356"/>
      <c r="BQ917" s="356"/>
      <c r="BR917" s="356"/>
      <c r="BS917" s="354"/>
      <c r="BT917" s="356"/>
    </row>
    <row r="918" spans="1:72" x14ac:dyDescent="0.2">
      <c r="A918" s="353"/>
      <c r="B918" s="354"/>
      <c r="C918" s="354"/>
      <c r="D918" s="354"/>
      <c r="E918" s="354"/>
      <c r="F918" s="356"/>
      <c r="G918" s="356"/>
      <c r="H918" s="356"/>
      <c r="I918" s="357"/>
      <c r="J918" s="356"/>
      <c r="K918" s="356"/>
      <c r="L918" s="356"/>
      <c r="M918" s="356"/>
      <c r="N918" s="356"/>
      <c r="O918" s="356"/>
      <c r="P918" s="356"/>
      <c r="Q918" s="356"/>
      <c r="R918" s="358"/>
      <c r="S918" s="358"/>
      <c r="T918" s="356"/>
      <c r="U918" s="359"/>
      <c r="V918" s="493"/>
      <c r="W918" s="356"/>
      <c r="X918" s="356"/>
      <c r="Y918" s="356"/>
      <c r="Z918" s="356"/>
      <c r="AA918" s="360"/>
      <c r="AB918" s="360"/>
      <c r="AC918" s="356"/>
      <c r="AD918" s="356"/>
      <c r="AE918" s="356"/>
      <c r="AF918" s="356"/>
      <c r="AG918" s="356"/>
      <c r="AH918" s="356"/>
      <c r="AI918" s="361"/>
      <c r="AJ918" s="356"/>
      <c r="AK918" s="356"/>
      <c r="AL918" s="356"/>
      <c r="AM918" s="362"/>
      <c r="AN918" s="356"/>
      <c r="AO918" s="356"/>
      <c r="AP918" s="356"/>
      <c r="AQ918" s="356"/>
      <c r="AR918" s="363"/>
      <c r="AS918" s="356"/>
      <c r="AT918" s="356"/>
      <c r="AU918" s="356"/>
      <c r="AV918" s="364"/>
      <c r="AW918" s="356"/>
      <c r="AX918" s="356"/>
      <c r="AY918" s="356"/>
      <c r="AZ918" s="356"/>
      <c r="BA918" s="356"/>
      <c r="BB918" s="356"/>
      <c r="BC918" s="356"/>
      <c r="BD918" s="356"/>
      <c r="BE918" s="356"/>
      <c r="BF918" s="356"/>
      <c r="BG918" s="356"/>
      <c r="BH918" s="354"/>
      <c r="BI918" s="354"/>
      <c r="BJ918" s="356"/>
      <c r="BK918" s="356"/>
      <c r="BL918" s="356"/>
      <c r="BM918" s="356"/>
      <c r="BN918" s="356"/>
      <c r="BO918" s="356"/>
      <c r="BP918" s="356"/>
      <c r="BQ918" s="356"/>
      <c r="BR918" s="356"/>
      <c r="BS918" s="354"/>
      <c r="BT918" s="356"/>
    </row>
    <row r="919" spans="1:72" x14ac:dyDescent="0.2">
      <c r="A919" s="353"/>
      <c r="B919" s="354"/>
      <c r="C919" s="354"/>
      <c r="D919" s="354"/>
      <c r="E919" s="354"/>
      <c r="F919" s="356"/>
      <c r="G919" s="356"/>
      <c r="H919" s="356"/>
      <c r="I919" s="357"/>
      <c r="J919" s="356"/>
      <c r="K919" s="356"/>
      <c r="L919" s="356"/>
      <c r="M919" s="356"/>
      <c r="N919" s="356"/>
      <c r="O919" s="356"/>
      <c r="P919" s="356"/>
      <c r="Q919" s="356"/>
      <c r="R919" s="358"/>
      <c r="S919" s="358"/>
      <c r="T919" s="356"/>
      <c r="U919" s="359"/>
      <c r="V919" s="493"/>
      <c r="W919" s="356"/>
      <c r="X919" s="356"/>
      <c r="Y919" s="356"/>
      <c r="Z919" s="356"/>
      <c r="AA919" s="360"/>
      <c r="AB919" s="360"/>
      <c r="AC919" s="356"/>
      <c r="AD919" s="356"/>
      <c r="AE919" s="356"/>
      <c r="AF919" s="356"/>
      <c r="AG919" s="356"/>
      <c r="AH919" s="356"/>
      <c r="AI919" s="361"/>
      <c r="AJ919" s="356"/>
      <c r="AK919" s="356"/>
      <c r="AL919" s="356"/>
      <c r="AM919" s="362"/>
      <c r="AN919" s="356"/>
      <c r="AO919" s="356"/>
      <c r="AP919" s="356"/>
      <c r="AQ919" s="356"/>
      <c r="AR919" s="363"/>
      <c r="AS919" s="356"/>
      <c r="AT919" s="356"/>
      <c r="AU919" s="356"/>
      <c r="AV919" s="364"/>
      <c r="AW919" s="356"/>
      <c r="AX919" s="356"/>
      <c r="AY919" s="356"/>
      <c r="AZ919" s="356"/>
      <c r="BA919" s="356"/>
      <c r="BB919" s="356"/>
      <c r="BC919" s="356"/>
      <c r="BD919" s="356"/>
      <c r="BE919" s="356"/>
      <c r="BF919" s="356"/>
      <c r="BG919" s="356"/>
      <c r="BH919" s="354"/>
      <c r="BI919" s="354"/>
      <c r="BJ919" s="356"/>
      <c r="BK919" s="356"/>
      <c r="BL919" s="356"/>
      <c r="BM919" s="356"/>
      <c r="BN919" s="356"/>
      <c r="BO919" s="356"/>
      <c r="BP919" s="356"/>
      <c r="BQ919" s="356"/>
      <c r="BR919" s="356"/>
      <c r="BS919" s="354"/>
      <c r="BT919" s="356"/>
    </row>
    <row r="920" spans="1:72" x14ac:dyDescent="0.2">
      <c r="A920" s="353"/>
      <c r="B920" s="354"/>
      <c r="C920" s="354"/>
      <c r="D920" s="354"/>
      <c r="E920" s="354"/>
      <c r="F920" s="356"/>
      <c r="G920" s="356"/>
      <c r="H920" s="356"/>
      <c r="I920" s="357"/>
      <c r="J920" s="356"/>
      <c r="K920" s="356"/>
      <c r="L920" s="356"/>
      <c r="M920" s="356"/>
      <c r="N920" s="356"/>
      <c r="O920" s="356"/>
      <c r="P920" s="356"/>
      <c r="Q920" s="356"/>
      <c r="R920" s="358"/>
      <c r="S920" s="358"/>
      <c r="T920" s="356"/>
      <c r="U920" s="359"/>
      <c r="V920" s="493"/>
      <c r="W920" s="356"/>
      <c r="X920" s="356"/>
      <c r="Y920" s="356"/>
      <c r="Z920" s="356"/>
      <c r="AA920" s="360"/>
      <c r="AB920" s="360"/>
      <c r="AC920" s="356"/>
      <c r="AD920" s="356"/>
      <c r="AE920" s="356"/>
      <c r="AF920" s="356"/>
      <c r="AG920" s="356"/>
      <c r="AH920" s="356"/>
      <c r="AI920" s="361"/>
      <c r="AJ920" s="356"/>
      <c r="AK920" s="356"/>
      <c r="AL920" s="356"/>
      <c r="AM920" s="362"/>
      <c r="AN920" s="356"/>
      <c r="AO920" s="356"/>
      <c r="AP920" s="356"/>
      <c r="AQ920" s="356"/>
      <c r="AR920" s="363"/>
      <c r="AS920" s="356"/>
      <c r="AT920" s="356"/>
      <c r="AU920" s="356"/>
      <c r="AV920" s="364"/>
      <c r="AW920" s="356"/>
      <c r="AX920" s="356"/>
      <c r="AY920" s="356"/>
      <c r="AZ920" s="356"/>
      <c r="BA920" s="356"/>
      <c r="BB920" s="356"/>
      <c r="BC920" s="356"/>
      <c r="BD920" s="356"/>
      <c r="BE920" s="356"/>
      <c r="BF920" s="356"/>
      <c r="BG920" s="356"/>
      <c r="BH920" s="354"/>
      <c r="BI920" s="354"/>
      <c r="BJ920" s="356"/>
      <c r="BK920" s="356"/>
      <c r="BL920" s="356"/>
      <c r="BM920" s="356"/>
      <c r="BN920" s="356"/>
      <c r="BO920" s="356"/>
      <c r="BP920" s="356"/>
      <c r="BQ920" s="356"/>
      <c r="BR920" s="356"/>
      <c r="BS920" s="354"/>
      <c r="BT920" s="356"/>
    </row>
    <row r="921" spans="1:72" x14ac:dyDescent="0.2">
      <c r="A921" s="353"/>
      <c r="B921" s="354"/>
      <c r="C921" s="354"/>
      <c r="D921" s="354"/>
      <c r="E921" s="354"/>
      <c r="F921" s="356"/>
      <c r="G921" s="356"/>
      <c r="H921" s="356"/>
      <c r="I921" s="357"/>
      <c r="J921" s="356"/>
      <c r="K921" s="356"/>
      <c r="L921" s="356"/>
      <c r="M921" s="356"/>
      <c r="N921" s="356"/>
      <c r="O921" s="356"/>
      <c r="P921" s="356"/>
      <c r="Q921" s="356"/>
      <c r="R921" s="358"/>
      <c r="S921" s="358"/>
      <c r="T921" s="356"/>
      <c r="U921" s="359"/>
      <c r="V921" s="493"/>
      <c r="W921" s="356"/>
      <c r="X921" s="356"/>
      <c r="Y921" s="356"/>
      <c r="Z921" s="356"/>
      <c r="AA921" s="360"/>
      <c r="AB921" s="360"/>
      <c r="AC921" s="356"/>
      <c r="AD921" s="356"/>
      <c r="AE921" s="356"/>
      <c r="AF921" s="356"/>
      <c r="AG921" s="356"/>
      <c r="AH921" s="356"/>
      <c r="AI921" s="361"/>
      <c r="AJ921" s="356"/>
      <c r="AK921" s="356"/>
      <c r="AL921" s="356"/>
      <c r="AM921" s="362"/>
      <c r="AN921" s="356"/>
      <c r="AO921" s="356"/>
      <c r="AP921" s="356"/>
      <c r="AQ921" s="356"/>
      <c r="AR921" s="363"/>
      <c r="AS921" s="356"/>
      <c r="AT921" s="356"/>
      <c r="AU921" s="356"/>
      <c r="AV921" s="364"/>
      <c r="AW921" s="356"/>
      <c r="AX921" s="356"/>
      <c r="AY921" s="356"/>
      <c r="AZ921" s="356"/>
      <c r="BA921" s="356"/>
      <c r="BB921" s="356"/>
      <c r="BC921" s="356"/>
      <c r="BD921" s="356"/>
      <c r="BE921" s="356"/>
      <c r="BF921" s="356"/>
      <c r="BG921" s="356"/>
      <c r="BH921" s="354"/>
      <c r="BI921" s="354"/>
      <c r="BJ921" s="356"/>
      <c r="BK921" s="356"/>
      <c r="BL921" s="356"/>
      <c r="BM921" s="356"/>
      <c r="BN921" s="356"/>
      <c r="BO921" s="356"/>
      <c r="BP921" s="356"/>
      <c r="BQ921" s="356"/>
      <c r="BR921" s="356"/>
      <c r="BS921" s="354"/>
      <c r="BT921" s="356"/>
    </row>
    <row r="922" spans="1:72" x14ac:dyDescent="0.2">
      <c r="A922" s="353"/>
      <c r="B922" s="354"/>
      <c r="C922" s="354"/>
      <c r="D922" s="354"/>
      <c r="E922" s="354"/>
      <c r="F922" s="356"/>
      <c r="G922" s="356"/>
      <c r="H922" s="356"/>
      <c r="I922" s="357"/>
      <c r="J922" s="356"/>
      <c r="K922" s="356"/>
      <c r="L922" s="356"/>
      <c r="M922" s="356"/>
      <c r="N922" s="356"/>
      <c r="O922" s="356"/>
      <c r="P922" s="356"/>
      <c r="Q922" s="356"/>
      <c r="R922" s="358"/>
      <c r="S922" s="358"/>
      <c r="T922" s="356"/>
      <c r="U922" s="359"/>
      <c r="V922" s="493"/>
      <c r="W922" s="356"/>
      <c r="X922" s="356"/>
      <c r="Y922" s="356"/>
      <c r="Z922" s="356"/>
      <c r="AA922" s="360"/>
      <c r="AB922" s="360"/>
      <c r="AC922" s="356"/>
      <c r="AD922" s="356"/>
      <c r="AE922" s="356"/>
      <c r="AF922" s="356"/>
      <c r="AG922" s="356"/>
      <c r="AH922" s="356"/>
      <c r="AI922" s="361"/>
      <c r="AJ922" s="356"/>
      <c r="AK922" s="356"/>
      <c r="AL922" s="356"/>
      <c r="AM922" s="362"/>
      <c r="AN922" s="356"/>
      <c r="AO922" s="356"/>
      <c r="AP922" s="356"/>
      <c r="AQ922" s="356"/>
      <c r="AR922" s="363"/>
      <c r="AS922" s="356"/>
      <c r="AT922" s="356"/>
      <c r="AU922" s="356"/>
      <c r="AV922" s="364"/>
      <c r="AW922" s="356"/>
      <c r="AX922" s="356"/>
      <c r="AY922" s="356"/>
      <c r="AZ922" s="356"/>
      <c r="BA922" s="356"/>
      <c r="BB922" s="356"/>
      <c r="BC922" s="356"/>
      <c r="BD922" s="356"/>
      <c r="BE922" s="356"/>
      <c r="BF922" s="356"/>
      <c r="BG922" s="356"/>
      <c r="BH922" s="354"/>
      <c r="BI922" s="354"/>
      <c r="BJ922" s="356"/>
      <c r="BK922" s="356"/>
      <c r="BL922" s="356"/>
      <c r="BM922" s="356"/>
      <c r="BN922" s="356"/>
      <c r="BO922" s="356"/>
      <c r="BP922" s="356"/>
      <c r="BQ922" s="356"/>
      <c r="BR922" s="356"/>
      <c r="BS922" s="354"/>
      <c r="BT922" s="356"/>
    </row>
    <row r="923" spans="1:72" x14ac:dyDescent="0.2">
      <c r="A923" s="353"/>
      <c r="B923" s="354"/>
      <c r="C923" s="354"/>
      <c r="D923" s="354"/>
      <c r="E923" s="354"/>
      <c r="F923" s="356"/>
      <c r="G923" s="356"/>
      <c r="H923" s="356"/>
      <c r="I923" s="357"/>
      <c r="J923" s="356"/>
      <c r="K923" s="356"/>
      <c r="L923" s="356"/>
      <c r="M923" s="356"/>
      <c r="N923" s="356"/>
      <c r="O923" s="356"/>
      <c r="P923" s="356"/>
      <c r="Q923" s="356"/>
      <c r="R923" s="358"/>
      <c r="S923" s="358"/>
      <c r="T923" s="356"/>
      <c r="U923" s="359"/>
      <c r="V923" s="493"/>
      <c r="W923" s="356"/>
      <c r="X923" s="356"/>
      <c r="Y923" s="356"/>
      <c r="Z923" s="356"/>
      <c r="AA923" s="360"/>
      <c r="AB923" s="360"/>
      <c r="AC923" s="356"/>
      <c r="AD923" s="356"/>
      <c r="AE923" s="356"/>
      <c r="AF923" s="356"/>
      <c r="AG923" s="356"/>
      <c r="AH923" s="356"/>
      <c r="AI923" s="361"/>
      <c r="AJ923" s="356"/>
      <c r="AK923" s="356"/>
      <c r="AL923" s="356"/>
      <c r="AM923" s="362"/>
      <c r="AN923" s="356"/>
      <c r="AO923" s="356"/>
      <c r="AP923" s="356"/>
      <c r="AQ923" s="356"/>
      <c r="AR923" s="363"/>
      <c r="AS923" s="356"/>
      <c r="AT923" s="356"/>
      <c r="AU923" s="356"/>
      <c r="AV923" s="364"/>
      <c r="AW923" s="356"/>
      <c r="AX923" s="356"/>
      <c r="AY923" s="356"/>
      <c r="AZ923" s="356"/>
      <c r="BA923" s="356"/>
      <c r="BB923" s="356"/>
      <c r="BC923" s="356"/>
      <c r="BD923" s="356"/>
      <c r="BE923" s="356"/>
      <c r="BF923" s="356"/>
      <c r="BG923" s="356"/>
      <c r="BH923" s="354"/>
      <c r="BI923" s="354"/>
      <c r="BJ923" s="356"/>
      <c r="BK923" s="356"/>
      <c r="BL923" s="356"/>
      <c r="BM923" s="356"/>
      <c r="BN923" s="356"/>
      <c r="BO923" s="356"/>
      <c r="BP923" s="356"/>
      <c r="BQ923" s="356"/>
      <c r="BR923" s="356"/>
      <c r="BS923" s="354"/>
      <c r="BT923" s="356"/>
    </row>
    <row r="924" spans="1:72" x14ac:dyDescent="0.2">
      <c r="A924" s="353"/>
      <c r="B924" s="354"/>
      <c r="C924" s="354"/>
      <c r="D924" s="354"/>
      <c r="E924" s="354"/>
      <c r="F924" s="356"/>
      <c r="G924" s="356"/>
      <c r="H924" s="356"/>
      <c r="I924" s="357"/>
      <c r="J924" s="356"/>
      <c r="K924" s="356"/>
      <c r="L924" s="356"/>
      <c r="M924" s="356"/>
      <c r="N924" s="356"/>
      <c r="O924" s="356"/>
      <c r="P924" s="356"/>
      <c r="Q924" s="356"/>
      <c r="R924" s="358"/>
      <c r="S924" s="358"/>
      <c r="T924" s="356"/>
      <c r="U924" s="359"/>
      <c r="V924" s="493"/>
      <c r="W924" s="356"/>
      <c r="X924" s="356"/>
      <c r="Y924" s="356"/>
      <c r="Z924" s="356"/>
      <c r="AA924" s="360"/>
      <c r="AB924" s="360"/>
      <c r="AC924" s="356"/>
      <c r="AD924" s="356"/>
      <c r="AE924" s="356"/>
      <c r="AF924" s="356"/>
      <c r="AG924" s="356"/>
      <c r="AH924" s="356"/>
      <c r="AI924" s="361"/>
      <c r="AJ924" s="356"/>
      <c r="AK924" s="356"/>
      <c r="AL924" s="356"/>
      <c r="AM924" s="362"/>
      <c r="AN924" s="356"/>
      <c r="AO924" s="356"/>
      <c r="AP924" s="356"/>
      <c r="AQ924" s="356"/>
      <c r="AR924" s="363"/>
      <c r="AS924" s="356"/>
      <c r="AT924" s="356"/>
      <c r="AU924" s="356"/>
      <c r="AV924" s="364"/>
      <c r="AW924" s="356"/>
      <c r="AX924" s="356"/>
      <c r="AY924" s="356"/>
      <c r="AZ924" s="356"/>
      <c r="BA924" s="356"/>
      <c r="BB924" s="356"/>
      <c r="BC924" s="356"/>
      <c r="BD924" s="356"/>
      <c r="BE924" s="356"/>
      <c r="BF924" s="356"/>
      <c r="BG924" s="356"/>
      <c r="BH924" s="354"/>
      <c r="BI924" s="354"/>
      <c r="BJ924" s="356"/>
      <c r="BK924" s="356"/>
      <c r="BL924" s="356"/>
      <c r="BM924" s="356"/>
      <c r="BN924" s="356"/>
      <c r="BO924" s="356"/>
      <c r="BP924" s="356"/>
      <c r="BQ924" s="356"/>
      <c r="BR924" s="356"/>
      <c r="BS924" s="354"/>
      <c r="BT924" s="356"/>
    </row>
    <row r="925" spans="1:72" x14ac:dyDescent="0.2">
      <c r="A925" s="353"/>
      <c r="B925" s="354"/>
      <c r="C925" s="354"/>
      <c r="D925" s="354"/>
      <c r="E925" s="354"/>
      <c r="F925" s="356"/>
      <c r="G925" s="356"/>
      <c r="H925" s="356"/>
      <c r="I925" s="357"/>
      <c r="J925" s="356"/>
      <c r="K925" s="356"/>
      <c r="L925" s="356"/>
      <c r="M925" s="356"/>
      <c r="N925" s="356"/>
      <c r="O925" s="356"/>
      <c r="P925" s="356"/>
      <c r="Q925" s="356"/>
      <c r="R925" s="358"/>
      <c r="S925" s="358"/>
      <c r="T925" s="356"/>
      <c r="U925" s="359"/>
      <c r="V925" s="493"/>
      <c r="W925" s="356"/>
      <c r="X925" s="356"/>
      <c r="Y925" s="356"/>
      <c r="Z925" s="356"/>
      <c r="AA925" s="360"/>
      <c r="AB925" s="360"/>
      <c r="AC925" s="356"/>
      <c r="AD925" s="356"/>
      <c r="AE925" s="356"/>
      <c r="AF925" s="356"/>
      <c r="AG925" s="356"/>
      <c r="AH925" s="356"/>
      <c r="AI925" s="361"/>
      <c r="AJ925" s="356"/>
      <c r="AK925" s="356"/>
      <c r="AL925" s="356"/>
      <c r="AM925" s="362"/>
      <c r="AN925" s="356"/>
      <c r="AO925" s="356"/>
      <c r="AP925" s="356"/>
      <c r="AQ925" s="356"/>
      <c r="AR925" s="363"/>
      <c r="AS925" s="356"/>
      <c r="AT925" s="356"/>
      <c r="AU925" s="356"/>
      <c r="AV925" s="364"/>
      <c r="AW925" s="356"/>
      <c r="AX925" s="356"/>
      <c r="AY925" s="356"/>
      <c r="AZ925" s="356"/>
      <c r="BA925" s="356"/>
      <c r="BB925" s="356"/>
      <c r="BC925" s="356"/>
      <c r="BD925" s="356"/>
      <c r="BE925" s="356"/>
      <c r="BF925" s="356"/>
      <c r="BG925" s="356"/>
      <c r="BH925" s="354"/>
      <c r="BI925" s="354"/>
      <c r="BJ925" s="356"/>
      <c r="BK925" s="356"/>
      <c r="BL925" s="356"/>
      <c r="BM925" s="356"/>
      <c r="BN925" s="356"/>
      <c r="BO925" s="356"/>
      <c r="BP925" s="356"/>
      <c r="BQ925" s="356"/>
      <c r="BR925" s="356"/>
      <c r="BS925" s="354"/>
      <c r="BT925" s="356"/>
    </row>
    <row r="926" spans="1:72" x14ac:dyDescent="0.2">
      <c r="A926" s="353"/>
      <c r="B926" s="354"/>
      <c r="C926" s="354"/>
      <c r="D926" s="354"/>
      <c r="E926" s="354"/>
      <c r="F926" s="356"/>
      <c r="G926" s="356"/>
      <c r="H926" s="356"/>
      <c r="I926" s="357"/>
      <c r="J926" s="356"/>
      <c r="K926" s="356"/>
      <c r="L926" s="356"/>
      <c r="M926" s="356"/>
      <c r="N926" s="356"/>
      <c r="O926" s="356"/>
      <c r="P926" s="356"/>
      <c r="Q926" s="356"/>
      <c r="R926" s="358"/>
      <c r="S926" s="358"/>
      <c r="T926" s="356"/>
      <c r="U926" s="359"/>
      <c r="V926" s="493"/>
      <c r="W926" s="356"/>
      <c r="X926" s="356"/>
      <c r="Y926" s="356"/>
      <c r="Z926" s="356"/>
      <c r="AA926" s="360"/>
      <c r="AB926" s="360"/>
      <c r="AC926" s="356"/>
      <c r="AD926" s="356"/>
      <c r="AE926" s="356"/>
      <c r="AF926" s="356"/>
      <c r="AG926" s="356"/>
      <c r="AH926" s="356"/>
      <c r="AI926" s="361"/>
      <c r="AJ926" s="356"/>
      <c r="AK926" s="356"/>
      <c r="AL926" s="356"/>
      <c r="AM926" s="362"/>
      <c r="AN926" s="356"/>
      <c r="AO926" s="356"/>
      <c r="AP926" s="356"/>
      <c r="AQ926" s="356"/>
      <c r="AR926" s="363"/>
      <c r="AS926" s="356"/>
      <c r="AT926" s="356"/>
      <c r="AU926" s="356"/>
      <c r="AV926" s="364"/>
      <c r="AW926" s="356"/>
      <c r="AX926" s="356"/>
      <c r="AY926" s="356"/>
      <c r="AZ926" s="356"/>
      <c r="BA926" s="356"/>
      <c r="BB926" s="356"/>
      <c r="BC926" s="356"/>
      <c r="BD926" s="356"/>
      <c r="BE926" s="356"/>
      <c r="BF926" s="356"/>
      <c r="BG926" s="356"/>
      <c r="BH926" s="354"/>
      <c r="BI926" s="354"/>
      <c r="BJ926" s="356"/>
      <c r="BK926" s="356"/>
      <c r="BL926" s="356"/>
      <c r="BM926" s="356"/>
      <c r="BN926" s="356"/>
      <c r="BO926" s="356"/>
      <c r="BP926" s="356"/>
      <c r="BQ926" s="356"/>
      <c r="BR926" s="356"/>
      <c r="BS926" s="354"/>
      <c r="BT926" s="356"/>
    </row>
    <row r="927" spans="1:72" x14ac:dyDescent="0.2">
      <c r="A927" s="353"/>
      <c r="B927" s="354"/>
      <c r="C927" s="354"/>
      <c r="D927" s="354"/>
      <c r="E927" s="354"/>
      <c r="F927" s="356"/>
      <c r="G927" s="356"/>
      <c r="H927" s="356"/>
      <c r="I927" s="357"/>
      <c r="J927" s="356"/>
      <c r="K927" s="356"/>
      <c r="L927" s="356"/>
      <c r="M927" s="356"/>
      <c r="N927" s="356"/>
      <c r="O927" s="356"/>
      <c r="P927" s="356"/>
      <c r="Q927" s="356"/>
      <c r="R927" s="358"/>
      <c r="S927" s="358"/>
      <c r="T927" s="356"/>
      <c r="U927" s="359"/>
      <c r="V927" s="493"/>
      <c r="W927" s="356"/>
      <c r="X927" s="356"/>
      <c r="Y927" s="356"/>
      <c r="Z927" s="356"/>
      <c r="AA927" s="360"/>
      <c r="AB927" s="360"/>
      <c r="AC927" s="356"/>
      <c r="AD927" s="356"/>
      <c r="AE927" s="356"/>
      <c r="AF927" s="356"/>
      <c r="AG927" s="356"/>
      <c r="AH927" s="356"/>
      <c r="AI927" s="361"/>
      <c r="AJ927" s="356"/>
      <c r="AK927" s="356"/>
      <c r="AL927" s="356"/>
      <c r="AM927" s="362"/>
      <c r="AN927" s="356"/>
      <c r="AO927" s="356"/>
      <c r="AP927" s="356"/>
      <c r="AQ927" s="356"/>
      <c r="AR927" s="363"/>
      <c r="AS927" s="356"/>
      <c r="AT927" s="356"/>
      <c r="AU927" s="356"/>
      <c r="AV927" s="364"/>
      <c r="AW927" s="356"/>
      <c r="AX927" s="356"/>
      <c r="AY927" s="356"/>
      <c r="AZ927" s="356"/>
      <c r="BA927" s="356"/>
      <c r="BB927" s="356"/>
      <c r="BC927" s="356"/>
      <c r="BD927" s="356"/>
      <c r="BE927" s="356"/>
      <c r="BF927" s="356"/>
      <c r="BG927" s="356"/>
      <c r="BH927" s="354"/>
      <c r="BI927" s="354"/>
      <c r="BJ927" s="356"/>
      <c r="BK927" s="356"/>
      <c r="BL927" s="356"/>
      <c r="BM927" s="356"/>
      <c r="BN927" s="356"/>
      <c r="BO927" s="356"/>
      <c r="BP927" s="356"/>
      <c r="BQ927" s="356"/>
      <c r="BR927" s="356"/>
      <c r="BS927" s="354"/>
      <c r="BT927" s="356"/>
    </row>
    <row r="928" spans="1:72" x14ac:dyDescent="0.2">
      <c r="A928" s="353"/>
      <c r="B928" s="354"/>
      <c r="C928" s="354"/>
      <c r="D928" s="354"/>
      <c r="E928" s="354"/>
      <c r="F928" s="356"/>
      <c r="G928" s="356"/>
      <c r="H928" s="356"/>
      <c r="I928" s="357"/>
      <c r="J928" s="356"/>
      <c r="K928" s="356"/>
      <c r="L928" s="356"/>
      <c r="M928" s="356"/>
      <c r="N928" s="356"/>
      <c r="O928" s="356"/>
      <c r="P928" s="356"/>
      <c r="Q928" s="356"/>
      <c r="R928" s="358"/>
      <c r="S928" s="358"/>
      <c r="T928" s="356"/>
      <c r="U928" s="359"/>
      <c r="V928" s="493"/>
      <c r="W928" s="356"/>
      <c r="X928" s="356"/>
      <c r="Y928" s="356"/>
      <c r="Z928" s="356"/>
      <c r="AA928" s="360"/>
      <c r="AB928" s="360"/>
      <c r="AC928" s="356"/>
      <c r="AD928" s="356"/>
      <c r="AE928" s="356"/>
      <c r="AF928" s="356"/>
      <c r="AG928" s="356"/>
      <c r="AH928" s="356"/>
      <c r="AI928" s="361"/>
      <c r="AJ928" s="356"/>
      <c r="AK928" s="356"/>
      <c r="AL928" s="356"/>
      <c r="AM928" s="362"/>
      <c r="AN928" s="356"/>
      <c r="AO928" s="356"/>
      <c r="AP928" s="356"/>
      <c r="AQ928" s="356"/>
      <c r="AR928" s="363"/>
      <c r="AS928" s="356"/>
      <c r="AT928" s="356"/>
      <c r="AU928" s="356"/>
      <c r="AV928" s="364"/>
      <c r="AW928" s="356"/>
      <c r="AX928" s="356"/>
      <c r="AY928" s="356"/>
      <c r="AZ928" s="356"/>
      <c r="BA928" s="356"/>
      <c r="BB928" s="356"/>
      <c r="BC928" s="356"/>
      <c r="BD928" s="356"/>
      <c r="BE928" s="356"/>
      <c r="BF928" s="356"/>
      <c r="BG928" s="356"/>
      <c r="BH928" s="354"/>
      <c r="BI928" s="354"/>
      <c r="BJ928" s="356"/>
      <c r="BK928" s="356"/>
      <c r="BL928" s="356"/>
      <c r="BM928" s="356"/>
      <c r="BN928" s="356"/>
      <c r="BO928" s="356"/>
      <c r="BP928" s="356"/>
      <c r="BQ928" s="356"/>
      <c r="BR928" s="356"/>
      <c r="BS928" s="354"/>
      <c r="BT928" s="356"/>
    </row>
    <row r="929" spans="1:72" x14ac:dyDescent="0.2">
      <c r="A929" s="353"/>
      <c r="B929" s="354"/>
      <c r="C929" s="354"/>
      <c r="D929" s="354"/>
      <c r="E929" s="354"/>
      <c r="F929" s="356"/>
      <c r="G929" s="356"/>
      <c r="H929" s="356"/>
      <c r="I929" s="357"/>
      <c r="J929" s="356"/>
      <c r="K929" s="356"/>
      <c r="L929" s="356"/>
      <c r="M929" s="356"/>
      <c r="N929" s="356"/>
      <c r="O929" s="356"/>
      <c r="P929" s="356"/>
      <c r="Q929" s="356"/>
      <c r="R929" s="358"/>
      <c r="S929" s="358"/>
      <c r="T929" s="356"/>
      <c r="U929" s="359"/>
      <c r="V929" s="493"/>
      <c r="W929" s="356"/>
      <c r="X929" s="356"/>
      <c r="Y929" s="356"/>
      <c r="Z929" s="356"/>
      <c r="AA929" s="360"/>
      <c r="AB929" s="360"/>
      <c r="AC929" s="356"/>
      <c r="AD929" s="356"/>
      <c r="AE929" s="356"/>
      <c r="AF929" s="356"/>
      <c r="AG929" s="356"/>
      <c r="AH929" s="356"/>
      <c r="AI929" s="361"/>
      <c r="AJ929" s="356"/>
      <c r="AK929" s="356"/>
      <c r="AL929" s="356"/>
      <c r="AM929" s="362"/>
      <c r="AN929" s="356"/>
      <c r="AO929" s="356"/>
      <c r="AP929" s="356"/>
      <c r="AQ929" s="356"/>
      <c r="AR929" s="363"/>
      <c r="AS929" s="356"/>
      <c r="AT929" s="356"/>
      <c r="AU929" s="356"/>
      <c r="AV929" s="364"/>
      <c r="AW929" s="356"/>
      <c r="AX929" s="356"/>
      <c r="AY929" s="356"/>
      <c r="AZ929" s="356"/>
      <c r="BA929" s="356"/>
      <c r="BB929" s="356"/>
      <c r="BC929" s="356"/>
      <c r="BD929" s="356"/>
      <c r="BE929" s="356"/>
      <c r="BF929" s="356"/>
      <c r="BG929" s="356"/>
      <c r="BH929" s="354"/>
      <c r="BI929" s="354"/>
      <c r="BJ929" s="356"/>
      <c r="BK929" s="356"/>
      <c r="BL929" s="356"/>
      <c r="BM929" s="356"/>
      <c r="BN929" s="356"/>
      <c r="BO929" s="356"/>
      <c r="BP929" s="356"/>
      <c r="BQ929" s="356"/>
      <c r="BR929" s="356"/>
      <c r="BS929" s="354"/>
      <c r="BT929" s="356"/>
    </row>
    <row r="930" spans="1:72" x14ac:dyDescent="0.2">
      <c r="A930" s="353"/>
      <c r="B930" s="354"/>
      <c r="C930" s="354"/>
      <c r="D930" s="354"/>
      <c r="E930" s="354"/>
      <c r="F930" s="356"/>
      <c r="G930" s="356"/>
      <c r="H930" s="356"/>
      <c r="I930" s="357"/>
      <c r="J930" s="356"/>
      <c r="K930" s="356"/>
      <c r="L930" s="356"/>
      <c r="M930" s="356"/>
      <c r="N930" s="356"/>
      <c r="O930" s="356"/>
      <c r="P930" s="356"/>
      <c r="Q930" s="356"/>
      <c r="R930" s="358"/>
      <c r="S930" s="358"/>
      <c r="T930" s="356"/>
      <c r="U930" s="359"/>
      <c r="V930" s="493"/>
      <c r="W930" s="356"/>
      <c r="X930" s="356"/>
      <c r="Y930" s="356"/>
      <c r="Z930" s="356"/>
      <c r="AA930" s="360"/>
      <c r="AB930" s="360"/>
      <c r="AC930" s="356"/>
      <c r="AD930" s="356"/>
      <c r="AE930" s="356"/>
      <c r="AF930" s="356"/>
      <c r="AG930" s="356"/>
      <c r="AH930" s="356"/>
      <c r="AI930" s="361"/>
      <c r="AJ930" s="356"/>
      <c r="AK930" s="356"/>
      <c r="AL930" s="356"/>
      <c r="AM930" s="362"/>
      <c r="AN930" s="356"/>
      <c r="AO930" s="356"/>
      <c r="AP930" s="356"/>
      <c r="AQ930" s="356"/>
      <c r="AR930" s="363"/>
      <c r="AS930" s="356"/>
      <c r="AT930" s="356"/>
      <c r="AU930" s="356"/>
      <c r="AV930" s="364"/>
      <c r="AW930" s="356"/>
      <c r="AX930" s="356"/>
      <c r="AY930" s="356"/>
      <c r="AZ930" s="356"/>
      <c r="BA930" s="356"/>
      <c r="BB930" s="356"/>
      <c r="BC930" s="356"/>
      <c r="BD930" s="356"/>
      <c r="BE930" s="356"/>
      <c r="BF930" s="356"/>
      <c r="BG930" s="356"/>
      <c r="BH930" s="354"/>
      <c r="BI930" s="354"/>
      <c r="BJ930" s="356"/>
      <c r="BK930" s="356"/>
      <c r="BL930" s="356"/>
      <c r="BM930" s="356"/>
      <c r="BN930" s="356"/>
      <c r="BO930" s="356"/>
      <c r="BP930" s="356"/>
      <c r="BQ930" s="356"/>
      <c r="BR930" s="356"/>
      <c r="BS930" s="354"/>
      <c r="BT930" s="356"/>
    </row>
    <row r="931" spans="1:72" x14ac:dyDescent="0.2">
      <c r="A931" s="353"/>
      <c r="B931" s="354"/>
      <c r="C931" s="354"/>
      <c r="D931" s="354"/>
      <c r="E931" s="354"/>
      <c r="F931" s="356"/>
      <c r="G931" s="356"/>
      <c r="H931" s="356"/>
      <c r="I931" s="357"/>
      <c r="J931" s="356"/>
      <c r="K931" s="356"/>
      <c r="L931" s="356"/>
      <c r="M931" s="356"/>
      <c r="N931" s="356"/>
      <c r="O931" s="356"/>
      <c r="P931" s="356"/>
      <c r="Q931" s="356"/>
      <c r="R931" s="358"/>
      <c r="S931" s="358"/>
      <c r="T931" s="356"/>
      <c r="U931" s="359"/>
      <c r="V931" s="493"/>
      <c r="W931" s="356"/>
      <c r="X931" s="356"/>
      <c r="Y931" s="356"/>
      <c r="Z931" s="356"/>
      <c r="AA931" s="360"/>
      <c r="AB931" s="360"/>
      <c r="AC931" s="356"/>
      <c r="AD931" s="356"/>
      <c r="AE931" s="356"/>
      <c r="AF931" s="356"/>
      <c r="AG931" s="356"/>
      <c r="AH931" s="356"/>
      <c r="AI931" s="361"/>
      <c r="AJ931" s="356"/>
      <c r="AK931" s="356"/>
      <c r="AL931" s="356"/>
      <c r="AM931" s="362"/>
      <c r="AN931" s="356"/>
      <c r="AO931" s="356"/>
      <c r="AP931" s="356"/>
      <c r="AQ931" s="356"/>
      <c r="AR931" s="363"/>
      <c r="AS931" s="356"/>
      <c r="AT931" s="356"/>
      <c r="AU931" s="356"/>
      <c r="AV931" s="364"/>
      <c r="AW931" s="356"/>
      <c r="AX931" s="356"/>
      <c r="AY931" s="356"/>
      <c r="AZ931" s="356"/>
      <c r="BA931" s="356"/>
      <c r="BB931" s="356"/>
      <c r="BC931" s="356"/>
      <c r="BD931" s="356"/>
      <c r="BE931" s="356"/>
      <c r="BF931" s="356"/>
      <c r="BG931" s="356"/>
      <c r="BH931" s="354"/>
      <c r="BI931" s="354"/>
      <c r="BJ931" s="356"/>
      <c r="BK931" s="356"/>
      <c r="BL931" s="356"/>
      <c r="BM931" s="356"/>
      <c r="BN931" s="356"/>
      <c r="BO931" s="356"/>
      <c r="BP931" s="356"/>
      <c r="BQ931" s="356"/>
      <c r="BR931" s="356"/>
      <c r="BS931" s="354"/>
      <c r="BT931" s="356"/>
    </row>
    <row r="932" spans="1:72" x14ac:dyDescent="0.2">
      <c r="A932" s="353"/>
      <c r="B932" s="354"/>
      <c r="C932" s="354"/>
      <c r="D932" s="354"/>
      <c r="E932" s="354"/>
      <c r="F932" s="356"/>
      <c r="G932" s="356"/>
      <c r="H932" s="356"/>
      <c r="I932" s="357"/>
      <c r="J932" s="356"/>
      <c r="K932" s="356"/>
      <c r="L932" s="356"/>
      <c r="M932" s="356"/>
      <c r="N932" s="356"/>
      <c r="O932" s="356"/>
      <c r="P932" s="356"/>
      <c r="Q932" s="356"/>
      <c r="R932" s="358"/>
      <c r="S932" s="358"/>
      <c r="T932" s="356"/>
      <c r="U932" s="359"/>
      <c r="V932" s="493"/>
      <c r="W932" s="356"/>
      <c r="X932" s="356"/>
      <c r="Y932" s="356"/>
      <c r="Z932" s="356"/>
      <c r="AA932" s="360"/>
      <c r="AB932" s="360"/>
      <c r="AC932" s="356"/>
      <c r="AD932" s="356"/>
      <c r="AE932" s="356"/>
      <c r="AF932" s="356"/>
      <c r="AG932" s="356"/>
      <c r="AH932" s="356"/>
      <c r="AI932" s="361"/>
      <c r="AJ932" s="356"/>
      <c r="AK932" s="356"/>
      <c r="AL932" s="356"/>
      <c r="AM932" s="362"/>
      <c r="AN932" s="356"/>
      <c r="AO932" s="356"/>
      <c r="AP932" s="356"/>
      <c r="AQ932" s="356"/>
      <c r="AR932" s="363"/>
      <c r="AS932" s="356"/>
      <c r="AT932" s="356"/>
      <c r="AU932" s="356"/>
      <c r="AV932" s="364"/>
      <c r="AW932" s="356"/>
      <c r="AX932" s="356"/>
      <c r="AY932" s="356"/>
      <c r="AZ932" s="356"/>
      <c r="BA932" s="356"/>
      <c r="BB932" s="356"/>
      <c r="BC932" s="356"/>
      <c r="BD932" s="356"/>
      <c r="BE932" s="356"/>
      <c r="BF932" s="356"/>
      <c r="BG932" s="356"/>
      <c r="BH932" s="354"/>
      <c r="BI932" s="354"/>
      <c r="BJ932" s="356"/>
      <c r="BK932" s="356"/>
      <c r="BL932" s="356"/>
      <c r="BM932" s="356"/>
      <c r="BN932" s="356"/>
      <c r="BO932" s="356"/>
      <c r="BP932" s="356"/>
      <c r="BQ932" s="356"/>
      <c r="BR932" s="356"/>
      <c r="BS932" s="354"/>
      <c r="BT932" s="356"/>
    </row>
    <row r="933" spans="1:72" x14ac:dyDescent="0.2">
      <c r="A933" s="353"/>
      <c r="B933" s="354"/>
      <c r="C933" s="354"/>
      <c r="D933" s="354"/>
      <c r="E933" s="354"/>
      <c r="F933" s="356"/>
      <c r="G933" s="356"/>
      <c r="H933" s="356"/>
      <c r="I933" s="357"/>
      <c r="J933" s="356"/>
      <c r="K933" s="356"/>
      <c r="L933" s="356"/>
      <c r="M933" s="356"/>
      <c r="N933" s="356"/>
      <c r="O933" s="356"/>
      <c r="P933" s="356"/>
      <c r="Q933" s="356"/>
      <c r="R933" s="358"/>
      <c r="S933" s="358"/>
      <c r="T933" s="356"/>
      <c r="U933" s="359"/>
      <c r="V933" s="493"/>
      <c r="W933" s="356"/>
      <c r="X933" s="356"/>
      <c r="Y933" s="356"/>
      <c r="Z933" s="356"/>
      <c r="AA933" s="360"/>
      <c r="AB933" s="360"/>
      <c r="AC933" s="356"/>
      <c r="AD933" s="356"/>
      <c r="AE933" s="356"/>
      <c r="AF933" s="356"/>
      <c r="AG933" s="356"/>
      <c r="AH933" s="356"/>
      <c r="AI933" s="361"/>
      <c r="AJ933" s="356"/>
      <c r="AK933" s="356"/>
      <c r="AL933" s="356"/>
      <c r="AM933" s="362"/>
      <c r="AN933" s="356"/>
      <c r="AO933" s="356"/>
      <c r="AP933" s="356"/>
      <c r="AQ933" s="356"/>
      <c r="AR933" s="363"/>
      <c r="AS933" s="356"/>
      <c r="AT933" s="356"/>
      <c r="AU933" s="356"/>
      <c r="AV933" s="364"/>
      <c r="AW933" s="356"/>
      <c r="AX933" s="356"/>
      <c r="AY933" s="356"/>
      <c r="AZ933" s="356"/>
      <c r="BA933" s="356"/>
      <c r="BB933" s="356"/>
      <c r="BC933" s="356"/>
      <c r="BD933" s="356"/>
      <c r="BE933" s="356"/>
      <c r="BF933" s="356"/>
      <c r="BG933" s="356"/>
      <c r="BH933" s="354"/>
      <c r="BI933" s="354"/>
      <c r="BJ933" s="356"/>
      <c r="BK933" s="356"/>
      <c r="BL933" s="356"/>
      <c r="BM933" s="356"/>
      <c r="BN933" s="356"/>
      <c r="BO933" s="356"/>
      <c r="BP933" s="356"/>
      <c r="BQ933" s="356"/>
      <c r="BR933" s="356"/>
      <c r="BS933" s="354"/>
      <c r="BT933" s="356"/>
    </row>
    <row r="934" spans="1:72" x14ac:dyDescent="0.2">
      <c r="A934" s="353"/>
      <c r="B934" s="354"/>
      <c r="C934" s="354"/>
      <c r="D934" s="354"/>
      <c r="E934" s="354"/>
      <c r="F934" s="356"/>
      <c r="G934" s="356"/>
      <c r="H934" s="356"/>
      <c r="I934" s="357"/>
      <c r="J934" s="356"/>
      <c r="K934" s="356"/>
      <c r="L934" s="356"/>
      <c r="M934" s="356"/>
      <c r="N934" s="356"/>
      <c r="O934" s="356"/>
      <c r="P934" s="356"/>
      <c r="Q934" s="356"/>
      <c r="R934" s="358"/>
      <c r="S934" s="358"/>
      <c r="T934" s="356"/>
      <c r="U934" s="359"/>
      <c r="V934" s="493"/>
      <c r="W934" s="356"/>
      <c r="X934" s="356"/>
      <c r="Y934" s="356"/>
      <c r="Z934" s="356"/>
      <c r="AA934" s="360"/>
      <c r="AB934" s="360"/>
      <c r="AC934" s="356"/>
      <c r="AD934" s="356"/>
      <c r="AE934" s="356"/>
      <c r="AF934" s="356"/>
      <c r="AG934" s="356"/>
      <c r="AH934" s="356"/>
      <c r="AI934" s="361"/>
      <c r="AJ934" s="356"/>
      <c r="AK934" s="356"/>
      <c r="AL934" s="356"/>
      <c r="AM934" s="362"/>
      <c r="AN934" s="356"/>
      <c r="AO934" s="356"/>
      <c r="AP934" s="356"/>
      <c r="AQ934" s="356"/>
      <c r="AR934" s="363"/>
      <c r="AS934" s="356"/>
      <c r="AT934" s="356"/>
      <c r="AU934" s="356"/>
      <c r="AV934" s="364"/>
      <c r="AW934" s="356"/>
      <c r="AX934" s="356"/>
      <c r="AY934" s="356"/>
      <c r="AZ934" s="356"/>
      <c r="BA934" s="356"/>
      <c r="BB934" s="356"/>
      <c r="BC934" s="356"/>
      <c r="BD934" s="356"/>
      <c r="BE934" s="356"/>
      <c r="BF934" s="356"/>
      <c r="BG934" s="356"/>
      <c r="BH934" s="354"/>
      <c r="BI934" s="354"/>
      <c r="BJ934" s="356"/>
      <c r="BK934" s="356"/>
      <c r="BL934" s="356"/>
      <c r="BM934" s="356"/>
      <c r="BN934" s="356"/>
      <c r="BO934" s="356"/>
      <c r="BP934" s="356"/>
      <c r="BQ934" s="356"/>
      <c r="BR934" s="356"/>
      <c r="BS934" s="354"/>
      <c r="BT934" s="356"/>
    </row>
    <row r="935" spans="1:72" x14ac:dyDescent="0.2">
      <c r="A935" s="353"/>
      <c r="B935" s="354"/>
      <c r="C935" s="354"/>
      <c r="D935" s="354"/>
      <c r="E935" s="354"/>
      <c r="F935" s="356"/>
      <c r="G935" s="356"/>
      <c r="H935" s="356"/>
      <c r="I935" s="357"/>
      <c r="J935" s="356"/>
      <c r="K935" s="356"/>
      <c r="L935" s="356"/>
      <c r="M935" s="356"/>
      <c r="N935" s="356"/>
      <c r="O935" s="356"/>
      <c r="P935" s="356"/>
      <c r="Q935" s="356"/>
      <c r="R935" s="358"/>
      <c r="S935" s="358"/>
      <c r="T935" s="356"/>
      <c r="U935" s="359"/>
      <c r="V935" s="493"/>
      <c r="W935" s="356"/>
      <c r="X935" s="356"/>
      <c r="Y935" s="356"/>
      <c r="Z935" s="356"/>
      <c r="AA935" s="360"/>
      <c r="AB935" s="360"/>
      <c r="AC935" s="356"/>
      <c r="AD935" s="356"/>
      <c r="AE935" s="356"/>
      <c r="AF935" s="356"/>
      <c r="AG935" s="356"/>
      <c r="AH935" s="356"/>
      <c r="AI935" s="361"/>
      <c r="AJ935" s="356"/>
      <c r="AK935" s="356"/>
      <c r="AL935" s="356"/>
      <c r="AM935" s="362"/>
      <c r="AN935" s="356"/>
      <c r="AO935" s="356"/>
      <c r="AP935" s="356"/>
      <c r="AQ935" s="356"/>
      <c r="AR935" s="363"/>
      <c r="AS935" s="356"/>
      <c r="AT935" s="356"/>
      <c r="AU935" s="356"/>
      <c r="AV935" s="364"/>
      <c r="AW935" s="356"/>
      <c r="AX935" s="356"/>
      <c r="AY935" s="356"/>
      <c r="AZ935" s="356"/>
      <c r="BA935" s="356"/>
      <c r="BB935" s="356"/>
      <c r="BC935" s="356"/>
      <c r="BD935" s="356"/>
      <c r="BE935" s="356"/>
      <c r="BF935" s="356"/>
      <c r="BG935" s="356"/>
      <c r="BH935" s="354"/>
      <c r="BI935" s="354"/>
      <c r="BJ935" s="356"/>
      <c r="BK935" s="356"/>
      <c r="BL935" s="356"/>
      <c r="BM935" s="356"/>
      <c r="BN935" s="356"/>
      <c r="BO935" s="356"/>
      <c r="BP935" s="356"/>
      <c r="BQ935" s="356"/>
      <c r="BR935" s="356"/>
      <c r="BS935" s="354"/>
      <c r="BT935" s="356"/>
    </row>
    <row r="936" spans="1:72" x14ac:dyDescent="0.2">
      <c r="A936" s="353"/>
      <c r="B936" s="354"/>
      <c r="C936" s="354"/>
      <c r="D936" s="354"/>
      <c r="E936" s="354"/>
      <c r="F936" s="356"/>
      <c r="G936" s="356"/>
      <c r="H936" s="356"/>
      <c r="I936" s="357"/>
      <c r="J936" s="356"/>
      <c r="K936" s="356"/>
      <c r="L936" s="356"/>
      <c r="M936" s="356"/>
      <c r="N936" s="356"/>
      <c r="O936" s="356"/>
      <c r="P936" s="356"/>
      <c r="Q936" s="356"/>
      <c r="R936" s="358"/>
      <c r="S936" s="358"/>
      <c r="T936" s="356"/>
      <c r="U936" s="359"/>
      <c r="V936" s="493"/>
      <c r="W936" s="356"/>
      <c r="X936" s="356"/>
      <c r="Y936" s="356"/>
      <c r="Z936" s="356"/>
      <c r="AA936" s="360"/>
      <c r="AB936" s="360"/>
      <c r="AC936" s="356"/>
      <c r="AD936" s="356"/>
      <c r="AE936" s="356"/>
      <c r="AF936" s="356"/>
      <c r="AG936" s="356"/>
      <c r="AH936" s="356"/>
      <c r="AI936" s="361"/>
      <c r="AJ936" s="356"/>
      <c r="AK936" s="356"/>
      <c r="AL936" s="356"/>
      <c r="AM936" s="362"/>
      <c r="AN936" s="356"/>
      <c r="AO936" s="356"/>
      <c r="AP936" s="356"/>
      <c r="AQ936" s="356"/>
      <c r="AR936" s="363"/>
      <c r="AS936" s="356"/>
      <c r="AT936" s="356"/>
      <c r="AU936" s="356"/>
      <c r="AV936" s="364"/>
      <c r="AW936" s="356"/>
      <c r="AX936" s="356"/>
      <c r="AY936" s="356"/>
      <c r="AZ936" s="356"/>
      <c r="BA936" s="356"/>
      <c r="BB936" s="356"/>
      <c r="BC936" s="356"/>
      <c r="BD936" s="356"/>
      <c r="BE936" s="356"/>
      <c r="BF936" s="356"/>
      <c r="BG936" s="356"/>
      <c r="BH936" s="354"/>
      <c r="BI936" s="354"/>
      <c r="BJ936" s="356"/>
      <c r="BK936" s="356"/>
      <c r="BL936" s="356"/>
      <c r="BM936" s="356"/>
      <c r="BN936" s="356"/>
      <c r="BO936" s="356"/>
      <c r="BP936" s="356"/>
      <c r="BQ936" s="356"/>
      <c r="BR936" s="356"/>
      <c r="BS936" s="354"/>
      <c r="BT936" s="356"/>
    </row>
    <row r="937" spans="1:72" x14ac:dyDescent="0.2">
      <c r="A937" s="353"/>
      <c r="B937" s="354"/>
      <c r="C937" s="354"/>
      <c r="D937" s="354"/>
      <c r="E937" s="354"/>
      <c r="F937" s="356"/>
      <c r="G937" s="356"/>
      <c r="H937" s="356"/>
      <c r="I937" s="357"/>
      <c r="J937" s="356"/>
      <c r="K937" s="356"/>
      <c r="L937" s="356"/>
      <c r="M937" s="356"/>
      <c r="N937" s="356"/>
      <c r="O937" s="356"/>
      <c r="P937" s="356"/>
      <c r="Q937" s="356"/>
      <c r="R937" s="358"/>
      <c r="S937" s="358"/>
      <c r="T937" s="356"/>
      <c r="U937" s="359"/>
      <c r="V937" s="493"/>
      <c r="W937" s="356"/>
      <c r="X937" s="356"/>
      <c r="Y937" s="356"/>
      <c r="Z937" s="356"/>
      <c r="AA937" s="360"/>
      <c r="AB937" s="360"/>
      <c r="AC937" s="356"/>
      <c r="AD937" s="356"/>
      <c r="AE937" s="356"/>
      <c r="AF937" s="356"/>
      <c r="AG937" s="356"/>
      <c r="AH937" s="356"/>
      <c r="AI937" s="361"/>
      <c r="AJ937" s="356"/>
      <c r="AK937" s="356"/>
      <c r="AL937" s="356"/>
      <c r="AM937" s="362"/>
      <c r="AN937" s="356"/>
      <c r="AO937" s="356"/>
      <c r="AP937" s="356"/>
      <c r="AQ937" s="356"/>
      <c r="AR937" s="363"/>
      <c r="AS937" s="356"/>
      <c r="AT937" s="356"/>
      <c r="AU937" s="356"/>
      <c r="AV937" s="364"/>
      <c r="AW937" s="356"/>
      <c r="AX937" s="356"/>
      <c r="AY937" s="356"/>
      <c r="AZ937" s="356"/>
      <c r="BA937" s="356"/>
      <c r="BB937" s="356"/>
      <c r="BC937" s="356"/>
      <c r="BD937" s="356"/>
      <c r="BE937" s="356"/>
      <c r="BF937" s="356"/>
      <c r="BG937" s="356"/>
      <c r="BH937" s="354"/>
      <c r="BI937" s="354"/>
      <c r="BJ937" s="356"/>
      <c r="BK937" s="356"/>
      <c r="BL937" s="356"/>
      <c r="BM937" s="356"/>
      <c r="BN937" s="356"/>
      <c r="BO937" s="356"/>
      <c r="BP937" s="356"/>
      <c r="BQ937" s="356"/>
      <c r="BR937" s="356"/>
      <c r="BS937" s="354"/>
      <c r="BT937" s="356"/>
    </row>
    <row r="938" spans="1:72" x14ac:dyDescent="0.2">
      <c r="A938" s="353"/>
      <c r="B938" s="354"/>
      <c r="C938" s="354"/>
      <c r="D938" s="354"/>
      <c r="E938" s="354"/>
      <c r="F938" s="356"/>
      <c r="G938" s="356"/>
      <c r="H938" s="356"/>
      <c r="I938" s="357"/>
      <c r="J938" s="356"/>
      <c r="K938" s="356"/>
      <c r="L938" s="356"/>
      <c r="M938" s="356"/>
      <c r="N938" s="356"/>
      <c r="O938" s="356"/>
      <c r="P938" s="356"/>
      <c r="Q938" s="356"/>
      <c r="R938" s="358"/>
      <c r="S938" s="358"/>
      <c r="T938" s="356"/>
      <c r="U938" s="359"/>
      <c r="V938" s="493"/>
      <c r="W938" s="356"/>
      <c r="X938" s="356"/>
      <c r="Y938" s="356"/>
      <c r="Z938" s="356"/>
      <c r="AA938" s="360"/>
      <c r="AB938" s="360"/>
      <c r="AC938" s="356"/>
      <c r="AD938" s="356"/>
      <c r="AE938" s="356"/>
      <c r="AF938" s="356"/>
      <c r="AG938" s="356"/>
      <c r="AH938" s="356"/>
      <c r="AI938" s="361"/>
      <c r="AJ938" s="356"/>
      <c r="AK938" s="356"/>
      <c r="AL938" s="356"/>
      <c r="AM938" s="362"/>
      <c r="AN938" s="356"/>
      <c r="AO938" s="356"/>
      <c r="AP938" s="356"/>
      <c r="AQ938" s="356"/>
      <c r="AR938" s="363"/>
      <c r="AS938" s="356"/>
      <c r="AT938" s="356"/>
      <c r="AU938" s="356"/>
      <c r="AV938" s="364"/>
      <c r="AW938" s="356"/>
      <c r="AX938" s="356"/>
      <c r="AY938" s="356"/>
      <c r="AZ938" s="356"/>
      <c r="BA938" s="356"/>
      <c r="BB938" s="356"/>
      <c r="BC938" s="356"/>
      <c r="BD938" s="356"/>
      <c r="BE938" s="356"/>
      <c r="BF938" s="356"/>
      <c r="BG938" s="356"/>
      <c r="BH938" s="354"/>
      <c r="BI938" s="354"/>
      <c r="BJ938" s="356"/>
      <c r="BK938" s="356"/>
      <c r="BL938" s="356"/>
      <c r="BM938" s="356"/>
      <c r="BN938" s="356"/>
      <c r="BO938" s="356"/>
      <c r="BP938" s="356"/>
      <c r="BQ938" s="356"/>
      <c r="BR938" s="356"/>
      <c r="BS938" s="354"/>
      <c r="BT938" s="356"/>
    </row>
    <row r="939" spans="1:72" x14ac:dyDescent="0.2">
      <c r="A939" s="353"/>
      <c r="B939" s="354"/>
      <c r="C939" s="354"/>
      <c r="D939" s="354"/>
      <c r="E939" s="354"/>
      <c r="F939" s="356"/>
      <c r="G939" s="356"/>
      <c r="H939" s="356"/>
      <c r="I939" s="357"/>
      <c r="J939" s="356"/>
      <c r="K939" s="356"/>
      <c r="L939" s="356"/>
      <c r="M939" s="356"/>
      <c r="N939" s="356"/>
      <c r="O939" s="356"/>
      <c r="P939" s="356"/>
      <c r="Q939" s="356"/>
      <c r="R939" s="358"/>
      <c r="S939" s="358"/>
      <c r="T939" s="356"/>
      <c r="U939" s="359"/>
      <c r="V939" s="493"/>
      <c r="W939" s="356"/>
      <c r="X939" s="356"/>
      <c r="Y939" s="356"/>
      <c r="Z939" s="356"/>
      <c r="AA939" s="360"/>
      <c r="AB939" s="360"/>
      <c r="AC939" s="356"/>
      <c r="AD939" s="356"/>
      <c r="AE939" s="356"/>
      <c r="AF939" s="356"/>
      <c r="AG939" s="356"/>
      <c r="AH939" s="356"/>
      <c r="AI939" s="361"/>
      <c r="AJ939" s="356"/>
      <c r="AK939" s="356"/>
      <c r="AL939" s="356"/>
      <c r="AM939" s="362"/>
      <c r="AN939" s="356"/>
      <c r="AO939" s="356"/>
      <c r="AP939" s="356"/>
      <c r="AQ939" s="356"/>
      <c r="AR939" s="363"/>
      <c r="AS939" s="356"/>
      <c r="AT939" s="356"/>
      <c r="AU939" s="356"/>
      <c r="AV939" s="364"/>
      <c r="AW939" s="356"/>
      <c r="AX939" s="356"/>
      <c r="AY939" s="356"/>
      <c r="AZ939" s="356"/>
      <c r="BA939" s="356"/>
      <c r="BB939" s="356"/>
      <c r="BC939" s="356"/>
      <c r="BD939" s="356"/>
      <c r="BE939" s="356"/>
      <c r="BF939" s="356"/>
      <c r="BG939" s="356"/>
      <c r="BH939" s="354"/>
      <c r="BI939" s="354"/>
      <c r="BJ939" s="356"/>
      <c r="BK939" s="356"/>
      <c r="BL939" s="356"/>
      <c r="BM939" s="356"/>
      <c r="BN939" s="356"/>
      <c r="BO939" s="356"/>
      <c r="BP939" s="356"/>
      <c r="BQ939" s="356"/>
      <c r="BR939" s="356"/>
      <c r="BS939" s="354"/>
      <c r="BT939" s="356"/>
    </row>
    <row r="940" spans="1:72" x14ac:dyDescent="0.2">
      <c r="A940" s="353"/>
      <c r="B940" s="354"/>
      <c r="C940" s="354"/>
      <c r="D940" s="354"/>
      <c r="E940" s="354"/>
      <c r="F940" s="356"/>
      <c r="G940" s="356"/>
      <c r="H940" s="356"/>
      <c r="I940" s="357"/>
      <c r="J940" s="356"/>
      <c r="K940" s="356"/>
      <c r="L940" s="356"/>
      <c r="M940" s="356"/>
      <c r="N940" s="356"/>
      <c r="O940" s="356"/>
      <c r="P940" s="356"/>
      <c r="Q940" s="356"/>
      <c r="R940" s="358"/>
      <c r="S940" s="358"/>
      <c r="T940" s="356"/>
      <c r="U940" s="359"/>
      <c r="V940" s="493"/>
      <c r="W940" s="356"/>
      <c r="X940" s="356"/>
      <c r="Y940" s="356"/>
      <c r="Z940" s="356"/>
      <c r="AA940" s="360"/>
      <c r="AB940" s="360"/>
      <c r="AC940" s="356"/>
      <c r="AD940" s="356"/>
      <c r="AE940" s="356"/>
      <c r="AF940" s="356"/>
      <c r="AG940" s="356"/>
      <c r="AH940" s="356"/>
      <c r="AI940" s="361"/>
      <c r="AJ940" s="356"/>
      <c r="AK940" s="356"/>
      <c r="AL940" s="356"/>
      <c r="AM940" s="362"/>
      <c r="AN940" s="356"/>
      <c r="AO940" s="356"/>
      <c r="AP940" s="356"/>
      <c r="AQ940" s="356"/>
      <c r="AR940" s="363"/>
      <c r="AS940" s="356"/>
      <c r="AT940" s="356"/>
      <c r="AU940" s="356"/>
      <c r="AV940" s="364"/>
      <c r="AW940" s="356"/>
      <c r="AX940" s="356"/>
      <c r="AY940" s="356"/>
      <c r="AZ940" s="356"/>
      <c r="BA940" s="356"/>
      <c r="BB940" s="356"/>
      <c r="BC940" s="356"/>
      <c r="BD940" s="356"/>
      <c r="BE940" s="356"/>
      <c r="BF940" s="356"/>
      <c r="BG940" s="356"/>
      <c r="BH940" s="354"/>
      <c r="BI940" s="354"/>
      <c r="BJ940" s="356"/>
      <c r="BK940" s="356"/>
      <c r="BL940" s="356"/>
      <c r="BM940" s="356"/>
      <c r="BN940" s="356"/>
      <c r="BO940" s="356"/>
      <c r="BP940" s="356"/>
      <c r="BQ940" s="356"/>
      <c r="BR940" s="356"/>
      <c r="BS940" s="354"/>
      <c r="BT940" s="356"/>
    </row>
    <row r="941" spans="1:72" x14ac:dyDescent="0.2">
      <c r="A941" s="353"/>
      <c r="B941" s="354"/>
      <c r="C941" s="354"/>
      <c r="D941" s="354"/>
      <c r="E941" s="354"/>
      <c r="F941" s="356"/>
      <c r="G941" s="356"/>
      <c r="H941" s="356"/>
      <c r="I941" s="357"/>
      <c r="J941" s="356"/>
      <c r="K941" s="356"/>
      <c r="L941" s="356"/>
      <c r="M941" s="356"/>
      <c r="N941" s="356"/>
      <c r="O941" s="356"/>
      <c r="P941" s="356"/>
      <c r="Q941" s="356"/>
      <c r="R941" s="358"/>
      <c r="S941" s="358"/>
      <c r="T941" s="356"/>
      <c r="U941" s="359"/>
      <c r="V941" s="493"/>
      <c r="W941" s="356"/>
      <c r="X941" s="356"/>
      <c r="Y941" s="356"/>
      <c r="Z941" s="356"/>
      <c r="AA941" s="360"/>
      <c r="AB941" s="360"/>
      <c r="AC941" s="356"/>
      <c r="AD941" s="356"/>
      <c r="AE941" s="356"/>
      <c r="AF941" s="356"/>
      <c r="AG941" s="356"/>
      <c r="AH941" s="356"/>
      <c r="AI941" s="361"/>
      <c r="AJ941" s="356"/>
      <c r="AK941" s="356"/>
      <c r="AL941" s="356"/>
      <c r="AM941" s="362"/>
      <c r="AN941" s="356"/>
      <c r="AO941" s="356"/>
      <c r="AP941" s="356"/>
      <c r="AQ941" s="356"/>
      <c r="AR941" s="363"/>
      <c r="AS941" s="356"/>
      <c r="AT941" s="356"/>
      <c r="AU941" s="356"/>
      <c r="AV941" s="364"/>
      <c r="AW941" s="356"/>
      <c r="AX941" s="356"/>
      <c r="AY941" s="356"/>
      <c r="AZ941" s="356"/>
      <c r="BA941" s="356"/>
      <c r="BB941" s="356"/>
      <c r="BC941" s="356"/>
      <c r="BD941" s="356"/>
      <c r="BE941" s="356"/>
      <c r="BF941" s="356"/>
      <c r="BG941" s="356"/>
      <c r="BH941" s="354"/>
      <c r="BI941" s="354"/>
      <c r="BJ941" s="356"/>
      <c r="BK941" s="356"/>
      <c r="BL941" s="356"/>
      <c r="BM941" s="356"/>
      <c r="BN941" s="356"/>
      <c r="BO941" s="356"/>
      <c r="BP941" s="356"/>
      <c r="BQ941" s="356"/>
      <c r="BR941" s="356"/>
      <c r="BS941" s="354"/>
      <c r="BT941" s="356"/>
    </row>
    <row r="942" spans="1:72" x14ac:dyDescent="0.2">
      <c r="A942" s="353"/>
      <c r="B942" s="354"/>
      <c r="C942" s="354"/>
      <c r="D942" s="354"/>
      <c r="E942" s="354"/>
      <c r="F942" s="356"/>
      <c r="G942" s="356"/>
      <c r="H942" s="356"/>
      <c r="I942" s="357"/>
      <c r="J942" s="356"/>
      <c r="K942" s="356"/>
      <c r="L942" s="356"/>
      <c r="M942" s="356"/>
      <c r="N942" s="356"/>
      <c r="O942" s="356"/>
      <c r="P942" s="356"/>
      <c r="Q942" s="356"/>
      <c r="R942" s="358"/>
      <c r="S942" s="358"/>
      <c r="T942" s="356"/>
      <c r="U942" s="359"/>
      <c r="V942" s="493"/>
      <c r="W942" s="356"/>
      <c r="X942" s="356"/>
      <c r="Y942" s="356"/>
      <c r="Z942" s="356"/>
      <c r="AA942" s="360"/>
      <c r="AB942" s="360"/>
      <c r="AC942" s="356"/>
      <c r="AD942" s="356"/>
      <c r="AE942" s="356"/>
      <c r="AF942" s="356"/>
      <c r="AG942" s="356"/>
      <c r="AH942" s="356"/>
      <c r="AI942" s="361"/>
      <c r="AJ942" s="356"/>
      <c r="AK942" s="356"/>
      <c r="AL942" s="356"/>
      <c r="AM942" s="362"/>
      <c r="AN942" s="356"/>
      <c r="AO942" s="356"/>
      <c r="AP942" s="356"/>
      <c r="AQ942" s="356"/>
      <c r="AR942" s="363"/>
      <c r="AS942" s="356"/>
      <c r="AT942" s="356"/>
      <c r="AU942" s="356"/>
      <c r="AV942" s="364"/>
      <c r="AW942" s="356"/>
      <c r="AX942" s="356"/>
      <c r="AY942" s="356"/>
      <c r="AZ942" s="356"/>
      <c r="BA942" s="356"/>
      <c r="BB942" s="356"/>
      <c r="BC942" s="356"/>
      <c r="BD942" s="356"/>
      <c r="BE942" s="356"/>
      <c r="BF942" s="356"/>
      <c r="BG942" s="356"/>
      <c r="BH942" s="354"/>
      <c r="BI942" s="354"/>
      <c r="BJ942" s="356"/>
      <c r="BK942" s="356"/>
      <c r="BL942" s="356"/>
      <c r="BM942" s="356"/>
      <c r="BN942" s="356"/>
      <c r="BO942" s="356"/>
      <c r="BP942" s="356"/>
      <c r="BQ942" s="356"/>
      <c r="BR942" s="356"/>
      <c r="BS942" s="354"/>
      <c r="BT942" s="356"/>
    </row>
    <row r="943" spans="1:72" x14ac:dyDescent="0.2">
      <c r="A943" s="353"/>
      <c r="B943" s="354"/>
      <c r="C943" s="354"/>
      <c r="D943" s="354"/>
      <c r="E943" s="354"/>
      <c r="F943" s="356"/>
      <c r="G943" s="356"/>
      <c r="H943" s="356"/>
      <c r="I943" s="357"/>
      <c r="J943" s="356"/>
      <c r="K943" s="356"/>
      <c r="L943" s="356"/>
      <c r="M943" s="356"/>
      <c r="N943" s="356"/>
      <c r="O943" s="356"/>
      <c r="P943" s="356"/>
      <c r="Q943" s="356"/>
      <c r="R943" s="358"/>
      <c r="S943" s="358"/>
      <c r="T943" s="356"/>
      <c r="U943" s="359"/>
      <c r="V943" s="493"/>
      <c r="W943" s="356"/>
      <c r="X943" s="356"/>
      <c r="Y943" s="356"/>
      <c r="Z943" s="356"/>
      <c r="AA943" s="360"/>
      <c r="AB943" s="360"/>
      <c r="AC943" s="356"/>
      <c r="AD943" s="356"/>
      <c r="AE943" s="356"/>
      <c r="AF943" s="356"/>
      <c r="AG943" s="356"/>
      <c r="AH943" s="356"/>
      <c r="AI943" s="361"/>
      <c r="AJ943" s="356"/>
      <c r="AK943" s="356"/>
      <c r="AL943" s="356"/>
      <c r="AM943" s="362"/>
      <c r="AN943" s="356"/>
      <c r="AO943" s="356"/>
      <c r="AP943" s="356"/>
      <c r="AQ943" s="356"/>
      <c r="AR943" s="363"/>
      <c r="AS943" s="356"/>
      <c r="AT943" s="356"/>
      <c r="AU943" s="356"/>
      <c r="AV943" s="364"/>
      <c r="AW943" s="356"/>
      <c r="AX943" s="356"/>
      <c r="AY943" s="356"/>
      <c r="AZ943" s="356"/>
      <c r="BA943" s="356"/>
      <c r="BB943" s="356"/>
      <c r="BC943" s="356"/>
      <c r="BD943" s="356"/>
      <c r="BE943" s="356"/>
      <c r="BF943" s="356"/>
      <c r="BG943" s="356"/>
      <c r="BH943" s="354"/>
      <c r="BI943" s="354"/>
      <c r="BJ943" s="356"/>
      <c r="BK943" s="356"/>
      <c r="BL943" s="356"/>
      <c r="BM943" s="356"/>
      <c r="BN943" s="356"/>
      <c r="BO943" s="356"/>
      <c r="BP943" s="356"/>
      <c r="BQ943" s="356"/>
      <c r="BR943" s="356"/>
      <c r="BS943" s="354"/>
      <c r="BT943" s="356"/>
    </row>
    <row r="944" spans="1:72" x14ac:dyDescent="0.2">
      <c r="A944" s="353"/>
      <c r="B944" s="354"/>
      <c r="C944" s="354"/>
      <c r="D944" s="354"/>
      <c r="E944" s="354"/>
      <c r="F944" s="356"/>
      <c r="G944" s="356"/>
      <c r="H944" s="356"/>
      <c r="I944" s="357"/>
      <c r="J944" s="356"/>
      <c r="K944" s="356"/>
      <c r="L944" s="356"/>
      <c r="M944" s="356"/>
      <c r="N944" s="356"/>
      <c r="O944" s="356"/>
      <c r="P944" s="356"/>
      <c r="Q944" s="356"/>
      <c r="R944" s="358"/>
      <c r="S944" s="358"/>
      <c r="T944" s="356"/>
      <c r="U944" s="359"/>
      <c r="V944" s="493"/>
      <c r="W944" s="356"/>
      <c r="X944" s="356"/>
      <c r="Y944" s="356"/>
      <c r="Z944" s="356"/>
      <c r="AA944" s="360"/>
      <c r="AB944" s="360"/>
      <c r="AC944" s="356"/>
      <c r="AD944" s="356"/>
      <c r="AE944" s="356"/>
      <c r="AF944" s="356"/>
      <c r="AG944" s="356"/>
      <c r="AH944" s="356"/>
      <c r="AI944" s="361"/>
      <c r="AJ944" s="356"/>
      <c r="AK944" s="356"/>
      <c r="AL944" s="356"/>
      <c r="AM944" s="362"/>
      <c r="AN944" s="356"/>
      <c r="AO944" s="356"/>
      <c r="AP944" s="356"/>
      <c r="AQ944" s="356"/>
      <c r="AR944" s="363"/>
      <c r="AS944" s="356"/>
      <c r="AT944" s="356"/>
      <c r="AU944" s="356"/>
      <c r="AV944" s="364"/>
      <c r="AW944" s="356"/>
      <c r="AX944" s="356"/>
      <c r="AY944" s="356"/>
      <c r="AZ944" s="356"/>
      <c r="BA944" s="356"/>
      <c r="BB944" s="356"/>
      <c r="BC944" s="356"/>
      <c r="BD944" s="356"/>
      <c r="BE944" s="356"/>
      <c r="BF944" s="356"/>
      <c r="BG944" s="356"/>
      <c r="BH944" s="354"/>
      <c r="BI944" s="354"/>
      <c r="BJ944" s="356"/>
      <c r="BK944" s="356"/>
      <c r="BL944" s="356"/>
      <c r="BM944" s="356"/>
      <c r="BN944" s="356"/>
      <c r="BO944" s="356"/>
      <c r="BP944" s="356"/>
      <c r="BQ944" s="356"/>
      <c r="BR944" s="356"/>
      <c r="BS944" s="354"/>
      <c r="BT944" s="356"/>
    </row>
    <row r="945" spans="1:72" x14ac:dyDescent="0.2">
      <c r="A945" s="353"/>
      <c r="B945" s="354"/>
      <c r="C945" s="354"/>
      <c r="D945" s="354"/>
      <c r="E945" s="354"/>
      <c r="F945" s="356"/>
      <c r="G945" s="356"/>
      <c r="H945" s="356"/>
      <c r="I945" s="357"/>
      <c r="J945" s="356"/>
      <c r="K945" s="356"/>
      <c r="L945" s="356"/>
      <c r="M945" s="356"/>
      <c r="N945" s="356"/>
      <c r="O945" s="356"/>
      <c r="P945" s="356"/>
      <c r="Q945" s="356"/>
      <c r="R945" s="358"/>
      <c r="S945" s="358"/>
      <c r="T945" s="356"/>
      <c r="U945" s="359"/>
      <c r="V945" s="493"/>
      <c r="W945" s="356"/>
      <c r="X945" s="356"/>
      <c r="Y945" s="356"/>
      <c r="Z945" s="356"/>
      <c r="AA945" s="360"/>
      <c r="AB945" s="360"/>
      <c r="AC945" s="356"/>
      <c r="AD945" s="356"/>
      <c r="AE945" s="356"/>
      <c r="AF945" s="356"/>
      <c r="AG945" s="356"/>
      <c r="AH945" s="356"/>
      <c r="AI945" s="361"/>
      <c r="AJ945" s="356"/>
      <c r="AK945" s="356"/>
      <c r="AL945" s="356"/>
      <c r="AM945" s="362"/>
      <c r="AN945" s="356"/>
      <c r="AO945" s="356"/>
      <c r="AP945" s="356"/>
      <c r="AQ945" s="356"/>
      <c r="AR945" s="363"/>
      <c r="AS945" s="356"/>
      <c r="AT945" s="356"/>
      <c r="AU945" s="356"/>
      <c r="AV945" s="364"/>
      <c r="AW945" s="356"/>
      <c r="AX945" s="356"/>
      <c r="AY945" s="356"/>
      <c r="AZ945" s="356"/>
      <c r="BA945" s="356"/>
      <c r="BB945" s="356"/>
      <c r="BC945" s="356"/>
      <c r="BD945" s="356"/>
      <c r="BE945" s="356"/>
      <c r="BF945" s="356"/>
      <c r="BG945" s="356"/>
      <c r="BH945" s="354"/>
      <c r="BI945" s="354"/>
      <c r="BJ945" s="356"/>
      <c r="BK945" s="356"/>
      <c r="BL945" s="356"/>
      <c r="BM945" s="356"/>
      <c r="BN945" s="356"/>
      <c r="BO945" s="356"/>
      <c r="BP945" s="356"/>
      <c r="BQ945" s="356"/>
      <c r="BR945" s="356"/>
      <c r="BS945" s="354"/>
      <c r="BT945" s="356"/>
    </row>
    <row r="946" spans="1:72" x14ac:dyDescent="0.2">
      <c r="A946" s="353"/>
      <c r="B946" s="354"/>
      <c r="C946" s="354"/>
      <c r="D946" s="354"/>
      <c r="E946" s="354"/>
      <c r="F946" s="356"/>
      <c r="G946" s="356"/>
      <c r="H946" s="356"/>
      <c r="I946" s="357"/>
      <c r="J946" s="356"/>
      <c r="K946" s="356"/>
      <c r="L946" s="356"/>
      <c r="M946" s="356"/>
      <c r="N946" s="356"/>
      <c r="O946" s="356"/>
      <c r="P946" s="356"/>
      <c r="Q946" s="356"/>
      <c r="R946" s="358"/>
      <c r="S946" s="358"/>
      <c r="T946" s="356"/>
      <c r="U946" s="359"/>
      <c r="V946" s="493"/>
      <c r="W946" s="356"/>
      <c r="X946" s="356"/>
      <c r="Y946" s="356"/>
      <c r="Z946" s="356"/>
      <c r="AA946" s="360"/>
      <c r="AB946" s="360"/>
      <c r="AC946" s="356"/>
      <c r="AD946" s="356"/>
      <c r="AE946" s="356"/>
      <c r="AF946" s="356"/>
      <c r="AG946" s="356"/>
      <c r="AH946" s="356"/>
      <c r="AI946" s="361"/>
      <c r="AJ946" s="356"/>
      <c r="AK946" s="356"/>
      <c r="AL946" s="356"/>
      <c r="AM946" s="362"/>
      <c r="AN946" s="356"/>
      <c r="AO946" s="356"/>
      <c r="AP946" s="356"/>
      <c r="AQ946" s="356"/>
      <c r="AR946" s="363"/>
      <c r="AS946" s="356"/>
      <c r="AT946" s="356"/>
      <c r="AU946" s="356"/>
      <c r="AV946" s="364"/>
      <c r="AW946" s="356"/>
      <c r="AX946" s="356"/>
      <c r="AY946" s="356"/>
      <c r="AZ946" s="356"/>
      <c r="BA946" s="356"/>
      <c r="BB946" s="356"/>
      <c r="BC946" s="356"/>
      <c r="BD946" s="356"/>
      <c r="BE946" s="356"/>
      <c r="BF946" s="356"/>
      <c r="BG946" s="356"/>
      <c r="BH946" s="354"/>
      <c r="BI946" s="354"/>
      <c r="BJ946" s="356"/>
      <c r="BK946" s="356"/>
      <c r="BL946" s="356"/>
      <c r="BM946" s="356"/>
      <c r="BN946" s="356"/>
      <c r="BO946" s="356"/>
      <c r="BP946" s="356"/>
      <c r="BQ946" s="356"/>
      <c r="BR946" s="356"/>
      <c r="BS946" s="354"/>
      <c r="BT946" s="356"/>
    </row>
    <row r="947" spans="1:72" x14ac:dyDescent="0.2">
      <c r="A947" s="353"/>
      <c r="B947" s="354"/>
      <c r="C947" s="354"/>
      <c r="D947" s="354"/>
      <c r="E947" s="354"/>
      <c r="F947" s="356"/>
      <c r="G947" s="356"/>
      <c r="H947" s="356"/>
      <c r="I947" s="357"/>
      <c r="J947" s="356"/>
      <c r="K947" s="356"/>
      <c r="L947" s="356"/>
      <c r="M947" s="356"/>
      <c r="N947" s="356"/>
      <c r="O947" s="356"/>
      <c r="P947" s="356"/>
      <c r="Q947" s="356"/>
      <c r="R947" s="358"/>
      <c r="S947" s="358"/>
      <c r="T947" s="356"/>
      <c r="U947" s="359"/>
      <c r="V947" s="493"/>
      <c r="W947" s="356"/>
      <c r="X947" s="356"/>
      <c r="Y947" s="356"/>
      <c r="Z947" s="356"/>
      <c r="AA947" s="360"/>
      <c r="AB947" s="360"/>
      <c r="AC947" s="356"/>
      <c r="AD947" s="356"/>
      <c r="AE947" s="356"/>
      <c r="AF947" s="356"/>
      <c r="AG947" s="356"/>
      <c r="AH947" s="356"/>
      <c r="AI947" s="361"/>
      <c r="AJ947" s="356"/>
      <c r="AK947" s="356"/>
      <c r="AL947" s="356"/>
      <c r="AM947" s="362"/>
      <c r="AN947" s="356"/>
      <c r="AO947" s="356"/>
      <c r="AP947" s="356"/>
      <c r="AQ947" s="356"/>
      <c r="AR947" s="363"/>
      <c r="AS947" s="356"/>
      <c r="AT947" s="356"/>
      <c r="AU947" s="356"/>
      <c r="AV947" s="364"/>
      <c r="AW947" s="356"/>
      <c r="AX947" s="356"/>
      <c r="AY947" s="356"/>
      <c r="AZ947" s="356"/>
      <c r="BA947" s="356"/>
      <c r="BB947" s="356"/>
      <c r="BC947" s="356"/>
      <c r="BD947" s="356"/>
      <c r="BE947" s="356"/>
      <c r="BF947" s="356"/>
      <c r="BG947" s="356"/>
      <c r="BH947" s="354"/>
      <c r="BI947" s="354"/>
      <c r="BJ947" s="356"/>
      <c r="BK947" s="356"/>
      <c r="BL947" s="356"/>
      <c r="BM947" s="356"/>
      <c r="BN947" s="356"/>
      <c r="BO947" s="356"/>
      <c r="BP947" s="356"/>
      <c r="BQ947" s="356"/>
      <c r="BR947" s="356"/>
      <c r="BS947" s="354"/>
      <c r="BT947" s="356"/>
    </row>
    <row r="948" spans="1:72" x14ac:dyDescent="0.2">
      <c r="A948" s="353"/>
      <c r="B948" s="354"/>
      <c r="C948" s="354"/>
      <c r="D948" s="354"/>
      <c r="E948" s="354"/>
      <c r="F948" s="356"/>
      <c r="G948" s="356"/>
      <c r="H948" s="356"/>
      <c r="I948" s="357"/>
      <c r="J948" s="356"/>
      <c r="K948" s="356"/>
      <c r="L948" s="356"/>
      <c r="M948" s="356"/>
      <c r="N948" s="356"/>
      <c r="O948" s="356"/>
      <c r="P948" s="356"/>
      <c r="Q948" s="356"/>
      <c r="R948" s="358"/>
      <c r="S948" s="358"/>
      <c r="T948" s="356"/>
      <c r="U948" s="359"/>
      <c r="V948" s="493"/>
      <c r="W948" s="356"/>
      <c r="X948" s="356"/>
      <c r="Y948" s="356"/>
      <c r="Z948" s="356"/>
      <c r="AA948" s="360"/>
      <c r="AB948" s="360"/>
      <c r="AC948" s="356"/>
      <c r="AD948" s="356"/>
      <c r="AE948" s="356"/>
      <c r="AF948" s="356"/>
      <c r="AG948" s="356"/>
      <c r="AH948" s="356"/>
      <c r="AI948" s="361"/>
      <c r="AJ948" s="356"/>
      <c r="AK948" s="356"/>
      <c r="AL948" s="356"/>
      <c r="AM948" s="362"/>
      <c r="AN948" s="356"/>
      <c r="AO948" s="356"/>
      <c r="AP948" s="356"/>
      <c r="AQ948" s="356"/>
      <c r="AR948" s="363"/>
      <c r="AS948" s="356"/>
      <c r="AT948" s="356"/>
      <c r="AU948" s="356"/>
      <c r="AV948" s="364"/>
      <c r="AW948" s="356"/>
      <c r="AX948" s="356"/>
      <c r="AY948" s="356"/>
      <c r="AZ948" s="356"/>
      <c r="BA948" s="356"/>
      <c r="BB948" s="356"/>
      <c r="BC948" s="356"/>
      <c r="BD948" s="356"/>
      <c r="BE948" s="356"/>
      <c r="BF948" s="356"/>
      <c r="BG948" s="356"/>
      <c r="BH948" s="354"/>
      <c r="BI948" s="354"/>
      <c r="BJ948" s="356"/>
      <c r="BK948" s="356"/>
      <c r="BL948" s="356"/>
      <c r="BM948" s="356"/>
      <c r="BN948" s="356"/>
      <c r="BO948" s="356"/>
      <c r="BP948" s="356"/>
      <c r="BQ948" s="356"/>
      <c r="BR948" s="356"/>
      <c r="BS948" s="354"/>
      <c r="BT948" s="356"/>
    </row>
    <row r="949" spans="1:72" x14ac:dyDescent="0.2">
      <c r="A949" s="353"/>
      <c r="B949" s="354"/>
      <c r="C949" s="354"/>
      <c r="D949" s="354"/>
      <c r="E949" s="354"/>
      <c r="F949" s="356"/>
      <c r="G949" s="356"/>
      <c r="H949" s="356"/>
      <c r="I949" s="357"/>
      <c r="J949" s="356"/>
      <c r="K949" s="356"/>
      <c r="L949" s="356"/>
      <c r="M949" s="356"/>
      <c r="N949" s="356"/>
      <c r="O949" s="356"/>
      <c r="P949" s="356"/>
      <c r="Q949" s="356"/>
      <c r="R949" s="358"/>
      <c r="S949" s="358"/>
      <c r="T949" s="356"/>
      <c r="U949" s="359"/>
      <c r="V949" s="493"/>
      <c r="W949" s="356"/>
      <c r="X949" s="356"/>
      <c r="Y949" s="356"/>
      <c r="Z949" s="356"/>
      <c r="AA949" s="360"/>
      <c r="AB949" s="360"/>
      <c r="AC949" s="356"/>
      <c r="AD949" s="356"/>
      <c r="AE949" s="356"/>
      <c r="AF949" s="356"/>
      <c r="AG949" s="356"/>
      <c r="AH949" s="356"/>
      <c r="AI949" s="361"/>
      <c r="AJ949" s="356"/>
      <c r="AK949" s="356"/>
      <c r="AL949" s="356"/>
      <c r="AM949" s="362"/>
      <c r="AN949" s="356"/>
      <c r="AO949" s="356"/>
      <c r="AP949" s="356"/>
      <c r="AQ949" s="356"/>
      <c r="AR949" s="363"/>
      <c r="AS949" s="356"/>
      <c r="AT949" s="356"/>
      <c r="AU949" s="356"/>
      <c r="AV949" s="364"/>
      <c r="AW949" s="356"/>
      <c r="AX949" s="356"/>
      <c r="AY949" s="356"/>
      <c r="AZ949" s="356"/>
      <c r="BA949" s="356"/>
      <c r="BB949" s="356"/>
      <c r="BC949" s="356"/>
      <c r="BD949" s="356"/>
      <c r="BE949" s="356"/>
      <c r="BF949" s="356"/>
      <c r="BG949" s="356"/>
      <c r="BH949" s="354"/>
      <c r="BI949" s="354"/>
      <c r="BJ949" s="356"/>
      <c r="BK949" s="356"/>
      <c r="BL949" s="356"/>
      <c r="BM949" s="356"/>
      <c r="BN949" s="356"/>
      <c r="BO949" s="356"/>
      <c r="BP949" s="356"/>
      <c r="BQ949" s="356"/>
      <c r="BR949" s="356"/>
      <c r="BS949" s="354"/>
      <c r="BT949" s="356"/>
    </row>
    <row r="950" spans="1:72" x14ac:dyDescent="0.2">
      <c r="A950" s="353"/>
      <c r="B950" s="354"/>
      <c r="C950" s="354"/>
      <c r="D950" s="354"/>
      <c r="E950" s="354"/>
      <c r="F950" s="356"/>
      <c r="G950" s="356"/>
      <c r="H950" s="356"/>
      <c r="I950" s="357"/>
      <c r="J950" s="356"/>
      <c r="K950" s="356"/>
      <c r="L950" s="356"/>
      <c r="M950" s="356"/>
      <c r="N950" s="356"/>
      <c r="O950" s="356"/>
      <c r="P950" s="356"/>
      <c r="Q950" s="356"/>
      <c r="R950" s="358"/>
      <c r="S950" s="358"/>
      <c r="T950" s="356"/>
      <c r="U950" s="359"/>
      <c r="V950" s="493"/>
      <c r="W950" s="356"/>
      <c r="X950" s="356"/>
      <c r="Y950" s="356"/>
      <c r="Z950" s="356"/>
      <c r="AA950" s="360"/>
      <c r="AB950" s="360"/>
      <c r="AC950" s="356"/>
      <c r="AD950" s="356"/>
      <c r="AE950" s="356"/>
      <c r="AF950" s="356"/>
      <c r="AG950" s="356"/>
      <c r="AH950" s="356"/>
      <c r="AI950" s="361"/>
      <c r="AJ950" s="356"/>
      <c r="AK950" s="356"/>
      <c r="AL950" s="356"/>
      <c r="AM950" s="362"/>
      <c r="AN950" s="356"/>
      <c r="AO950" s="356"/>
      <c r="AP950" s="356"/>
      <c r="AQ950" s="356"/>
      <c r="AR950" s="363"/>
      <c r="AS950" s="356"/>
      <c r="AT950" s="356"/>
      <c r="AU950" s="356"/>
      <c r="AV950" s="364"/>
      <c r="AW950" s="356"/>
      <c r="AX950" s="356"/>
      <c r="AY950" s="356"/>
      <c r="AZ950" s="356"/>
      <c r="BA950" s="356"/>
      <c r="BB950" s="356"/>
      <c r="BC950" s="356"/>
      <c r="BD950" s="356"/>
      <c r="BE950" s="356"/>
      <c r="BF950" s="356"/>
      <c r="BG950" s="356"/>
      <c r="BH950" s="354"/>
      <c r="BI950" s="354"/>
      <c r="BJ950" s="356"/>
      <c r="BK950" s="356"/>
      <c r="BL950" s="356"/>
      <c r="BM950" s="356"/>
      <c r="BN950" s="356"/>
      <c r="BO950" s="356"/>
      <c r="BP950" s="356"/>
      <c r="BQ950" s="356"/>
      <c r="BR950" s="356"/>
      <c r="BS950" s="354"/>
      <c r="BT950" s="356"/>
    </row>
    <row r="951" spans="1:72" x14ac:dyDescent="0.2">
      <c r="A951" s="353"/>
      <c r="B951" s="354"/>
      <c r="C951" s="354"/>
      <c r="D951" s="354"/>
      <c r="E951" s="354"/>
      <c r="F951" s="356"/>
      <c r="G951" s="356"/>
      <c r="H951" s="356"/>
      <c r="I951" s="357"/>
      <c r="J951" s="356"/>
      <c r="K951" s="356"/>
      <c r="L951" s="356"/>
      <c r="M951" s="356"/>
      <c r="N951" s="356"/>
      <c r="O951" s="356"/>
      <c r="P951" s="356"/>
      <c r="Q951" s="356"/>
      <c r="R951" s="358"/>
      <c r="S951" s="358"/>
      <c r="T951" s="356"/>
      <c r="U951" s="359"/>
      <c r="V951" s="493"/>
      <c r="W951" s="356"/>
      <c r="X951" s="356"/>
      <c r="Y951" s="356"/>
      <c r="Z951" s="356"/>
      <c r="AA951" s="360"/>
      <c r="AB951" s="360"/>
      <c r="AC951" s="356"/>
      <c r="AD951" s="356"/>
      <c r="AE951" s="356"/>
      <c r="AF951" s="356"/>
      <c r="AG951" s="356"/>
      <c r="AH951" s="356"/>
      <c r="AI951" s="361"/>
      <c r="AJ951" s="356"/>
      <c r="AK951" s="356"/>
      <c r="AL951" s="356"/>
      <c r="AM951" s="362"/>
      <c r="AN951" s="356"/>
      <c r="AO951" s="356"/>
      <c r="AP951" s="356"/>
      <c r="AQ951" s="356"/>
      <c r="AR951" s="363"/>
      <c r="AS951" s="356"/>
      <c r="AT951" s="356"/>
      <c r="AU951" s="356"/>
      <c r="AV951" s="364"/>
      <c r="AW951" s="356"/>
      <c r="AX951" s="356"/>
      <c r="AY951" s="356"/>
      <c r="AZ951" s="356"/>
      <c r="BA951" s="356"/>
      <c r="BB951" s="356"/>
      <c r="BC951" s="356"/>
      <c r="BD951" s="356"/>
      <c r="BE951" s="356"/>
      <c r="BF951" s="356"/>
      <c r="BG951" s="356"/>
      <c r="BH951" s="354"/>
      <c r="BI951" s="354"/>
      <c r="BJ951" s="356"/>
      <c r="BK951" s="356"/>
      <c r="BL951" s="356"/>
      <c r="BM951" s="356"/>
      <c r="BN951" s="356"/>
      <c r="BO951" s="356"/>
      <c r="BP951" s="356"/>
      <c r="BQ951" s="356"/>
      <c r="BR951" s="356"/>
      <c r="BS951" s="354"/>
      <c r="BT951" s="356"/>
    </row>
    <row r="952" spans="1:72" x14ac:dyDescent="0.2">
      <c r="A952" s="353"/>
      <c r="B952" s="354"/>
      <c r="C952" s="354"/>
      <c r="D952" s="354"/>
      <c r="E952" s="354"/>
      <c r="F952" s="356"/>
      <c r="G952" s="356"/>
      <c r="H952" s="356"/>
      <c r="I952" s="357"/>
      <c r="J952" s="356"/>
      <c r="K952" s="356"/>
      <c r="L952" s="356"/>
      <c r="M952" s="356"/>
      <c r="N952" s="356"/>
      <c r="O952" s="356"/>
      <c r="P952" s="356"/>
      <c r="Q952" s="356"/>
      <c r="R952" s="358"/>
      <c r="S952" s="358"/>
      <c r="T952" s="356"/>
      <c r="U952" s="359"/>
      <c r="V952" s="493"/>
      <c r="W952" s="356"/>
      <c r="X952" s="356"/>
      <c r="Y952" s="356"/>
      <c r="Z952" s="356"/>
      <c r="AA952" s="360"/>
      <c r="AB952" s="360"/>
      <c r="AC952" s="356"/>
      <c r="AD952" s="356"/>
      <c r="AE952" s="356"/>
      <c r="AF952" s="356"/>
      <c r="AG952" s="356"/>
      <c r="AH952" s="356"/>
      <c r="AI952" s="361"/>
      <c r="AJ952" s="356"/>
      <c r="AK952" s="356"/>
      <c r="AL952" s="356"/>
      <c r="AM952" s="362"/>
      <c r="AN952" s="356"/>
      <c r="AO952" s="356"/>
      <c r="AP952" s="356"/>
      <c r="AQ952" s="356"/>
      <c r="AR952" s="363"/>
      <c r="AS952" s="356"/>
      <c r="AT952" s="356"/>
      <c r="AU952" s="356"/>
      <c r="AV952" s="364"/>
      <c r="AW952" s="356"/>
      <c r="AX952" s="356"/>
      <c r="AY952" s="356"/>
      <c r="AZ952" s="356"/>
      <c r="BA952" s="356"/>
      <c r="BB952" s="356"/>
      <c r="BC952" s="356"/>
      <c r="BD952" s="356"/>
      <c r="BE952" s="356"/>
      <c r="BF952" s="356"/>
      <c r="BG952" s="356"/>
      <c r="BH952" s="354"/>
      <c r="BI952" s="354"/>
      <c r="BJ952" s="356"/>
      <c r="BK952" s="356"/>
      <c r="BL952" s="356"/>
      <c r="BM952" s="356"/>
      <c r="BN952" s="356"/>
      <c r="BO952" s="356"/>
      <c r="BP952" s="356"/>
      <c r="BQ952" s="356"/>
      <c r="BR952" s="356"/>
      <c r="BS952" s="354"/>
      <c r="BT952" s="356"/>
    </row>
    <row r="953" spans="1:72" x14ac:dyDescent="0.2">
      <c r="A953" s="353"/>
      <c r="B953" s="354"/>
      <c r="C953" s="354"/>
      <c r="D953" s="354"/>
      <c r="E953" s="354"/>
      <c r="F953" s="356"/>
      <c r="G953" s="356"/>
      <c r="H953" s="356"/>
      <c r="I953" s="357"/>
      <c r="J953" s="356"/>
      <c r="K953" s="356"/>
      <c r="L953" s="356"/>
      <c r="M953" s="356"/>
      <c r="N953" s="356"/>
      <c r="O953" s="356"/>
      <c r="P953" s="356"/>
      <c r="Q953" s="356"/>
      <c r="R953" s="358"/>
      <c r="S953" s="358"/>
      <c r="T953" s="356"/>
      <c r="U953" s="359"/>
      <c r="V953" s="493"/>
      <c r="W953" s="356"/>
      <c r="X953" s="356"/>
      <c r="Y953" s="356"/>
      <c r="Z953" s="356"/>
      <c r="AA953" s="360"/>
      <c r="AB953" s="360"/>
      <c r="AC953" s="356"/>
      <c r="AD953" s="356"/>
      <c r="AE953" s="356"/>
      <c r="AF953" s="356"/>
      <c r="AG953" s="356"/>
      <c r="AH953" s="356"/>
      <c r="AI953" s="361"/>
      <c r="AJ953" s="356"/>
      <c r="AK953" s="356"/>
      <c r="AL953" s="356"/>
      <c r="AM953" s="362"/>
      <c r="AN953" s="356"/>
      <c r="AO953" s="356"/>
      <c r="AP953" s="356"/>
      <c r="AQ953" s="356"/>
      <c r="AR953" s="363"/>
      <c r="AS953" s="356"/>
      <c r="AT953" s="356"/>
      <c r="AU953" s="356"/>
      <c r="AV953" s="364"/>
      <c r="AW953" s="356"/>
      <c r="AX953" s="356"/>
      <c r="AY953" s="356"/>
      <c r="AZ953" s="356"/>
      <c r="BA953" s="356"/>
      <c r="BB953" s="356"/>
      <c r="BC953" s="356"/>
      <c r="BD953" s="356"/>
      <c r="BE953" s="356"/>
      <c r="BF953" s="356"/>
      <c r="BG953" s="356"/>
      <c r="BH953" s="354"/>
      <c r="BI953" s="354"/>
      <c r="BJ953" s="356"/>
      <c r="BK953" s="356"/>
      <c r="BL953" s="356"/>
      <c r="BM953" s="356"/>
      <c r="BN953" s="356"/>
      <c r="BO953" s="356"/>
      <c r="BP953" s="356"/>
      <c r="BQ953" s="356"/>
      <c r="BR953" s="356"/>
      <c r="BS953" s="354"/>
      <c r="BT953" s="356"/>
    </row>
    <row r="954" spans="1:72" x14ac:dyDescent="0.2">
      <c r="A954" s="353"/>
      <c r="B954" s="354"/>
      <c r="C954" s="354"/>
      <c r="D954" s="354"/>
      <c r="E954" s="354"/>
      <c r="F954" s="356"/>
      <c r="G954" s="356"/>
      <c r="H954" s="356"/>
      <c r="I954" s="357"/>
      <c r="J954" s="356"/>
      <c r="K954" s="356"/>
      <c r="L954" s="356"/>
      <c r="M954" s="356"/>
      <c r="N954" s="356"/>
      <c r="O954" s="356"/>
      <c r="P954" s="356"/>
      <c r="Q954" s="356"/>
      <c r="R954" s="358"/>
      <c r="S954" s="358"/>
      <c r="T954" s="356"/>
      <c r="U954" s="359"/>
      <c r="V954" s="493"/>
      <c r="W954" s="356"/>
      <c r="X954" s="356"/>
      <c r="Y954" s="356"/>
      <c r="Z954" s="356"/>
      <c r="AA954" s="360"/>
      <c r="AB954" s="360"/>
      <c r="AC954" s="356"/>
      <c r="AD954" s="356"/>
      <c r="AE954" s="356"/>
      <c r="AF954" s="356"/>
      <c r="AG954" s="356"/>
      <c r="AH954" s="356"/>
      <c r="AI954" s="361"/>
      <c r="AJ954" s="356"/>
      <c r="AK954" s="356"/>
      <c r="AL954" s="356"/>
      <c r="AM954" s="362"/>
      <c r="AN954" s="356"/>
      <c r="AO954" s="356"/>
      <c r="AP954" s="356"/>
      <c r="AQ954" s="356"/>
      <c r="AR954" s="363"/>
      <c r="AS954" s="356"/>
      <c r="AT954" s="356"/>
      <c r="AU954" s="356"/>
      <c r="AV954" s="364"/>
      <c r="AW954" s="356"/>
      <c r="AX954" s="356"/>
      <c r="AY954" s="356"/>
      <c r="AZ954" s="356"/>
      <c r="BA954" s="356"/>
      <c r="BB954" s="356"/>
      <c r="BC954" s="356"/>
      <c r="BD954" s="356"/>
      <c r="BE954" s="356"/>
      <c r="BF954" s="356"/>
      <c r="BG954" s="356"/>
      <c r="BH954" s="354"/>
      <c r="BI954" s="354"/>
      <c r="BJ954" s="356"/>
      <c r="BK954" s="356"/>
      <c r="BL954" s="356"/>
      <c r="BM954" s="356"/>
      <c r="BN954" s="356"/>
      <c r="BO954" s="356"/>
      <c r="BP954" s="356"/>
      <c r="BQ954" s="356"/>
      <c r="BR954" s="356"/>
      <c r="BS954" s="354"/>
      <c r="BT954" s="356"/>
    </row>
    <row r="955" spans="1:72" x14ac:dyDescent="0.2">
      <c r="A955" s="353"/>
      <c r="B955" s="354"/>
      <c r="C955" s="354"/>
      <c r="D955" s="354"/>
      <c r="E955" s="354"/>
      <c r="F955" s="356"/>
      <c r="G955" s="356"/>
      <c r="H955" s="356"/>
      <c r="I955" s="357"/>
      <c r="J955" s="356"/>
      <c r="K955" s="356"/>
      <c r="L955" s="356"/>
      <c r="M955" s="356"/>
      <c r="N955" s="356"/>
      <c r="O955" s="356"/>
      <c r="P955" s="356"/>
      <c r="Q955" s="356"/>
      <c r="R955" s="358"/>
      <c r="S955" s="358"/>
      <c r="T955" s="356"/>
      <c r="U955" s="359"/>
      <c r="V955" s="493"/>
      <c r="W955" s="356"/>
      <c r="X955" s="356"/>
      <c r="Y955" s="356"/>
      <c r="Z955" s="356"/>
      <c r="AA955" s="360"/>
      <c r="AB955" s="360"/>
      <c r="AC955" s="356"/>
      <c r="AD955" s="356"/>
      <c r="AE955" s="356"/>
      <c r="AF955" s="356"/>
      <c r="AG955" s="356"/>
      <c r="AH955" s="356"/>
      <c r="AI955" s="361"/>
      <c r="AJ955" s="356"/>
      <c r="AK955" s="356"/>
      <c r="AL955" s="356"/>
      <c r="AM955" s="362"/>
      <c r="AN955" s="356"/>
      <c r="AO955" s="356"/>
      <c r="AP955" s="356"/>
      <c r="AQ955" s="356"/>
      <c r="AR955" s="363"/>
      <c r="AS955" s="356"/>
      <c r="AT955" s="356"/>
      <c r="AU955" s="356"/>
      <c r="AV955" s="364"/>
      <c r="AW955" s="356"/>
      <c r="AX955" s="356"/>
      <c r="AY955" s="356"/>
      <c r="AZ955" s="356"/>
      <c r="BA955" s="356"/>
      <c r="BB955" s="356"/>
      <c r="BC955" s="356"/>
      <c r="BD955" s="356"/>
      <c r="BE955" s="356"/>
      <c r="BF955" s="356"/>
      <c r="BG955" s="356"/>
      <c r="BH955" s="354"/>
      <c r="BI955" s="354"/>
      <c r="BJ955" s="356"/>
      <c r="BK955" s="356"/>
      <c r="BL955" s="356"/>
      <c r="BM955" s="356"/>
      <c r="BN955" s="356"/>
      <c r="BO955" s="356"/>
      <c r="BP955" s="356"/>
      <c r="BQ955" s="356"/>
      <c r="BR955" s="356"/>
      <c r="BS955" s="354"/>
      <c r="BT955" s="356"/>
    </row>
    <row r="956" spans="1:72" x14ac:dyDescent="0.2">
      <c r="A956" s="353"/>
      <c r="B956" s="354"/>
      <c r="C956" s="354"/>
      <c r="D956" s="354"/>
      <c r="E956" s="354"/>
      <c r="F956" s="356"/>
      <c r="G956" s="356"/>
      <c r="H956" s="356"/>
      <c r="I956" s="357"/>
      <c r="J956" s="356"/>
      <c r="K956" s="356"/>
      <c r="L956" s="356"/>
      <c r="M956" s="356"/>
      <c r="N956" s="356"/>
      <c r="O956" s="356"/>
      <c r="P956" s="356"/>
      <c r="Q956" s="356"/>
      <c r="R956" s="358"/>
      <c r="S956" s="358"/>
      <c r="T956" s="356"/>
      <c r="U956" s="359"/>
      <c r="V956" s="493"/>
      <c r="W956" s="356"/>
      <c r="X956" s="356"/>
      <c r="Y956" s="356"/>
      <c r="Z956" s="356"/>
      <c r="AA956" s="360"/>
      <c r="AB956" s="360"/>
      <c r="AC956" s="356"/>
      <c r="AD956" s="356"/>
      <c r="AE956" s="356"/>
      <c r="AF956" s="356"/>
      <c r="AG956" s="356"/>
      <c r="AH956" s="356"/>
      <c r="AI956" s="361"/>
      <c r="AJ956" s="356"/>
      <c r="AK956" s="356"/>
      <c r="AL956" s="356"/>
      <c r="AM956" s="362"/>
      <c r="AN956" s="356"/>
      <c r="AO956" s="356"/>
      <c r="AP956" s="356"/>
      <c r="AQ956" s="356"/>
      <c r="AR956" s="363"/>
      <c r="AS956" s="356"/>
      <c r="AT956" s="356"/>
      <c r="AU956" s="356"/>
      <c r="AV956" s="364"/>
      <c r="AW956" s="356"/>
      <c r="AX956" s="356"/>
      <c r="AY956" s="356"/>
      <c r="AZ956" s="356"/>
      <c r="BA956" s="356"/>
      <c r="BB956" s="356"/>
      <c r="BC956" s="356"/>
      <c r="BD956" s="356"/>
      <c r="BE956" s="356"/>
      <c r="BF956" s="356"/>
      <c r="BG956" s="356"/>
      <c r="BH956" s="354"/>
      <c r="BI956" s="354"/>
      <c r="BJ956" s="356"/>
      <c r="BK956" s="356"/>
      <c r="BL956" s="356"/>
      <c r="BM956" s="356"/>
      <c r="BN956" s="356"/>
      <c r="BO956" s="356"/>
      <c r="BP956" s="356"/>
      <c r="BQ956" s="356"/>
      <c r="BR956" s="356"/>
      <c r="BS956" s="354"/>
      <c r="BT956" s="356"/>
    </row>
    <row r="957" spans="1:72" x14ac:dyDescent="0.2">
      <c r="A957" s="353"/>
      <c r="B957" s="354"/>
      <c r="C957" s="354"/>
      <c r="D957" s="354"/>
      <c r="E957" s="354"/>
      <c r="F957" s="356"/>
      <c r="G957" s="356"/>
      <c r="H957" s="356"/>
      <c r="I957" s="357"/>
      <c r="J957" s="356"/>
      <c r="K957" s="356"/>
      <c r="L957" s="356"/>
      <c r="M957" s="356"/>
      <c r="N957" s="356"/>
      <c r="O957" s="356"/>
      <c r="P957" s="356"/>
      <c r="Q957" s="356"/>
      <c r="R957" s="358"/>
      <c r="S957" s="358"/>
      <c r="T957" s="356"/>
      <c r="U957" s="359"/>
      <c r="V957" s="493"/>
      <c r="W957" s="356"/>
      <c r="X957" s="356"/>
      <c r="Y957" s="356"/>
      <c r="Z957" s="356"/>
      <c r="AA957" s="360"/>
      <c r="AB957" s="360"/>
      <c r="AC957" s="356"/>
      <c r="AD957" s="356"/>
      <c r="AE957" s="356"/>
      <c r="AF957" s="356"/>
      <c r="AG957" s="356"/>
      <c r="AH957" s="356"/>
      <c r="AI957" s="361"/>
      <c r="AJ957" s="356"/>
      <c r="AK957" s="356"/>
      <c r="AL957" s="356"/>
      <c r="AM957" s="362"/>
      <c r="AN957" s="356"/>
      <c r="AO957" s="356"/>
      <c r="AP957" s="356"/>
      <c r="AQ957" s="356"/>
      <c r="AR957" s="363"/>
      <c r="AS957" s="356"/>
      <c r="AT957" s="356"/>
      <c r="AU957" s="356"/>
      <c r="AV957" s="364"/>
      <c r="AW957" s="356"/>
      <c r="AX957" s="356"/>
      <c r="AY957" s="356"/>
      <c r="AZ957" s="356"/>
      <c r="BA957" s="356"/>
      <c r="BB957" s="356"/>
      <c r="BC957" s="356"/>
      <c r="BD957" s="356"/>
      <c r="BE957" s="356"/>
      <c r="BF957" s="356"/>
      <c r="BG957" s="356"/>
      <c r="BH957" s="354"/>
      <c r="BI957" s="354"/>
      <c r="BJ957" s="356"/>
      <c r="BK957" s="356"/>
      <c r="BL957" s="356"/>
      <c r="BM957" s="356"/>
      <c r="BN957" s="356"/>
      <c r="BO957" s="356"/>
      <c r="BP957" s="356"/>
      <c r="BQ957" s="356"/>
      <c r="BR957" s="356"/>
      <c r="BS957" s="354"/>
      <c r="BT957" s="356"/>
    </row>
    <row r="958" spans="1:72" x14ac:dyDescent="0.2">
      <c r="A958" s="353"/>
      <c r="B958" s="354"/>
      <c r="C958" s="354"/>
      <c r="D958" s="354"/>
      <c r="E958" s="354"/>
      <c r="F958" s="356"/>
      <c r="G958" s="356"/>
      <c r="H958" s="356"/>
      <c r="I958" s="357"/>
      <c r="J958" s="356"/>
      <c r="K958" s="356"/>
      <c r="L958" s="356"/>
      <c r="M958" s="356"/>
      <c r="N958" s="356"/>
      <c r="O958" s="356"/>
      <c r="P958" s="356"/>
      <c r="Q958" s="356"/>
      <c r="R958" s="358"/>
      <c r="S958" s="358"/>
      <c r="T958" s="356"/>
      <c r="U958" s="359"/>
      <c r="V958" s="493"/>
      <c r="W958" s="356"/>
      <c r="X958" s="356"/>
      <c r="Y958" s="356"/>
      <c r="Z958" s="356"/>
      <c r="AA958" s="360"/>
      <c r="AB958" s="360"/>
      <c r="AC958" s="356"/>
      <c r="AD958" s="356"/>
      <c r="AE958" s="356"/>
      <c r="AF958" s="356"/>
      <c r="AG958" s="356"/>
      <c r="AH958" s="356"/>
      <c r="AI958" s="361"/>
      <c r="AJ958" s="356"/>
      <c r="AK958" s="356"/>
      <c r="AL958" s="356"/>
      <c r="AM958" s="362"/>
      <c r="AN958" s="356"/>
      <c r="AO958" s="356"/>
      <c r="AP958" s="356"/>
      <c r="AQ958" s="356"/>
      <c r="AR958" s="363"/>
      <c r="AS958" s="356"/>
      <c r="AT958" s="356"/>
      <c r="AU958" s="356"/>
      <c r="AV958" s="364"/>
      <c r="AW958" s="356"/>
      <c r="AX958" s="356"/>
      <c r="AY958" s="356"/>
      <c r="AZ958" s="356"/>
      <c r="BA958" s="356"/>
      <c r="BB958" s="356"/>
      <c r="BC958" s="356"/>
      <c r="BD958" s="356"/>
      <c r="BE958" s="356"/>
      <c r="BF958" s="356"/>
      <c r="BG958" s="356"/>
      <c r="BH958" s="354"/>
      <c r="BI958" s="354"/>
      <c r="BJ958" s="356"/>
      <c r="BK958" s="356"/>
      <c r="BL958" s="356"/>
      <c r="BM958" s="356"/>
      <c r="BN958" s="356"/>
      <c r="BO958" s="356"/>
      <c r="BP958" s="356"/>
      <c r="BQ958" s="356"/>
      <c r="BR958" s="356"/>
      <c r="BS958" s="354"/>
      <c r="BT958" s="356"/>
    </row>
    <row r="959" spans="1:72" x14ac:dyDescent="0.2">
      <c r="A959" s="353"/>
      <c r="B959" s="354"/>
      <c r="C959" s="354"/>
      <c r="D959" s="354"/>
      <c r="E959" s="354"/>
      <c r="F959" s="356"/>
      <c r="G959" s="356"/>
      <c r="H959" s="356"/>
      <c r="I959" s="357"/>
      <c r="J959" s="356"/>
      <c r="K959" s="356"/>
      <c r="L959" s="356"/>
      <c r="M959" s="356"/>
      <c r="N959" s="356"/>
      <c r="O959" s="356"/>
      <c r="P959" s="356"/>
      <c r="Q959" s="356"/>
      <c r="R959" s="358"/>
      <c r="S959" s="358"/>
      <c r="T959" s="356"/>
      <c r="U959" s="359"/>
      <c r="V959" s="493"/>
      <c r="W959" s="356"/>
      <c r="X959" s="356"/>
      <c r="Y959" s="356"/>
      <c r="Z959" s="356"/>
      <c r="AA959" s="360"/>
      <c r="AB959" s="360"/>
      <c r="AC959" s="356"/>
      <c r="AD959" s="356"/>
      <c r="AE959" s="356"/>
      <c r="AF959" s="356"/>
      <c r="AG959" s="356"/>
      <c r="AH959" s="356"/>
      <c r="AI959" s="361"/>
      <c r="AJ959" s="356"/>
      <c r="AK959" s="356"/>
      <c r="AL959" s="356"/>
      <c r="AM959" s="362"/>
      <c r="AN959" s="356"/>
      <c r="AO959" s="356"/>
      <c r="AP959" s="356"/>
      <c r="AQ959" s="356"/>
      <c r="AR959" s="363"/>
      <c r="AS959" s="356"/>
      <c r="AT959" s="356"/>
      <c r="AU959" s="356"/>
      <c r="AV959" s="364"/>
      <c r="AW959" s="356"/>
      <c r="AX959" s="356"/>
      <c r="AY959" s="356"/>
      <c r="AZ959" s="356"/>
      <c r="BA959" s="356"/>
      <c r="BB959" s="356"/>
      <c r="BC959" s="356"/>
      <c r="BD959" s="356"/>
      <c r="BE959" s="356"/>
      <c r="BF959" s="356"/>
      <c r="BG959" s="356"/>
      <c r="BH959" s="354"/>
      <c r="BI959" s="354"/>
      <c r="BJ959" s="356"/>
      <c r="BK959" s="356"/>
      <c r="BL959" s="356"/>
      <c r="BM959" s="356"/>
      <c r="BN959" s="356"/>
      <c r="BO959" s="356"/>
      <c r="BP959" s="356"/>
      <c r="BQ959" s="356"/>
      <c r="BR959" s="356"/>
      <c r="BS959" s="354"/>
      <c r="BT959" s="356"/>
    </row>
    <row r="960" spans="1:72" x14ac:dyDescent="0.2">
      <c r="A960" s="353"/>
      <c r="B960" s="354"/>
      <c r="C960" s="354"/>
      <c r="D960" s="354"/>
      <c r="E960" s="354"/>
      <c r="F960" s="356"/>
      <c r="G960" s="356"/>
      <c r="H960" s="356"/>
      <c r="I960" s="357"/>
      <c r="J960" s="356"/>
      <c r="K960" s="356"/>
      <c r="L960" s="356"/>
      <c r="M960" s="356"/>
      <c r="N960" s="356"/>
      <c r="O960" s="356"/>
      <c r="P960" s="356"/>
      <c r="Q960" s="356"/>
      <c r="R960" s="358"/>
      <c r="S960" s="358"/>
      <c r="T960" s="356"/>
      <c r="U960" s="359"/>
      <c r="V960" s="493"/>
      <c r="W960" s="356"/>
      <c r="X960" s="356"/>
      <c r="Y960" s="356"/>
      <c r="Z960" s="356"/>
      <c r="AA960" s="360"/>
      <c r="AB960" s="360"/>
      <c r="AC960" s="356"/>
      <c r="AD960" s="356"/>
      <c r="AE960" s="356"/>
      <c r="AF960" s="356"/>
      <c r="AG960" s="356"/>
      <c r="AH960" s="356"/>
      <c r="AI960" s="361"/>
      <c r="AJ960" s="356"/>
      <c r="AK960" s="356"/>
      <c r="AL960" s="356"/>
      <c r="AM960" s="362"/>
      <c r="AN960" s="356"/>
      <c r="AO960" s="356"/>
      <c r="AP960" s="356"/>
      <c r="AQ960" s="356"/>
      <c r="AR960" s="363"/>
      <c r="AS960" s="356"/>
      <c r="AT960" s="356"/>
      <c r="AU960" s="356"/>
      <c r="AV960" s="364"/>
      <c r="AW960" s="356"/>
      <c r="AX960" s="356"/>
      <c r="AY960" s="356"/>
      <c r="AZ960" s="356"/>
      <c r="BA960" s="356"/>
      <c r="BB960" s="356"/>
      <c r="BC960" s="356"/>
      <c r="BD960" s="356"/>
      <c r="BE960" s="356"/>
      <c r="BF960" s="356"/>
      <c r="BG960" s="356"/>
      <c r="BH960" s="354"/>
      <c r="BI960" s="354"/>
      <c r="BJ960" s="356"/>
      <c r="BK960" s="356"/>
      <c r="BL960" s="356"/>
      <c r="BM960" s="356"/>
      <c r="BN960" s="356"/>
      <c r="BO960" s="356"/>
      <c r="BP960" s="356"/>
      <c r="BQ960" s="356"/>
      <c r="BR960" s="356"/>
      <c r="BS960" s="354"/>
      <c r="BT960" s="356"/>
    </row>
    <row r="961" spans="1:72" x14ac:dyDescent="0.2">
      <c r="A961" s="353"/>
      <c r="B961" s="354"/>
      <c r="C961" s="354"/>
      <c r="D961" s="354"/>
      <c r="E961" s="354"/>
      <c r="F961" s="356"/>
      <c r="G961" s="356"/>
      <c r="H961" s="356"/>
      <c r="I961" s="357"/>
      <c r="J961" s="356"/>
      <c r="K961" s="356"/>
      <c r="L961" s="356"/>
      <c r="M961" s="356"/>
      <c r="N961" s="356"/>
      <c r="O961" s="356"/>
      <c r="P961" s="356"/>
      <c r="Q961" s="356"/>
      <c r="R961" s="358"/>
      <c r="S961" s="358"/>
      <c r="T961" s="356"/>
      <c r="U961" s="359"/>
      <c r="V961" s="493"/>
      <c r="W961" s="356"/>
      <c r="X961" s="356"/>
      <c r="Y961" s="356"/>
      <c r="Z961" s="356"/>
      <c r="AA961" s="360"/>
      <c r="AB961" s="360"/>
      <c r="AC961" s="356"/>
      <c r="AD961" s="356"/>
      <c r="AE961" s="356"/>
      <c r="AF961" s="356"/>
      <c r="AG961" s="356"/>
      <c r="AH961" s="356"/>
      <c r="AI961" s="361"/>
      <c r="AJ961" s="356"/>
      <c r="AK961" s="356"/>
      <c r="AL961" s="356"/>
      <c r="AM961" s="362"/>
      <c r="AN961" s="356"/>
      <c r="AO961" s="356"/>
      <c r="AP961" s="356"/>
      <c r="AQ961" s="356"/>
      <c r="AR961" s="363"/>
      <c r="AS961" s="356"/>
      <c r="AT961" s="356"/>
      <c r="AU961" s="356"/>
      <c r="AV961" s="364"/>
      <c r="AW961" s="356"/>
      <c r="AX961" s="356"/>
      <c r="AY961" s="356"/>
      <c r="AZ961" s="356"/>
      <c r="BA961" s="356"/>
      <c r="BB961" s="356"/>
      <c r="BC961" s="356"/>
      <c r="BD961" s="356"/>
      <c r="BE961" s="356"/>
      <c r="BF961" s="356"/>
      <c r="BG961" s="356"/>
      <c r="BH961" s="354"/>
      <c r="BI961" s="354"/>
      <c r="BJ961" s="356"/>
      <c r="BK961" s="356"/>
      <c r="BL961" s="356"/>
      <c r="BM961" s="356"/>
      <c r="BN961" s="356"/>
      <c r="BO961" s="356"/>
      <c r="BP961" s="356"/>
      <c r="BQ961" s="356"/>
      <c r="BR961" s="356"/>
      <c r="BS961" s="354"/>
      <c r="BT961" s="356"/>
    </row>
    <row r="962" spans="1:72" x14ac:dyDescent="0.2">
      <c r="A962" s="353"/>
      <c r="B962" s="354"/>
      <c r="C962" s="354"/>
      <c r="D962" s="354"/>
      <c r="E962" s="354"/>
      <c r="F962" s="356"/>
      <c r="G962" s="356"/>
      <c r="H962" s="356"/>
      <c r="I962" s="357"/>
      <c r="J962" s="356"/>
      <c r="K962" s="356"/>
      <c r="L962" s="356"/>
      <c r="M962" s="356"/>
      <c r="N962" s="356"/>
      <c r="O962" s="356"/>
      <c r="P962" s="356"/>
      <c r="Q962" s="356"/>
      <c r="R962" s="358"/>
      <c r="S962" s="358"/>
      <c r="T962" s="356"/>
      <c r="U962" s="359"/>
      <c r="V962" s="493"/>
      <c r="W962" s="356"/>
      <c r="X962" s="356"/>
      <c r="Y962" s="356"/>
      <c r="Z962" s="356"/>
      <c r="AA962" s="360"/>
      <c r="AB962" s="360"/>
      <c r="AC962" s="356"/>
      <c r="AD962" s="356"/>
      <c r="AE962" s="356"/>
      <c r="AF962" s="356"/>
      <c r="AG962" s="356"/>
      <c r="AH962" s="356"/>
      <c r="AI962" s="361"/>
      <c r="AJ962" s="356"/>
      <c r="AK962" s="356"/>
      <c r="AL962" s="356"/>
      <c r="AM962" s="362"/>
      <c r="AN962" s="356"/>
      <c r="AO962" s="356"/>
      <c r="AP962" s="356"/>
      <c r="AQ962" s="356"/>
      <c r="AR962" s="363"/>
      <c r="AS962" s="356"/>
      <c r="AT962" s="356"/>
      <c r="AU962" s="356"/>
      <c r="AV962" s="364"/>
      <c r="AW962" s="356"/>
      <c r="AX962" s="356"/>
      <c r="AY962" s="356"/>
      <c r="AZ962" s="356"/>
      <c r="BA962" s="356"/>
      <c r="BB962" s="356"/>
      <c r="BC962" s="356"/>
      <c r="BD962" s="356"/>
      <c r="BE962" s="356"/>
      <c r="BF962" s="356"/>
      <c r="BG962" s="356"/>
      <c r="BH962" s="354"/>
      <c r="BI962" s="354"/>
      <c r="BJ962" s="356"/>
      <c r="BK962" s="356"/>
      <c r="BL962" s="356"/>
      <c r="BM962" s="356"/>
      <c r="BN962" s="356"/>
      <c r="BO962" s="356"/>
      <c r="BP962" s="356"/>
      <c r="BQ962" s="356"/>
      <c r="BR962" s="356"/>
      <c r="BS962" s="354"/>
      <c r="BT962" s="356"/>
    </row>
    <row r="963" spans="1:72" x14ac:dyDescent="0.2">
      <c r="A963" s="353"/>
      <c r="B963" s="354"/>
      <c r="C963" s="354"/>
      <c r="D963" s="354"/>
      <c r="E963" s="354"/>
      <c r="F963" s="356"/>
      <c r="G963" s="356"/>
      <c r="H963" s="356"/>
      <c r="I963" s="357"/>
      <c r="J963" s="356"/>
      <c r="K963" s="356"/>
      <c r="L963" s="356"/>
      <c r="M963" s="356"/>
      <c r="N963" s="356"/>
      <c r="O963" s="356"/>
      <c r="P963" s="356"/>
      <c r="Q963" s="356"/>
      <c r="R963" s="358"/>
      <c r="S963" s="358"/>
      <c r="T963" s="356"/>
      <c r="U963" s="359"/>
      <c r="V963" s="493"/>
      <c r="W963" s="356"/>
      <c r="X963" s="356"/>
      <c r="Y963" s="356"/>
      <c r="Z963" s="356"/>
      <c r="AA963" s="360"/>
      <c r="AB963" s="360"/>
      <c r="AC963" s="356"/>
      <c r="AD963" s="356"/>
      <c r="AE963" s="356"/>
      <c r="AF963" s="356"/>
      <c r="AG963" s="356"/>
      <c r="AH963" s="356"/>
      <c r="AI963" s="361"/>
      <c r="AJ963" s="356"/>
      <c r="AK963" s="356"/>
      <c r="AL963" s="356"/>
      <c r="AM963" s="362"/>
      <c r="AN963" s="356"/>
      <c r="AO963" s="356"/>
      <c r="AP963" s="356"/>
      <c r="AQ963" s="356"/>
      <c r="AR963" s="363"/>
      <c r="AS963" s="356"/>
      <c r="AT963" s="356"/>
      <c r="AU963" s="356"/>
      <c r="AV963" s="364"/>
      <c r="AW963" s="356"/>
      <c r="AX963" s="356"/>
      <c r="AY963" s="356"/>
      <c r="AZ963" s="356"/>
      <c r="BA963" s="356"/>
      <c r="BB963" s="356"/>
      <c r="BC963" s="356"/>
      <c r="BD963" s="356"/>
      <c r="BE963" s="356"/>
      <c r="BF963" s="356"/>
      <c r="BG963" s="356"/>
      <c r="BH963" s="354"/>
      <c r="BI963" s="354"/>
      <c r="BJ963" s="356"/>
      <c r="BK963" s="356"/>
      <c r="BL963" s="356"/>
      <c r="BM963" s="356"/>
      <c r="BN963" s="356"/>
      <c r="BO963" s="356"/>
      <c r="BP963" s="356"/>
      <c r="BQ963" s="356"/>
      <c r="BR963" s="356"/>
      <c r="BS963" s="354"/>
      <c r="BT963" s="356"/>
    </row>
    <row r="964" spans="1:72" x14ac:dyDescent="0.2">
      <c r="A964" s="353"/>
      <c r="B964" s="354"/>
      <c r="C964" s="354"/>
      <c r="D964" s="354"/>
      <c r="E964" s="354"/>
      <c r="F964" s="356"/>
      <c r="G964" s="356"/>
      <c r="H964" s="356"/>
      <c r="I964" s="357"/>
      <c r="J964" s="356"/>
      <c r="K964" s="356"/>
      <c r="L964" s="356"/>
      <c r="M964" s="356"/>
      <c r="N964" s="356"/>
      <c r="O964" s="356"/>
      <c r="P964" s="356"/>
      <c r="Q964" s="356"/>
      <c r="R964" s="358"/>
      <c r="S964" s="358"/>
      <c r="T964" s="356"/>
      <c r="U964" s="359"/>
      <c r="V964" s="493"/>
      <c r="W964" s="356"/>
      <c r="X964" s="356"/>
      <c r="Y964" s="356"/>
      <c r="Z964" s="356"/>
      <c r="AA964" s="360"/>
      <c r="AB964" s="360"/>
      <c r="AC964" s="356"/>
      <c r="AD964" s="356"/>
      <c r="AE964" s="356"/>
      <c r="AF964" s="356"/>
      <c r="AG964" s="356"/>
      <c r="AH964" s="356"/>
      <c r="AI964" s="361"/>
      <c r="AJ964" s="356"/>
      <c r="AK964" s="356"/>
      <c r="AL964" s="356"/>
      <c r="AM964" s="362"/>
      <c r="AN964" s="356"/>
      <c r="AO964" s="356"/>
      <c r="AP964" s="356"/>
      <c r="AQ964" s="356"/>
      <c r="AR964" s="363"/>
      <c r="AS964" s="356"/>
      <c r="AT964" s="356"/>
      <c r="AU964" s="356"/>
      <c r="AV964" s="364"/>
      <c r="AW964" s="356"/>
      <c r="AX964" s="356"/>
      <c r="AY964" s="356"/>
      <c r="AZ964" s="356"/>
      <c r="BA964" s="356"/>
      <c r="BB964" s="356"/>
      <c r="BC964" s="356"/>
      <c r="BD964" s="356"/>
      <c r="BE964" s="356"/>
      <c r="BF964" s="356"/>
      <c r="BG964" s="356"/>
      <c r="BH964" s="354"/>
      <c r="BI964" s="354"/>
      <c r="BJ964" s="356"/>
      <c r="BK964" s="356"/>
      <c r="BL964" s="356"/>
      <c r="BM964" s="356"/>
      <c r="BN964" s="356"/>
      <c r="BO964" s="356"/>
      <c r="BP964" s="356"/>
      <c r="BQ964" s="356"/>
      <c r="BR964" s="356"/>
      <c r="BS964" s="354"/>
      <c r="BT964" s="356"/>
    </row>
    <row r="965" spans="1:72" x14ac:dyDescent="0.2">
      <c r="A965" s="353"/>
      <c r="B965" s="354"/>
      <c r="C965" s="354"/>
      <c r="D965" s="354"/>
      <c r="E965" s="354"/>
      <c r="F965" s="356"/>
      <c r="G965" s="356"/>
      <c r="H965" s="356"/>
      <c r="I965" s="357"/>
      <c r="J965" s="356"/>
      <c r="K965" s="356"/>
      <c r="L965" s="356"/>
      <c r="M965" s="356"/>
      <c r="N965" s="356"/>
      <c r="O965" s="356"/>
      <c r="P965" s="356"/>
      <c r="Q965" s="356"/>
      <c r="R965" s="358"/>
      <c r="S965" s="358"/>
      <c r="T965" s="356"/>
      <c r="U965" s="359"/>
      <c r="V965" s="493"/>
      <c r="W965" s="356"/>
      <c r="X965" s="356"/>
      <c r="Y965" s="356"/>
      <c r="Z965" s="356"/>
      <c r="AA965" s="360"/>
      <c r="AB965" s="360"/>
      <c r="AC965" s="356"/>
      <c r="AD965" s="356"/>
      <c r="AE965" s="356"/>
      <c r="AF965" s="356"/>
      <c r="AG965" s="356"/>
      <c r="AH965" s="356"/>
      <c r="AI965" s="361"/>
      <c r="AJ965" s="356"/>
      <c r="AK965" s="356"/>
      <c r="AL965" s="356"/>
      <c r="AM965" s="362"/>
      <c r="AN965" s="356"/>
      <c r="AO965" s="356"/>
      <c r="AP965" s="356"/>
      <c r="AQ965" s="356"/>
      <c r="AR965" s="363"/>
      <c r="AS965" s="356"/>
      <c r="AT965" s="356"/>
      <c r="AU965" s="356"/>
      <c r="AV965" s="364"/>
      <c r="AW965" s="356"/>
      <c r="AX965" s="356"/>
      <c r="AY965" s="356"/>
      <c r="AZ965" s="356"/>
      <c r="BA965" s="356"/>
      <c r="BB965" s="356"/>
      <c r="BC965" s="356"/>
      <c r="BD965" s="356"/>
      <c r="BE965" s="356"/>
      <c r="BF965" s="356"/>
      <c r="BG965" s="356"/>
      <c r="BH965" s="354"/>
      <c r="BI965" s="354"/>
      <c r="BJ965" s="356"/>
      <c r="BK965" s="356"/>
      <c r="BL965" s="356"/>
      <c r="BM965" s="356"/>
      <c r="BN965" s="356"/>
      <c r="BO965" s="356"/>
      <c r="BP965" s="356"/>
      <c r="BQ965" s="356"/>
      <c r="BR965" s="356"/>
      <c r="BS965" s="354"/>
      <c r="BT965" s="356"/>
    </row>
    <row r="966" spans="1:72" x14ac:dyDescent="0.2">
      <c r="A966" s="353"/>
      <c r="B966" s="354"/>
      <c r="C966" s="354"/>
      <c r="D966" s="354"/>
      <c r="E966" s="354"/>
      <c r="F966" s="356"/>
      <c r="G966" s="356"/>
      <c r="H966" s="356"/>
      <c r="I966" s="357"/>
      <c r="J966" s="356"/>
      <c r="K966" s="356"/>
      <c r="L966" s="356"/>
      <c r="M966" s="356"/>
      <c r="N966" s="356"/>
      <c r="O966" s="356"/>
      <c r="P966" s="356"/>
      <c r="Q966" s="356"/>
      <c r="R966" s="358"/>
      <c r="S966" s="358"/>
      <c r="T966" s="356"/>
      <c r="U966" s="359"/>
      <c r="V966" s="493"/>
      <c r="W966" s="356"/>
      <c r="X966" s="356"/>
      <c r="Y966" s="356"/>
      <c r="Z966" s="356"/>
      <c r="AA966" s="360"/>
      <c r="AB966" s="360"/>
      <c r="AC966" s="356"/>
      <c r="AD966" s="356"/>
      <c r="AE966" s="356"/>
      <c r="AF966" s="356"/>
      <c r="AG966" s="356"/>
      <c r="AH966" s="356"/>
      <c r="AI966" s="361"/>
      <c r="AJ966" s="356"/>
      <c r="AK966" s="356"/>
      <c r="AL966" s="356"/>
      <c r="AM966" s="362"/>
      <c r="AN966" s="356"/>
      <c r="AO966" s="356"/>
      <c r="AP966" s="356"/>
      <c r="AQ966" s="356"/>
      <c r="AR966" s="363"/>
      <c r="AS966" s="356"/>
      <c r="AT966" s="356"/>
      <c r="AU966" s="356"/>
      <c r="AV966" s="364"/>
      <c r="AW966" s="356"/>
      <c r="AX966" s="356"/>
      <c r="AY966" s="356"/>
      <c r="AZ966" s="356"/>
      <c r="BA966" s="356"/>
      <c r="BB966" s="356"/>
      <c r="BC966" s="356"/>
      <c r="BD966" s="356"/>
      <c r="BE966" s="356"/>
      <c r="BF966" s="356"/>
      <c r="BG966" s="356"/>
      <c r="BH966" s="354"/>
      <c r="BI966" s="354"/>
      <c r="BJ966" s="356"/>
      <c r="BK966" s="356"/>
      <c r="BL966" s="356"/>
      <c r="BM966" s="356"/>
      <c r="BN966" s="356"/>
      <c r="BO966" s="356"/>
      <c r="BP966" s="356"/>
      <c r="BQ966" s="356"/>
      <c r="BR966" s="356"/>
      <c r="BS966" s="354"/>
      <c r="BT966" s="356"/>
    </row>
    <row r="967" spans="1:72" x14ac:dyDescent="0.2">
      <c r="A967" s="353"/>
      <c r="B967" s="354"/>
      <c r="C967" s="354"/>
      <c r="D967" s="354"/>
      <c r="E967" s="354"/>
      <c r="F967" s="356"/>
      <c r="G967" s="356"/>
      <c r="H967" s="356"/>
      <c r="I967" s="357"/>
      <c r="J967" s="356"/>
      <c r="K967" s="356"/>
      <c r="L967" s="356"/>
      <c r="M967" s="356"/>
      <c r="N967" s="356"/>
      <c r="O967" s="356"/>
      <c r="P967" s="356"/>
      <c r="Q967" s="356"/>
      <c r="R967" s="358"/>
      <c r="S967" s="358"/>
      <c r="T967" s="356"/>
      <c r="U967" s="359"/>
      <c r="V967" s="493"/>
      <c r="W967" s="356"/>
      <c r="X967" s="356"/>
      <c r="Y967" s="356"/>
      <c r="Z967" s="356"/>
      <c r="AA967" s="360"/>
      <c r="AB967" s="360"/>
      <c r="AC967" s="356"/>
      <c r="AD967" s="356"/>
      <c r="AE967" s="356"/>
      <c r="AF967" s="356"/>
      <c r="AG967" s="356"/>
      <c r="AH967" s="356"/>
      <c r="AI967" s="361"/>
      <c r="AJ967" s="356"/>
      <c r="AK967" s="356"/>
      <c r="AL967" s="356"/>
      <c r="AM967" s="362"/>
      <c r="AN967" s="356"/>
      <c r="AO967" s="356"/>
      <c r="AP967" s="356"/>
      <c r="AQ967" s="356"/>
      <c r="AR967" s="363"/>
      <c r="AS967" s="356"/>
      <c r="AT967" s="356"/>
      <c r="AU967" s="356"/>
      <c r="AV967" s="364"/>
      <c r="AW967" s="356"/>
      <c r="AX967" s="356"/>
      <c r="AY967" s="356"/>
      <c r="AZ967" s="356"/>
      <c r="BA967" s="356"/>
      <c r="BB967" s="356"/>
      <c r="BC967" s="356"/>
      <c r="BD967" s="356"/>
      <c r="BE967" s="356"/>
      <c r="BF967" s="356"/>
      <c r="BG967" s="356"/>
      <c r="BH967" s="354"/>
      <c r="BI967" s="354"/>
      <c r="BJ967" s="356"/>
      <c r="BK967" s="356"/>
      <c r="BL967" s="356"/>
      <c r="BM967" s="356"/>
      <c r="BN967" s="356"/>
      <c r="BO967" s="356"/>
      <c r="BP967" s="356"/>
      <c r="BQ967" s="356"/>
      <c r="BR967" s="356"/>
      <c r="BS967" s="354"/>
      <c r="BT967" s="356"/>
    </row>
    <row r="968" spans="1:72" x14ac:dyDescent="0.2">
      <c r="A968" s="353"/>
      <c r="B968" s="354"/>
      <c r="C968" s="354"/>
      <c r="D968" s="354"/>
      <c r="E968" s="354"/>
      <c r="F968" s="356"/>
      <c r="G968" s="356"/>
      <c r="H968" s="356"/>
      <c r="I968" s="357"/>
      <c r="J968" s="356"/>
      <c r="K968" s="356"/>
      <c r="L968" s="356"/>
      <c r="M968" s="356"/>
      <c r="N968" s="356"/>
      <c r="O968" s="356"/>
      <c r="P968" s="356"/>
      <c r="Q968" s="356"/>
      <c r="R968" s="358"/>
      <c r="S968" s="358"/>
      <c r="T968" s="356"/>
      <c r="U968" s="359"/>
      <c r="V968" s="493"/>
      <c r="W968" s="356"/>
      <c r="X968" s="356"/>
      <c r="Y968" s="356"/>
      <c r="Z968" s="356"/>
      <c r="AA968" s="360"/>
      <c r="AB968" s="360"/>
      <c r="AC968" s="356"/>
      <c r="AD968" s="356"/>
      <c r="AE968" s="356"/>
      <c r="AF968" s="356"/>
      <c r="AG968" s="356"/>
      <c r="AH968" s="356"/>
      <c r="AI968" s="361"/>
      <c r="AJ968" s="356"/>
      <c r="AK968" s="356"/>
      <c r="AL968" s="356"/>
      <c r="AM968" s="362"/>
      <c r="AN968" s="356"/>
      <c r="AO968" s="356"/>
      <c r="AP968" s="356"/>
      <c r="AQ968" s="356"/>
      <c r="AR968" s="363"/>
      <c r="AS968" s="356"/>
      <c r="AT968" s="356"/>
      <c r="AU968" s="356"/>
      <c r="AV968" s="364"/>
      <c r="AW968" s="356"/>
      <c r="AX968" s="356"/>
      <c r="AY968" s="356"/>
      <c r="AZ968" s="356"/>
      <c r="BA968" s="356"/>
      <c r="BB968" s="356"/>
      <c r="BC968" s="356"/>
      <c r="BD968" s="356"/>
      <c r="BE968" s="356"/>
      <c r="BF968" s="356"/>
      <c r="BG968" s="356"/>
      <c r="BH968" s="354"/>
      <c r="BI968" s="354"/>
      <c r="BJ968" s="356"/>
      <c r="BK968" s="356"/>
      <c r="BL968" s="356"/>
      <c r="BM968" s="356"/>
      <c r="BN968" s="356"/>
      <c r="BO968" s="356"/>
      <c r="BP968" s="356"/>
      <c r="BQ968" s="356"/>
      <c r="BR968" s="356"/>
      <c r="BS968" s="354"/>
      <c r="BT968" s="356"/>
    </row>
    <row r="969" spans="1:72" x14ac:dyDescent="0.2">
      <c r="A969" s="353"/>
      <c r="B969" s="354"/>
      <c r="C969" s="354"/>
      <c r="D969" s="354"/>
      <c r="E969" s="354"/>
      <c r="F969" s="356"/>
      <c r="G969" s="356"/>
      <c r="H969" s="356"/>
      <c r="I969" s="357"/>
      <c r="J969" s="356"/>
      <c r="K969" s="356"/>
      <c r="L969" s="356"/>
      <c r="M969" s="356"/>
      <c r="N969" s="356"/>
      <c r="O969" s="356"/>
      <c r="P969" s="356"/>
      <c r="Q969" s="356"/>
      <c r="R969" s="358"/>
      <c r="S969" s="358"/>
      <c r="T969" s="356"/>
      <c r="U969" s="359"/>
      <c r="V969" s="493"/>
      <c r="W969" s="356"/>
      <c r="X969" s="356"/>
      <c r="Y969" s="356"/>
      <c r="Z969" s="356"/>
      <c r="AA969" s="360"/>
      <c r="AB969" s="360"/>
      <c r="AC969" s="356"/>
      <c r="AD969" s="356"/>
      <c r="AE969" s="356"/>
      <c r="AF969" s="356"/>
      <c r="AG969" s="356"/>
      <c r="AH969" s="356"/>
      <c r="AI969" s="361"/>
      <c r="AJ969" s="356"/>
      <c r="AK969" s="356"/>
      <c r="AL969" s="356"/>
      <c r="AM969" s="362"/>
      <c r="AN969" s="356"/>
      <c r="AO969" s="356"/>
      <c r="AP969" s="356"/>
      <c r="AQ969" s="356"/>
      <c r="AR969" s="363"/>
      <c r="AS969" s="356"/>
      <c r="AT969" s="356"/>
      <c r="AU969" s="356"/>
      <c r="AV969" s="364"/>
      <c r="AW969" s="356"/>
      <c r="AX969" s="356"/>
      <c r="AY969" s="356"/>
      <c r="AZ969" s="356"/>
      <c r="BA969" s="356"/>
      <c r="BB969" s="356"/>
      <c r="BC969" s="356"/>
      <c r="BD969" s="356"/>
      <c r="BE969" s="356"/>
      <c r="BF969" s="356"/>
      <c r="BG969" s="356"/>
      <c r="BH969" s="354"/>
      <c r="BI969" s="354"/>
      <c r="BJ969" s="356"/>
      <c r="BK969" s="356"/>
      <c r="BL969" s="356"/>
      <c r="BM969" s="356"/>
      <c r="BN969" s="356"/>
      <c r="BO969" s="356"/>
      <c r="BP969" s="356"/>
      <c r="BQ969" s="356"/>
      <c r="BR969" s="356"/>
      <c r="BS969" s="354"/>
      <c r="BT969" s="356"/>
    </row>
    <row r="970" spans="1:72" x14ac:dyDescent="0.2">
      <c r="A970" s="353"/>
      <c r="B970" s="354"/>
      <c r="C970" s="354"/>
      <c r="D970" s="354"/>
      <c r="E970" s="354"/>
      <c r="F970" s="356"/>
      <c r="G970" s="356"/>
      <c r="H970" s="356"/>
      <c r="I970" s="357"/>
      <c r="J970" s="356"/>
      <c r="K970" s="356"/>
      <c r="L970" s="356"/>
      <c r="M970" s="356"/>
      <c r="N970" s="356"/>
      <c r="O970" s="356"/>
      <c r="P970" s="356"/>
      <c r="Q970" s="356"/>
      <c r="R970" s="358"/>
      <c r="S970" s="358"/>
      <c r="T970" s="356"/>
      <c r="U970" s="359"/>
      <c r="V970" s="493"/>
      <c r="W970" s="356"/>
      <c r="X970" s="356"/>
      <c r="Y970" s="356"/>
      <c r="Z970" s="356"/>
      <c r="AA970" s="360"/>
      <c r="AB970" s="360"/>
      <c r="AC970" s="356"/>
      <c r="AD970" s="356"/>
      <c r="AE970" s="356"/>
      <c r="AF970" s="356"/>
      <c r="AG970" s="356"/>
      <c r="AH970" s="356"/>
      <c r="AI970" s="361"/>
      <c r="AJ970" s="356"/>
      <c r="AK970" s="356"/>
      <c r="AL970" s="356"/>
      <c r="AM970" s="362"/>
      <c r="AN970" s="356"/>
      <c r="AO970" s="356"/>
      <c r="AP970" s="356"/>
      <c r="AQ970" s="356"/>
      <c r="AR970" s="363"/>
      <c r="AS970" s="356"/>
      <c r="AT970" s="356"/>
      <c r="AU970" s="356"/>
      <c r="AV970" s="364"/>
      <c r="AW970" s="356"/>
      <c r="AX970" s="356"/>
      <c r="AY970" s="356"/>
      <c r="AZ970" s="356"/>
      <c r="BA970" s="356"/>
      <c r="BB970" s="356"/>
      <c r="BC970" s="356"/>
      <c r="BD970" s="356"/>
      <c r="BE970" s="356"/>
      <c r="BF970" s="356"/>
      <c r="BG970" s="356"/>
      <c r="BH970" s="354"/>
      <c r="BI970" s="354"/>
      <c r="BJ970" s="356"/>
      <c r="BK970" s="356"/>
      <c r="BL970" s="356"/>
      <c r="BM970" s="356"/>
      <c r="BN970" s="356"/>
      <c r="BO970" s="356"/>
      <c r="BP970" s="356"/>
      <c r="BQ970" s="356"/>
      <c r="BR970" s="356"/>
      <c r="BS970" s="354"/>
      <c r="BT970" s="356"/>
    </row>
    <row r="971" spans="1:72" x14ac:dyDescent="0.2">
      <c r="A971" s="353"/>
      <c r="B971" s="354"/>
      <c r="C971" s="354"/>
      <c r="D971" s="354"/>
      <c r="E971" s="354"/>
      <c r="F971" s="356"/>
      <c r="G971" s="356"/>
      <c r="H971" s="356"/>
      <c r="I971" s="357"/>
      <c r="J971" s="356"/>
      <c r="K971" s="356"/>
      <c r="L971" s="356"/>
      <c r="M971" s="356"/>
      <c r="N971" s="356"/>
      <c r="O971" s="356"/>
      <c r="P971" s="356"/>
      <c r="Q971" s="356"/>
      <c r="R971" s="358"/>
      <c r="S971" s="358"/>
      <c r="T971" s="356"/>
      <c r="U971" s="359"/>
      <c r="V971" s="493"/>
      <c r="W971" s="356"/>
      <c r="X971" s="356"/>
      <c r="Y971" s="356"/>
      <c r="Z971" s="356"/>
      <c r="AA971" s="360"/>
      <c r="AB971" s="360"/>
      <c r="AC971" s="356"/>
      <c r="AD971" s="356"/>
      <c r="AE971" s="356"/>
      <c r="AF971" s="356"/>
      <c r="AG971" s="356"/>
      <c r="AH971" s="356"/>
      <c r="AI971" s="361"/>
      <c r="AJ971" s="356"/>
      <c r="AK971" s="356"/>
      <c r="AL971" s="356"/>
      <c r="AM971" s="362"/>
      <c r="AN971" s="356"/>
      <c r="AO971" s="356"/>
      <c r="AP971" s="356"/>
      <c r="AQ971" s="356"/>
      <c r="AR971" s="363"/>
      <c r="AS971" s="356"/>
      <c r="AT971" s="356"/>
      <c r="AU971" s="356"/>
      <c r="AV971" s="364"/>
      <c r="AW971" s="356"/>
      <c r="AX971" s="356"/>
      <c r="AY971" s="356"/>
      <c r="AZ971" s="356"/>
      <c r="BA971" s="356"/>
      <c r="BB971" s="356"/>
      <c r="BC971" s="356"/>
      <c r="BD971" s="356"/>
      <c r="BE971" s="356"/>
      <c r="BF971" s="356"/>
      <c r="BG971" s="356"/>
      <c r="BH971" s="354"/>
      <c r="BI971" s="354"/>
      <c r="BJ971" s="356"/>
      <c r="BK971" s="356"/>
      <c r="BL971" s="356"/>
      <c r="BM971" s="356"/>
      <c r="BN971" s="356"/>
      <c r="BO971" s="356"/>
      <c r="BP971" s="356"/>
      <c r="BQ971" s="356"/>
      <c r="BR971" s="356"/>
      <c r="BS971" s="354"/>
      <c r="BT971" s="356"/>
    </row>
    <row r="972" spans="1:72" x14ac:dyDescent="0.2">
      <c r="A972" s="353"/>
      <c r="B972" s="354"/>
      <c r="C972" s="354"/>
      <c r="D972" s="354"/>
      <c r="E972" s="354"/>
      <c r="F972" s="356"/>
      <c r="G972" s="356"/>
      <c r="H972" s="356"/>
      <c r="I972" s="357"/>
      <c r="J972" s="356"/>
      <c r="K972" s="356"/>
      <c r="L972" s="356"/>
      <c r="M972" s="356"/>
      <c r="N972" s="356"/>
      <c r="O972" s="356"/>
      <c r="P972" s="356"/>
      <c r="Q972" s="356"/>
      <c r="R972" s="358"/>
      <c r="S972" s="358"/>
      <c r="T972" s="356"/>
      <c r="U972" s="359"/>
      <c r="V972" s="493"/>
      <c r="W972" s="356"/>
      <c r="X972" s="356"/>
      <c r="Y972" s="356"/>
      <c r="Z972" s="356"/>
      <c r="AA972" s="360"/>
      <c r="AB972" s="360"/>
      <c r="AC972" s="356"/>
      <c r="AD972" s="356"/>
      <c r="AE972" s="356"/>
      <c r="AF972" s="356"/>
      <c r="AG972" s="356"/>
      <c r="AH972" s="356"/>
      <c r="AI972" s="361"/>
      <c r="AJ972" s="356"/>
      <c r="AK972" s="356"/>
      <c r="AL972" s="356"/>
      <c r="AM972" s="362"/>
      <c r="AN972" s="356"/>
      <c r="AO972" s="356"/>
      <c r="AP972" s="356"/>
      <c r="AQ972" s="356"/>
      <c r="AR972" s="363"/>
      <c r="AS972" s="356"/>
      <c r="AT972" s="356"/>
      <c r="AU972" s="356"/>
      <c r="AV972" s="364"/>
      <c r="AW972" s="356"/>
      <c r="AX972" s="356"/>
      <c r="AY972" s="356"/>
      <c r="AZ972" s="356"/>
      <c r="BA972" s="356"/>
      <c r="BB972" s="356"/>
      <c r="BC972" s="356"/>
      <c r="BD972" s="356"/>
      <c r="BE972" s="356"/>
      <c r="BF972" s="356"/>
      <c r="BG972" s="356"/>
      <c r="BH972" s="354"/>
      <c r="BI972" s="354"/>
      <c r="BJ972" s="356"/>
      <c r="BK972" s="356"/>
      <c r="BL972" s="356"/>
      <c r="BM972" s="356"/>
      <c r="BN972" s="356"/>
      <c r="BO972" s="356"/>
      <c r="BP972" s="356"/>
      <c r="BQ972" s="356"/>
      <c r="BR972" s="356"/>
      <c r="BS972" s="354"/>
      <c r="BT972" s="356"/>
    </row>
    <row r="973" spans="1:72" x14ac:dyDescent="0.2">
      <c r="A973" s="353"/>
      <c r="B973" s="354"/>
      <c r="C973" s="354"/>
      <c r="D973" s="354"/>
      <c r="E973" s="354"/>
      <c r="F973" s="356"/>
      <c r="G973" s="356"/>
      <c r="H973" s="356"/>
      <c r="I973" s="357"/>
      <c r="J973" s="356"/>
      <c r="K973" s="356"/>
      <c r="L973" s="356"/>
      <c r="M973" s="356"/>
      <c r="N973" s="356"/>
      <c r="O973" s="356"/>
      <c r="P973" s="356"/>
      <c r="Q973" s="356"/>
      <c r="R973" s="358"/>
      <c r="S973" s="358"/>
      <c r="T973" s="356"/>
      <c r="U973" s="359"/>
      <c r="V973" s="493"/>
      <c r="W973" s="356"/>
      <c r="X973" s="356"/>
      <c r="Y973" s="356"/>
      <c r="Z973" s="356"/>
      <c r="AA973" s="360"/>
      <c r="AB973" s="360"/>
      <c r="AC973" s="356"/>
      <c r="AD973" s="356"/>
      <c r="AE973" s="356"/>
      <c r="AF973" s="356"/>
      <c r="AG973" s="356"/>
      <c r="AH973" s="356"/>
      <c r="AI973" s="361"/>
      <c r="AJ973" s="356"/>
      <c r="AK973" s="356"/>
      <c r="AL973" s="356"/>
      <c r="AM973" s="362"/>
      <c r="AN973" s="356"/>
      <c r="AO973" s="356"/>
      <c r="AP973" s="356"/>
      <c r="AQ973" s="356"/>
      <c r="AR973" s="363"/>
      <c r="AS973" s="356"/>
      <c r="AT973" s="356"/>
      <c r="AU973" s="356"/>
      <c r="AV973" s="364"/>
      <c r="AW973" s="356"/>
      <c r="AX973" s="356"/>
      <c r="AY973" s="356"/>
      <c r="AZ973" s="356"/>
      <c r="BA973" s="356"/>
      <c r="BB973" s="356"/>
      <c r="BC973" s="356"/>
      <c r="BD973" s="356"/>
      <c r="BE973" s="356"/>
      <c r="BF973" s="356"/>
      <c r="BG973" s="356"/>
      <c r="BH973" s="354"/>
      <c r="BI973" s="354"/>
      <c r="BJ973" s="356"/>
      <c r="BK973" s="356"/>
      <c r="BL973" s="356"/>
      <c r="BM973" s="356"/>
      <c r="BN973" s="356"/>
      <c r="BO973" s="356"/>
      <c r="BP973" s="356"/>
      <c r="BQ973" s="356"/>
      <c r="BR973" s="356"/>
      <c r="BS973" s="354"/>
      <c r="BT973" s="356"/>
    </row>
    <row r="974" spans="1:72" x14ac:dyDescent="0.2">
      <c r="A974" s="353"/>
      <c r="B974" s="354"/>
      <c r="C974" s="354"/>
      <c r="D974" s="354"/>
      <c r="E974" s="354"/>
      <c r="F974" s="356"/>
      <c r="G974" s="356"/>
      <c r="H974" s="356"/>
      <c r="I974" s="357"/>
      <c r="J974" s="356"/>
      <c r="K974" s="356"/>
      <c r="L974" s="356"/>
      <c r="M974" s="356"/>
      <c r="N974" s="356"/>
      <c r="O974" s="356"/>
      <c r="P974" s="356"/>
      <c r="Q974" s="356"/>
      <c r="R974" s="358"/>
      <c r="S974" s="358"/>
      <c r="T974" s="356"/>
      <c r="U974" s="359"/>
      <c r="V974" s="493"/>
      <c r="W974" s="356"/>
      <c r="X974" s="356"/>
      <c r="Y974" s="356"/>
      <c r="Z974" s="356"/>
      <c r="AA974" s="360"/>
      <c r="AB974" s="360"/>
      <c r="AC974" s="356"/>
      <c r="AD974" s="356"/>
      <c r="AE974" s="356"/>
      <c r="AF974" s="356"/>
      <c r="AG974" s="356"/>
      <c r="AH974" s="356"/>
      <c r="AI974" s="361"/>
      <c r="AJ974" s="356"/>
      <c r="AK974" s="356"/>
      <c r="AL974" s="356"/>
      <c r="AM974" s="362"/>
      <c r="AN974" s="356"/>
      <c r="AO974" s="356"/>
      <c r="AP974" s="356"/>
      <c r="AQ974" s="356"/>
      <c r="AR974" s="363"/>
      <c r="AS974" s="356"/>
      <c r="AT974" s="356"/>
      <c r="AU974" s="356"/>
      <c r="AV974" s="364"/>
      <c r="AW974" s="356"/>
      <c r="AX974" s="356"/>
      <c r="AY974" s="356"/>
      <c r="AZ974" s="356"/>
      <c r="BA974" s="356"/>
      <c r="BB974" s="356"/>
      <c r="BC974" s="356"/>
      <c r="BD974" s="356"/>
      <c r="BE974" s="356"/>
      <c r="BF974" s="356"/>
      <c r="BG974" s="356"/>
      <c r="BH974" s="354"/>
      <c r="BI974" s="354"/>
      <c r="BJ974" s="356"/>
      <c r="BK974" s="356"/>
      <c r="BL974" s="356"/>
      <c r="BM974" s="356"/>
      <c r="BN974" s="356"/>
      <c r="BO974" s="356"/>
      <c r="BP974" s="356"/>
      <c r="BQ974" s="356"/>
      <c r="BR974" s="356"/>
      <c r="BS974" s="354"/>
      <c r="BT974" s="356"/>
    </row>
    <row r="975" spans="1:72" x14ac:dyDescent="0.2">
      <c r="A975" s="353"/>
      <c r="B975" s="354"/>
      <c r="C975" s="354"/>
      <c r="D975" s="354"/>
      <c r="E975" s="354"/>
      <c r="F975" s="356"/>
      <c r="G975" s="356"/>
      <c r="H975" s="356"/>
      <c r="I975" s="357"/>
      <c r="J975" s="356"/>
      <c r="K975" s="356"/>
      <c r="L975" s="356"/>
      <c r="M975" s="356"/>
      <c r="N975" s="356"/>
      <c r="O975" s="356"/>
      <c r="P975" s="356"/>
      <c r="Q975" s="356"/>
      <c r="R975" s="358"/>
      <c r="S975" s="358"/>
      <c r="T975" s="356"/>
      <c r="U975" s="359"/>
      <c r="V975" s="493"/>
      <c r="W975" s="356"/>
      <c r="X975" s="356"/>
      <c r="Y975" s="356"/>
      <c r="Z975" s="356"/>
      <c r="AA975" s="360"/>
      <c r="AB975" s="360"/>
      <c r="AC975" s="356"/>
      <c r="AD975" s="356"/>
      <c r="AE975" s="356"/>
      <c r="AF975" s="356"/>
      <c r="AG975" s="356"/>
      <c r="AH975" s="356"/>
      <c r="AI975" s="361"/>
      <c r="AJ975" s="356"/>
      <c r="AK975" s="356"/>
      <c r="AL975" s="356"/>
      <c r="AM975" s="362"/>
      <c r="AN975" s="356"/>
      <c r="AO975" s="356"/>
      <c r="AP975" s="356"/>
      <c r="AQ975" s="356"/>
      <c r="AR975" s="363"/>
      <c r="AS975" s="356"/>
      <c r="AT975" s="356"/>
      <c r="AU975" s="356"/>
      <c r="AV975" s="364"/>
      <c r="AW975" s="356"/>
      <c r="AX975" s="356"/>
      <c r="AY975" s="356"/>
      <c r="AZ975" s="356"/>
      <c r="BA975" s="356"/>
      <c r="BB975" s="356"/>
      <c r="BC975" s="356"/>
      <c r="BD975" s="356"/>
      <c r="BE975" s="356"/>
      <c r="BF975" s="356"/>
      <c r="BG975" s="356"/>
      <c r="BH975" s="354"/>
      <c r="BI975" s="354"/>
      <c r="BJ975" s="356"/>
      <c r="BK975" s="356"/>
      <c r="BL975" s="356"/>
      <c r="BM975" s="356"/>
      <c r="BN975" s="356"/>
      <c r="BO975" s="356"/>
      <c r="BP975" s="356"/>
      <c r="BQ975" s="356"/>
      <c r="BR975" s="356"/>
      <c r="BS975" s="354"/>
      <c r="BT975" s="356"/>
    </row>
    <row r="976" spans="1:72" x14ac:dyDescent="0.2">
      <c r="A976" s="353"/>
      <c r="B976" s="354"/>
      <c r="C976" s="354"/>
      <c r="D976" s="354"/>
      <c r="E976" s="354"/>
      <c r="F976" s="356"/>
      <c r="G976" s="356"/>
      <c r="H976" s="356"/>
      <c r="I976" s="357"/>
      <c r="J976" s="356"/>
      <c r="K976" s="356"/>
      <c r="L976" s="356"/>
      <c r="M976" s="356"/>
      <c r="N976" s="356"/>
      <c r="O976" s="356"/>
      <c r="P976" s="356"/>
      <c r="Q976" s="356"/>
      <c r="R976" s="358"/>
      <c r="S976" s="358"/>
      <c r="T976" s="356"/>
      <c r="U976" s="359"/>
      <c r="V976" s="493"/>
      <c r="W976" s="356"/>
      <c r="X976" s="356"/>
      <c r="Y976" s="356"/>
      <c r="Z976" s="356"/>
      <c r="AA976" s="360"/>
      <c r="AB976" s="360"/>
      <c r="AC976" s="356"/>
      <c r="AD976" s="356"/>
      <c r="AE976" s="356"/>
      <c r="AF976" s="356"/>
      <c r="AG976" s="356"/>
      <c r="AH976" s="356"/>
      <c r="AI976" s="361"/>
      <c r="AJ976" s="356"/>
      <c r="AK976" s="356"/>
      <c r="AL976" s="356"/>
      <c r="AM976" s="362"/>
      <c r="AN976" s="356"/>
      <c r="AO976" s="356"/>
      <c r="AP976" s="356"/>
      <c r="AQ976" s="356"/>
      <c r="AR976" s="363"/>
      <c r="AS976" s="356"/>
      <c r="AT976" s="356"/>
      <c r="AU976" s="356"/>
      <c r="AV976" s="364"/>
      <c r="AW976" s="356"/>
      <c r="AX976" s="356"/>
      <c r="AY976" s="356"/>
      <c r="AZ976" s="356"/>
      <c r="BA976" s="356"/>
      <c r="BB976" s="356"/>
      <c r="BC976" s="356"/>
      <c r="BD976" s="356"/>
      <c r="BE976" s="356"/>
      <c r="BF976" s="356"/>
      <c r="BG976" s="356"/>
      <c r="BH976" s="354"/>
      <c r="BI976" s="354"/>
      <c r="BJ976" s="356"/>
      <c r="BK976" s="356"/>
      <c r="BL976" s="356"/>
      <c r="BM976" s="356"/>
      <c r="BN976" s="356"/>
      <c r="BO976" s="356"/>
      <c r="BP976" s="356"/>
      <c r="BQ976" s="356"/>
      <c r="BR976" s="356"/>
      <c r="BS976" s="354"/>
      <c r="BT976" s="356"/>
    </row>
    <row r="977" spans="1:72" x14ac:dyDescent="0.2">
      <c r="A977" s="353"/>
      <c r="B977" s="354"/>
      <c r="C977" s="354"/>
      <c r="D977" s="354"/>
      <c r="E977" s="354"/>
      <c r="F977" s="356"/>
      <c r="G977" s="356"/>
      <c r="H977" s="356"/>
      <c r="I977" s="357"/>
      <c r="J977" s="356"/>
      <c r="K977" s="356"/>
      <c r="L977" s="356"/>
      <c r="M977" s="356"/>
      <c r="N977" s="356"/>
      <c r="O977" s="356"/>
      <c r="P977" s="356"/>
      <c r="Q977" s="356"/>
      <c r="R977" s="358"/>
      <c r="S977" s="358"/>
      <c r="T977" s="356"/>
      <c r="U977" s="359"/>
      <c r="V977" s="493"/>
      <c r="W977" s="356"/>
      <c r="X977" s="356"/>
      <c r="Y977" s="356"/>
      <c r="Z977" s="356"/>
      <c r="AA977" s="360"/>
      <c r="AB977" s="360"/>
      <c r="AC977" s="356"/>
      <c r="AD977" s="356"/>
      <c r="AE977" s="356"/>
      <c r="AF977" s="356"/>
      <c r="AG977" s="356"/>
      <c r="AH977" s="356"/>
      <c r="AI977" s="361"/>
      <c r="AJ977" s="356"/>
      <c r="AK977" s="356"/>
      <c r="AL977" s="356"/>
      <c r="AM977" s="362"/>
      <c r="AN977" s="356"/>
      <c r="AO977" s="356"/>
      <c r="AP977" s="356"/>
      <c r="AQ977" s="356"/>
      <c r="AR977" s="363"/>
      <c r="AS977" s="356"/>
      <c r="AT977" s="356"/>
      <c r="AU977" s="356"/>
      <c r="AV977" s="364"/>
      <c r="AW977" s="356"/>
      <c r="AX977" s="356"/>
      <c r="AY977" s="356"/>
      <c r="AZ977" s="356"/>
      <c r="BA977" s="356"/>
      <c r="BB977" s="356"/>
      <c r="BC977" s="356"/>
      <c r="BD977" s="356"/>
      <c r="BE977" s="356"/>
      <c r="BF977" s="356"/>
      <c r="BG977" s="356"/>
      <c r="BH977" s="354"/>
      <c r="BI977" s="354"/>
      <c r="BJ977" s="356"/>
      <c r="BK977" s="356"/>
      <c r="BL977" s="356"/>
      <c r="BM977" s="356"/>
      <c r="BN977" s="356"/>
      <c r="BO977" s="356"/>
      <c r="BP977" s="356"/>
      <c r="BQ977" s="356"/>
      <c r="BR977" s="356"/>
      <c r="BS977" s="354"/>
      <c r="BT977" s="356"/>
    </row>
    <row r="978" spans="1:72" x14ac:dyDescent="0.2">
      <c r="A978" s="353"/>
      <c r="B978" s="354"/>
      <c r="C978" s="354"/>
      <c r="D978" s="354"/>
      <c r="E978" s="354"/>
      <c r="F978" s="356"/>
      <c r="G978" s="356"/>
      <c r="H978" s="356"/>
      <c r="I978" s="357"/>
      <c r="J978" s="356"/>
      <c r="K978" s="356"/>
      <c r="L978" s="356"/>
      <c r="M978" s="356"/>
      <c r="N978" s="356"/>
      <c r="O978" s="356"/>
      <c r="P978" s="356"/>
      <c r="Q978" s="356"/>
      <c r="R978" s="358"/>
      <c r="S978" s="358"/>
      <c r="T978" s="356"/>
      <c r="U978" s="359"/>
      <c r="V978" s="493"/>
      <c r="W978" s="356"/>
      <c r="X978" s="356"/>
      <c r="Y978" s="356"/>
      <c r="Z978" s="356"/>
      <c r="AA978" s="360"/>
      <c r="AB978" s="360"/>
      <c r="AC978" s="356"/>
      <c r="AD978" s="356"/>
      <c r="AE978" s="356"/>
      <c r="AF978" s="356"/>
      <c r="AG978" s="356"/>
      <c r="AH978" s="356"/>
      <c r="AI978" s="361"/>
      <c r="AJ978" s="356"/>
      <c r="AK978" s="356"/>
      <c r="AL978" s="356"/>
      <c r="AM978" s="362"/>
      <c r="AN978" s="356"/>
      <c r="AO978" s="356"/>
      <c r="AP978" s="356"/>
      <c r="AQ978" s="356"/>
      <c r="AR978" s="363"/>
      <c r="AS978" s="356"/>
      <c r="AT978" s="356"/>
      <c r="AU978" s="356"/>
      <c r="AV978" s="364"/>
      <c r="AW978" s="356"/>
      <c r="AX978" s="356"/>
      <c r="AY978" s="356"/>
      <c r="AZ978" s="356"/>
      <c r="BA978" s="356"/>
      <c r="BB978" s="356"/>
      <c r="BC978" s="356"/>
      <c r="BD978" s="356"/>
      <c r="BE978" s="356"/>
      <c r="BF978" s="356"/>
      <c r="BG978" s="356"/>
      <c r="BH978" s="354"/>
      <c r="BI978" s="354"/>
      <c r="BJ978" s="356"/>
      <c r="BK978" s="356"/>
      <c r="BL978" s="356"/>
      <c r="BM978" s="356"/>
      <c r="BN978" s="356"/>
      <c r="BO978" s="356"/>
      <c r="BP978" s="356"/>
      <c r="BQ978" s="356"/>
      <c r="BR978" s="356"/>
      <c r="BS978" s="354"/>
      <c r="BT978" s="356"/>
    </row>
    <row r="979" spans="1:72" x14ac:dyDescent="0.2">
      <c r="A979" s="353"/>
      <c r="B979" s="354"/>
      <c r="C979" s="354"/>
      <c r="D979" s="354"/>
      <c r="E979" s="354"/>
      <c r="F979" s="356"/>
      <c r="G979" s="356"/>
      <c r="H979" s="356"/>
      <c r="I979" s="357"/>
      <c r="J979" s="356"/>
      <c r="K979" s="356"/>
      <c r="L979" s="356"/>
      <c r="M979" s="356"/>
      <c r="N979" s="356"/>
      <c r="O979" s="356"/>
      <c r="P979" s="356"/>
      <c r="Q979" s="356"/>
      <c r="R979" s="358"/>
      <c r="S979" s="358"/>
      <c r="T979" s="356"/>
      <c r="U979" s="359"/>
      <c r="V979" s="493"/>
      <c r="W979" s="356"/>
      <c r="X979" s="356"/>
      <c r="Y979" s="356"/>
      <c r="Z979" s="356"/>
      <c r="AA979" s="360"/>
      <c r="AB979" s="360"/>
      <c r="AC979" s="356"/>
      <c r="AD979" s="356"/>
      <c r="AE979" s="356"/>
      <c r="AF979" s="356"/>
      <c r="AG979" s="356"/>
      <c r="AH979" s="356"/>
      <c r="AI979" s="361"/>
      <c r="AJ979" s="356"/>
      <c r="AK979" s="356"/>
      <c r="AL979" s="356"/>
      <c r="AM979" s="362"/>
      <c r="AN979" s="356"/>
      <c r="AO979" s="356"/>
      <c r="AP979" s="356"/>
      <c r="AQ979" s="356"/>
      <c r="AR979" s="363"/>
      <c r="AS979" s="356"/>
      <c r="AT979" s="356"/>
      <c r="AU979" s="356"/>
      <c r="AV979" s="364"/>
      <c r="AW979" s="356"/>
      <c r="AX979" s="356"/>
      <c r="AY979" s="356"/>
      <c r="AZ979" s="356"/>
      <c r="BA979" s="356"/>
      <c r="BB979" s="356"/>
      <c r="BC979" s="356"/>
      <c r="BD979" s="356"/>
      <c r="BE979" s="356"/>
      <c r="BF979" s="356"/>
      <c r="BG979" s="356"/>
      <c r="BH979" s="354"/>
      <c r="BI979" s="354"/>
      <c r="BJ979" s="356"/>
      <c r="BK979" s="356"/>
      <c r="BL979" s="356"/>
      <c r="BM979" s="356"/>
      <c r="BN979" s="356"/>
      <c r="BO979" s="356"/>
      <c r="BP979" s="356"/>
      <c r="BQ979" s="356"/>
      <c r="BR979" s="356"/>
      <c r="BS979" s="354"/>
      <c r="BT979" s="356"/>
    </row>
    <row r="980" spans="1:72" x14ac:dyDescent="0.2">
      <c r="A980" s="353"/>
      <c r="B980" s="354"/>
      <c r="C980" s="354"/>
      <c r="D980" s="354"/>
      <c r="E980" s="354"/>
      <c r="F980" s="356"/>
      <c r="G980" s="356"/>
      <c r="H980" s="356"/>
      <c r="I980" s="357"/>
      <c r="J980" s="356"/>
      <c r="K980" s="356"/>
      <c r="L980" s="356"/>
      <c r="M980" s="356"/>
      <c r="N980" s="356"/>
      <c r="O980" s="356"/>
      <c r="P980" s="356"/>
      <c r="Q980" s="356"/>
      <c r="R980" s="358"/>
      <c r="S980" s="358"/>
      <c r="T980" s="356"/>
      <c r="U980" s="359"/>
      <c r="V980" s="493"/>
      <c r="W980" s="356"/>
      <c r="X980" s="356"/>
      <c r="Y980" s="356"/>
      <c r="Z980" s="356"/>
      <c r="AA980" s="360"/>
      <c r="AB980" s="360"/>
      <c r="AC980" s="356"/>
      <c r="AD980" s="356"/>
      <c r="AE980" s="356"/>
      <c r="AF980" s="356"/>
      <c r="AG980" s="356"/>
      <c r="AH980" s="356"/>
      <c r="AI980" s="361"/>
      <c r="AJ980" s="356"/>
      <c r="AK980" s="356"/>
      <c r="AL980" s="356"/>
      <c r="AM980" s="362"/>
      <c r="AN980" s="356"/>
      <c r="AO980" s="356"/>
      <c r="AP980" s="356"/>
      <c r="AQ980" s="356"/>
      <c r="AR980" s="363"/>
      <c r="AS980" s="356"/>
      <c r="AT980" s="356"/>
      <c r="AU980" s="356"/>
      <c r="AV980" s="364"/>
      <c r="AW980" s="356"/>
      <c r="AX980" s="356"/>
      <c r="AY980" s="356"/>
      <c r="AZ980" s="356"/>
      <c r="BA980" s="356"/>
      <c r="BB980" s="356"/>
      <c r="BC980" s="356"/>
      <c r="BD980" s="356"/>
      <c r="BE980" s="356"/>
      <c r="BF980" s="356"/>
      <c r="BG980" s="356"/>
      <c r="BH980" s="354"/>
      <c r="BI980" s="354"/>
      <c r="BJ980" s="356"/>
      <c r="BK980" s="356"/>
      <c r="BL980" s="356"/>
      <c r="BM980" s="356"/>
      <c r="BN980" s="356"/>
      <c r="BO980" s="356"/>
      <c r="BP980" s="356"/>
      <c r="BQ980" s="356"/>
      <c r="BR980" s="356"/>
      <c r="BS980" s="354"/>
      <c r="BT980" s="356"/>
    </row>
    <row r="981" spans="1:72" x14ac:dyDescent="0.2">
      <c r="A981" s="353"/>
      <c r="B981" s="354"/>
      <c r="C981" s="354"/>
      <c r="D981" s="354"/>
      <c r="E981" s="354"/>
      <c r="F981" s="356"/>
      <c r="G981" s="356"/>
      <c r="H981" s="356"/>
      <c r="I981" s="357"/>
      <c r="J981" s="356"/>
      <c r="K981" s="356"/>
      <c r="L981" s="356"/>
      <c r="M981" s="356"/>
      <c r="N981" s="356"/>
      <c r="O981" s="356"/>
      <c r="P981" s="356"/>
      <c r="Q981" s="356"/>
      <c r="R981" s="358"/>
      <c r="S981" s="358"/>
      <c r="T981" s="356"/>
      <c r="U981" s="359"/>
      <c r="V981" s="493"/>
      <c r="W981" s="356"/>
      <c r="X981" s="356"/>
      <c r="Y981" s="356"/>
      <c r="Z981" s="356"/>
      <c r="AA981" s="360"/>
      <c r="AB981" s="360"/>
      <c r="AC981" s="356"/>
      <c r="AD981" s="356"/>
      <c r="AE981" s="356"/>
      <c r="AF981" s="356"/>
      <c r="AG981" s="356"/>
      <c r="AH981" s="356"/>
      <c r="AI981" s="361"/>
      <c r="AJ981" s="356"/>
      <c r="AK981" s="356"/>
      <c r="AL981" s="356"/>
      <c r="AM981" s="362"/>
      <c r="AN981" s="356"/>
      <c r="AO981" s="356"/>
      <c r="AP981" s="356"/>
      <c r="AQ981" s="356"/>
      <c r="AR981" s="363"/>
      <c r="AS981" s="356"/>
      <c r="AT981" s="356"/>
      <c r="AU981" s="356"/>
      <c r="AV981" s="364"/>
      <c r="AW981" s="356"/>
      <c r="AX981" s="356"/>
      <c r="AY981" s="356"/>
      <c r="AZ981" s="356"/>
      <c r="BA981" s="356"/>
      <c r="BB981" s="356"/>
      <c r="BC981" s="356"/>
      <c r="BD981" s="356"/>
      <c r="BE981" s="356"/>
      <c r="BF981" s="356"/>
      <c r="BG981" s="356"/>
      <c r="BH981" s="354"/>
      <c r="BI981" s="354"/>
      <c r="BJ981" s="356"/>
      <c r="BK981" s="356"/>
      <c r="BL981" s="356"/>
      <c r="BM981" s="356"/>
      <c r="BN981" s="356"/>
      <c r="BO981" s="356"/>
      <c r="BP981" s="356"/>
      <c r="BQ981" s="356"/>
      <c r="BR981" s="356"/>
      <c r="BS981" s="354"/>
      <c r="BT981" s="356"/>
    </row>
    <row r="982" spans="1:72" x14ac:dyDescent="0.2">
      <c r="A982" s="353"/>
      <c r="B982" s="354"/>
      <c r="C982" s="354"/>
      <c r="D982" s="354"/>
      <c r="E982" s="354"/>
      <c r="F982" s="356"/>
      <c r="G982" s="356"/>
      <c r="H982" s="356"/>
      <c r="I982" s="357"/>
      <c r="J982" s="356"/>
      <c r="K982" s="356"/>
      <c r="L982" s="356"/>
      <c r="M982" s="356"/>
      <c r="N982" s="356"/>
      <c r="O982" s="356"/>
      <c r="P982" s="356"/>
      <c r="Q982" s="356"/>
      <c r="R982" s="358"/>
      <c r="S982" s="358"/>
      <c r="T982" s="356"/>
      <c r="U982" s="359"/>
      <c r="V982" s="493"/>
      <c r="W982" s="356"/>
      <c r="X982" s="356"/>
      <c r="Y982" s="356"/>
      <c r="Z982" s="356"/>
      <c r="AA982" s="360"/>
      <c r="AB982" s="360"/>
      <c r="AC982" s="356"/>
      <c r="AD982" s="356"/>
      <c r="AE982" s="356"/>
      <c r="AF982" s="356"/>
      <c r="AG982" s="356"/>
      <c r="AH982" s="356"/>
      <c r="AI982" s="361"/>
      <c r="AJ982" s="356"/>
      <c r="AK982" s="356"/>
      <c r="AL982" s="356"/>
      <c r="AM982" s="362"/>
      <c r="AN982" s="356"/>
      <c r="AO982" s="356"/>
      <c r="AP982" s="356"/>
      <c r="AQ982" s="356"/>
      <c r="AR982" s="363"/>
      <c r="AS982" s="356"/>
      <c r="AT982" s="356"/>
      <c r="AU982" s="356"/>
      <c r="AV982" s="364"/>
      <c r="AW982" s="356"/>
      <c r="AX982" s="356"/>
      <c r="AY982" s="356"/>
      <c r="AZ982" s="356"/>
      <c r="BA982" s="356"/>
      <c r="BB982" s="356"/>
      <c r="BC982" s="356"/>
      <c r="BD982" s="356"/>
      <c r="BE982" s="356"/>
      <c r="BF982" s="356"/>
      <c r="BG982" s="356"/>
      <c r="BH982" s="354"/>
      <c r="BI982" s="354"/>
      <c r="BJ982" s="356"/>
      <c r="BK982" s="356"/>
      <c r="BL982" s="356"/>
      <c r="BM982" s="356"/>
      <c r="BN982" s="356"/>
      <c r="BO982" s="356"/>
      <c r="BP982" s="356"/>
      <c r="BQ982" s="356"/>
      <c r="BR982" s="356"/>
      <c r="BS982" s="354"/>
      <c r="BT982" s="356"/>
    </row>
    <row r="983" spans="1:72" x14ac:dyDescent="0.2">
      <c r="A983" s="353"/>
      <c r="B983" s="354"/>
      <c r="C983" s="354"/>
      <c r="D983" s="354"/>
      <c r="E983" s="354"/>
      <c r="F983" s="356"/>
      <c r="G983" s="356"/>
      <c r="H983" s="356"/>
      <c r="I983" s="357"/>
      <c r="J983" s="356"/>
      <c r="K983" s="356"/>
      <c r="L983" s="356"/>
      <c r="M983" s="356"/>
      <c r="N983" s="356"/>
      <c r="O983" s="356"/>
      <c r="P983" s="356"/>
      <c r="Q983" s="356"/>
      <c r="R983" s="358"/>
      <c r="S983" s="358"/>
      <c r="T983" s="356"/>
      <c r="U983" s="359"/>
      <c r="V983" s="493"/>
      <c r="W983" s="356"/>
      <c r="X983" s="356"/>
      <c r="Y983" s="356"/>
      <c r="Z983" s="356"/>
      <c r="AA983" s="360"/>
      <c r="AB983" s="360"/>
      <c r="AC983" s="356"/>
      <c r="AD983" s="356"/>
      <c r="AE983" s="356"/>
      <c r="AF983" s="356"/>
      <c r="AG983" s="356"/>
      <c r="AH983" s="356"/>
      <c r="AI983" s="361"/>
      <c r="AJ983" s="356"/>
      <c r="AK983" s="356"/>
      <c r="AL983" s="356"/>
      <c r="AM983" s="362"/>
      <c r="AN983" s="356"/>
      <c r="AO983" s="356"/>
      <c r="AP983" s="356"/>
      <c r="AQ983" s="356"/>
      <c r="AR983" s="363"/>
      <c r="AS983" s="356"/>
      <c r="AT983" s="356"/>
      <c r="AU983" s="356"/>
      <c r="AV983" s="364"/>
      <c r="AW983" s="356"/>
      <c r="AX983" s="356"/>
      <c r="AY983" s="356"/>
      <c r="AZ983" s="356"/>
      <c r="BA983" s="356"/>
      <c r="BB983" s="356"/>
      <c r="BC983" s="356"/>
      <c r="BD983" s="356"/>
      <c r="BE983" s="356"/>
      <c r="BF983" s="356"/>
      <c r="BG983" s="356"/>
      <c r="BH983" s="354"/>
      <c r="BI983" s="354"/>
      <c r="BJ983" s="356"/>
      <c r="BK983" s="356"/>
      <c r="BL983" s="356"/>
      <c r="BM983" s="356"/>
      <c r="BN983" s="356"/>
      <c r="BO983" s="356"/>
      <c r="BP983" s="356"/>
      <c r="BQ983" s="356"/>
      <c r="BR983" s="356"/>
      <c r="BS983" s="354"/>
      <c r="BT983" s="356"/>
    </row>
    <row r="984" spans="1:72" x14ac:dyDescent="0.2">
      <c r="A984" s="353"/>
      <c r="B984" s="354"/>
      <c r="C984" s="354"/>
      <c r="D984" s="354"/>
      <c r="E984" s="354"/>
      <c r="F984" s="356"/>
      <c r="G984" s="356"/>
      <c r="H984" s="356"/>
      <c r="I984" s="357"/>
      <c r="J984" s="356"/>
      <c r="K984" s="356"/>
      <c r="L984" s="356"/>
      <c r="M984" s="356"/>
      <c r="N984" s="356"/>
      <c r="O984" s="356"/>
      <c r="P984" s="356"/>
      <c r="Q984" s="356"/>
      <c r="R984" s="358"/>
      <c r="S984" s="358"/>
      <c r="T984" s="356"/>
      <c r="U984" s="359"/>
      <c r="V984" s="493"/>
      <c r="W984" s="356"/>
      <c r="X984" s="356"/>
      <c r="Y984" s="356"/>
      <c r="Z984" s="356"/>
      <c r="AA984" s="360"/>
      <c r="AB984" s="360"/>
      <c r="AC984" s="356"/>
      <c r="AD984" s="356"/>
      <c r="AE984" s="356"/>
      <c r="AF984" s="356"/>
      <c r="AG984" s="356"/>
      <c r="AH984" s="356"/>
      <c r="AI984" s="361"/>
      <c r="AJ984" s="356"/>
      <c r="AK984" s="356"/>
      <c r="AL984" s="356"/>
      <c r="AM984" s="362"/>
      <c r="AN984" s="356"/>
      <c r="AO984" s="356"/>
      <c r="AP984" s="356"/>
      <c r="AQ984" s="356"/>
      <c r="AR984" s="363"/>
      <c r="AS984" s="356"/>
      <c r="AT984" s="356"/>
      <c r="AU984" s="356"/>
      <c r="AV984" s="364"/>
      <c r="AW984" s="356"/>
      <c r="AX984" s="356"/>
      <c r="AY984" s="356"/>
      <c r="AZ984" s="356"/>
      <c r="BA984" s="356"/>
      <c r="BB984" s="356"/>
      <c r="BC984" s="356"/>
      <c r="BD984" s="356"/>
      <c r="BE984" s="356"/>
      <c r="BF984" s="356"/>
      <c r="BG984" s="356"/>
      <c r="BH984" s="354"/>
      <c r="BI984" s="354"/>
      <c r="BJ984" s="356"/>
      <c r="BK984" s="356"/>
      <c r="BL984" s="356"/>
      <c r="BM984" s="356"/>
      <c r="BN984" s="356"/>
      <c r="BO984" s="356"/>
      <c r="BP984" s="356"/>
      <c r="BQ984" s="356"/>
      <c r="BR984" s="356"/>
      <c r="BS984" s="354"/>
      <c r="BT984" s="356"/>
    </row>
    <row r="985" spans="1:72" x14ac:dyDescent="0.2">
      <c r="A985" s="353"/>
      <c r="B985" s="354"/>
      <c r="C985" s="354"/>
      <c r="D985" s="354"/>
      <c r="E985" s="354"/>
      <c r="F985" s="356"/>
      <c r="G985" s="356"/>
      <c r="H985" s="356"/>
      <c r="I985" s="357"/>
      <c r="J985" s="356"/>
      <c r="K985" s="356"/>
      <c r="L985" s="356"/>
      <c r="M985" s="356"/>
      <c r="N985" s="356"/>
      <c r="O985" s="356"/>
      <c r="P985" s="356"/>
      <c r="Q985" s="356"/>
      <c r="R985" s="358"/>
      <c r="S985" s="358"/>
      <c r="T985" s="356"/>
      <c r="U985" s="359"/>
      <c r="V985" s="493"/>
      <c r="W985" s="356"/>
      <c r="X985" s="356"/>
      <c r="Y985" s="356"/>
      <c r="Z985" s="356"/>
      <c r="AA985" s="360"/>
      <c r="AB985" s="360"/>
      <c r="AC985" s="356"/>
      <c r="AD985" s="356"/>
      <c r="AE985" s="356"/>
      <c r="AF985" s="356"/>
      <c r="AG985" s="356"/>
      <c r="AH985" s="356"/>
      <c r="AI985" s="361"/>
      <c r="AJ985" s="356"/>
      <c r="AK985" s="356"/>
      <c r="AL985" s="356"/>
      <c r="AM985" s="362"/>
      <c r="AN985" s="356"/>
      <c r="AO985" s="356"/>
      <c r="AP985" s="356"/>
      <c r="AQ985" s="356"/>
      <c r="AR985" s="363"/>
      <c r="AS985" s="356"/>
      <c r="AT985" s="356"/>
      <c r="AU985" s="356"/>
      <c r="AV985" s="364"/>
      <c r="AW985" s="356"/>
      <c r="AX985" s="356"/>
      <c r="AY985" s="356"/>
      <c r="AZ985" s="356"/>
      <c r="BA985" s="356"/>
      <c r="BB985" s="356"/>
      <c r="BC985" s="356"/>
      <c r="BD985" s="356"/>
      <c r="BE985" s="356"/>
      <c r="BF985" s="356"/>
      <c r="BG985" s="356"/>
      <c r="BH985" s="354"/>
      <c r="BI985" s="354"/>
      <c r="BJ985" s="356"/>
      <c r="BK985" s="356"/>
      <c r="BL985" s="356"/>
      <c r="BM985" s="356"/>
      <c r="BN985" s="356"/>
      <c r="BO985" s="356"/>
      <c r="BP985" s="356"/>
      <c r="BQ985" s="356"/>
      <c r="BR985" s="356"/>
      <c r="BS985" s="354"/>
      <c r="BT985" s="356"/>
    </row>
    <row r="986" spans="1:72" x14ac:dyDescent="0.2">
      <c r="A986" s="353"/>
      <c r="B986" s="354"/>
      <c r="C986" s="354"/>
      <c r="D986" s="354"/>
      <c r="E986" s="354"/>
      <c r="F986" s="356"/>
      <c r="G986" s="356"/>
      <c r="H986" s="356"/>
      <c r="I986" s="357"/>
      <c r="J986" s="356"/>
      <c r="K986" s="356"/>
      <c r="L986" s="356"/>
      <c r="M986" s="356"/>
      <c r="N986" s="356"/>
      <c r="O986" s="356"/>
      <c r="P986" s="356"/>
      <c r="Q986" s="356"/>
      <c r="R986" s="358"/>
      <c r="S986" s="358"/>
      <c r="T986" s="356"/>
      <c r="U986" s="359"/>
      <c r="V986" s="493"/>
      <c r="W986" s="356"/>
      <c r="X986" s="356"/>
      <c r="Y986" s="356"/>
      <c r="Z986" s="356"/>
      <c r="AA986" s="360"/>
      <c r="AB986" s="360"/>
      <c r="AC986" s="356"/>
      <c r="AD986" s="356"/>
      <c r="AE986" s="356"/>
      <c r="AF986" s="356"/>
      <c r="AG986" s="356"/>
      <c r="AH986" s="356"/>
      <c r="AI986" s="361"/>
      <c r="AJ986" s="356"/>
      <c r="AK986" s="356"/>
      <c r="AL986" s="356"/>
      <c r="AM986" s="362"/>
      <c r="AN986" s="356"/>
      <c r="AO986" s="356"/>
      <c r="AP986" s="356"/>
      <c r="AQ986" s="356"/>
      <c r="AR986" s="363"/>
      <c r="AS986" s="356"/>
      <c r="AT986" s="356"/>
      <c r="AU986" s="356"/>
      <c r="AV986" s="364"/>
      <c r="AW986" s="356"/>
      <c r="AX986" s="356"/>
      <c r="AY986" s="356"/>
      <c r="AZ986" s="356"/>
      <c r="BA986" s="356"/>
      <c r="BB986" s="356"/>
      <c r="BC986" s="356"/>
      <c r="BD986" s="356"/>
      <c r="BE986" s="356"/>
      <c r="BF986" s="356"/>
      <c r="BG986" s="356"/>
      <c r="BH986" s="354"/>
      <c r="BI986" s="354"/>
      <c r="BJ986" s="356"/>
      <c r="BK986" s="356"/>
      <c r="BL986" s="356"/>
      <c r="BM986" s="356"/>
      <c r="BN986" s="356"/>
      <c r="BO986" s="356"/>
      <c r="BP986" s="356"/>
      <c r="BQ986" s="356"/>
      <c r="BR986" s="356"/>
      <c r="BS986" s="354"/>
      <c r="BT986" s="356"/>
    </row>
    <row r="987" spans="1:72" x14ac:dyDescent="0.2">
      <c r="A987" s="353"/>
      <c r="B987" s="354"/>
      <c r="C987" s="354"/>
      <c r="D987" s="354"/>
      <c r="E987" s="354"/>
      <c r="F987" s="356"/>
      <c r="G987" s="356"/>
      <c r="H987" s="356"/>
      <c r="I987" s="357"/>
      <c r="J987" s="356"/>
      <c r="K987" s="356"/>
      <c r="L987" s="356"/>
      <c r="M987" s="356"/>
      <c r="N987" s="356"/>
      <c r="O987" s="356"/>
      <c r="P987" s="356"/>
      <c r="Q987" s="356"/>
      <c r="R987" s="358"/>
      <c r="S987" s="358"/>
      <c r="T987" s="356"/>
      <c r="U987" s="359"/>
      <c r="V987" s="493"/>
      <c r="W987" s="356"/>
      <c r="X987" s="356"/>
      <c r="Y987" s="356"/>
      <c r="Z987" s="356"/>
      <c r="AA987" s="360"/>
      <c r="AB987" s="360"/>
      <c r="AC987" s="356"/>
      <c r="AD987" s="356"/>
      <c r="AE987" s="356"/>
      <c r="AF987" s="356"/>
      <c r="AG987" s="356"/>
      <c r="AH987" s="356"/>
      <c r="AI987" s="361"/>
      <c r="AJ987" s="356"/>
      <c r="AK987" s="356"/>
      <c r="AL987" s="356"/>
      <c r="AM987" s="362"/>
      <c r="AN987" s="356"/>
      <c r="AO987" s="356"/>
      <c r="AP987" s="356"/>
      <c r="AQ987" s="356"/>
      <c r="AR987" s="363"/>
      <c r="AS987" s="356"/>
      <c r="AT987" s="356"/>
      <c r="AU987" s="356"/>
      <c r="AV987" s="364"/>
      <c r="AW987" s="356"/>
      <c r="AX987" s="356"/>
      <c r="AY987" s="356"/>
      <c r="AZ987" s="356"/>
      <c r="BA987" s="356"/>
      <c r="BB987" s="356"/>
      <c r="BC987" s="356"/>
      <c r="BD987" s="356"/>
      <c r="BE987" s="356"/>
      <c r="BF987" s="356"/>
      <c r="BG987" s="356"/>
      <c r="BH987" s="354"/>
      <c r="BI987" s="354"/>
      <c r="BJ987" s="356"/>
      <c r="BK987" s="356"/>
      <c r="BL987" s="356"/>
      <c r="BM987" s="356"/>
      <c r="BN987" s="356"/>
      <c r="BO987" s="356"/>
      <c r="BP987" s="356"/>
      <c r="BQ987" s="356"/>
      <c r="BR987" s="356"/>
      <c r="BS987" s="354"/>
      <c r="BT987" s="356"/>
    </row>
    <row r="988" spans="1:72" x14ac:dyDescent="0.2">
      <c r="A988" s="353"/>
      <c r="B988" s="354"/>
      <c r="C988" s="354"/>
      <c r="D988" s="354"/>
      <c r="E988" s="354"/>
      <c r="F988" s="356"/>
      <c r="G988" s="356"/>
      <c r="H988" s="356"/>
      <c r="I988" s="357"/>
      <c r="J988" s="356"/>
      <c r="K988" s="356"/>
      <c r="L988" s="356"/>
      <c r="M988" s="356"/>
      <c r="N988" s="356"/>
      <c r="O988" s="356"/>
      <c r="P988" s="356"/>
      <c r="Q988" s="356"/>
      <c r="R988" s="358"/>
      <c r="S988" s="358"/>
      <c r="T988" s="356"/>
      <c r="U988" s="359"/>
      <c r="V988" s="493"/>
      <c r="W988" s="356"/>
      <c r="X988" s="356"/>
      <c r="Y988" s="356"/>
      <c r="Z988" s="356"/>
      <c r="AA988" s="360"/>
      <c r="AB988" s="360"/>
      <c r="AC988" s="356"/>
      <c r="AD988" s="356"/>
      <c r="AE988" s="356"/>
      <c r="AF988" s="356"/>
      <c r="AG988" s="356"/>
      <c r="AH988" s="356"/>
      <c r="AI988" s="361"/>
      <c r="AJ988" s="356"/>
      <c r="AK988" s="356"/>
      <c r="AL988" s="356"/>
      <c r="AM988" s="362"/>
      <c r="AN988" s="356"/>
      <c r="AO988" s="356"/>
      <c r="AP988" s="356"/>
      <c r="AQ988" s="356"/>
      <c r="AR988" s="363"/>
      <c r="AS988" s="356"/>
      <c r="AT988" s="356"/>
      <c r="AU988" s="356"/>
      <c r="AV988" s="364"/>
      <c r="AW988" s="356"/>
      <c r="AX988" s="356"/>
      <c r="AY988" s="356"/>
      <c r="AZ988" s="356"/>
      <c r="BA988" s="356"/>
      <c r="BB988" s="356"/>
      <c r="BC988" s="356"/>
      <c r="BD988" s="356"/>
      <c r="BE988" s="356"/>
      <c r="BF988" s="356"/>
      <c r="BG988" s="356"/>
      <c r="BH988" s="354"/>
      <c r="BI988" s="354"/>
      <c r="BJ988" s="356"/>
      <c r="BK988" s="356"/>
      <c r="BL988" s="356"/>
      <c r="BM988" s="356"/>
      <c r="BN988" s="356"/>
      <c r="BO988" s="356"/>
      <c r="BP988" s="356"/>
      <c r="BQ988" s="356"/>
      <c r="BR988" s="356"/>
      <c r="BS988" s="354"/>
      <c r="BT988" s="356"/>
    </row>
    <row r="989" spans="1:72" x14ac:dyDescent="0.2">
      <c r="A989" s="353"/>
      <c r="B989" s="354"/>
      <c r="C989" s="354"/>
      <c r="D989" s="354"/>
      <c r="E989" s="354"/>
      <c r="F989" s="356"/>
      <c r="G989" s="356"/>
      <c r="H989" s="356"/>
      <c r="I989" s="357"/>
      <c r="J989" s="356"/>
      <c r="K989" s="356"/>
      <c r="L989" s="356"/>
      <c r="M989" s="356"/>
      <c r="N989" s="356"/>
      <c r="O989" s="356"/>
      <c r="P989" s="356"/>
      <c r="Q989" s="356"/>
      <c r="R989" s="358"/>
      <c r="S989" s="358"/>
      <c r="T989" s="356"/>
      <c r="U989" s="359"/>
      <c r="V989" s="493"/>
      <c r="W989" s="356"/>
      <c r="X989" s="356"/>
      <c r="Y989" s="356"/>
      <c r="Z989" s="356"/>
      <c r="AA989" s="360"/>
      <c r="AB989" s="360"/>
      <c r="AC989" s="356"/>
      <c r="AD989" s="356"/>
      <c r="AE989" s="356"/>
      <c r="AF989" s="356"/>
      <c r="AG989" s="356"/>
      <c r="AH989" s="356"/>
      <c r="AI989" s="361"/>
      <c r="AJ989" s="356"/>
      <c r="AK989" s="356"/>
      <c r="AL989" s="356"/>
      <c r="AM989" s="362"/>
      <c r="AN989" s="356"/>
      <c r="AO989" s="356"/>
      <c r="AP989" s="356"/>
      <c r="AQ989" s="356"/>
      <c r="AR989" s="363"/>
      <c r="AS989" s="356"/>
      <c r="AT989" s="356"/>
      <c r="AU989" s="356"/>
      <c r="AV989" s="364"/>
      <c r="AW989" s="356"/>
      <c r="AX989" s="356"/>
      <c r="AY989" s="356"/>
      <c r="AZ989" s="356"/>
      <c r="BA989" s="356"/>
      <c r="BB989" s="356"/>
      <c r="BC989" s="356"/>
      <c r="BD989" s="356"/>
      <c r="BE989" s="356"/>
      <c r="BF989" s="356"/>
      <c r="BG989" s="356"/>
      <c r="BH989" s="354"/>
      <c r="BI989" s="354"/>
      <c r="BJ989" s="356"/>
      <c r="BK989" s="356"/>
      <c r="BL989" s="356"/>
      <c r="BM989" s="356"/>
      <c r="BN989" s="356"/>
      <c r="BO989" s="356"/>
      <c r="BP989" s="356"/>
      <c r="BQ989" s="356"/>
      <c r="BR989" s="356"/>
      <c r="BS989" s="354"/>
      <c r="BT989" s="356"/>
    </row>
    <row r="990" spans="1:72" x14ac:dyDescent="0.2">
      <c r="A990" s="353"/>
      <c r="B990" s="354"/>
      <c r="C990" s="354"/>
      <c r="D990" s="354"/>
      <c r="E990" s="354"/>
      <c r="F990" s="356"/>
      <c r="G990" s="356"/>
      <c r="H990" s="356"/>
      <c r="I990" s="357"/>
      <c r="J990" s="356"/>
      <c r="K990" s="356"/>
      <c r="L990" s="356"/>
      <c r="M990" s="356"/>
      <c r="N990" s="356"/>
      <c r="O990" s="356"/>
      <c r="P990" s="356"/>
      <c r="Q990" s="356"/>
      <c r="R990" s="358"/>
      <c r="S990" s="358"/>
      <c r="T990" s="356"/>
      <c r="U990" s="359"/>
      <c r="V990" s="493"/>
      <c r="W990" s="356"/>
      <c r="X990" s="356"/>
      <c r="Y990" s="356"/>
      <c r="Z990" s="356"/>
      <c r="AA990" s="360"/>
      <c r="AB990" s="360"/>
      <c r="AC990" s="356"/>
      <c r="AD990" s="356"/>
      <c r="AE990" s="356"/>
      <c r="AF990" s="356"/>
      <c r="AG990" s="356"/>
      <c r="AH990" s="356"/>
      <c r="AI990" s="361"/>
      <c r="AJ990" s="356"/>
      <c r="AK990" s="356"/>
      <c r="AL990" s="356"/>
      <c r="AM990" s="362"/>
      <c r="AN990" s="356"/>
      <c r="AO990" s="356"/>
      <c r="AP990" s="356"/>
      <c r="AQ990" s="356"/>
      <c r="AR990" s="363"/>
      <c r="AS990" s="356"/>
      <c r="AT990" s="356"/>
      <c r="AU990" s="356"/>
      <c r="AV990" s="364"/>
      <c r="AW990" s="356"/>
      <c r="AX990" s="356"/>
      <c r="AY990" s="356"/>
      <c r="AZ990" s="356"/>
      <c r="BA990" s="356"/>
      <c r="BB990" s="356"/>
      <c r="BC990" s="356"/>
      <c r="BD990" s="356"/>
      <c r="BE990" s="356"/>
      <c r="BF990" s="356"/>
      <c r="BG990" s="356"/>
      <c r="BH990" s="354"/>
      <c r="BI990" s="354"/>
      <c r="BJ990" s="356"/>
      <c r="BK990" s="356"/>
      <c r="BL990" s="356"/>
      <c r="BM990" s="356"/>
      <c r="BN990" s="356"/>
      <c r="BO990" s="356"/>
      <c r="BP990" s="356"/>
      <c r="BQ990" s="356"/>
      <c r="BR990" s="356"/>
      <c r="BS990" s="354"/>
      <c r="BT990" s="356"/>
    </row>
    <row r="991" spans="1:72" x14ac:dyDescent="0.2">
      <c r="A991" s="353"/>
      <c r="B991" s="354"/>
      <c r="C991" s="354"/>
      <c r="D991" s="354"/>
      <c r="E991" s="354"/>
      <c r="F991" s="356"/>
      <c r="G991" s="356"/>
      <c r="H991" s="356"/>
      <c r="I991" s="357"/>
      <c r="J991" s="356"/>
      <c r="K991" s="356"/>
      <c r="L991" s="356"/>
      <c r="M991" s="356"/>
      <c r="N991" s="356"/>
      <c r="O991" s="356"/>
      <c r="P991" s="356"/>
      <c r="Q991" s="356"/>
      <c r="R991" s="358"/>
      <c r="S991" s="358"/>
      <c r="T991" s="356"/>
      <c r="U991" s="359"/>
      <c r="V991" s="493"/>
      <c r="W991" s="356"/>
      <c r="X991" s="356"/>
      <c r="Y991" s="356"/>
      <c r="Z991" s="356"/>
      <c r="AA991" s="360"/>
      <c r="AB991" s="360"/>
      <c r="AC991" s="356"/>
      <c r="AD991" s="356"/>
      <c r="AE991" s="356"/>
      <c r="AF991" s="356"/>
      <c r="AG991" s="356"/>
      <c r="AH991" s="356"/>
      <c r="AI991" s="361"/>
      <c r="AJ991" s="356"/>
      <c r="AK991" s="356"/>
      <c r="AL991" s="356"/>
      <c r="AM991" s="362"/>
      <c r="AN991" s="356"/>
      <c r="AO991" s="356"/>
      <c r="AP991" s="356"/>
      <c r="AQ991" s="356"/>
      <c r="AR991" s="363"/>
      <c r="AS991" s="356"/>
      <c r="AT991" s="356"/>
      <c r="AU991" s="356"/>
      <c r="AV991" s="364"/>
      <c r="AW991" s="356"/>
      <c r="AX991" s="356"/>
      <c r="AY991" s="356"/>
      <c r="AZ991" s="356"/>
      <c r="BA991" s="356"/>
      <c r="BB991" s="356"/>
      <c r="BC991" s="356"/>
      <c r="BD991" s="356"/>
      <c r="BE991" s="356"/>
      <c r="BF991" s="356"/>
      <c r="BG991" s="356"/>
      <c r="BH991" s="354"/>
      <c r="BI991" s="354"/>
      <c r="BJ991" s="356"/>
      <c r="BK991" s="356"/>
      <c r="BL991" s="356"/>
      <c r="BM991" s="356"/>
      <c r="BN991" s="356"/>
      <c r="BO991" s="356"/>
      <c r="BP991" s="356"/>
      <c r="BQ991" s="356"/>
      <c r="BR991" s="356"/>
      <c r="BS991" s="354"/>
      <c r="BT991" s="356"/>
    </row>
    <row r="992" spans="1:72" x14ac:dyDescent="0.2">
      <c r="A992" s="353"/>
      <c r="B992" s="354"/>
      <c r="C992" s="354"/>
      <c r="D992" s="354"/>
      <c r="E992" s="354"/>
      <c r="F992" s="356"/>
      <c r="G992" s="356"/>
      <c r="H992" s="356"/>
      <c r="I992" s="357"/>
      <c r="J992" s="356"/>
      <c r="K992" s="356"/>
      <c r="L992" s="356"/>
      <c r="M992" s="356"/>
      <c r="N992" s="356"/>
      <c r="O992" s="356"/>
      <c r="P992" s="356"/>
      <c r="Q992" s="356"/>
      <c r="R992" s="358"/>
      <c r="S992" s="358"/>
      <c r="T992" s="356"/>
      <c r="U992" s="359"/>
      <c r="V992" s="493"/>
      <c r="W992" s="356"/>
      <c r="X992" s="356"/>
      <c r="Y992" s="356"/>
      <c r="Z992" s="356"/>
      <c r="AA992" s="360"/>
      <c r="AB992" s="360"/>
      <c r="AC992" s="356"/>
      <c r="AD992" s="356"/>
      <c r="AE992" s="356"/>
      <c r="AF992" s="356"/>
      <c r="AG992" s="356"/>
      <c r="AH992" s="356"/>
      <c r="AI992" s="361"/>
      <c r="AJ992" s="356"/>
      <c r="AK992" s="356"/>
      <c r="AL992" s="356"/>
      <c r="AM992" s="362"/>
      <c r="AN992" s="356"/>
      <c r="AO992" s="356"/>
      <c r="AP992" s="356"/>
      <c r="AQ992" s="356"/>
      <c r="AR992" s="363"/>
      <c r="AS992" s="356"/>
      <c r="AT992" s="356"/>
      <c r="AU992" s="356"/>
      <c r="AV992" s="364"/>
      <c r="AW992" s="356"/>
      <c r="AX992" s="356"/>
      <c r="AY992" s="356"/>
      <c r="AZ992" s="356"/>
      <c r="BA992" s="356"/>
      <c r="BB992" s="356"/>
      <c r="BC992" s="356"/>
      <c r="BD992" s="356"/>
      <c r="BE992" s="356"/>
      <c r="BF992" s="356"/>
      <c r="BG992" s="356"/>
      <c r="BH992" s="354"/>
      <c r="BI992" s="354"/>
      <c r="BJ992" s="356"/>
      <c r="BK992" s="356"/>
      <c r="BL992" s="356"/>
      <c r="BM992" s="356"/>
      <c r="BN992" s="356"/>
      <c r="BO992" s="356"/>
      <c r="BP992" s="356"/>
      <c r="BQ992" s="356"/>
      <c r="BR992" s="356"/>
      <c r="BS992" s="354"/>
      <c r="BT992" s="356"/>
    </row>
    <row r="993" spans="1:72" x14ac:dyDescent="0.2">
      <c r="A993" s="353"/>
      <c r="B993" s="354"/>
      <c r="C993" s="354"/>
      <c r="D993" s="354"/>
      <c r="E993" s="354"/>
      <c r="F993" s="356"/>
      <c r="G993" s="356"/>
      <c r="H993" s="356"/>
      <c r="I993" s="357"/>
      <c r="J993" s="356"/>
      <c r="K993" s="356"/>
      <c r="L993" s="356"/>
      <c r="M993" s="356"/>
      <c r="N993" s="356"/>
      <c r="O993" s="356"/>
      <c r="P993" s="356"/>
      <c r="Q993" s="356"/>
      <c r="R993" s="358"/>
      <c r="S993" s="358"/>
      <c r="T993" s="356"/>
      <c r="U993" s="359"/>
      <c r="V993" s="493"/>
      <c r="W993" s="356"/>
      <c r="X993" s="356"/>
      <c r="Y993" s="356"/>
      <c r="Z993" s="356"/>
      <c r="AA993" s="360"/>
      <c r="AB993" s="360"/>
      <c r="AC993" s="356"/>
      <c r="AD993" s="356"/>
      <c r="AE993" s="356"/>
      <c r="AF993" s="356"/>
      <c r="AG993" s="356"/>
      <c r="AH993" s="356"/>
      <c r="AI993" s="361"/>
      <c r="AJ993" s="356"/>
      <c r="AK993" s="356"/>
      <c r="AL993" s="356"/>
      <c r="AM993" s="362"/>
      <c r="AN993" s="356"/>
      <c r="AO993" s="356"/>
      <c r="AP993" s="356"/>
      <c r="AQ993" s="356"/>
      <c r="AR993" s="363"/>
      <c r="AS993" s="356"/>
      <c r="AT993" s="356"/>
      <c r="AU993" s="356"/>
      <c r="AV993" s="364"/>
      <c r="AW993" s="356"/>
      <c r="AX993" s="356"/>
      <c r="AY993" s="356"/>
      <c r="AZ993" s="356"/>
      <c r="BA993" s="356"/>
      <c r="BB993" s="356"/>
      <c r="BC993" s="356"/>
      <c r="BD993" s="356"/>
      <c r="BE993" s="356"/>
      <c r="BF993" s="356"/>
      <c r="BG993" s="356"/>
      <c r="BH993" s="354"/>
      <c r="BI993" s="354"/>
      <c r="BJ993" s="356"/>
      <c r="BK993" s="356"/>
      <c r="BL993" s="356"/>
      <c r="BM993" s="356"/>
      <c r="BN993" s="356"/>
      <c r="BO993" s="356"/>
      <c r="BP993" s="356"/>
      <c r="BQ993" s="356"/>
      <c r="BR993" s="356"/>
      <c r="BS993" s="354"/>
      <c r="BT993" s="356"/>
    </row>
    <row r="994" spans="1:72" x14ac:dyDescent="0.2">
      <c r="A994" s="353"/>
      <c r="B994" s="354"/>
      <c r="C994" s="354"/>
      <c r="D994" s="354"/>
      <c r="E994" s="354"/>
      <c r="F994" s="356"/>
      <c r="G994" s="356"/>
      <c r="H994" s="356"/>
      <c r="I994" s="357"/>
      <c r="J994" s="356"/>
      <c r="K994" s="356"/>
      <c r="L994" s="356"/>
      <c r="M994" s="356"/>
      <c r="N994" s="356"/>
      <c r="O994" s="356"/>
      <c r="P994" s="356"/>
      <c r="Q994" s="356"/>
      <c r="R994" s="358"/>
      <c r="S994" s="358"/>
      <c r="T994" s="356"/>
      <c r="U994" s="359"/>
      <c r="V994" s="493"/>
      <c r="W994" s="356"/>
      <c r="X994" s="356"/>
      <c r="Y994" s="356"/>
      <c r="Z994" s="356"/>
      <c r="AA994" s="360"/>
      <c r="AB994" s="360"/>
      <c r="AC994" s="356"/>
      <c r="AD994" s="356"/>
      <c r="AE994" s="356"/>
      <c r="AF994" s="356"/>
      <c r="AG994" s="356"/>
      <c r="AH994" s="356"/>
      <c r="AI994" s="361"/>
      <c r="AJ994" s="356"/>
      <c r="AK994" s="356"/>
      <c r="AL994" s="356"/>
      <c r="AM994" s="362"/>
      <c r="AN994" s="356"/>
      <c r="AO994" s="356"/>
      <c r="AP994" s="356"/>
      <c r="AQ994" s="356"/>
      <c r="AR994" s="363"/>
      <c r="AS994" s="356"/>
      <c r="AT994" s="356"/>
      <c r="AU994" s="356"/>
      <c r="AV994" s="364"/>
      <c r="AW994" s="356"/>
      <c r="AX994" s="356"/>
      <c r="AY994" s="356"/>
      <c r="AZ994" s="356"/>
      <c r="BA994" s="356"/>
      <c r="BB994" s="356"/>
      <c r="BC994" s="356"/>
      <c r="BD994" s="356"/>
      <c r="BE994" s="356"/>
      <c r="BF994" s="356"/>
      <c r="BG994" s="356"/>
      <c r="BH994" s="354"/>
      <c r="BI994" s="354"/>
      <c r="BJ994" s="356"/>
      <c r="BK994" s="356"/>
      <c r="BL994" s="356"/>
      <c r="BM994" s="356"/>
      <c r="BN994" s="356"/>
      <c r="BO994" s="356"/>
      <c r="BP994" s="356"/>
      <c r="BQ994" s="356"/>
      <c r="BR994" s="356"/>
      <c r="BS994" s="354"/>
      <c r="BT994" s="356"/>
    </row>
    <row r="995" spans="1:72" x14ac:dyDescent="0.2">
      <c r="A995" s="353"/>
      <c r="B995" s="354"/>
      <c r="C995" s="354"/>
      <c r="D995" s="354"/>
      <c r="E995" s="354"/>
      <c r="F995" s="356"/>
      <c r="G995" s="356"/>
      <c r="H995" s="356"/>
      <c r="I995" s="357"/>
      <c r="J995" s="356"/>
      <c r="K995" s="356"/>
      <c r="L995" s="356"/>
      <c r="M995" s="356"/>
      <c r="N995" s="356"/>
      <c r="O995" s="356"/>
      <c r="P995" s="356"/>
      <c r="Q995" s="356"/>
      <c r="R995" s="358"/>
      <c r="S995" s="358"/>
      <c r="T995" s="356"/>
      <c r="U995" s="359"/>
      <c r="V995" s="493"/>
      <c r="W995" s="356"/>
      <c r="X995" s="356"/>
      <c r="Y995" s="356"/>
      <c r="Z995" s="356"/>
      <c r="AA995" s="360"/>
      <c r="AB995" s="360"/>
      <c r="AC995" s="356"/>
      <c r="AD995" s="356"/>
      <c r="AE995" s="356"/>
      <c r="AF995" s="356"/>
      <c r="AG995" s="356"/>
      <c r="AH995" s="356"/>
      <c r="AI995" s="361"/>
      <c r="AJ995" s="356"/>
      <c r="AK995" s="356"/>
      <c r="AL995" s="356"/>
      <c r="AM995" s="362"/>
      <c r="AN995" s="356"/>
      <c r="AO995" s="356"/>
      <c r="AP995" s="356"/>
      <c r="AQ995" s="356"/>
      <c r="AR995" s="363"/>
      <c r="AS995" s="356"/>
      <c r="AT995" s="356"/>
      <c r="AU995" s="356"/>
      <c r="AV995" s="364"/>
      <c r="AW995" s="356"/>
      <c r="AX995" s="356"/>
      <c r="AY995" s="356"/>
      <c r="AZ995" s="356"/>
      <c r="BA995" s="356"/>
      <c r="BB995" s="356"/>
      <c r="BC995" s="356"/>
      <c r="BD995" s="356"/>
      <c r="BE995" s="356"/>
      <c r="BF995" s="356"/>
      <c r="BG995" s="356"/>
      <c r="BH995" s="354"/>
      <c r="BI995" s="354"/>
      <c r="BJ995" s="356"/>
      <c r="BK995" s="356"/>
      <c r="BL995" s="356"/>
      <c r="BM995" s="356"/>
      <c r="BN995" s="356"/>
      <c r="BO995" s="356"/>
      <c r="BP995" s="356"/>
      <c r="BQ995" s="356"/>
      <c r="BR995" s="356"/>
      <c r="BS995" s="354"/>
      <c r="BT995" s="356"/>
    </row>
    <row r="996" spans="1:72" x14ac:dyDescent="0.2">
      <c r="A996" s="353"/>
      <c r="B996" s="354"/>
      <c r="C996" s="354"/>
      <c r="D996" s="354"/>
      <c r="E996" s="354"/>
      <c r="F996" s="356"/>
      <c r="G996" s="356"/>
      <c r="H996" s="356"/>
      <c r="I996" s="357"/>
      <c r="J996" s="356"/>
      <c r="K996" s="356"/>
      <c r="L996" s="356"/>
      <c r="M996" s="356"/>
      <c r="N996" s="356"/>
      <c r="O996" s="356"/>
      <c r="P996" s="356"/>
      <c r="Q996" s="356"/>
      <c r="R996" s="358"/>
      <c r="S996" s="358"/>
      <c r="T996" s="356"/>
      <c r="U996" s="359"/>
      <c r="V996" s="493"/>
      <c r="W996" s="356"/>
      <c r="X996" s="356"/>
      <c r="Y996" s="356"/>
      <c r="Z996" s="356"/>
      <c r="AA996" s="360"/>
      <c r="AB996" s="360"/>
      <c r="AC996" s="356"/>
      <c r="AD996" s="356"/>
      <c r="AE996" s="356"/>
      <c r="AF996" s="356"/>
      <c r="AG996" s="356"/>
      <c r="AH996" s="356"/>
      <c r="AI996" s="361"/>
      <c r="AJ996" s="356"/>
      <c r="AK996" s="356"/>
      <c r="AL996" s="356"/>
      <c r="AM996" s="362"/>
      <c r="AN996" s="356"/>
      <c r="AO996" s="356"/>
      <c r="AP996" s="356"/>
      <c r="AQ996" s="356"/>
      <c r="AR996" s="363"/>
      <c r="AS996" s="356"/>
      <c r="AT996" s="356"/>
      <c r="AU996" s="356"/>
      <c r="AV996" s="364"/>
      <c r="AW996" s="356"/>
      <c r="AX996" s="356"/>
      <c r="AY996" s="356"/>
      <c r="AZ996" s="356"/>
      <c r="BA996" s="356"/>
      <c r="BB996" s="356"/>
      <c r="BC996" s="356"/>
      <c r="BD996" s="356"/>
      <c r="BE996" s="356"/>
      <c r="BF996" s="356"/>
      <c r="BG996" s="356"/>
      <c r="BH996" s="354"/>
      <c r="BI996" s="354"/>
      <c r="BJ996" s="356"/>
      <c r="BK996" s="356"/>
      <c r="BL996" s="356"/>
      <c r="BM996" s="356"/>
      <c r="BN996" s="356"/>
      <c r="BO996" s="356"/>
      <c r="BP996" s="356"/>
      <c r="BQ996" s="356"/>
      <c r="BR996" s="356"/>
      <c r="BS996" s="354"/>
      <c r="BT996" s="356"/>
    </row>
    <row r="997" spans="1:72" x14ac:dyDescent="0.2">
      <c r="A997" s="353"/>
      <c r="B997" s="354"/>
      <c r="C997" s="354"/>
      <c r="D997" s="354"/>
      <c r="E997" s="354"/>
      <c r="F997" s="356"/>
      <c r="G997" s="356"/>
      <c r="H997" s="356"/>
      <c r="I997" s="357"/>
      <c r="J997" s="356"/>
      <c r="K997" s="356"/>
      <c r="L997" s="356"/>
      <c r="M997" s="356"/>
      <c r="N997" s="356"/>
      <c r="O997" s="356"/>
      <c r="P997" s="356"/>
      <c r="Q997" s="356"/>
      <c r="R997" s="358"/>
      <c r="S997" s="358"/>
      <c r="T997" s="356"/>
      <c r="U997" s="359"/>
      <c r="V997" s="493"/>
      <c r="W997" s="356"/>
      <c r="X997" s="356"/>
      <c r="Y997" s="356"/>
      <c r="Z997" s="356"/>
      <c r="AA997" s="360"/>
      <c r="AB997" s="360"/>
      <c r="AC997" s="356"/>
      <c r="AD997" s="356"/>
      <c r="AE997" s="356"/>
      <c r="AF997" s="356"/>
      <c r="AG997" s="356"/>
      <c r="AH997" s="356"/>
      <c r="AI997" s="361"/>
      <c r="AJ997" s="356"/>
      <c r="AK997" s="356"/>
      <c r="AL997" s="356"/>
      <c r="AM997" s="362"/>
      <c r="AN997" s="356"/>
      <c r="AO997" s="356"/>
      <c r="AP997" s="356"/>
      <c r="AQ997" s="356"/>
      <c r="AR997" s="363"/>
      <c r="AS997" s="356"/>
      <c r="AT997" s="356"/>
      <c r="AU997" s="356"/>
      <c r="AV997" s="364"/>
      <c r="AW997" s="356"/>
      <c r="AX997" s="356"/>
      <c r="AY997" s="356"/>
      <c r="AZ997" s="356"/>
      <c r="BA997" s="356"/>
      <c r="BB997" s="356"/>
      <c r="BC997" s="356"/>
      <c r="BD997" s="356"/>
      <c r="BE997" s="356"/>
      <c r="BF997" s="356"/>
      <c r="BG997" s="356"/>
      <c r="BH997" s="354"/>
      <c r="BI997" s="354"/>
      <c r="BJ997" s="356"/>
      <c r="BK997" s="356"/>
      <c r="BL997" s="356"/>
      <c r="BM997" s="356"/>
      <c r="BN997" s="356"/>
      <c r="BO997" s="356"/>
      <c r="BP997" s="356"/>
      <c r="BQ997" s="356"/>
      <c r="BR997" s="356"/>
      <c r="BS997" s="354"/>
      <c r="BT997" s="356"/>
    </row>
    <row r="998" spans="1:72" x14ac:dyDescent="0.2">
      <c r="A998" s="353"/>
      <c r="B998" s="354"/>
      <c r="C998" s="354"/>
      <c r="D998" s="354"/>
      <c r="E998" s="354"/>
      <c r="F998" s="356"/>
      <c r="G998" s="356"/>
      <c r="H998" s="356"/>
      <c r="I998" s="357"/>
      <c r="J998" s="356"/>
      <c r="K998" s="356"/>
      <c r="L998" s="356"/>
      <c r="M998" s="356"/>
      <c r="N998" s="356"/>
      <c r="O998" s="356"/>
      <c r="P998" s="356"/>
      <c r="Q998" s="356"/>
      <c r="R998" s="358"/>
      <c r="S998" s="358"/>
      <c r="T998" s="356"/>
      <c r="U998" s="359"/>
      <c r="V998" s="493"/>
      <c r="W998" s="356"/>
      <c r="X998" s="356"/>
      <c r="Y998" s="356"/>
      <c r="Z998" s="356"/>
      <c r="AA998" s="360"/>
      <c r="AB998" s="360"/>
      <c r="AC998" s="356"/>
      <c r="AD998" s="356"/>
      <c r="AE998" s="356"/>
      <c r="AF998" s="356"/>
      <c r="AG998" s="356"/>
      <c r="AH998" s="356"/>
      <c r="AI998" s="361"/>
      <c r="AJ998" s="356"/>
      <c r="AK998" s="356"/>
      <c r="AL998" s="356"/>
      <c r="AM998" s="362"/>
      <c r="AN998" s="356"/>
      <c r="AO998" s="356"/>
      <c r="AP998" s="356"/>
      <c r="AQ998" s="356"/>
      <c r="AR998" s="363"/>
      <c r="AS998" s="356"/>
      <c r="AT998" s="356"/>
      <c r="AU998" s="356"/>
      <c r="AV998" s="364"/>
      <c r="AW998" s="356"/>
      <c r="AX998" s="356"/>
      <c r="AY998" s="356"/>
      <c r="AZ998" s="356"/>
      <c r="BA998" s="356"/>
      <c r="BB998" s="356"/>
      <c r="BC998" s="356"/>
      <c r="BD998" s="356"/>
      <c r="BE998" s="356"/>
      <c r="BF998" s="356"/>
      <c r="BG998" s="356"/>
      <c r="BH998" s="354"/>
      <c r="BI998" s="354"/>
      <c r="BJ998" s="356"/>
      <c r="BK998" s="356"/>
      <c r="BL998" s="356"/>
      <c r="BM998" s="356"/>
      <c r="BN998" s="356"/>
      <c r="BO998" s="356"/>
      <c r="BP998" s="356"/>
      <c r="BQ998" s="356"/>
      <c r="BR998" s="356"/>
      <c r="BS998" s="354"/>
      <c r="BT998" s="356"/>
    </row>
    <row r="999" spans="1:72" x14ac:dyDescent="0.2">
      <c r="A999" s="353"/>
      <c r="B999" s="354"/>
      <c r="C999" s="354"/>
      <c r="D999" s="354"/>
      <c r="E999" s="354"/>
      <c r="F999" s="356"/>
      <c r="G999" s="356"/>
      <c r="H999" s="356"/>
      <c r="I999" s="357"/>
      <c r="J999" s="356"/>
      <c r="K999" s="356"/>
      <c r="L999" s="356"/>
      <c r="M999" s="356"/>
      <c r="N999" s="356"/>
      <c r="O999" s="356"/>
      <c r="P999" s="356"/>
      <c r="Q999" s="356"/>
      <c r="R999" s="358"/>
      <c r="S999" s="358"/>
      <c r="T999" s="356"/>
      <c r="U999" s="359"/>
      <c r="V999" s="493"/>
      <c r="W999" s="356"/>
      <c r="X999" s="356"/>
      <c r="Y999" s="356"/>
      <c r="Z999" s="356"/>
      <c r="AA999" s="360"/>
      <c r="AB999" s="360"/>
      <c r="AC999" s="356"/>
      <c r="AD999" s="356"/>
      <c r="AE999" s="356"/>
      <c r="AF999" s="356"/>
      <c r="AG999" s="356"/>
      <c r="AH999" s="356"/>
      <c r="AI999" s="361"/>
      <c r="AJ999" s="356"/>
      <c r="AK999" s="356"/>
      <c r="AL999" s="356"/>
      <c r="AM999" s="362"/>
      <c r="AN999" s="356"/>
      <c r="AO999" s="356"/>
      <c r="AP999" s="356"/>
      <c r="AQ999" s="356"/>
      <c r="AR999" s="363"/>
      <c r="AS999" s="356"/>
      <c r="AT999" s="356"/>
      <c r="AU999" s="356"/>
      <c r="AV999" s="364"/>
      <c r="AW999" s="356"/>
      <c r="AX999" s="356"/>
      <c r="AY999" s="356"/>
      <c r="AZ999" s="356"/>
      <c r="BA999" s="356"/>
      <c r="BB999" s="356"/>
      <c r="BC999" s="356"/>
      <c r="BD999" s="356"/>
      <c r="BE999" s="356"/>
      <c r="BF999" s="356"/>
      <c r="BG999" s="356"/>
      <c r="BH999" s="354"/>
      <c r="BI999" s="354"/>
      <c r="BJ999" s="356"/>
      <c r="BK999" s="356"/>
      <c r="BL999" s="356"/>
      <c r="BM999" s="356"/>
      <c r="BN999" s="356"/>
      <c r="BO999" s="356"/>
      <c r="BP999" s="356"/>
      <c r="BQ999" s="356"/>
      <c r="BR999" s="356"/>
      <c r="BS999" s="354"/>
      <c r="BT999" s="356"/>
    </row>
    <row r="1000" spans="1:72" x14ac:dyDescent="0.2">
      <c r="A1000" s="353"/>
      <c r="B1000" s="354"/>
      <c r="C1000" s="354"/>
      <c r="D1000" s="354"/>
      <c r="E1000" s="354"/>
      <c r="F1000" s="356"/>
      <c r="G1000" s="356"/>
      <c r="H1000" s="356"/>
      <c r="I1000" s="357"/>
      <c r="J1000" s="356"/>
      <c r="K1000" s="356"/>
      <c r="L1000" s="356"/>
      <c r="M1000" s="356"/>
      <c r="N1000" s="356"/>
      <c r="O1000" s="356"/>
      <c r="P1000" s="356"/>
      <c r="Q1000" s="356"/>
      <c r="R1000" s="358"/>
      <c r="S1000" s="358"/>
      <c r="T1000" s="356"/>
      <c r="U1000" s="359"/>
      <c r="V1000" s="493"/>
      <c r="W1000" s="356"/>
      <c r="X1000" s="356"/>
      <c r="Y1000" s="356"/>
      <c r="Z1000" s="356"/>
      <c r="AA1000" s="360"/>
      <c r="AB1000" s="360"/>
      <c r="AC1000" s="356"/>
      <c r="AD1000" s="356"/>
      <c r="AE1000" s="356"/>
      <c r="AF1000" s="356"/>
      <c r="AG1000" s="356"/>
      <c r="AH1000" s="356"/>
      <c r="AI1000" s="361"/>
      <c r="AJ1000" s="356"/>
      <c r="AK1000" s="356"/>
      <c r="AL1000" s="356"/>
      <c r="AM1000" s="362"/>
      <c r="AN1000" s="356"/>
      <c r="AO1000" s="356"/>
      <c r="AP1000" s="356"/>
      <c r="AQ1000" s="356"/>
      <c r="AR1000" s="363"/>
      <c r="AS1000" s="356"/>
      <c r="AT1000" s="356"/>
      <c r="AU1000" s="356"/>
      <c r="AV1000" s="364"/>
      <c r="AW1000" s="356"/>
      <c r="AX1000" s="356"/>
      <c r="AY1000" s="356"/>
      <c r="AZ1000" s="356"/>
      <c r="BA1000" s="356"/>
      <c r="BB1000" s="356"/>
      <c r="BC1000" s="356"/>
      <c r="BD1000" s="356"/>
      <c r="BE1000" s="356"/>
      <c r="BF1000" s="356"/>
      <c r="BG1000" s="356"/>
      <c r="BH1000" s="354"/>
      <c r="BI1000" s="354"/>
      <c r="BJ1000" s="356"/>
      <c r="BK1000" s="356"/>
      <c r="BL1000" s="356"/>
      <c r="BM1000" s="356"/>
      <c r="BN1000" s="356"/>
      <c r="BO1000" s="356"/>
      <c r="BP1000" s="356"/>
      <c r="BQ1000" s="356"/>
      <c r="BR1000" s="356"/>
      <c r="BS1000" s="354"/>
      <c r="BT1000" s="356"/>
    </row>
    <row r="1001" spans="1:72" x14ac:dyDescent="0.2">
      <c r="A1001" s="353"/>
      <c r="B1001" s="354"/>
      <c r="C1001" s="354"/>
      <c r="D1001" s="354"/>
      <c r="E1001" s="354"/>
      <c r="F1001" s="356"/>
      <c r="G1001" s="356"/>
      <c r="H1001" s="356"/>
      <c r="I1001" s="357"/>
      <c r="J1001" s="356"/>
      <c r="K1001" s="356"/>
      <c r="L1001" s="356"/>
      <c r="M1001" s="356"/>
      <c r="N1001" s="356"/>
      <c r="O1001" s="356"/>
      <c r="P1001" s="356"/>
      <c r="Q1001" s="356"/>
      <c r="R1001" s="358"/>
      <c r="S1001" s="358"/>
      <c r="T1001" s="356"/>
      <c r="U1001" s="359"/>
      <c r="V1001" s="493"/>
      <c r="W1001" s="356"/>
      <c r="X1001" s="356"/>
      <c r="Y1001" s="356"/>
      <c r="Z1001" s="356"/>
      <c r="AA1001" s="360"/>
      <c r="AB1001" s="360"/>
      <c r="AC1001" s="356"/>
      <c r="AD1001" s="356"/>
      <c r="AE1001" s="356"/>
      <c r="AF1001" s="356"/>
      <c r="AG1001" s="356"/>
      <c r="AH1001" s="356"/>
      <c r="AI1001" s="361"/>
      <c r="AJ1001" s="356"/>
      <c r="AK1001" s="356"/>
      <c r="AL1001" s="356"/>
      <c r="AM1001" s="362"/>
      <c r="AN1001" s="356"/>
      <c r="AO1001" s="356"/>
      <c r="AP1001" s="356"/>
      <c r="AQ1001" s="356"/>
      <c r="AR1001" s="363"/>
      <c r="AS1001" s="356"/>
      <c r="AT1001" s="356"/>
      <c r="AU1001" s="356"/>
      <c r="AV1001" s="364"/>
      <c r="AW1001" s="356"/>
      <c r="AX1001" s="356"/>
      <c r="AY1001" s="356"/>
      <c r="AZ1001" s="356"/>
      <c r="BA1001" s="356"/>
      <c r="BB1001" s="356"/>
      <c r="BC1001" s="356"/>
      <c r="BD1001" s="356"/>
      <c r="BE1001" s="356"/>
      <c r="BF1001" s="356"/>
      <c r="BG1001" s="356"/>
      <c r="BH1001" s="354"/>
      <c r="BI1001" s="354"/>
      <c r="BJ1001" s="356"/>
      <c r="BK1001" s="356"/>
      <c r="BL1001" s="356"/>
      <c r="BM1001" s="356"/>
      <c r="BN1001" s="356"/>
      <c r="BO1001" s="356"/>
      <c r="BP1001" s="356"/>
      <c r="BQ1001" s="356"/>
      <c r="BR1001" s="356"/>
      <c r="BS1001" s="354"/>
      <c r="BT1001" s="356"/>
    </row>
    <row r="1002" spans="1:72" x14ac:dyDescent="0.2">
      <c r="A1002" s="353"/>
      <c r="B1002" s="354"/>
      <c r="C1002" s="354"/>
      <c r="D1002" s="354"/>
      <c r="E1002" s="354"/>
      <c r="F1002" s="356"/>
      <c r="G1002" s="356"/>
      <c r="H1002" s="356"/>
      <c r="I1002" s="357"/>
      <c r="J1002" s="356"/>
      <c r="K1002" s="356"/>
      <c r="L1002" s="356"/>
      <c r="M1002" s="356"/>
      <c r="N1002" s="356"/>
      <c r="O1002" s="356"/>
      <c r="P1002" s="356"/>
      <c r="Q1002" s="356"/>
      <c r="R1002" s="358"/>
      <c r="S1002" s="358"/>
      <c r="T1002" s="356"/>
      <c r="U1002" s="359"/>
      <c r="V1002" s="493"/>
      <c r="W1002" s="356"/>
      <c r="X1002" s="356"/>
      <c r="Y1002" s="356"/>
      <c r="Z1002" s="356"/>
      <c r="AA1002" s="360"/>
      <c r="AB1002" s="360"/>
      <c r="AC1002" s="356"/>
      <c r="AD1002" s="356"/>
      <c r="AE1002" s="356"/>
      <c r="AF1002" s="356"/>
      <c r="AG1002" s="356"/>
      <c r="AH1002" s="356"/>
      <c r="AI1002" s="361"/>
      <c r="AJ1002" s="356"/>
      <c r="AK1002" s="356"/>
      <c r="AL1002" s="356"/>
      <c r="AM1002" s="362"/>
      <c r="AN1002" s="356"/>
      <c r="AO1002" s="356"/>
      <c r="AP1002" s="356"/>
      <c r="AQ1002" s="356"/>
      <c r="AR1002" s="363"/>
      <c r="AS1002" s="356"/>
      <c r="AT1002" s="356"/>
      <c r="AU1002" s="356"/>
      <c r="AV1002" s="364"/>
      <c r="AW1002" s="356"/>
      <c r="AX1002" s="356"/>
      <c r="AY1002" s="356"/>
      <c r="AZ1002" s="356"/>
      <c r="BA1002" s="356"/>
      <c r="BB1002" s="356"/>
      <c r="BC1002" s="356"/>
      <c r="BD1002" s="356"/>
      <c r="BE1002" s="356"/>
      <c r="BF1002" s="356"/>
      <c r="BG1002" s="356"/>
      <c r="BH1002" s="354"/>
      <c r="BI1002" s="354"/>
      <c r="BJ1002" s="356"/>
      <c r="BK1002" s="356"/>
      <c r="BL1002" s="356"/>
      <c r="BM1002" s="356"/>
      <c r="BN1002" s="356"/>
      <c r="BO1002" s="356"/>
      <c r="BP1002" s="356"/>
      <c r="BQ1002" s="356"/>
      <c r="BR1002" s="356"/>
      <c r="BS1002" s="354"/>
      <c r="BT1002" s="356"/>
    </row>
    <row r="1003" spans="1:72" x14ac:dyDescent="0.2">
      <c r="A1003" s="353"/>
      <c r="B1003" s="354"/>
      <c r="C1003" s="354"/>
      <c r="D1003" s="354"/>
      <c r="E1003" s="354"/>
      <c r="F1003" s="356"/>
      <c r="G1003" s="356"/>
      <c r="H1003" s="356"/>
      <c r="I1003" s="357"/>
      <c r="J1003" s="356"/>
      <c r="K1003" s="356"/>
      <c r="L1003" s="356"/>
      <c r="M1003" s="356"/>
      <c r="N1003" s="356"/>
      <c r="O1003" s="356"/>
      <c r="P1003" s="356"/>
      <c r="Q1003" s="356"/>
      <c r="R1003" s="358"/>
      <c r="S1003" s="358"/>
      <c r="T1003" s="356"/>
      <c r="U1003" s="359"/>
      <c r="V1003" s="493"/>
      <c r="W1003" s="356"/>
      <c r="X1003" s="356"/>
      <c r="Y1003" s="356"/>
      <c r="Z1003" s="356"/>
      <c r="AA1003" s="360"/>
      <c r="AB1003" s="360"/>
      <c r="AC1003" s="356"/>
      <c r="AD1003" s="356"/>
      <c r="AE1003" s="356"/>
      <c r="AF1003" s="356"/>
      <c r="AG1003" s="356"/>
      <c r="AH1003" s="356"/>
      <c r="AI1003" s="361"/>
      <c r="AJ1003" s="356"/>
      <c r="AK1003" s="356"/>
      <c r="AL1003" s="356"/>
      <c r="AM1003" s="362"/>
      <c r="AN1003" s="356"/>
      <c r="AO1003" s="356"/>
      <c r="AP1003" s="356"/>
      <c r="AQ1003" s="356"/>
      <c r="AR1003" s="363"/>
      <c r="AS1003" s="356"/>
      <c r="AT1003" s="356"/>
      <c r="AU1003" s="356"/>
      <c r="AV1003" s="364"/>
      <c r="AW1003" s="356"/>
      <c r="AX1003" s="356"/>
      <c r="AY1003" s="356"/>
      <c r="AZ1003" s="356"/>
      <c r="BA1003" s="356"/>
      <c r="BB1003" s="356"/>
      <c r="BC1003" s="356"/>
      <c r="BD1003" s="356"/>
      <c r="BE1003" s="356"/>
      <c r="BF1003" s="356"/>
      <c r="BG1003" s="356"/>
      <c r="BH1003" s="354"/>
      <c r="BI1003" s="354"/>
      <c r="BJ1003" s="356"/>
      <c r="BK1003" s="356"/>
      <c r="BL1003" s="356"/>
      <c r="BM1003" s="356"/>
      <c r="BN1003" s="356"/>
      <c r="BO1003" s="356"/>
      <c r="BP1003" s="356"/>
      <c r="BQ1003" s="356"/>
      <c r="BR1003" s="356"/>
      <c r="BS1003" s="354"/>
      <c r="BT1003" s="356"/>
    </row>
    <row r="1004" spans="1:72" x14ac:dyDescent="0.2">
      <c r="A1004" s="353"/>
      <c r="B1004" s="354"/>
      <c r="C1004" s="354"/>
      <c r="D1004" s="354"/>
      <c r="E1004" s="354"/>
      <c r="F1004" s="356"/>
      <c r="G1004" s="356"/>
      <c r="H1004" s="356"/>
      <c r="I1004" s="357"/>
      <c r="J1004" s="356"/>
      <c r="K1004" s="356"/>
      <c r="L1004" s="356"/>
      <c r="M1004" s="356"/>
      <c r="N1004" s="356"/>
      <c r="O1004" s="356"/>
      <c r="P1004" s="356"/>
      <c r="Q1004" s="356"/>
      <c r="R1004" s="358"/>
      <c r="S1004" s="358"/>
      <c r="T1004" s="356"/>
      <c r="U1004" s="359"/>
      <c r="V1004" s="493"/>
      <c r="W1004" s="356"/>
      <c r="X1004" s="356"/>
      <c r="Y1004" s="356"/>
      <c r="Z1004" s="356"/>
      <c r="AA1004" s="360"/>
      <c r="AB1004" s="360"/>
      <c r="AC1004" s="356"/>
      <c r="AD1004" s="356"/>
      <c r="AE1004" s="356"/>
      <c r="AF1004" s="356"/>
      <c r="AG1004" s="356"/>
      <c r="AH1004" s="356"/>
      <c r="AI1004" s="361"/>
      <c r="AJ1004" s="356"/>
      <c r="AK1004" s="356"/>
      <c r="AL1004" s="356"/>
      <c r="AM1004" s="362"/>
      <c r="AN1004" s="356"/>
      <c r="AO1004" s="356"/>
      <c r="AP1004" s="356"/>
      <c r="AQ1004" s="356"/>
      <c r="AR1004" s="363"/>
      <c r="AS1004" s="356"/>
      <c r="AT1004" s="356"/>
      <c r="AU1004" s="356"/>
      <c r="AV1004" s="364"/>
      <c r="AW1004" s="356"/>
      <c r="AX1004" s="356"/>
      <c r="AY1004" s="356"/>
      <c r="AZ1004" s="356"/>
      <c r="BA1004" s="356"/>
      <c r="BB1004" s="356"/>
      <c r="BC1004" s="356"/>
      <c r="BD1004" s="356"/>
      <c r="BE1004" s="356"/>
      <c r="BF1004" s="356"/>
      <c r="BG1004" s="356"/>
      <c r="BH1004" s="354"/>
      <c r="BI1004" s="354"/>
      <c r="BJ1004" s="356"/>
      <c r="BK1004" s="356"/>
      <c r="BL1004" s="356"/>
      <c r="BM1004" s="356"/>
      <c r="BN1004" s="356"/>
      <c r="BO1004" s="356"/>
      <c r="BP1004" s="356"/>
      <c r="BQ1004" s="356"/>
      <c r="BR1004" s="356"/>
      <c r="BS1004" s="354"/>
      <c r="BT1004" s="356"/>
    </row>
    <row r="1005" spans="1:72" x14ac:dyDescent="0.2">
      <c r="A1005" s="353"/>
      <c r="B1005" s="354"/>
      <c r="C1005" s="354"/>
      <c r="D1005" s="354"/>
      <c r="E1005" s="354"/>
      <c r="F1005" s="356"/>
      <c r="G1005" s="356"/>
      <c r="H1005" s="356"/>
      <c r="I1005" s="357"/>
      <c r="J1005" s="356"/>
      <c r="K1005" s="356"/>
      <c r="L1005" s="356"/>
      <c r="M1005" s="356"/>
      <c r="N1005" s="356"/>
      <c r="O1005" s="356"/>
      <c r="P1005" s="356"/>
      <c r="Q1005" s="356"/>
      <c r="R1005" s="358"/>
      <c r="S1005" s="358"/>
      <c r="T1005" s="356"/>
      <c r="U1005" s="359"/>
      <c r="V1005" s="493"/>
      <c r="W1005" s="356"/>
      <c r="X1005" s="356"/>
      <c r="Y1005" s="356"/>
      <c r="Z1005" s="356"/>
      <c r="AA1005" s="360"/>
      <c r="AB1005" s="360"/>
      <c r="AC1005" s="356"/>
      <c r="AD1005" s="356"/>
      <c r="AE1005" s="356"/>
      <c r="AF1005" s="356"/>
      <c r="AG1005" s="356"/>
      <c r="AH1005" s="356"/>
      <c r="AI1005" s="361"/>
      <c r="AJ1005" s="356"/>
      <c r="AK1005" s="356"/>
      <c r="AL1005" s="356"/>
      <c r="AM1005" s="362"/>
      <c r="AN1005" s="356"/>
      <c r="AO1005" s="356"/>
      <c r="AP1005" s="356"/>
      <c r="AQ1005" s="356"/>
      <c r="AR1005" s="363"/>
      <c r="AS1005" s="356"/>
      <c r="AT1005" s="356"/>
      <c r="AU1005" s="356"/>
      <c r="AV1005" s="364"/>
      <c r="AW1005" s="356"/>
      <c r="AX1005" s="356"/>
      <c r="AY1005" s="356"/>
      <c r="AZ1005" s="356"/>
      <c r="BA1005" s="356"/>
      <c r="BB1005" s="356"/>
      <c r="BC1005" s="356"/>
      <c r="BD1005" s="356"/>
      <c r="BE1005" s="356"/>
      <c r="BF1005" s="356"/>
      <c r="BG1005" s="356"/>
      <c r="BH1005" s="354"/>
      <c r="BI1005" s="354"/>
      <c r="BJ1005" s="356"/>
      <c r="BK1005" s="356"/>
      <c r="BL1005" s="356"/>
      <c r="BM1005" s="356"/>
      <c r="BN1005" s="356"/>
      <c r="BO1005" s="356"/>
      <c r="BP1005" s="356"/>
      <c r="BQ1005" s="356"/>
      <c r="BR1005" s="356"/>
      <c r="BS1005" s="354"/>
      <c r="BT1005" s="356"/>
    </row>
    <row r="1006" spans="1:72" x14ac:dyDescent="0.2">
      <c r="A1006" s="353"/>
      <c r="B1006" s="354"/>
      <c r="C1006" s="354"/>
      <c r="D1006" s="354"/>
      <c r="E1006" s="354"/>
      <c r="F1006" s="356"/>
      <c r="G1006" s="356"/>
      <c r="H1006" s="356"/>
      <c r="I1006" s="357"/>
      <c r="J1006" s="356"/>
      <c r="K1006" s="356"/>
      <c r="L1006" s="356"/>
      <c r="M1006" s="356"/>
      <c r="N1006" s="356"/>
      <c r="O1006" s="356"/>
      <c r="P1006" s="356"/>
      <c r="Q1006" s="356"/>
      <c r="R1006" s="358"/>
      <c r="S1006" s="358"/>
      <c r="T1006" s="356"/>
      <c r="U1006" s="359"/>
      <c r="V1006" s="493"/>
      <c r="W1006" s="356"/>
      <c r="X1006" s="356"/>
      <c r="Y1006" s="356"/>
      <c r="Z1006" s="356"/>
      <c r="AA1006" s="360"/>
      <c r="AB1006" s="360"/>
      <c r="AC1006" s="356"/>
      <c r="AD1006" s="356"/>
      <c r="AE1006" s="356"/>
      <c r="AF1006" s="356"/>
      <c r="AG1006" s="356"/>
      <c r="AH1006" s="356"/>
      <c r="AI1006" s="361"/>
      <c r="AJ1006" s="356"/>
      <c r="AK1006" s="356"/>
      <c r="AL1006" s="356"/>
      <c r="AM1006" s="362"/>
      <c r="AN1006" s="356"/>
      <c r="AO1006" s="356"/>
      <c r="AP1006" s="356"/>
      <c r="AQ1006" s="356"/>
      <c r="AR1006" s="363"/>
      <c r="AS1006" s="356"/>
      <c r="AT1006" s="356"/>
      <c r="AU1006" s="356"/>
      <c r="AV1006" s="364"/>
      <c r="AW1006" s="356"/>
      <c r="AX1006" s="356"/>
      <c r="AY1006" s="356"/>
      <c r="AZ1006" s="356"/>
      <c r="BA1006" s="356"/>
      <c r="BB1006" s="356"/>
      <c r="BC1006" s="356"/>
      <c r="BD1006" s="356"/>
      <c r="BE1006" s="356"/>
      <c r="BF1006" s="356"/>
      <c r="BG1006" s="356"/>
      <c r="BH1006" s="354"/>
      <c r="BI1006" s="354"/>
      <c r="BJ1006" s="356"/>
      <c r="BK1006" s="356"/>
      <c r="BL1006" s="356"/>
      <c r="BM1006" s="356"/>
      <c r="BN1006" s="356"/>
      <c r="BO1006" s="356"/>
      <c r="BP1006" s="356"/>
      <c r="BQ1006" s="356"/>
      <c r="BR1006" s="356"/>
      <c r="BS1006" s="354"/>
      <c r="BT1006" s="356"/>
    </row>
    <row r="1007" spans="1:72" x14ac:dyDescent="0.2">
      <c r="A1007" s="353"/>
      <c r="B1007" s="354"/>
      <c r="C1007" s="354"/>
      <c r="D1007" s="354"/>
      <c r="E1007" s="354"/>
      <c r="F1007" s="356"/>
      <c r="G1007" s="356"/>
      <c r="H1007" s="356"/>
      <c r="I1007" s="357"/>
      <c r="J1007" s="356"/>
      <c r="K1007" s="356"/>
      <c r="L1007" s="356"/>
      <c r="M1007" s="356"/>
      <c r="N1007" s="356"/>
      <c r="O1007" s="356"/>
      <c r="P1007" s="356"/>
      <c r="Q1007" s="356"/>
      <c r="R1007" s="358"/>
      <c r="S1007" s="358"/>
      <c r="T1007" s="356"/>
      <c r="U1007" s="359"/>
      <c r="V1007" s="493"/>
      <c r="W1007" s="356"/>
      <c r="X1007" s="356"/>
      <c r="Y1007" s="356"/>
      <c r="Z1007" s="356"/>
      <c r="AA1007" s="360"/>
      <c r="AB1007" s="360"/>
      <c r="AC1007" s="356"/>
      <c r="AD1007" s="356"/>
      <c r="AE1007" s="356"/>
      <c r="AF1007" s="356"/>
      <c r="AG1007" s="356"/>
      <c r="AH1007" s="356"/>
      <c r="AI1007" s="361"/>
      <c r="AJ1007" s="356"/>
      <c r="AK1007" s="356"/>
      <c r="AL1007" s="356"/>
      <c r="AM1007" s="362"/>
      <c r="AN1007" s="356"/>
      <c r="AO1007" s="356"/>
      <c r="AP1007" s="356"/>
      <c r="AQ1007" s="356"/>
      <c r="AR1007" s="363"/>
      <c r="AS1007" s="356"/>
      <c r="AT1007" s="356"/>
      <c r="AU1007" s="356"/>
      <c r="AV1007" s="364"/>
      <c r="AW1007" s="356"/>
      <c r="AX1007" s="356"/>
      <c r="AY1007" s="356"/>
      <c r="AZ1007" s="356"/>
      <c r="BA1007" s="356"/>
      <c r="BB1007" s="356"/>
      <c r="BC1007" s="356"/>
      <c r="BD1007" s="356"/>
      <c r="BE1007" s="356"/>
      <c r="BF1007" s="356"/>
      <c r="BG1007" s="356"/>
      <c r="BH1007" s="354"/>
      <c r="BI1007" s="354"/>
      <c r="BJ1007" s="356"/>
      <c r="BK1007" s="356"/>
      <c r="BL1007" s="356"/>
      <c r="BM1007" s="356"/>
      <c r="BN1007" s="356"/>
      <c r="BO1007" s="356"/>
      <c r="BP1007" s="356"/>
      <c r="BQ1007" s="356"/>
      <c r="BR1007" s="356"/>
      <c r="BS1007" s="354"/>
      <c r="BT1007" s="356"/>
    </row>
    <row r="1008" spans="1:72" x14ac:dyDescent="0.2">
      <c r="A1008" s="353"/>
      <c r="B1008" s="354"/>
      <c r="C1008" s="354"/>
      <c r="D1008" s="354"/>
      <c r="E1008" s="354"/>
      <c r="F1008" s="356"/>
      <c r="G1008" s="356"/>
      <c r="H1008" s="356"/>
      <c r="I1008" s="357"/>
      <c r="J1008" s="356"/>
      <c r="K1008" s="356"/>
      <c r="L1008" s="356"/>
      <c r="M1008" s="356"/>
      <c r="N1008" s="356"/>
      <c r="O1008" s="356"/>
      <c r="P1008" s="356"/>
      <c r="Q1008" s="356"/>
      <c r="R1008" s="358"/>
      <c r="S1008" s="358"/>
      <c r="T1008" s="356"/>
      <c r="U1008" s="359"/>
      <c r="V1008" s="493"/>
      <c r="W1008" s="356"/>
      <c r="X1008" s="356"/>
      <c r="Y1008" s="356"/>
      <c r="Z1008" s="356"/>
      <c r="AA1008" s="360"/>
      <c r="AB1008" s="360"/>
      <c r="AC1008" s="356"/>
      <c r="AD1008" s="356"/>
      <c r="AE1008" s="356"/>
      <c r="AF1008" s="356"/>
      <c r="AG1008" s="356"/>
      <c r="AH1008" s="356"/>
      <c r="AI1008" s="361"/>
      <c r="AJ1008" s="356"/>
      <c r="AK1008" s="356"/>
      <c r="AL1008" s="356"/>
      <c r="AM1008" s="362"/>
      <c r="AN1008" s="356"/>
      <c r="AO1008" s="356"/>
      <c r="AP1008" s="356"/>
      <c r="AQ1008" s="356"/>
      <c r="AR1008" s="363"/>
      <c r="AS1008" s="356"/>
      <c r="AT1008" s="356"/>
      <c r="AU1008" s="356"/>
      <c r="AV1008" s="364"/>
      <c r="AW1008" s="356"/>
      <c r="AX1008" s="356"/>
      <c r="AY1008" s="356"/>
      <c r="AZ1008" s="356"/>
      <c r="BA1008" s="356"/>
      <c r="BB1008" s="356"/>
      <c r="BC1008" s="356"/>
      <c r="BD1008" s="356"/>
      <c r="BE1008" s="356"/>
      <c r="BF1008" s="356"/>
      <c r="BG1008" s="356"/>
      <c r="BH1008" s="354"/>
      <c r="BI1008" s="354"/>
      <c r="BJ1008" s="356"/>
      <c r="BK1008" s="356"/>
      <c r="BL1008" s="356"/>
      <c r="BM1008" s="356"/>
      <c r="BN1008" s="356"/>
      <c r="BO1008" s="356"/>
      <c r="BP1008" s="356"/>
      <c r="BQ1008" s="356"/>
      <c r="BR1008" s="356"/>
      <c r="BS1008" s="354"/>
      <c r="BT1008" s="356"/>
    </row>
    <row r="1009" spans="1:72" x14ac:dyDescent="0.2">
      <c r="A1009" s="353"/>
      <c r="B1009" s="354"/>
      <c r="C1009" s="354"/>
      <c r="D1009" s="354"/>
      <c r="E1009" s="354"/>
      <c r="F1009" s="356"/>
      <c r="G1009" s="356"/>
      <c r="H1009" s="356"/>
      <c r="I1009" s="357"/>
      <c r="J1009" s="356"/>
      <c r="K1009" s="356"/>
      <c r="L1009" s="356"/>
      <c r="M1009" s="356"/>
      <c r="N1009" s="356"/>
      <c r="O1009" s="356"/>
      <c r="P1009" s="356"/>
      <c r="Q1009" s="356"/>
      <c r="R1009" s="358"/>
      <c r="S1009" s="358"/>
      <c r="T1009" s="356"/>
      <c r="U1009" s="359"/>
      <c r="V1009" s="493"/>
      <c r="W1009" s="356"/>
      <c r="X1009" s="356"/>
      <c r="Y1009" s="356"/>
      <c r="Z1009" s="356"/>
      <c r="AA1009" s="360"/>
      <c r="AB1009" s="360"/>
      <c r="AC1009" s="356"/>
      <c r="AD1009" s="356"/>
      <c r="AE1009" s="356"/>
      <c r="AF1009" s="356"/>
      <c r="AG1009" s="356"/>
      <c r="AH1009" s="356"/>
      <c r="AI1009" s="361"/>
      <c r="AJ1009" s="356"/>
      <c r="AK1009" s="356"/>
      <c r="AL1009" s="356"/>
      <c r="AM1009" s="362"/>
      <c r="AN1009" s="356"/>
      <c r="AO1009" s="356"/>
      <c r="AP1009" s="356"/>
      <c r="AQ1009" s="356"/>
      <c r="AR1009" s="363"/>
      <c r="AS1009" s="356"/>
      <c r="AT1009" s="356"/>
      <c r="AU1009" s="356"/>
      <c r="AV1009" s="364"/>
      <c r="AW1009" s="356"/>
      <c r="AX1009" s="356"/>
      <c r="AY1009" s="356"/>
      <c r="AZ1009" s="356"/>
      <c r="BA1009" s="356"/>
      <c r="BB1009" s="356"/>
      <c r="BC1009" s="356"/>
      <c r="BD1009" s="356"/>
      <c r="BE1009" s="356"/>
      <c r="BF1009" s="356"/>
      <c r="BG1009" s="356"/>
      <c r="BH1009" s="354"/>
      <c r="BI1009" s="354"/>
      <c r="BJ1009" s="356"/>
      <c r="BK1009" s="356"/>
      <c r="BL1009" s="356"/>
      <c r="BM1009" s="356"/>
      <c r="BN1009" s="356"/>
      <c r="BO1009" s="356"/>
      <c r="BP1009" s="356"/>
      <c r="BQ1009" s="356"/>
      <c r="BR1009" s="356"/>
      <c r="BS1009" s="354"/>
      <c r="BT1009" s="356"/>
    </row>
    <row r="1010" spans="1:72" x14ac:dyDescent="0.2">
      <c r="A1010" s="353"/>
      <c r="B1010" s="354"/>
      <c r="C1010" s="354"/>
      <c r="D1010" s="354"/>
      <c r="E1010" s="354"/>
      <c r="F1010" s="356"/>
      <c r="G1010" s="356"/>
      <c r="H1010" s="356"/>
      <c r="I1010" s="357"/>
      <c r="J1010" s="356"/>
      <c r="K1010" s="356"/>
      <c r="L1010" s="356"/>
      <c r="M1010" s="356"/>
      <c r="N1010" s="356"/>
      <c r="O1010" s="356"/>
      <c r="P1010" s="356"/>
      <c r="Q1010" s="356"/>
      <c r="R1010" s="358"/>
      <c r="S1010" s="358"/>
      <c r="T1010" s="356"/>
      <c r="U1010" s="359"/>
      <c r="V1010" s="493"/>
      <c r="W1010" s="356"/>
      <c r="X1010" s="356"/>
      <c r="Y1010" s="356"/>
      <c r="Z1010" s="356"/>
      <c r="AA1010" s="360"/>
      <c r="AB1010" s="360"/>
      <c r="AC1010" s="356"/>
      <c r="AD1010" s="356"/>
      <c r="AE1010" s="356"/>
      <c r="AF1010" s="356"/>
      <c r="AG1010" s="356"/>
      <c r="AH1010" s="356"/>
      <c r="AI1010" s="361"/>
      <c r="AJ1010" s="356"/>
      <c r="AK1010" s="356"/>
      <c r="AL1010" s="356"/>
      <c r="AM1010" s="362"/>
      <c r="AN1010" s="356"/>
      <c r="AO1010" s="356"/>
      <c r="AP1010" s="356"/>
      <c r="AQ1010" s="356"/>
      <c r="AR1010" s="363"/>
      <c r="AS1010" s="356"/>
      <c r="AT1010" s="356"/>
      <c r="AU1010" s="356"/>
      <c r="AV1010" s="364"/>
      <c r="AW1010" s="356"/>
      <c r="AX1010" s="356"/>
      <c r="AY1010" s="356"/>
      <c r="AZ1010" s="356"/>
      <c r="BA1010" s="356"/>
      <c r="BB1010" s="356"/>
      <c r="BC1010" s="356"/>
      <c r="BD1010" s="356"/>
      <c r="BE1010" s="356"/>
      <c r="BF1010" s="356"/>
      <c r="BG1010" s="356"/>
      <c r="BH1010" s="354"/>
      <c r="BI1010" s="354"/>
      <c r="BJ1010" s="356"/>
      <c r="BK1010" s="356"/>
      <c r="BL1010" s="356"/>
      <c r="BM1010" s="356"/>
      <c r="BN1010" s="356"/>
      <c r="BO1010" s="356"/>
      <c r="BP1010" s="356"/>
      <c r="BQ1010" s="356"/>
      <c r="BR1010" s="356"/>
      <c r="BS1010" s="354"/>
      <c r="BT1010" s="356"/>
    </row>
    <row r="1011" spans="1:72" x14ac:dyDescent="0.2">
      <c r="A1011" s="353"/>
      <c r="B1011" s="354"/>
      <c r="C1011" s="354"/>
      <c r="D1011" s="354"/>
      <c r="E1011" s="354"/>
      <c r="F1011" s="356"/>
      <c r="G1011" s="356"/>
      <c r="H1011" s="356"/>
      <c r="I1011" s="357"/>
      <c r="J1011" s="356"/>
      <c r="K1011" s="356"/>
      <c r="L1011" s="356"/>
      <c r="M1011" s="356"/>
      <c r="N1011" s="356"/>
      <c r="O1011" s="356"/>
      <c r="P1011" s="356"/>
      <c r="Q1011" s="356"/>
      <c r="R1011" s="358"/>
      <c r="S1011" s="358"/>
      <c r="T1011" s="356"/>
      <c r="U1011" s="359"/>
      <c r="V1011" s="493"/>
      <c r="W1011" s="356"/>
      <c r="X1011" s="356"/>
      <c r="Y1011" s="356"/>
      <c r="Z1011" s="356"/>
      <c r="AA1011" s="360"/>
      <c r="AB1011" s="360"/>
      <c r="AC1011" s="356"/>
      <c r="AD1011" s="356"/>
      <c r="AE1011" s="356"/>
      <c r="AF1011" s="356"/>
      <c r="AG1011" s="356"/>
      <c r="AH1011" s="356"/>
      <c r="AI1011" s="361"/>
      <c r="AJ1011" s="356"/>
      <c r="AK1011" s="356"/>
      <c r="AL1011" s="356"/>
      <c r="AM1011" s="362"/>
      <c r="AN1011" s="356"/>
      <c r="AO1011" s="356"/>
      <c r="AP1011" s="356"/>
      <c r="AQ1011" s="356"/>
      <c r="AR1011" s="363"/>
      <c r="AS1011" s="356"/>
      <c r="AT1011" s="356"/>
      <c r="AU1011" s="356"/>
      <c r="AV1011" s="364"/>
      <c r="AW1011" s="356"/>
      <c r="AX1011" s="356"/>
      <c r="AY1011" s="356"/>
      <c r="AZ1011" s="356"/>
      <c r="BA1011" s="356"/>
      <c r="BB1011" s="356"/>
      <c r="BC1011" s="356"/>
      <c r="BD1011" s="356"/>
      <c r="BE1011" s="356"/>
      <c r="BF1011" s="356"/>
      <c r="BG1011" s="356"/>
      <c r="BH1011" s="354"/>
      <c r="BI1011" s="354"/>
      <c r="BJ1011" s="356"/>
      <c r="BK1011" s="356"/>
      <c r="BL1011" s="356"/>
      <c r="BM1011" s="356"/>
      <c r="BN1011" s="356"/>
      <c r="BO1011" s="356"/>
      <c r="BP1011" s="356"/>
      <c r="BQ1011" s="356"/>
      <c r="BR1011" s="356"/>
      <c r="BS1011" s="354"/>
      <c r="BT1011" s="356"/>
    </row>
    <row r="1012" spans="1:72" x14ac:dyDescent="0.2">
      <c r="A1012" s="353"/>
      <c r="B1012" s="354"/>
      <c r="C1012" s="354"/>
      <c r="D1012" s="354"/>
      <c r="E1012" s="354"/>
      <c r="F1012" s="356"/>
      <c r="G1012" s="356"/>
      <c r="H1012" s="356"/>
      <c r="I1012" s="357"/>
      <c r="J1012" s="356"/>
      <c r="K1012" s="356"/>
      <c r="L1012" s="356"/>
      <c r="M1012" s="356"/>
      <c r="N1012" s="356"/>
      <c r="O1012" s="356"/>
      <c r="P1012" s="356"/>
      <c r="Q1012" s="356"/>
      <c r="R1012" s="358"/>
      <c r="S1012" s="358"/>
      <c r="T1012" s="356"/>
      <c r="U1012" s="359"/>
      <c r="V1012" s="493"/>
      <c r="W1012" s="356"/>
      <c r="X1012" s="356"/>
      <c r="Y1012" s="356"/>
      <c r="Z1012" s="356"/>
      <c r="AA1012" s="360"/>
      <c r="AB1012" s="360"/>
      <c r="AC1012" s="356"/>
      <c r="AD1012" s="356"/>
      <c r="AE1012" s="356"/>
      <c r="AF1012" s="356"/>
      <c r="AG1012" s="356"/>
      <c r="AH1012" s="356"/>
      <c r="AI1012" s="361"/>
      <c r="AJ1012" s="356"/>
      <c r="AK1012" s="356"/>
      <c r="AL1012" s="356"/>
      <c r="AM1012" s="362"/>
      <c r="AN1012" s="356"/>
      <c r="AO1012" s="356"/>
      <c r="AP1012" s="356"/>
      <c r="AQ1012" s="356"/>
      <c r="AR1012" s="363"/>
      <c r="AS1012" s="356"/>
      <c r="AT1012" s="356"/>
      <c r="AU1012" s="356"/>
      <c r="AV1012" s="364"/>
      <c r="AW1012" s="356"/>
      <c r="AX1012" s="356"/>
      <c r="AY1012" s="356"/>
      <c r="AZ1012" s="356"/>
      <c r="BA1012" s="356"/>
      <c r="BB1012" s="356"/>
      <c r="BC1012" s="356"/>
      <c r="BD1012" s="356"/>
      <c r="BE1012" s="356"/>
      <c r="BF1012" s="356"/>
      <c r="BG1012" s="356"/>
      <c r="BH1012" s="354"/>
      <c r="BI1012" s="354"/>
      <c r="BJ1012" s="356"/>
      <c r="BK1012" s="356"/>
      <c r="BL1012" s="356"/>
      <c r="BM1012" s="356"/>
      <c r="BN1012" s="356"/>
      <c r="BO1012" s="356"/>
      <c r="BP1012" s="356"/>
      <c r="BQ1012" s="356"/>
      <c r="BR1012" s="356"/>
      <c r="BS1012" s="354"/>
      <c r="BT1012" s="356"/>
    </row>
    <row r="1013" spans="1:72" x14ac:dyDescent="0.2">
      <c r="A1013" s="353"/>
      <c r="B1013" s="354"/>
      <c r="C1013" s="354"/>
      <c r="D1013" s="354"/>
      <c r="E1013" s="354"/>
      <c r="F1013" s="356"/>
      <c r="G1013" s="356"/>
      <c r="H1013" s="356"/>
      <c r="I1013" s="357"/>
      <c r="J1013" s="356"/>
      <c r="K1013" s="356"/>
      <c r="L1013" s="356"/>
      <c r="M1013" s="356"/>
      <c r="N1013" s="356"/>
      <c r="O1013" s="356"/>
      <c r="P1013" s="356"/>
      <c r="Q1013" s="356"/>
      <c r="R1013" s="358"/>
      <c r="S1013" s="358"/>
      <c r="T1013" s="356"/>
      <c r="U1013" s="359"/>
      <c r="V1013" s="493"/>
      <c r="W1013" s="356"/>
      <c r="X1013" s="356"/>
      <c r="Y1013" s="356"/>
      <c r="Z1013" s="356"/>
      <c r="AA1013" s="360"/>
      <c r="AB1013" s="360"/>
      <c r="AC1013" s="356"/>
      <c r="AD1013" s="356"/>
      <c r="AE1013" s="356"/>
      <c r="AF1013" s="356"/>
      <c r="AG1013" s="356"/>
      <c r="AH1013" s="356"/>
      <c r="AI1013" s="361"/>
      <c r="AJ1013" s="356"/>
      <c r="AK1013" s="356"/>
      <c r="AL1013" s="356"/>
      <c r="AM1013" s="362"/>
      <c r="AN1013" s="356"/>
      <c r="AO1013" s="356"/>
      <c r="AP1013" s="356"/>
      <c r="AQ1013" s="356"/>
      <c r="AR1013" s="363"/>
      <c r="AS1013" s="356"/>
      <c r="AT1013" s="356"/>
      <c r="AU1013" s="356"/>
      <c r="AV1013" s="364"/>
      <c r="AW1013" s="356"/>
      <c r="AX1013" s="356"/>
      <c r="AY1013" s="356"/>
      <c r="AZ1013" s="356"/>
      <c r="BA1013" s="356"/>
      <c r="BB1013" s="356"/>
      <c r="BC1013" s="356"/>
      <c r="BD1013" s="356"/>
      <c r="BE1013" s="356"/>
      <c r="BF1013" s="356"/>
      <c r="BG1013" s="356"/>
      <c r="BH1013" s="354"/>
      <c r="BI1013" s="354"/>
      <c r="BJ1013" s="356"/>
      <c r="BK1013" s="356"/>
      <c r="BL1013" s="356"/>
      <c r="BM1013" s="356"/>
      <c r="BN1013" s="356"/>
      <c r="BO1013" s="356"/>
      <c r="BP1013" s="356"/>
      <c r="BQ1013" s="356"/>
      <c r="BR1013" s="356"/>
      <c r="BS1013" s="354"/>
      <c r="BT1013" s="356"/>
    </row>
    <row r="1014" spans="1:72" x14ac:dyDescent="0.2">
      <c r="A1014" s="353"/>
      <c r="B1014" s="354"/>
      <c r="C1014" s="354"/>
      <c r="D1014" s="354"/>
      <c r="E1014" s="354"/>
      <c r="F1014" s="356"/>
      <c r="G1014" s="356"/>
      <c r="H1014" s="356"/>
      <c r="I1014" s="357"/>
      <c r="J1014" s="356"/>
      <c r="K1014" s="356"/>
      <c r="L1014" s="356"/>
      <c r="M1014" s="356"/>
      <c r="N1014" s="356"/>
      <c r="O1014" s="356"/>
      <c r="P1014" s="356"/>
      <c r="Q1014" s="356"/>
      <c r="R1014" s="358"/>
      <c r="S1014" s="358"/>
      <c r="T1014" s="356"/>
      <c r="U1014" s="359"/>
      <c r="V1014" s="493"/>
      <c r="W1014" s="356"/>
      <c r="X1014" s="356"/>
      <c r="Y1014" s="356"/>
      <c r="Z1014" s="356"/>
      <c r="AA1014" s="360"/>
      <c r="AB1014" s="360"/>
      <c r="AC1014" s="356"/>
      <c r="AD1014" s="356"/>
      <c r="AE1014" s="356"/>
      <c r="AF1014" s="356"/>
      <c r="AG1014" s="356"/>
      <c r="AH1014" s="356"/>
      <c r="AI1014" s="361"/>
      <c r="AJ1014" s="356"/>
      <c r="AK1014" s="356"/>
      <c r="AL1014" s="356"/>
      <c r="AM1014" s="362"/>
      <c r="AN1014" s="356"/>
      <c r="AO1014" s="356"/>
      <c r="AP1014" s="356"/>
      <c r="AQ1014" s="356"/>
      <c r="AR1014" s="363"/>
      <c r="AS1014" s="356"/>
      <c r="AT1014" s="356"/>
      <c r="AU1014" s="356"/>
      <c r="AV1014" s="364"/>
      <c r="AW1014" s="356"/>
      <c r="AX1014" s="356"/>
      <c r="AY1014" s="356"/>
      <c r="AZ1014" s="356"/>
      <c r="BA1014" s="356"/>
      <c r="BB1014" s="356"/>
      <c r="BC1014" s="356"/>
      <c r="BD1014" s="356"/>
      <c r="BE1014" s="356"/>
      <c r="BF1014" s="356"/>
      <c r="BG1014" s="356"/>
      <c r="BH1014" s="354"/>
      <c r="BI1014" s="354"/>
      <c r="BJ1014" s="356"/>
      <c r="BK1014" s="356"/>
      <c r="BL1014" s="356"/>
      <c r="BM1014" s="356"/>
      <c r="BN1014" s="356"/>
      <c r="BO1014" s="356"/>
      <c r="BP1014" s="356"/>
      <c r="BQ1014" s="356"/>
      <c r="BR1014" s="356"/>
      <c r="BS1014" s="354"/>
      <c r="BT1014" s="356"/>
    </row>
    <row r="1015" spans="1:72" x14ac:dyDescent="0.2">
      <c r="A1015" s="353"/>
      <c r="B1015" s="354"/>
      <c r="C1015" s="354"/>
      <c r="D1015" s="354"/>
      <c r="E1015" s="354"/>
      <c r="F1015" s="356"/>
      <c r="G1015" s="356"/>
      <c r="H1015" s="356"/>
      <c r="I1015" s="357"/>
      <c r="J1015" s="356"/>
      <c r="K1015" s="356"/>
      <c r="L1015" s="356"/>
      <c r="M1015" s="356"/>
      <c r="N1015" s="356"/>
      <c r="O1015" s="356"/>
      <c r="P1015" s="356"/>
      <c r="Q1015" s="356"/>
      <c r="R1015" s="358"/>
      <c r="S1015" s="358"/>
      <c r="T1015" s="356"/>
      <c r="U1015" s="359"/>
      <c r="V1015" s="493"/>
      <c r="W1015" s="356"/>
      <c r="X1015" s="356"/>
      <c r="Y1015" s="356"/>
      <c r="Z1015" s="356"/>
      <c r="AA1015" s="360"/>
      <c r="AB1015" s="360"/>
      <c r="AC1015" s="356"/>
      <c r="AD1015" s="356"/>
      <c r="AE1015" s="356"/>
      <c r="AF1015" s="356"/>
      <c r="AG1015" s="356"/>
      <c r="AH1015" s="356"/>
      <c r="AI1015" s="361"/>
      <c r="AJ1015" s="356"/>
      <c r="AK1015" s="356"/>
      <c r="AL1015" s="356"/>
      <c r="AM1015" s="362"/>
      <c r="AN1015" s="356"/>
      <c r="AO1015" s="356"/>
      <c r="AP1015" s="356"/>
      <c r="AQ1015" s="356"/>
      <c r="AR1015" s="363"/>
      <c r="AS1015" s="356"/>
      <c r="AT1015" s="356"/>
      <c r="AU1015" s="356"/>
      <c r="AV1015" s="364"/>
      <c r="AW1015" s="356"/>
      <c r="AX1015" s="356"/>
      <c r="AY1015" s="356"/>
      <c r="AZ1015" s="356"/>
      <c r="BA1015" s="356"/>
      <c r="BB1015" s="356"/>
      <c r="BC1015" s="356"/>
      <c r="BD1015" s="356"/>
      <c r="BE1015" s="356"/>
      <c r="BF1015" s="356"/>
      <c r="BG1015" s="356"/>
      <c r="BH1015" s="354"/>
      <c r="BI1015" s="354"/>
      <c r="BJ1015" s="356"/>
      <c r="BK1015" s="356"/>
      <c r="BL1015" s="356"/>
      <c r="BM1015" s="356"/>
      <c r="BN1015" s="356"/>
      <c r="BO1015" s="356"/>
      <c r="BP1015" s="356"/>
      <c r="BQ1015" s="356"/>
      <c r="BR1015" s="356"/>
      <c r="BS1015" s="354"/>
      <c r="BT1015" s="356"/>
    </row>
    <row r="1016" spans="1:72" x14ac:dyDescent="0.2">
      <c r="A1016" s="353"/>
      <c r="B1016" s="354"/>
      <c r="C1016" s="354"/>
      <c r="D1016" s="354"/>
      <c r="E1016" s="354"/>
      <c r="F1016" s="356"/>
      <c r="G1016" s="356"/>
      <c r="H1016" s="356"/>
      <c r="I1016" s="357"/>
      <c r="J1016" s="356"/>
      <c r="K1016" s="356"/>
      <c r="L1016" s="356"/>
      <c r="M1016" s="356"/>
      <c r="N1016" s="356"/>
      <c r="O1016" s="356"/>
      <c r="P1016" s="356"/>
      <c r="Q1016" s="356"/>
      <c r="R1016" s="358"/>
      <c r="S1016" s="358"/>
      <c r="T1016" s="356"/>
      <c r="U1016" s="359"/>
      <c r="V1016" s="493"/>
      <c r="W1016" s="356"/>
      <c r="X1016" s="356"/>
      <c r="Y1016" s="356"/>
      <c r="Z1016" s="356"/>
      <c r="AA1016" s="360"/>
      <c r="AB1016" s="360"/>
      <c r="AC1016" s="356"/>
      <c r="AD1016" s="356"/>
      <c r="AE1016" s="356"/>
      <c r="AF1016" s="356"/>
      <c r="AG1016" s="356"/>
      <c r="AH1016" s="356"/>
      <c r="AI1016" s="361"/>
      <c r="AJ1016" s="356"/>
      <c r="AK1016" s="356"/>
      <c r="AL1016" s="356"/>
      <c r="AM1016" s="362"/>
      <c r="AN1016" s="356"/>
      <c r="AO1016" s="356"/>
      <c r="AP1016" s="356"/>
      <c r="AQ1016" s="356"/>
      <c r="AR1016" s="363"/>
      <c r="AS1016" s="356"/>
      <c r="AT1016" s="356"/>
      <c r="AU1016" s="356"/>
      <c r="AV1016" s="364"/>
      <c r="AW1016" s="356"/>
      <c r="AX1016" s="356"/>
      <c r="AY1016" s="356"/>
      <c r="AZ1016" s="356"/>
      <c r="BA1016" s="356"/>
      <c r="BB1016" s="356"/>
      <c r="BC1016" s="356"/>
      <c r="BD1016" s="356"/>
      <c r="BE1016" s="356"/>
      <c r="BF1016" s="356"/>
      <c r="BG1016" s="356"/>
      <c r="BH1016" s="354"/>
      <c r="BI1016" s="354"/>
      <c r="BJ1016" s="356"/>
      <c r="BK1016" s="356"/>
      <c r="BL1016" s="356"/>
      <c r="BM1016" s="356"/>
      <c r="BN1016" s="356"/>
      <c r="BO1016" s="356"/>
      <c r="BP1016" s="356"/>
      <c r="BQ1016" s="356"/>
      <c r="BR1016" s="356"/>
      <c r="BS1016" s="354"/>
      <c r="BT1016" s="356"/>
    </row>
    <row r="1017" spans="1:72" x14ac:dyDescent="0.2">
      <c r="A1017" s="353"/>
      <c r="B1017" s="354"/>
      <c r="C1017" s="354"/>
      <c r="D1017" s="354"/>
      <c r="E1017" s="354"/>
      <c r="F1017" s="356"/>
      <c r="G1017" s="356"/>
      <c r="H1017" s="356"/>
      <c r="I1017" s="357"/>
      <c r="J1017" s="356"/>
      <c r="K1017" s="356"/>
      <c r="L1017" s="356"/>
      <c r="M1017" s="356"/>
      <c r="N1017" s="356"/>
      <c r="O1017" s="356"/>
      <c r="P1017" s="356"/>
      <c r="Q1017" s="356"/>
      <c r="R1017" s="358"/>
      <c r="S1017" s="358"/>
      <c r="T1017" s="356"/>
      <c r="U1017" s="359"/>
      <c r="V1017" s="493"/>
      <c r="W1017" s="356"/>
      <c r="X1017" s="356"/>
      <c r="Y1017" s="356"/>
      <c r="Z1017" s="356"/>
      <c r="AA1017" s="360"/>
      <c r="AB1017" s="360"/>
      <c r="AC1017" s="356"/>
      <c r="AD1017" s="356"/>
      <c r="AE1017" s="356"/>
      <c r="AF1017" s="356"/>
      <c r="AG1017" s="356"/>
      <c r="AH1017" s="356"/>
      <c r="AI1017" s="361"/>
      <c r="AJ1017" s="356"/>
      <c r="AK1017" s="356"/>
      <c r="AL1017" s="356"/>
      <c r="AM1017" s="362"/>
      <c r="AN1017" s="356"/>
      <c r="AO1017" s="356"/>
      <c r="AP1017" s="356"/>
      <c r="AQ1017" s="356"/>
      <c r="AR1017" s="363"/>
      <c r="AS1017" s="356"/>
      <c r="AT1017" s="356"/>
      <c r="AU1017" s="356"/>
      <c r="AV1017" s="364"/>
      <c r="AW1017" s="356"/>
      <c r="AX1017" s="356"/>
      <c r="AY1017" s="356"/>
      <c r="AZ1017" s="356"/>
      <c r="BA1017" s="356"/>
      <c r="BB1017" s="356"/>
      <c r="BC1017" s="356"/>
      <c r="BD1017" s="356"/>
      <c r="BE1017" s="356"/>
      <c r="BF1017" s="356"/>
      <c r="BG1017" s="356"/>
      <c r="BH1017" s="354"/>
      <c r="BI1017" s="354"/>
      <c r="BJ1017" s="356"/>
      <c r="BK1017" s="356"/>
      <c r="BL1017" s="356"/>
      <c r="BM1017" s="356"/>
      <c r="BN1017" s="356"/>
      <c r="BO1017" s="356"/>
      <c r="BP1017" s="356"/>
      <c r="BQ1017" s="356"/>
      <c r="BR1017" s="356"/>
      <c r="BS1017" s="354"/>
      <c r="BT1017" s="356"/>
    </row>
    <row r="1018" spans="1:72" x14ac:dyDescent="0.2">
      <c r="A1018" s="353"/>
      <c r="B1018" s="354"/>
      <c r="C1018" s="354"/>
      <c r="D1018" s="354"/>
      <c r="E1018" s="354"/>
      <c r="F1018" s="356"/>
      <c r="G1018" s="356"/>
      <c r="H1018" s="356"/>
      <c r="I1018" s="357"/>
      <c r="J1018" s="356"/>
      <c r="K1018" s="356"/>
      <c r="L1018" s="356"/>
      <c r="M1018" s="356"/>
      <c r="N1018" s="356"/>
      <c r="O1018" s="356"/>
      <c r="P1018" s="356"/>
      <c r="Q1018" s="356"/>
      <c r="R1018" s="358"/>
      <c r="S1018" s="358"/>
      <c r="T1018" s="356"/>
      <c r="U1018" s="359"/>
      <c r="V1018" s="493"/>
      <c r="W1018" s="356"/>
      <c r="X1018" s="356"/>
      <c r="Y1018" s="356"/>
      <c r="Z1018" s="356"/>
      <c r="AA1018" s="360"/>
      <c r="AB1018" s="360"/>
      <c r="AC1018" s="356"/>
      <c r="AD1018" s="356"/>
      <c r="AE1018" s="356"/>
      <c r="AF1018" s="356"/>
      <c r="AG1018" s="356"/>
      <c r="AH1018" s="356"/>
      <c r="AI1018" s="361"/>
      <c r="AJ1018" s="356"/>
      <c r="AK1018" s="356"/>
      <c r="AL1018" s="356"/>
      <c r="AM1018" s="362"/>
      <c r="AN1018" s="356"/>
      <c r="AO1018" s="356"/>
      <c r="AP1018" s="356"/>
      <c r="AQ1018" s="356"/>
      <c r="AR1018" s="363"/>
      <c r="AS1018" s="356"/>
      <c r="AT1018" s="356"/>
      <c r="AU1018" s="356"/>
      <c r="AV1018" s="364"/>
      <c r="AW1018" s="356"/>
      <c r="AX1018" s="356"/>
      <c r="AY1018" s="356"/>
      <c r="AZ1018" s="356"/>
      <c r="BA1018" s="356"/>
      <c r="BB1018" s="356"/>
      <c r="BC1018" s="356"/>
      <c r="BD1018" s="356"/>
      <c r="BE1018" s="356"/>
      <c r="BF1018" s="356"/>
      <c r="BG1018" s="356"/>
      <c r="BH1018" s="354"/>
      <c r="BI1018" s="354"/>
      <c r="BJ1018" s="356"/>
      <c r="BK1018" s="356"/>
      <c r="BL1018" s="356"/>
      <c r="BM1018" s="356"/>
      <c r="BN1018" s="356"/>
      <c r="BO1018" s="356"/>
      <c r="BP1018" s="356"/>
      <c r="BQ1018" s="356"/>
      <c r="BR1018" s="356"/>
      <c r="BS1018" s="354"/>
      <c r="BT1018" s="356"/>
    </row>
    <row r="1019" spans="1:72" x14ac:dyDescent="0.2">
      <c r="A1019" s="353"/>
      <c r="B1019" s="354"/>
      <c r="C1019" s="354"/>
      <c r="D1019" s="354"/>
      <c r="E1019" s="354"/>
      <c r="F1019" s="356"/>
      <c r="G1019" s="356"/>
      <c r="H1019" s="356"/>
      <c r="I1019" s="357"/>
      <c r="J1019" s="356"/>
      <c r="K1019" s="356"/>
      <c r="L1019" s="356"/>
      <c r="M1019" s="356"/>
      <c r="N1019" s="356"/>
      <c r="O1019" s="356"/>
      <c r="P1019" s="356"/>
      <c r="Q1019" s="356"/>
      <c r="R1019" s="358"/>
      <c r="S1019" s="358"/>
      <c r="T1019" s="356"/>
      <c r="U1019" s="359"/>
      <c r="V1019" s="493"/>
      <c r="W1019" s="356"/>
      <c r="X1019" s="356"/>
      <c r="Y1019" s="356"/>
      <c r="Z1019" s="356"/>
      <c r="AA1019" s="360"/>
      <c r="AB1019" s="360"/>
      <c r="AC1019" s="356"/>
      <c r="AD1019" s="356"/>
      <c r="AE1019" s="356"/>
      <c r="AF1019" s="356"/>
      <c r="AG1019" s="356"/>
      <c r="AH1019" s="356"/>
      <c r="AI1019" s="361"/>
      <c r="AJ1019" s="356"/>
      <c r="AK1019" s="356"/>
      <c r="AL1019" s="356"/>
      <c r="AM1019" s="362"/>
      <c r="AN1019" s="356"/>
      <c r="AO1019" s="356"/>
      <c r="AP1019" s="356"/>
      <c r="AQ1019" s="356"/>
      <c r="AR1019" s="363"/>
      <c r="AS1019" s="356"/>
      <c r="AT1019" s="356"/>
      <c r="AU1019" s="356"/>
      <c r="AV1019" s="364"/>
      <c r="AW1019" s="356"/>
      <c r="AX1019" s="356"/>
      <c r="AY1019" s="356"/>
      <c r="AZ1019" s="356"/>
      <c r="BA1019" s="356"/>
      <c r="BB1019" s="356"/>
      <c r="BC1019" s="356"/>
      <c r="BD1019" s="356"/>
      <c r="BE1019" s="356"/>
      <c r="BF1019" s="356"/>
      <c r="BG1019" s="356"/>
      <c r="BH1019" s="354"/>
      <c r="BI1019" s="354"/>
      <c r="BJ1019" s="356"/>
      <c r="BK1019" s="356"/>
      <c r="BL1019" s="356"/>
      <c r="BM1019" s="356"/>
      <c r="BN1019" s="356"/>
      <c r="BO1019" s="356"/>
      <c r="BP1019" s="356"/>
      <c r="BQ1019" s="356"/>
      <c r="BR1019" s="356"/>
      <c r="BS1019" s="354"/>
      <c r="BT1019" s="356"/>
    </row>
    <row r="1020" spans="1:72" x14ac:dyDescent="0.2">
      <c r="A1020" s="353"/>
      <c r="B1020" s="354"/>
      <c r="C1020" s="354"/>
      <c r="D1020" s="354"/>
      <c r="E1020" s="354"/>
      <c r="F1020" s="356"/>
      <c r="G1020" s="356"/>
      <c r="H1020" s="356"/>
      <c r="I1020" s="357"/>
      <c r="J1020" s="356"/>
      <c r="K1020" s="356"/>
      <c r="L1020" s="356"/>
      <c r="M1020" s="356"/>
      <c r="N1020" s="356"/>
      <c r="O1020" s="356"/>
      <c r="P1020" s="356"/>
      <c r="Q1020" s="356"/>
      <c r="R1020" s="358"/>
      <c r="S1020" s="358"/>
      <c r="T1020" s="356"/>
      <c r="U1020" s="359"/>
      <c r="V1020" s="493"/>
      <c r="W1020" s="356"/>
      <c r="X1020" s="356"/>
      <c r="Y1020" s="356"/>
      <c r="Z1020" s="356"/>
      <c r="AA1020" s="360"/>
      <c r="AB1020" s="360"/>
      <c r="AC1020" s="356"/>
      <c r="AD1020" s="356"/>
      <c r="AE1020" s="356"/>
      <c r="AF1020" s="356"/>
      <c r="AG1020" s="356"/>
      <c r="AH1020" s="356"/>
      <c r="AI1020" s="361"/>
      <c r="AJ1020" s="356"/>
      <c r="AK1020" s="356"/>
      <c r="AL1020" s="356"/>
      <c r="AM1020" s="362"/>
      <c r="AN1020" s="356"/>
      <c r="AO1020" s="356"/>
      <c r="AP1020" s="356"/>
      <c r="AQ1020" s="356"/>
      <c r="AR1020" s="363"/>
      <c r="AS1020" s="356"/>
      <c r="AT1020" s="356"/>
      <c r="AU1020" s="356"/>
      <c r="AV1020" s="364"/>
      <c r="AW1020" s="356"/>
      <c r="AX1020" s="356"/>
      <c r="AY1020" s="356"/>
      <c r="AZ1020" s="356"/>
      <c r="BA1020" s="356"/>
      <c r="BB1020" s="356"/>
      <c r="BC1020" s="356"/>
      <c r="BD1020" s="356"/>
      <c r="BE1020" s="356"/>
      <c r="BF1020" s="356"/>
      <c r="BG1020" s="356"/>
      <c r="BH1020" s="354"/>
      <c r="BI1020" s="354"/>
      <c r="BJ1020" s="356"/>
      <c r="BK1020" s="356"/>
      <c r="BL1020" s="356"/>
      <c r="BM1020" s="356"/>
      <c r="BN1020" s="356"/>
      <c r="BO1020" s="356"/>
      <c r="BP1020" s="356"/>
      <c r="BQ1020" s="356"/>
      <c r="BR1020" s="356"/>
      <c r="BS1020" s="354"/>
      <c r="BT1020" s="356"/>
    </row>
    <row r="1021" spans="1:72" x14ac:dyDescent="0.2">
      <c r="A1021" s="353"/>
      <c r="B1021" s="354"/>
      <c r="C1021" s="354"/>
      <c r="D1021" s="354"/>
      <c r="E1021" s="354"/>
      <c r="F1021" s="356"/>
      <c r="G1021" s="356"/>
      <c r="H1021" s="356"/>
      <c r="I1021" s="357"/>
      <c r="J1021" s="356"/>
      <c r="K1021" s="356"/>
      <c r="L1021" s="356"/>
      <c r="M1021" s="356"/>
      <c r="N1021" s="356"/>
      <c r="O1021" s="356"/>
      <c r="P1021" s="356"/>
      <c r="Q1021" s="356"/>
      <c r="R1021" s="358"/>
      <c r="S1021" s="358"/>
      <c r="T1021" s="356"/>
      <c r="U1021" s="359"/>
      <c r="V1021" s="493"/>
      <c r="W1021" s="356"/>
      <c r="X1021" s="356"/>
      <c r="Y1021" s="356"/>
      <c r="Z1021" s="356"/>
      <c r="AA1021" s="360"/>
      <c r="AB1021" s="360"/>
      <c r="AC1021" s="356"/>
      <c r="AD1021" s="356"/>
      <c r="AE1021" s="356"/>
      <c r="AF1021" s="356"/>
      <c r="AG1021" s="356"/>
      <c r="AH1021" s="356"/>
      <c r="AI1021" s="361"/>
      <c r="AJ1021" s="356"/>
      <c r="AK1021" s="356"/>
      <c r="AL1021" s="356"/>
      <c r="AM1021" s="362"/>
      <c r="AN1021" s="356"/>
      <c r="AO1021" s="356"/>
      <c r="AP1021" s="356"/>
      <c r="AQ1021" s="356"/>
      <c r="AR1021" s="363"/>
      <c r="AS1021" s="356"/>
      <c r="AT1021" s="356"/>
      <c r="AU1021" s="356"/>
      <c r="AV1021" s="364"/>
      <c r="AW1021" s="356"/>
      <c r="AX1021" s="356"/>
      <c r="AY1021" s="356"/>
      <c r="AZ1021" s="356"/>
      <c r="BA1021" s="356"/>
      <c r="BB1021" s="356"/>
      <c r="BC1021" s="356"/>
      <c r="BD1021" s="356"/>
      <c r="BE1021" s="356"/>
      <c r="BF1021" s="356"/>
      <c r="BG1021" s="356"/>
      <c r="BH1021" s="354"/>
      <c r="BI1021" s="354"/>
      <c r="BJ1021" s="356"/>
      <c r="BK1021" s="356"/>
      <c r="BL1021" s="356"/>
      <c r="BM1021" s="356"/>
      <c r="BN1021" s="356"/>
      <c r="BO1021" s="356"/>
      <c r="BP1021" s="356"/>
      <c r="BQ1021" s="356"/>
      <c r="BR1021" s="356"/>
      <c r="BS1021" s="354"/>
      <c r="BT1021" s="356"/>
    </row>
    <row r="1022" spans="1:72" x14ac:dyDescent="0.2">
      <c r="A1022" s="353"/>
      <c r="B1022" s="354"/>
      <c r="C1022" s="354"/>
      <c r="D1022" s="354"/>
      <c r="E1022" s="354"/>
      <c r="F1022" s="356"/>
      <c r="G1022" s="356"/>
      <c r="H1022" s="356"/>
      <c r="I1022" s="357"/>
      <c r="J1022" s="356"/>
      <c r="K1022" s="356"/>
      <c r="L1022" s="356"/>
      <c r="M1022" s="356"/>
      <c r="N1022" s="356"/>
      <c r="O1022" s="356"/>
      <c r="P1022" s="356"/>
      <c r="Q1022" s="356"/>
      <c r="R1022" s="358"/>
      <c r="S1022" s="358"/>
      <c r="T1022" s="356"/>
      <c r="U1022" s="359"/>
      <c r="V1022" s="493"/>
      <c r="W1022" s="356"/>
      <c r="X1022" s="356"/>
      <c r="Y1022" s="356"/>
      <c r="Z1022" s="356"/>
      <c r="AA1022" s="360"/>
      <c r="AB1022" s="360"/>
      <c r="AC1022" s="356"/>
      <c r="AD1022" s="356"/>
      <c r="AE1022" s="356"/>
      <c r="AF1022" s="356"/>
      <c r="AG1022" s="356"/>
      <c r="AH1022" s="356"/>
      <c r="AI1022" s="361"/>
      <c r="AJ1022" s="356"/>
      <c r="AK1022" s="356"/>
      <c r="AL1022" s="356"/>
      <c r="AM1022" s="362"/>
      <c r="AN1022" s="356"/>
      <c r="AO1022" s="356"/>
      <c r="AP1022" s="356"/>
      <c r="AQ1022" s="356"/>
      <c r="AR1022" s="363"/>
      <c r="AS1022" s="356"/>
      <c r="AT1022" s="356"/>
      <c r="AU1022" s="356"/>
      <c r="AV1022" s="364"/>
      <c r="AW1022" s="356"/>
      <c r="AX1022" s="356"/>
      <c r="AY1022" s="356"/>
      <c r="AZ1022" s="356"/>
      <c r="BA1022" s="356"/>
      <c r="BB1022" s="356"/>
      <c r="BC1022" s="356"/>
      <c r="BD1022" s="356"/>
      <c r="BE1022" s="356"/>
      <c r="BF1022" s="356"/>
      <c r="BG1022" s="356"/>
      <c r="BH1022" s="354"/>
      <c r="BI1022" s="354"/>
      <c r="BJ1022" s="356"/>
      <c r="BK1022" s="356"/>
      <c r="BL1022" s="356"/>
      <c r="BM1022" s="356"/>
      <c r="BN1022" s="356"/>
      <c r="BO1022" s="356"/>
      <c r="BP1022" s="356"/>
      <c r="BQ1022" s="356"/>
      <c r="BR1022" s="356"/>
      <c r="BS1022" s="354"/>
      <c r="BT1022" s="356"/>
    </row>
    <row r="1023" spans="1:72" x14ac:dyDescent="0.2">
      <c r="A1023" s="353"/>
      <c r="B1023" s="354"/>
      <c r="C1023" s="354"/>
      <c r="D1023" s="354"/>
      <c r="E1023" s="354"/>
      <c r="F1023" s="356"/>
      <c r="G1023" s="356"/>
      <c r="H1023" s="356"/>
      <c r="I1023" s="357"/>
      <c r="J1023" s="356"/>
      <c r="K1023" s="356"/>
      <c r="L1023" s="356"/>
      <c r="M1023" s="356"/>
      <c r="N1023" s="356"/>
      <c r="O1023" s="356"/>
      <c r="P1023" s="356"/>
      <c r="Q1023" s="356"/>
      <c r="R1023" s="358"/>
      <c r="S1023" s="358"/>
      <c r="T1023" s="356"/>
      <c r="U1023" s="359"/>
      <c r="V1023" s="493"/>
      <c r="W1023" s="356"/>
      <c r="X1023" s="356"/>
      <c r="Y1023" s="356"/>
      <c r="Z1023" s="356"/>
      <c r="AA1023" s="360"/>
      <c r="AB1023" s="360"/>
      <c r="AC1023" s="356"/>
      <c r="AD1023" s="356"/>
      <c r="AE1023" s="356"/>
      <c r="AF1023" s="356"/>
      <c r="AG1023" s="356"/>
      <c r="AH1023" s="356"/>
      <c r="AI1023" s="361"/>
      <c r="AJ1023" s="356"/>
      <c r="AK1023" s="356"/>
      <c r="AL1023" s="356"/>
      <c r="AM1023" s="362"/>
      <c r="AN1023" s="356"/>
      <c r="AO1023" s="356"/>
      <c r="AP1023" s="356"/>
      <c r="AQ1023" s="356"/>
      <c r="AR1023" s="363"/>
      <c r="AS1023" s="356"/>
      <c r="AT1023" s="356"/>
      <c r="AU1023" s="356"/>
      <c r="AV1023" s="364"/>
      <c r="AW1023" s="356"/>
      <c r="AX1023" s="356"/>
      <c r="AY1023" s="356"/>
      <c r="AZ1023" s="356"/>
      <c r="BA1023" s="356"/>
      <c r="BB1023" s="356"/>
      <c r="BC1023" s="356"/>
      <c r="BD1023" s="356"/>
      <c r="BE1023" s="356"/>
      <c r="BF1023" s="356"/>
      <c r="BG1023" s="356"/>
      <c r="BH1023" s="354"/>
      <c r="BI1023" s="354"/>
      <c r="BJ1023" s="356"/>
      <c r="BK1023" s="356"/>
      <c r="BL1023" s="356"/>
      <c r="BM1023" s="356"/>
      <c r="BN1023" s="356"/>
      <c r="BO1023" s="356"/>
      <c r="BP1023" s="356"/>
      <c r="BQ1023" s="356"/>
      <c r="BR1023" s="356"/>
      <c r="BS1023" s="354"/>
      <c r="BT1023" s="356"/>
    </row>
    <row r="1024" spans="1:72" x14ac:dyDescent="0.2">
      <c r="A1024" s="353"/>
      <c r="B1024" s="354"/>
      <c r="C1024" s="354"/>
      <c r="D1024" s="354"/>
      <c r="E1024" s="354"/>
      <c r="F1024" s="356"/>
      <c r="G1024" s="356"/>
      <c r="H1024" s="356"/>
      <c r="I1024" s="357"/>
      <c r="J1024" s="356"/>
      <c r="K1024" s="356"/>
      <c r="L1024" s="356"/>
      <c r="M1024" s="356"/>
      <c r="N1024" s="356"/>
      <c r="O1024" s="356"/>
      <c r="P1024" s="356"/>
      <c r="Q1024" s="356"/>
      <c r="R1024" s="358"/>
      <c r="S1024" s="358"/>
      <c r="T1024" s="356"/>
      <c r="U1024" s="359"/>
      <c r="V1024" s="493"/>
      <c r="W1024" s="356"/>
      <c r="X1024" s="356"/>
      <c r="Y1024" s="356"/>
      <c r="Z1024" s="356"/>
      <c r="AA1024" s="360"/>
      <c r="AB1024" s="360"/>
      <c r="AC1024" s="356"/>
      <c r="AD1024" s="356"/>
      <c r="AE1024" s="356"/>
      <c r="AF1024" s="356"/>
      <c r="AG1024" s="356"/>
      <c r="AH1024" s="356"/>
      <c r="AI1024" s="361"/>
      <c r="AJ1024" s="356"/>
      <c r="AK1024" s="356"/>
      <c r="AL1024" s="356"/>
      <c r="AM1024" s="362"/>
      <c r="AN1024" s="356"/>
      <c r="AO1024" s="356"/>
      <c r="AP1024" s="356"/>
      <c r="AQ1024" s="356"/>
      <c r="AR1024" s="363"/>
      <c r="AS1024" s="356"/>
      <c r="AT1024" s="356"/>
      <c r="AU1024" s="356"/>
      <c r="AV1024" s="364"/>
      <c r="AW1024" s="356"/>
      <c r="AX1024" s="356"/>
      <c r="AY1024" s="356"/>
      <c r="AZ1024" s="356"/>
      <c r="BA1024" s="356"/>
      <c r="BB1024" s="356"/>
      <c r="BC1024" s="356"/>
      <c r="BD1024" s="356"/>
      <c r="BE1024" s="356"/>
      <c r="BF1024" s="356"/>
      <c r="BG1024" s="356"/>
      <c r="BH1024" s="354"/>
      <c r="BI1024" s="354"/>
      <c r="BJ1024" s="356"/>
      <c r="BK1024" s="356"/>
      <c r="BL1024" s="356"/>
      <c r="BM1024" s="356"/>
      <c r="BN1024" s="356"/>
      <c r="BO1024" s="356"/>
      <c r="BP1024" s="356"/>
      <c r="BQ1024" s="356"/>
      <c r="BR1024" s="356"/>
      <c r="BS1024" s="354"/>
      <c r="BT1024" s="356"/>
    </row>
    <row r="1025" spans="1:72" x14ac:dyDescent="0.2">
      <c r="A1025" s="353"/>
      <c r="B1025" s="354"/>
      <c r="C1025" s="354"/>
      <c r="D1025" s="354"/>
      <c r="E1025" s="354"/>
      <c r="F1025" s="356"/>
      <c r="G1025" s="356"/>
      <c r="H1025" s="356"/>
      <c r="I1025" s="357"/>
      <c r="J1025" s="356"/>
      <c r="K1025" s="356"/>
      <c r="L1025" s="356"/>
      <c r="M1025" s="356"/>
      <c r="N1025" s="356"/>
      <c r="O1025" s="356"/>
      <c r="P1025" s="356"/>
      <c r="Q1025" s="356"/>
      <c r="R1025" s="358"/>
      <c r="S1025" s="358"/>
      <c r="T1025" s="356"/>
      <c r="U1025" s="359"/>
      <c r="V1025" s="493"/>
      <c r="W1025" s="356"/>
      <c r="X1025" s="356"/>
      <c r="Y1025" s="356"/>
      <c r="Z1025" s="356"/>
      <c r="AA1025" s="360"/>
      <c r="AB1025" s="360"/>
      <c r="AC1025" s="356"/>
      <c r="AD1025" s="356"/>
      <c r="AE1025" s="356"/>
      <c r="AF1025" s="356"/>
      <c r="AG1025" s="356"/>
      <c r="AH1025" s="356"/>
      <c r="AI1025" s="361"/>
      <c r="AJ1025" s="356"/>
      <c r="AK1025" s="356"/>
      <c r="AL1025" s="356"/>
      <c r="AM1025" s="362"/>
      <c r="AN1025" s="356"/>
      <c r="AO1025" s="356"/>
      <c r="AP1025" s="356"/>
      <c r="AQ1025" s="356"/>
      <c r="AR1025" s="363"/>
      <c r="AS1025" s="356"/>
      <c r="AT1025" s="356"/>
      <c r="AU1025" s="356"/>
      <c r="AV1025" s="364"/>
      <c r="AW1025" s="356"/>
      <c r="AX1025" s="356"/>
      <c r="AY1025" s="356"/>
      <c r="AZ1025" s="356"/>
      <c r="BA1025" s="356"/>
      <c r="BB1025" s="356"/>
      <c r="BC1025" s="356"/>
      <c r="BD1025" s="356"/>
      <c r="BE1025" s="356"/>
      <c r="BF1025" s="356"/>
      <c r="BG1025" s="356"/>
      <c r="BH1025" s="354"/>
      <c r="BI1025" s="354"/>
      <c r="BJ1025" s="356"/>
      <c r="BK1025" s="356"/>
      <c r="BL1025" s="356"/>
      <c r="BM1025" s="356"/>
      <c r="BN1025" s="356"/>
      <c r="BO1025" s="356"/>
      <c r="BP1025" s="356"/>
      <c r="BQ1025" s="356"/>
      <c r="BR1025" s="356"/>
      <c r="BS1025" s="354"/>
      <c r="BT1025" s="356"/>
    </row>
    <row r="1026" spans="1:72" x14ac:dyDescent="0.2">
      <c r="A1026" s="353"/>
      <c r="B1026" s="354"/>
      <c r="C1026" s="354"/>
      <c r="D1026" s="354"/>
      <c r="E1026" s="354"/>
      <c r="F1026" s="356"/>
      <c r="G1026" s="356"/>
      <c r="H1026" s="356"/>
      <c r="I1026" s="357"/>
      <c r="J1026" s="356"/>
      <c r="K1026" s="356"/>
      <c r="L1026" s="356"/>
      <c r="M1026" s="356"/>
      <c r="N1026" s="356"/>
      <c r="O1026" s="356"/>
      <c r="P1026" s="356"/>
      <c r="Q1026" s="356"/>
      <c r="R1026" s="358"/>
      <c r="S1026" s="358"/>
      <c r="T1026" s="356"/>
      <c r="U1026" s="359"/>
      <c r="V1026" s="493"/>
      <c r="W1026" s="356"/>
      <c r="X1026" s="356"/>
      <c r="Y1026" s="356"/>
      <c r="Z1026" s="356"/>
      <c r="AA1026" s="360"/>
      <c r="AB1026" s="360"/>
      <c r="AC1026" s="356"/>
      <c r="AD1026" s="356"/>
      <c r="AE1026" s="356"/>
      <c r="AF1026" s="356"/>
      <c r="AG1026" s="356"/>
      <c r="AH1026" s="356"/>
      <c r="AI1026" s="361"/>
      <c r="AJ1026" s="356"/>
      <c r="AK1026" s="356"/>
      <c r="AL1026" s="356"/>
      <c r="AM1026" s="362"/>
      <c r="AN1026" s="356"/>
      <c r="AO1026" s="356"/>
      <c r="AP1026" s="356"/>
      <c r="AQ1026" s="356"/>
      <c r="AR1026" s="363"/>
      <c r="AS1026" s="356"/>
      <c r="AT1026" s="356"/>
      <c r="AU1026" s="356"/>
      <c r="AV1026" s="364"/>
      <c r="AW1026" s="356"/>
      <c r="AX1026" s="356"/>
      <c r="AY1026" s="356"/>
      <c r="AZ1026" s="356"/>
      <c r="BA1026" s="356"/>
      <c r="BB1026" s="356"/>
      <c r="BC1026" s="356"/>
      <c r="BD1026" s="356"/>
      <c r="BE1026" s="356"/>
      <c r="BF1026" s="356"/>
      <c r="BG1026" s="356"/>
      <c r="BH1026" s="354"/>
      <c r="BI1026" s="354"/>
      <c r="BJ1026" s="356"/>
      <c r="BK1026" s="356"/>
      <c r="BL1026" s="356"/>
      <c r="BM1026" s="356"/>
      <c r="BN1026" s="356"/>
      <c r="BO1026" s="356"/>
      <c r="BP1026" s="356"/>
      <c r="BQ1026" s="356"/>
      <c r="BR1026" s="356"/>
      <c r="BS1026" s="354"/>
      <c r="BT1026" s="356"/>
    </row>
    <row r="1027" spans="1:72" x14ac:dyDescent="0.2">
      <c r="A1027" s="353"/>
      <c r="B1027" s="354"/>
      <c r="C1027" s="354"/>
      <c r="D1027" s="354"/>
      <c r="E1027" s="354"/>
      <c r="F1027" s="356"/>
      <c r="G1027" s="356"/>
      <c r="H1027" s="356"/>
      <c r="I1027" s="357"/>
      <c r="J1027" s="356"/>
      <c r="K1027" s="356"/>
      <c r="L1027" s="356"/>
      <c r="M1027" s="356"/>
      <c r="N1027" s="356"/>
      <c r="O1027" s="356"/>
      <c r="P1027" s="356"/>
      <c r="Q1027" s="356"/>
      <c r="R1027" s="358"/>
      <c r="S1027" s="358"/>
      <c r="T1027" s="356"/>
      <c r="U1027" s="359"/>
      <c r="V1027" s="493"/>
      <c r="W1027" s="356"/>
      <c r="X1027" s="356"/>
      <c r="Y1027" s="356"/>
      <c r="Z1027" s="356"/>
      <c r="AA1027" s="360"/>
      <c r="AB1027" s="360"/>
      <c r="AC1027" s="356"/>
      <c r="AD1027" s="356"/>
      <c r="AE1027" s="356"/>
      <c r="AF1027" s="356"/>
      <c r="AG1027" s="356"/>
      <c r="AH1027" s="356"/>
      <c r="AI1027" s="361"/>
      <c r="AJ1027" s="356"/>
      <c r="AK1027" s="356"/>
      <c r="AL1027" s="356"/>
      <c r="AM1027" s="362"/>
      <c r="AN1027" s="356"/>
      <c r="AO1027" s="356"/>
      <c r="AP1027" s="356"/>
      <c r="AQ1027" s="356"/>
      <c r="AR1027" s="363"/>
      <c r="AS1027" s="356"/>
      <c r="AT1027" s="356"/>
      <c r="AU1027" s="356"/>
      <c r="AV1027" s="364"/>
      <c r="AW1027" s="356"/>
      <c r="AX1027" s="356"/>
      <c r="AY1027" s="356"/>
      <c r="AZ1027" s="356"/>
      <c r="BA1027" s="356"/>
      <c r="BB1027" s="356"/>
      <c r="BC1027" s="356"/>
      <c r="BD1027" s="356"/>
      <c r="BE1027" s="356"/>
      <c r="BF1027" s="356"/>
      <c r="BG1027" s="356"/>
      <c r="BH1027" s="354"/>
      <c r="BI1027" s="354"/>
      <c r="BJ1027" s="356"/>
      <c r="BK1027" s="356"/>
      <c r="BL1027" s="356"/>
      <c r="BM1027" s="356"/>
      <c r="BN1027" s="356"/>
      <c r="BO1027" s="356"/>
      <c r="BP1027" s="356"/>
      <c r="BQ1027" s="356"/>
      <c r="BR1027" s="356"/>
      <c r="BS1027" s="354"/>
      <c r="BT1027" s="356"/>
    </row>
    <row r="1028" spans="1:72" x14ac:dyDescent="0.2">
      <c r="A1028" s="353"/>
      <c r="B1028" s="354"/>
      <c r="C1028" s="354"/>
      <c r="D1028" s="354"/>
      <c r="E1028" s="354"/>
      <c r="F1028" s="356"/>
      <c r="G1028" s="356"/>
      <c r="H1028" s="356"/>
      <c r="I1028" s="357"/>
      <c r="J1028" s="356"/>
      <c r="K1028" s="356"/>
      <c r="L1028" s="356"/>
      <c r="M1028" s="356"/>
      <c r="N1028" s="356"/>
      <c r="O1028" s="356"/>
      <c r="P1028" s="356"/>
      <c r="Q1028" s="356"/>
      <c r="R1028" s="358"/>
      <c r="S1028" s="358"/>
      <c r="T1028" s="356"/>
      <c r="U1028" s="359"/>
      <c r="V1028" s="493"/>
      <c r="W1028" s="356"/>
      <c r="X1028" s="356"/>
      <c r="Y1028" s="356"/>
      <c r="Z1028" s="356"/>
      <c r="AA1028" s="360"/>
      <c r="AB1028" s="360"/>
      <c r="AC1028" s="356"/>
      <c r="AD1028" s="356"/>
      <c r="AE1028" s="356"/>
      <c r="AF1028" s="356"/>
      <c r="AG1028" s="356"/>
      <c r="AH1028" s="356"/>
      <c r="AI1028" s="361"/>
      <c r="AJ1028" s="356"/>
      <c r="AK1028" s="356"/>
      <c r="AL1028" s="356"/>
      <c r="AM1028" s="362"/>
      <c r="AN1028" s="356"/>
      <c r="AO1028" s="356"/>
      <c r="AP1028" s="356"/>
      <c r="AQ1028" s="356"/>
      <c r="AR1028" s="363"/>
      <c r="AS1028" s="356"/>
      <c r="AT1028" s="356"/>
      <c r="AU1028" s="356"/>
      <c r="AV1028" s="364"/>
      <c r="AW1028" s="356"/>
      <c r="AX1028" s="356"/>
      <c r="AY1028" s="356"/>
      <c r="AZ1028" s="356"/>
      <c r="BA1028" s="356"/>
      <c r="BB1028" s="356"/>
      <c r="BC1028" s="356"/>
      <c r="BD1028" s="356"/>
      <c r="BE1028" s="356"/>
      <c r="BF1028" s="356"/>
      <c r="BG1028" s="356"/>
      <c r="BH1028" s="354"/>
      <c r="BI1028" s="354"/>
      <c r="BJ1028" s="356"/>
      <c r="BK1028" s="356"/>
      <c r="BL1028" s="356"/>
      <c r="BM1028" s="356"/>
      <c r="BN1028" s="356"/>
      <c r="BO1028" s="356"/>
      <c r="BP1028" s="356"/>
      <c r="BQ1028" s="356"/>
      <c r="BR1028" s="356"/>
      <c r="BS1028" s="354"/>
      <c r="BT1028" s="356"/>
    </row>
    <row r="1029" spans="1:72" x14ac:dyDescent="0.2">
      <c r="A1029" s="353"/>
      <c r="B1029" s="354"/>
      <c r="C1029" s="354"/>
      <c r="D1029" s="354"/>
      <c r="E1029" s="354"/>
      <c r="F1029" s="356"/>
      <c r="G1029" s="356"/>
      <c r="H1029" s="356"/>
      <c r="I1029" s="357"/>
      <c r="J1029" s="356"/>
      <c r="K1029" s="356"/>
      <c r="L1029" s="356"/>
      <c r="M1029" s="356"/>
      <c r="N1029" s="356"/>
      <c r="O1029" s="356"/>
      <c r="P1029" s="356"/>
      <c r="Q1029" s="356"/>
      <c r="R1029" s="358"/>
      <c r="S1029" s="358"/>
      <c r="T1029" s="356"/>
      <c r="U1029" s="359"/>
      <c r="V1029" s="493"/>
      <c r="W1029" s="356"/>
      <c r="X1029" s="356"/>
      <c r="Y1029" s="356"/>
      <c r="Z1029" s="356"/>
      <c r="AA1029" s="360"/>
      <c r="AB1029" s="360"/>
      <c r="AC1029" s="356"/>
      <c r="AD1029" s="356"/>
      <c r="AE1029" s="356"/>
      <c r="AF1029" s="356"/>
      <c r="AG1029" s="356"/>
      <c r="AH1029" s="356"/>
      <c r="AI1029" s="361"/>
      <c r="AJ1029" s="356"/>
      <c r="AK1029" s="356"/>
      <c r="AL1029" s="356"/>
      <c r="AM1029" s="362"/>
      <c r="AN1029" s="356"/>
      <c r="AO1029" s="356"/>
      <c r="AP1029" s="356"/>
      <c r="AQ1029" s="356"/>
      <c r="AR1029" s="363"/>
      <c r="AS1029" s="356"/>
      <c r="AT1029" s="356"/>
      <c r="AU1029" s="356"/>
      <c r="AV1029" s="364"/>
      <c r="AW1029" s="356"/>
      <c r="AX1029" s="356"/>
      <c r="AY1029" s="356"/>
      <c r="AZ1029" s="356"/>
      <c r="BA1029" s="356"/>
      <c r="BB1029" s="356"/>
      <c r="BC1029" s="356"/>
      <c r="BD1029" s="356"/>
      <c r="BE1029" s="356"/>
      <c r="BF1029" s="356"/>
      <c r="BG1029" s="356"/>
      <c r="BH1029" s="354"/>
      <c r="BI1029" s="354"/>
      <c r="BJ1029" s="356"/>
      <c r="BK1029" s="356"/>
      <c r="BL1029" s="356"/>
      <c r="BM1029" s="356"/>
      <c r="BN1029" s="356"/>
      <c r="BO1029" s="356"/>
      <c r="BP1029" s="356"/>
      <c r="BQ1029" s="356"/>
      <c r="BR1029" s="356"/>
      <c r="BS1029" s="354"/>
      <c r="BT1029" s="356"/>
    </row>
    <row r="1030" spans="1:72" x14ac:dyDescent="0.2">
      <c r="A1030" s="353"/>
      <c r="B1030" s="354"/>
      <c r="C1030" s="354"/>
      <c r="D1030" s="354"/>
      <c r="E1030" s="354"/>
      <c r="F1030" s="356"/>
      <c r="G1030" s="356"/>
      <c r="H1030" s="356"/>
      <c r="I1030" s="357"/>
      <c r="J1030" s="356"/>
      <c r="K1030" s="356"/>
      <c r="L1030" s="356"/>
      <c r="M1030" s="356"/>
      <c r="N1030" s="356"/>
      <c r="O1030" s="356"/>
      <c r="P1030" s="356"/>
      <c r="Q1030" s="356"/>
      <c r="R1030" s="358"/>
      <c r="S1030" s="358"/>
      <c r="T1030" s="356"/>
      <c r="U1030" s="359"/>
      <c r="V1030" s="493"/>
      <c r="W1030" s="356"/>
      <c r="X1030" s="356"/>
      <c r="Y1030" s="356"/>
      <c r="Z1030" s="356"/>
      <c r="AA1030" s="360"/>
      <c r="AB1030" s="360"/>
      <c r="AC1030" s="356"/>
      <c r="AD1030" s="356"/>
      <c r="AE1030" s="356"/>
      <c r="AF1030" s="356"/>
      <c r="AG1030" s="356"/>
      <c r="AH1030" s="356"/>
      <c r="AI1030" s="361"/>
      <c r="AJ1030" s="356"/>
      <c r="AK1030" s="356"/>
      <c r="AL1030" s="356"/>
      <c r="AM1030" s="362"/>
      <c r="AN1030" s="356"/>
      <c r="AO1030" s="356"/>
      <c r="AP1030" s="356"/>
      <c r="AQ1030" s="356"/>
      <c r="AR1030" s="363"/>
      <c r="AS1030" s="356"/>
      <c r="AT1030" s="356"/>
      <c r="AU1030" s="356"/>
      <c r="AV1030" s="364"/>
      <c r="AW1030" s="356"/>
      <c r="AX1030" s="356"/>
      <c r="AY1030" s="356"/>
      <c r="AZ1030" s="356"/>
      <c r="BA1030" s="356"/>
      <c r="BB1030" s="356"/>
      <c r="BC1030" s="356"/>
      <c r="BD1030" s="356"/>
      <c r="BE1030" s="356"/>
      <c r="BF1030" s="356"/>
      <c r="BG1030" s="356"/>
      <c r="BH1030" s="354"/>
      <c r="BI1030" s="354"/>
      <c r="BJ1030" s="356"/>
      <c r="BK1030" s="356"/>
      <c r="BL1030" s="356"/>
      <c r="BM1030" s="356"/>
      <c r="BN1030" s="356"/>
      <c r="BO1030" s="356"/>
      <c r="BP1030" s="356"/>
      <c r="BQ1030" s="356"/>
      <c r="BR1030" s="356"/>
      <c r="BS1030" s="354"/>
      <c r="BT1030" s="356"/>
    </row>
    <row r="1031" spans="1:72" x14ac:dyDescent="0.2">
      <c r="A1031" s="353"/>
      <c r="B1031" s="354"/>
      <c r="C1031" s="354"/>
      <c r="D1031" s="354"/>
      <c r="E1031" s="354"/>
      <c r="F1031" s="356"/>
      <c r="G1031" s="356"/>
      <c r="H1031" s="356"/>
      <c r="I1031" s="357"/>
      <c r="J1031" s="356"/>
      <c r="K1031" s="356"/>
      <c r="L1031" s="356"/>
      <c r="M1031" s="356"/>
      <c r="N1031" s="356"/>
      <c r="O1031" s="356"/>
      <c r="P1031" s="356"/>
      <c r="Q1031" s="356"/>
      <c r="R1031" s="358"/>
      <c r="S1031" s="358"/>
      <c r="T1031" s="356"/>
      <c r="U1031" s="359"/>
      <c r="V1031" s="493"/>
      <c r="W1031" s="356"/>
      <c r="X1031" s="356"/>
      <c r="Y1031" s="356"/>
      <c r="Z1031" s="356"/>
      <c r="AA1031" s="360"/>
      <c r="AB1031" s="360"/>
      <c r="AC1031" s="356"/>
      <c r="AD1031" s="356"/>
      <c r="AE1031" s="356"/>
      <c r="AF1031" s="356"/>
      <c r="AG1031" s="356"/>
      <c r="AH1031" s="356"/>
      <c r="AI1031" s="361"/>
      <c r="AJ1031" s="356"/>
      <c r="AK1031" s="356"/>
      <c r="AL1031" s="356"/>
      <c r="AM1031" s="362"/>
      <c r="AN1031" s="356"/>
      <c r="AO1031" s="356"/>
      <c r="AP1031" s="356"/>
      <c r="AQ1031" s="356"/>
      <c r="AR1031" s="363"/>
      <c r="AS1031" s="356"/>
      <c r="AT1031" s="356"/>
      <c r="AU1031" s="356"/>
      <c r="AV1031" s="364"/>
      <c r="AW1031" s="356"/>
      <c r="AX1031" s="356"/>
      <c r="AY1031" s="356"/>
      <c r="AZ1031" s="356"/>
      <c r="BA1031" s="356"/>
      <c r="BB1031" s="356"/>
      <c r="BC1031" s="356"/>
      <c r="BD1031" s="356"/>
      <c r="BE1031" s="356"/>
      <c r="BF1031" s="356"/>
      <c r="BG1031" s="356"/>
      <c r="BH1031" s="354"/>
      <c r="BI1031" s="354"/>
      <c r="BJ1031" s="356"/>
      <c r="BK1031" s="356"/>
      <c r="BL1031" s="356"/>
      <c r="BM1031" s="356"/>
      <c r="BN1031" s="356"/>
      <c r="BO1031" s="356"/>
      <c r="BP1031" s="356"/>
      <c r="BQ1031" s="356"/>
      <c r="BR1031" s="356"/>
      <c r="BS1031" s="354"/>
      <c r="BT1031" s="356"/>
    </row>
    <row r="1032" spans="1:72" x14ac:dyDescent="0.2">
      <c r="A1032" s="353"/>
      <c r="B1032" s="354"/>
      <c r="C1032" s="354"/>
      <c r="D1032" s="354"/>
      <c r="E1032" s="354"/>
      <c r="F1032" s="356"/>
      <c r="G1032" s="356"/>
      <c r="H1032" s="356"/>
      <c r="I1032" s="357"/>
      <c r="J1032" s="356"/>
      <c r="K1032" s="356"/>
      <c r="L1032" s="356"/>
      <c r="M1032" s="356"/>
      <c r="N1032" s="356"/>
      <c r="O1032" s="356"/>
      <c r="P1032" s="356"/>
      <c r="Q1032" s="356"/>
      <c r="R1032" s="358"/>
      <c r="S1032" s="358"/>
      <c r="T1032" s="356"/>
      <c r="U1032" s="359"/>
      <c r="V1032" s="493"/>
      <c r="W1032" s="356"/>
      <c r="X1032" s="356"/>
      <c r="Y1032" s="356"/>
      <c r="Z1032" s="356"/>
      <c r="AA1032" s="360"/>
      <c r="AB1032" s="360"/>
      <c r="AC1032" s="356"/>
      <c r="AD1032" s="356"/>
      <c r="AE1032" s="356"/>
      <c r="AF1032" s="356"/>
      <c r="AG1032" s="356"/>
      <c r="AH1032" s="356"/>
      <c r="AI1032" s="361"/>
      <c r="AJ1032" s="356"/>
      <c r="AK1032" s="356"/>
      <c r="AL1032" s="356"/>
      <c r="AM1032" s="362"/>
      <c r="AN1032" s="356"/>
      <c r="AO1032" s="356"/>
      <c r="AP1032" s="356"/>
      <c r="AQ1032" s="356"/>
      <c r="AR1032" s="363"/>
      <c r="AS1032" s="356"/>
      <c r="AT1032" s="356"/>
      <c r="AU1032" s="356"/>
      <c r="AV1032" s="364"/>
      <c r="AW1032" s="356"/>
      <c r="AX1032" s="356"/>
      <c r="AY1032" s="356"/>
      <c r="AZ1032" s="356"/>
      <c r="BA1032" s="356"/>
      <c r="BB1032" s="356"/>
      <c r="BC1032" s="356"/>
      <c r="BD1032" s="356"/>
      <c r="BE1032" s="356"/>
      <c r="BF1032" s="356"/>
      <c r="BG1032" s="356"/>
      <c r="BH1032" s="354"/>
      <c r="BI1032" s="354"/>
      <c r="BJ1032" s="356"/>
      <c r="BK1032" s="356"/>
      <c r="BL1032" s="356"/>
      <c r="BM1032" s="356"/>
      <c r="BN1032" s="356"/>
      <c r="BO1032" s="356"/>
      <c r="BP1032" s="356"/>
      <c r="BQ1032" s="356"/>
      <c r="BR1032" s="356"/>
      <c r="BS1032" s="354"/>
      <c r="BT1032" s="356"/>
    </row>
    <row r="1033" spans="1:72" x14ac:dyDescent="0.2">
      <c r="A1033" s="353"/>
      <c r="B1033" s="354"/>
      <c r="C1033" s="354"/>
      <c r="D1033" s="354"/>
      <c r="E1033" s="354"/>
      <c r="F1033" s="356"/>
      <c r="G1033" s="356"/>
      <c r="H1033" s="356"/>
      <c r="I1033" s="357"/>
      <c r="J1033" s="356"/>
      <c r="K1033" s="356"/>
      <c r="L1033" s="356"/>
      <c r="M1033" s="356"/>
      <c r="N1033" s="356"/>
      <c r="O1033" s="356"/>
      <c r="P1033" s="356"/>
      <c r="Q1033" s="356"/>
      <c r="R1033" s="358"/>
      <c r="S1033" s="358"/>
      <c r="T1033" s="356"/>
      <c r="U1033" s="359"/>
      <c r="V1033" s="493"/>
      <c r="W1033" s="356"/>
      <c r="X1033" s="356"/>
      <c r="Y1033" s="356"/>
      <c r="Z1033" s="356"/>
      <c r="AA1033" s="360"/>
      <c r="AB1033" s="360"/>
      <c r="AC1033" s="356"/>
      <c r="AD1033" s="356"/>
      <c r="AE1033" s="356"/>
      <c r="AF1033" s="356"/>
      <c r="AG1033" s="356"/>
      <c r="AH1033" s="356"/>
      <c r="AI1033" s="361"/>
      <c r="AJ1033" s="356"/>
      <c r="AK1033" s="356"/>
      <c r="AL1033" s="356"/>
      <c r="AM1033" s="362"/>
      <c r="AN1033" s="356"/>
      <c r="AO1033" s="356"/>
      <c r="AP1033" s="356"/>
      <c r="AQ1033" s="356"/>
      <c r="AR1033" s="363"/>
      <c r="AS1033" s="356"/>
      <c r="AT1033" s="356"/>
      <c r="AU1033" s="356"/>
      <c r="AV1033" s="364"/>
      <c r="AW1033" s="356"/>
      <c r="AX1033" s="356"/>
      <c r="AY1033" s="356"/>
      <c r="AZ1033" s="356"/>
      <c r="BA1033" s="356"/>
      <c r="BB1033" s="356"/>
      <c r="BC1033" s="356"/>
      <c r="BD1033" s="356"/>
      <c r="BE1033" s="356"/>
      <c r="BF1033" s="356"/>
      <c r="BG1033" s="356"/>
      <c r="BH1033" s="354"/>
      <c r="BI1033" s="354"/>
      <c r="BJ1033" s="356"/>
      <c r="BK1033" s="356"/>
      <c r="BL1033" s="356"/>
      <c r="BM1033" s="356"/>
      <c r="BN1033" s="356"/>
      <c r="BO1033" s="356"/>
      <c r="BP1033" s="356"/>
      <c r="BQ1033" s="356"/>
      <c r="BR1033" s="356"/>
      <c r="BS1033" s="354"/>
      <c r="BT1033" s="356"/>
    </row>
    <row r="1034" spans="1:72" x14ac:dyDescent="0.2">
      <c r="A1034" s="353"/>
      <c r="B1034" s="354"/>
      <c r="C1034" s="354"/>
      <c r="D1034" s="354"/>
      <c r="E1034" s="354"/>
      <c r="F1034" s="356"/>
      <c r="G1034" s="356"/>
      <c r="H1034" s="356"/>
      <c r="I1034" s="357"/>
      <c r="J1034" s="356"/>
      <c r="K1034" s="356"/>
      <c r="L1034" s="356"/>
      <c r="M1034" s="356"/>
      <c r="N1034" s="356"/>
      <c r="O1034" s="356"/>
      <c r="P1034" s="356"/>
      <c r="Q1034" s="356"/>
      <c r="R1034" s="358"/>
      <c r="S1034" s="358"/>
      <c r="T1034" s="356"/>
      <c r="U1034" s="359"/>
      <c r="V1034" s="493"/>
      <c r="W1034" s="356"/>
      <c r="X1034" s="356"/>
      <c r="Y1034" s="356"/>
      <c r="Z1034" s="356"/>
      <c r="AA1034" s="360"/>
      <c r="AB1034" s="360"/>
      <c r="AC1034" s="356"/>
      <c r="AD1034" s="356"/>
      <c r="AE1034" s="356"/>
      <c r="AF1034" s="356"/>
      <c r="AG1034" s="356"/>
      <c r="AH1034" s="356"/>
      <c r="AI1034" s="361"/>
      <c r="AJ1034" s="356"/>
      <c r="AK1034" s="356"/>
      <c r="AL1034" s="356"/>
      <c r="AM1034" s="362"/>
      <c r="AN1034" s="356"/>
      <c r="AO1034" s="356"/>
      <c r="AP1034" s="356"/>
      <c r="AQ1034" s="356"/>
      <c r="AR1034" s="363"/>
      <c r="AS1034" s="356"/>
      <c r="AT1034" s="356"/>
      <c r="AU1034" s="356"/>
      <c r="AV1034" s="364"/>
      <c r="AW1034" s="356"/>
      <c r="AX1034" s="356"/>
      <c r="AY1034" s="356"/>
      <c r="AZ1034" s="356"/>
      <c r="BA1034" s="356"/>
      <c r="BB1034" s="356"/>
      <c r="BC1034" s="356"/>
      <c r="BD1034" s="356"/>
      <c r="BE1034" s="356"/>
      <c r="BF1034" s="356"/>
      <c r="BG1034" s="356"/>
      <c r="BH1034" s="354"/>
      <c r="BI1034" s="354"/>
      <c r="BJ1034" s="356"/>
      <c r="BK1034" s="356"/>
      <c r="BL1034" s="356"/>
      <c r="BM1034" s="356"/>
      <c r="BN1034" s="356"/>
      <c r="BO1034" s="356"/>
      <c r="BP1034" s="356"/>
      <c r="BQ1034" s="356"/>
      <c r="BR1034" s="356"/>
      <c r="BS1034" s="354"/>
      <c r="BT1034" s="356"/>
    </row>
    <row r="1035" spans="1:72" x14ac:dyDescent="0.2">
      <c r="A1035" s="353"/>
      <c r="B1035" s="354"/>
      <c r="C1035" s="354"/>
      <c r="D1035" s="354"/>
      <c r="E1035" s="354"/>
      <c r="F1035" s="356"/>
      <c r="G1035" s="356"/>
      <c r="H1035" s="356"/>
      <c r="I1035" s="357"/>
      <c r="J1035" s="356"/>
      <c r="K1035" s="356"/>
      <c r="L1035" s="356"/>
      <c r="M1035" s="356"/>
      <c r="N1035" s="356"/>
      <c r="O1035" s="356"/>
      <c r="P1035" s="356"/>
      <c r="Q1035" s="356"/>
      <c r="R1035" s="358"/>
      <c r="S1035" s="358"/>
      <c r="T1035" s="356"/>
      <c r="U1035" s="359"/>
      <c r="V1035" s="493"/>
      <c r="W1035" s="356"/>
      <c r="X1035" s="356"/>
      <c r="Y1035" s="356"/>
      <c r="Z1035" s="356"/>
      <c r="AA1035" s="360"/>
      <c r="AB1035" s="360"/>
      <c r="AC1035" s="356"/>
      <c r="AD1035" s="356"/>
      <c r="AE1035" s="356"/>
      <c r="AF1035" s="356"/>
      <c r="AG1035" s="356"/>
      <c r="AH1035" s="356"/>
      <c r="AI1035" s="361"/>
      <c r="AJ1035" s="356"/>
      <c r="AK1035" s="356"/>
      <c r="AL1035" s="356"/>
      <c r="AM1035" s="362"/>
      <c r="AN1035" s="356"/>
      <c r="AO1035" s="356"/>
      <c r="AP1035" s="356"/>
      <c r="AQ1035" s="356"/>
      <c r="AR1035" s="363"/>
      <c r="AS1035" s="356"/>
      <c r="AT1035" s="356"/>
      <c r="AU1035" s="356"/>
      <c r="AV1035" s="364"/>
      <c r="AW1035" s="356"/>
      <c r="AX1035" s="356"/>
      <c r="AY1035" s="356"/>
      <c r="AZ1035" s="356"/>
      <c r="BA1035" s="356"/>
      <c r="BB1035" s="356"/>
      <c r="BC1035" s="356"/>
      <c r="BD1035" s="356"/>
      <c r="BE1035" s="356"/>
      <c r="BF1035" s="356"/>
      <c r="BG1035" s="356"/>
      <c r="BH1035" s="354"/>
      <c r="BI1035" s="354"/>
      <c r="BJ1035" s="356"/>
      <c r="BK1035" s="356"/>
      <c r="BL1035" s="356"/>
      <c r="BM1035" s="356"/>
      <c r="BN1035" s="356"/>
      <c r="BO1035" s="356"/>
      <c r="BP1035" s="356"/>
      <c r="BQ1035" s="356"/>
      <c r="BR1035" s="356"/>
      <c r="BS1035" s="354"/>
      <c r="BT1035" s="356"/>
    </row>
    <row r="1036" spans="1:72" x14ac:dyDescent="0.2">
      <c r="A1036" s="353"/>
      <c r="B1036" s="354"/>
      <c r="C1036" s="354"/>
      <c r="D1036" s="354"/>
      <c r="E1036" s="354"/>
      <c r="F1036" s="356"/>
      <c r="G1036" s="356"/>
      <c r="H1036" s="356"/>
      <c r="I1036" s="357"/>
      <c r="J1036" s="356"/>
      <c r="K1036" s="356"/>
      <c r="L1036" s="356"/>
      <c r="M1036" s="356"/>
      <c r="N1036" s="356"/>
      <c r="O1036" s="356"/>
      <c r="P1036" s="356"/>
      <c r="Q1036" s="356"/>
      <c r="R1036" s="358"/>
      <c r="S1036" s="358"/>
      <c r="T1036" s="356"/>
      <c r="U1036" s="359"/>
      <c r="V1036" s="493"/>
      <c r="W1036" s="356"/>
      <c r="X1036" s="356"/>
      <c r="Y1036" s="356"/>
      <c r="Z1036" s="356"/>
      <c r="AA1036" s="360"/>
      <c r="AB1036" s="360"/>
      <c r="AC1036" s="356"/>
      <c r="AD1036" s="356"/>
      <c r="AE1036" s="356"/>
      <c r="AF1036" s="356"/>
      <c r="AG1036" s="356"/>
      <c r="AH1036" s="356"/>
      <c r="AI1036" s="361"/>
      <c r="AJ1036" s="356"/>
      <c r="AK1036" s="356"/>
      <c r="AL1036" s="356"/>
      <c r="AM1036" s="362"/>
      <c r="AN1036" s="356"/>
      <c r="AO1036" s="356"/>
      <c r="AP1036" s="356"/>
      <c r="AQ1036" s="356"/>
      <c r="AR1036" s="363"/>
      <c r="AS1036" s="356"/>
      <c r="AT1036" s="356"/>
      <c r="AU1036" s="356"/>
      <c r="AV1036" s="364"/>
      <c r="AW1036" s="356"/>
      <c r="AX1036" s="356"/>
      <c r="AY1036" s="356"/>
      <c r="AZ1036" s="356"/>
      <c r="BA1036" s="356"/>
      <c r="BB1036" s="356"/>
      <c r="BC1036" s="356"/>
      <c r="BD1036" s="356"/>
      <c r="BE1036" s="356"/>
      <c r="BF1036" s="356"/>
      <c r="BG1036" s="356"/>
      <c r="BH1036" s="354"/>
      <c r="BI1036" s="354"/>
      <c r="BJ1036" s="356"/>
      <c r="BK1036" s="356"/>
      <c r="BL1036" s="356"/>
      <c r="BM1036" s="356"/>
      <c r="BN1036" s="356"/>
      <c r="BO1036" s="356"/>
      <c r="BP1036" s="356"/>
      <c r="BQ1036" s="356"/>
      <c r="BR1036" s="356"/>
      <c r="BS1036" s="354"/>
      <c r="BT1036" s="356"/>
    </row>
    <row r="1037" spans="1:72" x14ac:dyDescent="0.2">
      <c r="A1037" s="353"/>
      <c r="B1037" s="354"/>
      <c r="C1037" s="354"/>
      <c r="D1037" s="354"/>
      <c r="E1037" s="354"/>
      <c r="F1037" s="356"/>
      <c r="G1037" s="356"/>
      <c r="H1037" s="356"/>
      <c r="I1037" s="357"/>
      <c r="J1037" s="356"/>
      <c r="K1037" s="356"/>
      <c r="L1037" s="356"/>
      <c r="M1037" s="356"/>
      <c r="N1037" s="356"/>
      <c r="O1037" s="356"/>
      <c r="P1037" s="356"/>
      <c r="Q1037" s="356"/>
      <c r="R1037" s="358"/>
      <c r="S1037" s="358"/>
      <c r="T1037" s="356"/>
      <c r="U1037" s="359"/>
      <c r="V1037" s="493"/>
      <c r="W1037" s="356"/>
      <c r="X1037" s="356"/>
      <c r="Y1037" s="356"/>
      <c r="Z1037" s="356"/>
      <c r="AA1037" s="360"/>
      <c r="AB1037" s="360"/>
      <c r="AC1037" s="356"/>
      <c r="AD1037" s="356"/>
      <c r="AE1037" s="356"/>
      <c r="AF1037" s="356"/>
      <c r="AG1037" s="356"/>
      <c r="AH1037" s="356"/>
      <c r="AI1037" s="361"/>
      <c r="AJ1037" s="356"/>
      <c r="AK1037" s="356"/>
      <c r="AL1037" s="356"/>
      <c r="AM1037" s="362"/>
      <c r="AN1037" s="356"/>
      <c r="AO1037" s="356"/>
      <c r="AP1037" s="356"/>
      <c r="AQ1037" s="356"/>
      <c r="AR1037" s="363"/>
      <c r="AS1037" s="356"/>
      <c r="AT1037" s="356"/>
      <c r="AU1037" s="356"/>
      <c r="AV1037" s="364"/>
      <c r="AW1037" s="356"/>
      <c r="AX1037" s="356"/>
      <c r="AY1037" s="356"/>
      <c r="AZ1037" s="356"/>
      <c r="BA1037" s="356"/>
      <c r="BB1037" s="356"/>
      <c r="BC1037" s="356"/>
      <c r="BD1037" s="356"/>
      <c r="BE1037" s="356"/>
      <c r="BF1037" s="356"/>
      <c r="BG1037" s="356"/>
      <c r="BH1037" s="354"/>
      <c r="BI1037" s="354"/>
      <c r="BJ1037" s="356"/>
      <c r="BK1037" s="356"/>
      <c r="BL1037" s="356"/>
      <c r="BM1037" s="356"/>
      <c r="BN1037" s="356"/>
      <c r="BO1037" s="356"/>
      <c r="BP1037" s="356"/>
      <c r="BQ1037" s="356"/>
      <c r="BR1037" s="356"/>
      <c r="BS1037" s="354"/>
      <c r="BT1037" s="356"/>
    </row>
    <row r="1038" spans="1:72" x14ac:dyDescent="0.2">
      <c r="A1038" s="353"/>
      <c r="B1038" s="354"/>
      <c r="C1038" s="354"/>
      <c r="D1038" s="354"/>
      <c r="E1038" s="354"/>
      <c r="F1038" s="356"/>
      <c r="G1038" s="356"/>
      <c r="H1038" s="356"/>
      <c r="I1038" s="357"/>
      <c r="J1038" s="356"/>
      <c r="K1038" s="356"/>
      <c r="L1038" s="356"/>
      <c r="M1038" s="356"/>
      <c r="N1038" s="356"/>
      <c r="O1038" s="356"/>
      <c r="P1038" s="356"/>
      <c r="Q1038" s="356"/>
      <c r="R1038" s="358"/>
      <c r="S1038" s="358"/>
      <c r="T1038" s="356"/>
      <c r="U1038" s="359"/>
      <c r="V1038" s="493"/>
      <c r="W1038" s="356"/>
      <c r="X1038" s="356"/>
      <c r="Y1038" s="356"/>
      <c r="Z1038" s="356"/>
      <c r="AA1038" s="360"/>
      <c r="AB1038" s="360"/>
      <c r="AC1038" s="356"/>
      <c r="AD1038" s="356"/>
      <c r="AE1038" s="356"/>
      <c r="AF1038" s="356"/>
      <c r="AG1038" s="356"/>
      <c r="AH1038" s="356"/>
      <c r="AI1038" s="361"/>
      <c r="AJ1038" s="356"/>
      <c r="AK1038" s="356"/>
      <c r="AL1038" s="356"/>
      <c r="AM1038" s="362"/>
      <c r="AN1038" s="356"/>
      <c r="AO1038" s="356"/>
      <c r="AP1038" s="356"/>
      <c r="AQ1038" s="356"/>
      <c r="AR1038" s="363"/>
      <c r="AS1038" s="356"/>
      <c r="AT1038" s="356"/>
      <c r="AU1038" s="356"/>
      <c r="AV1038" s="364"/>
      <c r="AW1038" s="356"/>
      <c r="AX1038" s="356"/>
      <c r="AY1038" s="356"/>
      <c r="AZ1038" s="356"/>
      <c r="BA1038" s="356"/>
      <c r="BB1038" s="356"/>
      <c r="BC1038" s="356"/>
      <c r="BD1038" s="356"/>
      <c r="BE1038" s="356"/>
      <c r="BF1038" s="356"/>
      <c r="BG1038" s="356"/>
      <c r="BH1038" s="354"/>
      <c r="BI1038" s="354"/>
      <c r="BJ1038" s="356"/>
      <c r="BK1038" s="356"/>
      <c r="BL1038" s="356"/>
      <c r="BM1038" s="356"/>
      <c r="BN1038" s="356"/>
      <c r="BO1038" s="356"/>
      <c r="BP1038" s="356"/>
      <c r="BQ1038" s="356"/>
      <c r="BR1038" s="356"/>
      <c r="BS1038" s="354"/>
      <c r="BT1038" s="356"/>
    </row>
    <row r="1039" spans="1:72" x14ac:dyDescent="0.2">
      <c r="A1039" s="353"/>
      <c r="B1039" s="354"/>
      <c r="C1039" s="354"/>
      <c r="D1039" s="354"/>
      <c r="E1039" s="354"/>
      <c r="F1039" s="356"/>
      <c r="G1039" s="356"/>
      <c r="H1039" s="356"/>
      <c r="I1039" s="357"/>
      <c r="J1039" s="356"/>
      <c r="K1039" s="356"/>
      <c r="L1039" s="356"/>
      <c r="M1039" s="356"/>
      <c r="N1039" s="356"/>
      <c r="O1039" s="356"/>
      <c r="P1039" s="356"/>
      <c r="Q1039" s="356"/>
      <c r="R1039" s="358"/>
      <c r="S1039" s="358"/>
      <c r="T1039" s="356"/>
      <c r="U1039" s="359"/>
      <c r="V1039" s="493"/>
      <c r="W1039" s="356"/>
      <c r="X1039" s="356"/>
      <c r="Y1039" s="356"/>
      <c r="Z1039" s="356"/>
      <c r="AA1039" s="360"/>
      <c r="AB1039" s="360"/>
      <c r="AC1039" s="356"/>
      <c r="AD1039" s="356"/>
      <c r="AE1039" s="356"/>
      <c r="AF1039" s="356"/>
      <c r="AG1039" s="356"/>
      <c r="AH1039" s="356"/>
      <c r="AI1039" s="361"/>
      <c r="AJ1039" s="356"/>
      <c r="AK1039" s="356"/>
      <c r="AL1039" s="356"/>
      <c r="AM1039" s="362"/>
      <c r="AN1039" s="356"/>
      <c r="AO1039" s="356"/>
      <c r="AP1039" s="356"/>
      <c r="AQ1039" s="356"/>
      <c r="AR1039" s="363"/>
      <c r="AS1039" s="356"/>
      <c r="AT1039" s="356"/>
      <c r="AU1039" s="356"/>
      <c r="AV1039" s="364"/>
      <c r="AW1039" s="356"/>
      <c r="AX1039" s="356"/>
      <c r="AY1039" s="356"/>
      <c r="AZ1039" s="356"/>
      <c r="BA1039" s="356"/>
      <c r="BB1039" s="356"/>
      <c r="BC1039" s="356"/>
      <c r="BD1039" s="356"/>
      <c r="BE1039" s="356"/>
      <c r="BF1039" s="356"/>
      <c r="BG1039" s="356"/>
      <c r="BH1039" s="354"/>
      <c r="BI1039" s="354"/>
      <c r="BJ1039" s="356"/>
      <c r="BK1039" s="356"/>
      <c r="BL1039" s="356"/>
      <c r="BM1039" s="356"/>
      <c r="BN1039" s="356"/>
      <c r="BO1039" s="356"/>
      <c r="BP1039" s="356"/>
      <c r="BQ1039" s="356"/>
      <c r="BR1039" s="356"/>
      <c r="BS1039" s="354"/>
      <c r="BT1039" s="356"/>
    </row>
    <row r="1040" spans="1:72" x14ac:dyDescent="0.2">
      <c r="A1040" s="353"/>
      <c r="B1040" s="354"/>
      <c r="C1040" s="354"/>
      <c r="D1040" s="354"/>
      <c r="E1040" s="354"/>
      <c r="F1040" s="356"/>
      <c r="G1040" s="356"/>
      <c r="H1040" s="356"/>
      <c r="I1040" s="357"/>
      <c r="J1040" s="356"/>
      <c r="K1040" s="356"/>
      <c r="L1040" s="356"/>
      <c r="M1040" s="356"/>
      <c r="N1040" s="356"/>
      <c r="O1040" s="356"/>
      <c r="P1040" s="356"/>
      <c r="Q1040" s="356"/>
      <c r="R1040" s="358"/>
      <c r="S1040" s="358"/>
      <c r="T1040" s="356"/>
      <c r="U1040" s="359"/>
      <c r="V1040" s="493"/>
      <c r="W1040" s="356"/>
      <c r="X1040" s="356"/>
      <c r="Y1040" s="356"/>
      <c r="Z1040" s="356"/>
      <c r="AA1040" s="360"/>
      <c r="AB1040" s="360"/>
      <c r="AC1040" s="356"/>
      <c r="AD1040" s="356"/>
      <c r="AE1040" s="356"/>
      <c r="AF1040" s="356"/>
      <c r="AG1040" s="356"/>
      <c r="AH1040" s="356"/>
      <c r="AI1040" s="361"/>
      <c r="AJ1040" s="356"/>
      <c r="AK1040" s="356"/>
      <c r="AL1040" s="356"/>
      <c r="AM1040" s="362"/>
      <c r="AN1040" s="356"/>
      <c r="AO1040" s="356"/>
      <c r="AP1040" s="356"/>
      <c r="AQ1040" s="356"/>
      <c r="AR1040" s="363"/>
      <c r="AS1040" s="356"/>
      <c r="AT1040" s="356"/>
      <c r="AU1040" s="356"/>
      <c r="AV1040" s="364"/>
      <c r="AW1040" s="356"/>
      <c r="AX1040" s="356"/>
      <c r="AY1040" s="356"/>
      <c r="AZ1040" s="356"/>
      <c r="BA1040" s="356"/>
      <c r="BB1040" s="356"/>
      <c r="BC1040" s="356"/>
      <c r="BD1040" s="356"/>
      <c r="BE1040" s="356"/>
      <c r="BF1040" s="356"/>
      <c r="BG1040" s="356"/>
      <c r="BH1040" s="354"/>
      <c r="BI1040" s="354"/>
      <c r="BJ1040" s="356"/>
      <c r="BK1040" s="356"/>
      <c r="BL1040" s="356"/>
      <c r="BM1040" s="356"/>
      <c r="BN1040" s="356"/>
      <c r="BO1040" s="356"/>
      <c r="BP1040" s="356"/>
      <c r="BQ1040" s="356"/>
      <c r="BR1040" s="356"/>
      <c r="BS1040" s="354"/>
      <c r="BT1040" s="356"/>
    </row>
    <row r="1041" spans="1:72" x14ac:dyDescent="0.2">
      <c r="A1041" s="353"/>
      <c r="B1041" s="354"/>
      <c r="C1041" s="354"/>
      <c r="D1041" s="354"/>
      <c r="E1041" s="354"/>
      <c r="F1041" s="356"/>
      <c r="G1041" s="356"/>
      <c r="H1041" s="356"/>
      <c r="I1041" s="357"/>
      <c r="J1041" s="356"/>
      <c r="K1041" s="356"/>
      <c r="L1041" s="356"/>
      <c r="M1041" s="356"/>
      <c r="N1041" s="356"/>
      <c r="O1041" s="356"/>
      <c r="P1041" s="356"/>
      <c r="Q1041" s="356"/>
      <c r="R1041" s="358"/>
      <c r="S1041" s="358"/>
      <c r="T1041" s="356"/>
      <c r="U1041" s="359"/>
      <c r="V1041" s="493"/>
      <c r="W1041" s="356"/>
      <c r="X1041" s="356"/>
      <c r="Y1041" s="356"/>
      <c r="Z1041" s="356"/>
      <c r="AA1041" s="360"/>
      <c r="AB1041" s="360"/>
      <c r="AC1041" s="356"/>
      <c r="AD1041" s="356"/>
      <c r="AE1041" s="356"/>
      <c r="AF1041" s="356"/>
      <c r="AG1041" s="356"/>
      <c r="AH1041" s="356"/>
      <c r="AI1041" s="361"/>
      <c r="AJ1041" s="356"/>
      <c r="AK1041" s="356"/>
      <c r="AL1041" s="356"/>
      <c r="AM1041" s="362"/>
      <c r="AN1041" s="356"/>
      <c r="AO1041" s="356"/>
      <c r="AP1041" s="356"/>
      <c r="AQ1041" s="356"/>
      <c r="AR1041" s="363"/>
      <c r="AS1041" s="356"/>
      <c r="AT1041" s="356"/>
      <c r="AU1041" s="356"/>
      <c r="AV1041" s="364"/>
      <c r="AW1041" s="356"/>
      <c r="AX1041" s="356"/>
      <c r="AY1041" s="356"/>
      <c r="AZ1041" s="356"/>
      <c r="BA1041" s="356"/>
      <c r="BB1041" s="356"/>
      <c r="BC1041" s="356"/>
      <c r="BD1041" s="356"/>
      <c r="BE1041" s="356"/>
      <c r="BF1041" s="356"/>
      <c r="BG1041" s="356"/>
      <c r="BH1041" s="354"/>
      <c r="BI1041" s="354"/>
      <c r="BJ1041" s="356"/>
      <c r="BK1041" s="356"/>
      <c r="BL1041" s="356"/>
      <c r="BM1041" s="356"/>
      <c r="BN1041" s="356"/>
      <c r="BO1041" s="356"/>
      <c r="BP1041" s="356"/>
      <c r="BQ1041" s="356"/>
      <c r="BR1041" s="356"/>
      <c r="BS1041" s="354"/>
      <c r="BT1041" s="356"/>
    </row>
    <row r="1042" spans="1:72" x14ac:dyDescent="0.2">
      <c r="A1042" s="353"/>
      <c r="B1042" s="354"/>
      <c r="C1042" s="354"/>
      <c r="D1042" s="354"/>
      <c r="E1042" s="354"/>
      <c r="F1042" s="356"/>
      <c r="G1042" s="356"/>
      <c r="H1042" s="356"/>
      <c r="I1042" s="357"/>
      <c r="J1042" s="356"/>
      <c r="K1042" s="356"/>
      <c r="L1042" s="356"/>
      <c r="M1042" s="356"/>
      <c r="N1042" s="356"/>
      <c r="O1042" s="356"/>
      <c r="P1042" s="356"/>
      <c r="Q1042" s="356"/>
      <c r="R1042" s="358"/>
      <c r="S1042" s="358"/>
      <c r="T1042" s="356"/>
      <c r="U1042" s="359"/>
      <c r="V1042" s="493"/>
      <c r="W1042" s="356"/>
      <c r="X1042" s="356"/>
      <c r="Y1042" s="356"/>
      <c r="Z1042" s="356"/>
      <c r="AA1042" s="360"/>
      <c r="AB1042" s="360"/>
      <c r="AC1042" s="356"/>
      <c r="AD1042" s="356"/>
      <c r="AE1042" s="356"/>
      <c r="AF1042" s="356"/>
      <c r="AG1042" s="356"/>
      <c r="AH1042" s="356"/>
      <c r="AI1042" s="361"/>
      <c r="AJ1042" s="356"/>
      <c r="AK1042" s="356"/>
      <c r="AL1042" s="356"/>
      <c r="AM1042" s="362"/>
      <c r="AN1042" s="356"/>
      <c r="AO1042" s="356"/>
      <c r="AP1042" s="356"/>
      <c r="AQ1042" s="356"/>
      <c r="AR1042" s="363"/>
      <c r="AS1042" s="356"/>
      <c r="AT1042" s="356"/>
      <c r="AU1042" s="356"/>
      <c r="AV1042" s="364"/>
      <c r="AW1042" s="356"/>
      <c r="AX1042" s="356"/>
      <c r="AY1042" s="356"/>
      <c r="AZ1042" s="356"/>
      <c r="BA1042" s="356"/>
      <c r="BB1042" s="356"/>
      <c r="BC1042" s="356"/>
      <c r="BD1042" s="356"/>
      <c r="BE1042" s="356"/>
      <c r="BF1042" s="356"/>
      <c r="BG1042" s="356"/>
      <c r="BH1042" s="354"/>
      <c r="BI1042" s="354"/>
      <c r="BJ1042" s="356"/>
      <c r="BK1042" s="356"/>
      <c r="BL1042" s="356"/>
      <c r="BM1042" s="356"/>
      <c r="BN1042" s="356"/>
      <c r="BO1042" s="356"/>
      <c r="BP1042" s="356"/>
      <c r="BQ1042" s="356"/>
      <c r="BR1042" s="356"/>
      <c r="BS1042" s="354"/>
      <c r="BT1042" s="356"/>
    </row>
    <row r="1043" spans="1:72" x14ac:dyDescent="0.2">
      <c r="A1043" s="353"/>
      <c r="B1043" s="354"/>
      <c r="C1043" s="354"/>
      <c r="D1043" s="354"/>
      <c r="E1043" s="354"/>
      <c r="F1043" s="356"/>
      <c r="G1043" s="356"/>
      <c r="H1043" s="356"/>
      <c r="I1043" s="357"/>
      <c r="J1043" s="356"/>
      <c r="K1043" s="356"/>
      <c r="L1043" s="356"/>
      <c r="M1043" s="356"/>
      <c r="N1043" s="356"/>
      <c r="O1043" s="356"/>
      <c r="P1043" s="356"/>
      <c r="Q1043" s="356"/>
      <c r="R1043" s="358"/>
      <c r="S1043" s="358"/>
      <c r="T1043" s="356"/>
      <c r="U1043" s="359"/>
      <c r="V1043" s="493"/>
      <c r="W1043" s="356"/>
      <c r="X1043" s="356"/>
      <c r="Y1043" s="356"/>
      <c r="Z1043" s="356"/>
      <c r="AA1043" s="360"/>
      <c r="AB1043" s="360"/>
      <c r="AC1043" s="356"/>
      <c r="AD1043" s="356"/>
      <c r="AE1043" s="356"/>
      <c r="AF1043" s="356"/>
      <c r="AG1043" s="356"/>
      <c r="AH1043" s="356"/>
      <c r="AI1043" s="361"/>
      <c r="AJ1043" s="356"/>
      <c r="AK1043" s="356"/>
      <c r="AL1043" s="356"/>
      <c r="AM1043" s="362"/>
      <c r="AN1043" s="356"/>
      <c r="AO1043" s="356"/>
      <c r="AP1043" s="356"/>
      <c r="AQ1043" s="356"/>
      <c r="AR1043" s="363"/>
      <c r="AS1043" s="356"/>
      <c r="AT1043" s="356"/>
      <c r="AU1043" s="356"/>
      <c r="AV1043" s="364"/>
      <c r="AW1043" s="356"/>
      <c r="AX1043" s="356"/>
      <c r="AY1043" s="356"/>
      <c r="AZ1043" s="356"/>
      <c r="BA1043" s="356"/>
      <c r="BB1043" s="356"/>
      <c r="BC1043" s="356"/>
      <c r="BD1043" s="356"/>
      <c r="BE1043" s="356"/>
      <c r="BF1043" s="356"/>
      <c r="BG1043" s="356"/>
      <c r="BH1043" s="354"/>
      <c r="BI1043" s="354"/>
      <c r="BJ1043" s="356"/>
      <c r="BK1043" s="356"/>
      <c r="BL1043" s="356"/>
      <c r="BM1043" s="356"/>
      <c r="BN1043" s="356"/>
      <c r="BO1043" s="356"/>
      <c r="BP1043" s="356"/>
      <c r="BQ1043" s="356"/>
      <c r="BR1043" s="356"/>
      <c r="BS1043" s="354"/>
      <c r="BT1043" s="356"/>
    </row>
    <row r="1044" spans="1:72" x14ac:dyDescent="0.2">
      <c r="A1044" s="353"/>
      <c r="B1044" s="354"/>
      <c r="C1044" s="354"/>
      <c r="D1044" s="354"/>
      <c r="E1044" s="354"/>
      <c r="F1044" s="356"/>
      <c r="G1044" s="356"/>
      <c r="H1044" s="356"/>
      <c r="I1044" s="357"/>
      <c r="J1044" s="356"/>
      <c r="K1044" s="356"/>
      <c r="L1044" s="356"/>
      <c r="M1044" s="356"/>
      <c r="N1044" s="356"/>
      <c r="O1044" s="356"/>
      <c r="P1044" s="356"/>
      <c r="Q1044" s="356"/>
      <c r="R1044" s="358"/>
      <c r="S1044" s="358"/>
      <c r="T1044" s="356"/>
      <c r="U1044" s="359"/>
      <c r="V1044" s="493"/>
      <c r="W1044" s="356"/>
      <c r="X1044" s="356"/>
      <c r="Y1044" s="356"/>
      <c r="Z1044" s="356"/>
      <c r="AA1044" s="360"/>
      <c r="AB1044" s="360"/>
      <c r="AC1044" s="356"/>
      <c r="AD1044" s="356"/>
      <c r="AE1044" s="356"/>
      <c r="AF1044" s="356"/>
      <c r="AG1044" s="356"/>
      <c r="AH1044" s="356"/>
      <c r="AI1044" s="361"/>
      <c r="AJ1044" s="356"/>
      <c r="AK1044" s="356"/>
      <c r="AL1044" s="356"/>
      <c r="AM1044" s="362"/>
      <c r="AN1044" s="356"/>
      <c r="AO1044" s="356"/>
      <c r="AP1044" s="356"/>
      <c r="AQ1044" s="356"/>
      <c r="AR1044" s="363"/>
      <c r="AS1044" s="356"/>
      <c r="AT1044" s="356"/>
      <c r="AU1044" s="356"/>
      <c r="AV1044" s="364"/>
      <c r="AW1044" s="356"/>
      <c r="AX1044" s="356"/>
      <c r="AY1044" s="356"/>
      <c r="AZ1044" s="356"/>
      <c r="BA1044" s="356"/>
      <c r="BB1044" s="356"/>
      <c r="BC1044" s="356"/>
      <c r="BD1044" s="356"/>
      <c r="BE1044" s="356"/>
      <c r="BF1044" s="356"/>
      <c r="BG1044" s="356"/>
      <c r="BH1044" s="354"/>
      <c r="BI1044" s="354"/>
      <c r="BJ1044" s="356"/>
      <c r="BK1044" s="356"/>
      <c r="BL1044" s="356"/>
      <c r="BM1044" s="356"/>
      <c r="BN1044" s="356"/>
      <c r="BO1044" s="356"/>
      <c r="BP1044" s="356"/>
      <c r="BQ1044" s="356"/>
      <c r="BR1044" s="356"/>
      <c r="BS1044" s="354"/>
      <c r="BT1044" s="356"/>
    </row>
    <row r="1045" spans="1:72" x14ac:dyDescent="0.2">
      <c r="A1045" s="353"/>
      <c r="B1045" s="354"/>
      <c r="C1045" s="354"/>
      <c r="D1045" s="354"/>
      <c r="E1045" s="354"/>
      <c r="F1045" s="356"/>
      <c r="G1045" s="356"/>
      <c r="H1045" s="356"/>
      <c r="I1045" s="357"/>
      <c r="J1045" s="356"/>
      <c r="K1045" s="356"/>
      <c r="L1045" s="356"/>
      <c r="M1045" s="356"/>
      <c r="N1045" s="356"/>
      <c r="O1045" s="356"/>
      <c r="P1045" s="356"/>
      <c r="Q1045" s="356"/>
      <c r="R1045" s="358"/>
      <c r="S1045" s="358"/>
      <c r="T1045" s="356"/>
      <c r="U1045" s="359"/>
      <c r="V1045" s="493"/>
      <c r="W1045" s="356"/>
      <c r="X1045" s="356"/>
      <c r="Y1045" s="356"/>
      <c r="Z1045" s="356"/>
      <c r="AA1045" s="360"/>
      <c r="AB1045" s="360"/>
      <c r="AC1045" s="356"/>
      <c r="AD1045" s="356"/>
      <c r="AE1045" s="356"/>
      <c r="AF1045" s="356"/>
      <c r="AG1045" s="356"/>
      <c r="AH1045" s="356"/>
      <c r="AI1045" s="361"/>
      <c r="AJ1045" s="356"/>
      <c r="AK1045" s="356"/>
      <c r="AL1045" s="356"/>
      <c r="AM1045" s="362"/>
      <c r="AN1045" s="356"/>
      <c r="AO1045" s="356"/>
      <c r="AP1045" s="356"/>
      <c r="AQ1045" s="356"/>
      <c r="AR1045" s="363"/>
      <c r="AS1045" s="356"/>
      <c r="AT1045" s="356"/>
      <c r="AU1045" s="356"/>
      <c r="AV1045" s="364"/>
      <c r="AW1045" s="356"/>
      <c r="AX1045" s="356"/>
      <c r="AY1045" s="356"/>
      <c r="AZ1045" s="356"/>
      <c r="BA1045" s="356"/>
      <c r="BB1045" s="356"/>
      <c r="BC1045" s="356"/>
      <c r="BD1045" s="356"/>
      <c r="BE1045" s="356"/>
      <c r="BF1045" s="356"/>
      <c r="BG1045" s="356"/>
      <c r="BH1045" s="354"/>
      <c r="BI1045" s="354"/>
      <c r="BJ1045" s="356"/>
      <c r="BK1045" s="356"/>
      <c r="BL1045" s="356"/>
      <c r="BM1045" s="356"/>
      <c r="BN1045" s="356"/>
      <c r="BO1045" s="356"/>
      <c r="BP1045" s="356"/>
      <c r="BQ1045" s="356"/>
      <c r="BR1045" s="356"/>
      <c r="BS1045" s="354"/>
      <c r="BT1045" s="356"/>
    </row>
    <row r="1046" spans="1:72" x14ac:dyDescent="0.2">
      <c r="A1046" s="353"/>
      <c r="B1046" s="354"/>
      <c r="C1046" s="354"/>
      <c r="D1046" s="354"/>
      <c r="E1046" s="354"/>
      <c r="F1046" s="356"/>
      <c r="G1046" s="356"/>
      <c r="H1046" s="356"/>
      <c r="I1046" s="357"/>
      <c r="J1046" s="356"/>
      <c r="K1046" s="356"/>
      <c r="L1046" s="356"/>
      <c r="M1046" s="356"/>
      <c r="N1046" s="356"/>
      <c r="O1046" s="356"/>
      <c r="P1046" s="356"/>
      <c r="Q1046" s="356"/>
      <c r="R1046" s="358"/>
      <c r="S1046" s="358"/>
      <c r="T1046" s="356"/>
      <c r="U1046" s="359"/>
      <c r="V1046" s="493"/>
      <c r="W1046" s="356"/>
      <c r="X1046" s="356"/>
      <c r="Y1046" s="356"/>
      <c r="Z1046" s="356"/>
      <c r="AA1046" s="360"/>
      <c r="AB1046" s="360"/>
      <c r="AC1046" s="356"/>
      <c r="AD1046" s="356"/>
      <c r="AE1046" s="356"/>
      <c r="AF1046" s="356"/>
      <c r="AG1046" s="356"/>
      <c r="AH1046" s="356"/>
      <c r="AI1046" s="361"/>
      <c r="AJ1046" s="356"/>
      <c r="AK1046" s="356"/>
      <c r="AL1046" s="356"/>
      <c r="AM1046" s="362"/>
      <c r="AN1046" s="356"/>
      <c r="AO1046" s="356"/>
      <c r="AP1046" s="356"/>
      <c r="AQ1046" s="356"/>
      <c r="AR1046" s="363"/>
      <c r="AS1046" s="356"/>
      <c r="AT1046" s="356"/>
      <c r="AU1046" s="356"/>
      <c r="AV1046" s="364"/>
      <c r="AW1046" s="356"/>
      <c r="AX1046" s="356"/>
      <c r="AY1046" s="356"/>
      <c r="AZ1046" s="356"/>
      <c r="BA1046" s="356"/>
      <c r="BB1046" s="356"/>
      <c r="BC1046" s="356"/>
      <c r="BD1046" s="356"/>
      <c r="BE1046" s="356"/>
      <c r="BF1046" s="356"/>
      <c r="BG1046" s="356"/>
      <c r="BH1046" s="354"/>
      <c r="BI1046" s="354"/>
      <c r="BJ1046" s="356"/>
      <c r="BK1046" s="356"/>
      <c r="BL1046" s="356"/>
      <c r="BM1046" s="356"/>
      <c r="BN1046" s="356"/>
      <c r="BO1046" s="356"/>
      <c r="BP1046" s="356"/>
      <c r="BQ1046" s="356"/>
      <c r="BR1046" s="356"/>
      <c r="BS1046" s="354"/>
      <c r="BT1046" s="356"/>
    </row>
    <row r="1047" spans="1:72" x14ac:dyDescent="0.2">
      <c r="A1047" s="353"/>
      <c r="B1047" s="354"/>
      <c r="C1047" s="354"/>
      <c r="D1047" s="354"/>
      <c r="E1047" s="354"/>
      <c r="F1047" s="356"/>
      <c r="G1047" s="356"/>
      <c r="H1047" s="356"/>
      <c r="I1047" s="357"/>
      <c r="J1047" s="356"/>
      <c r="K1047" s="356"/>
      <c r="L1047" s="356"/>
      <c r="M1047" s="356"/>
      <c r="N1047" s="356"/>
      <c r="O1047" s="356"/>
      <c r="P1047" s="356"/>
      <c r="Q1047" s="356"/>
      <c r="R1047" s="358"/>
      <c r="S1047" s="358"/>
      <c r="T1047" s="356"/>
      <c r="U1047" s="359"/>
      <c r="V1047" s="493"/>
      <c r="W1047" s="356"/>
      <c r="X1047" s="356"/>
      <c r="Y1047" s="356"/>
      <c r="Z1047" s="356"/>
      <c r="AA1047" s="360"/>
      <c r="AB1047" s="360"/>
      <c r="AC1047" s="356"/>
      <c r="AD1047" s="356"/>
      <c r="AE1047" s="356"/>
      <c r="AF1047" s="356"/>
      <c r="AG1047" s="356"/>
      <c r="AH1047" s="356"/>
      <c r="AI1047" s="361"/>
      <c r="AJ1047" s="356"/>
      <c r="AK1047" s="356"/>
      <c r="AL1047" s="356"/>
      <c r="AM1047" s="362"/>
      <c r="AN1047" s="356"/>
      <c r="AO1047" s="356"/>
      <c r="AP1047" s="356"/>
      <c r="AQ1047" s="356"/>
      <c r="AR1047" s="363"/>
      <c r="AS1047" s="356"/>
      <c r="AT1047" s="356"/>
      <c r="AU1047" s="356"/>
      <c r="AV1047" s="364"/>
      <c r="AW1047" s="356"/>
      <c r="AX1047" s="356"/>
      <c r="AY1047" s="356"/>
      <c r="AZ1047" s="356"/>
      <c r="BA1047" s="356"/>
      <c r="BB1047" s="356"/>
      <c r="BC1047" s="356"/>
      <c r="BD1047" s="356"/>
      <c r="BE1047" s="356"/>
      <c r="BF1047" s="356"/>
      <c r="BG1047" s="356"/>
      <c r="BH1047" s="354"/>
      <c r="BI1047" s="354"/>
      <c r="BJ1047" s="356"/>
      <c r="BK1047" s="356"/>
      <c r="BL1047" s="356"/>
      <c r="BM1047" s="356"/>
      <c r="BN1047" s="356"/>
      <c r="BO1047" s="356"/>
      <c r="BP1047" s="356"/>
      <c r="BQ1047" s="356"/>
      <c r="BR1047" s="356"/>
      <c r="BS1047" s="354"/>
      <c r="BT1047" s="356"/>
    </row>
    <row r="1048" spans="1:72" x14ac:dyDescent="0.2">
      <c r="A1048" s="353"/>
      <c r="B1048" s="354"/>
      <c r="C1048" s="354"/>
      <c r="D1048" s="354"/>
      <c r="E1048" s="354"/>
      <c r="F1048" s="356"/>
      <c r="G1048" s="356"/>
      <c r="H1048" s="356"/>
      <c r="I1048" s="357"/>
      <c r="J1048" s="356"/>
      <c r="K1048" s="356"/>
      <c r="L1048" s="356"/>
      <c r="M1048" s="356"/>
      <c r="N1048" s="356"/>
      <c r="O1048" s="356"/>
      <c r="P1048" s="356"/>
      <c r="Q1048" s="356"/>
      <c r="R1048" s="358"/>
      <c r="S1048" s="358"/>
      <c r="T1048" s="356"/>
      <c r="U1048" s="359"/>
      <c r="V1048" s="493"/>
      <c r="W1048" s="356"/>
      <c r="X1048" s="356"/>
      <c r="Y1048" s="356"/>
      <c r="Z1048" s="356"/>
      <c r="AA1048" s="360"/>
      <c r="AB1048" s="360"/>
      <c r="AC1048" s="356"/>
      <c r="AD1048" s="356"/>
      <c r="AE1048" s="356"/>
      <c r="AF1048" s="356"/>
      <c r="AG1048" s="356"/>
      <c r="AH1048" s="356"/>
      <c r="AI1048" s="361"/>
      <c r="AJ1048" s="356"/>
      <c r="AK1048" s="356"/>
      <c r="AL1048" s="356"/>
      <c r="AM1048" s="362"/>
      <c r="AN1048" s="356"/>
      <c r="AO1048" s="356"/>
      <c r="AP1048" s="356"/>
      <c r="AQ1048" s="356"/>
      <c r="AR1048" s="363"/>
      <c r="AS1048" s="356"/>
      <c r="AT1048" s="356"/>
      <c r="AU1048" s="356"/>
      <c r="AV1048" s="364"/>
      <c r="AW1048" s="356"/>
      <c r="AX1048" s="356"/>
      <c r="AY1048" s="356"/>
      <c r="AZ1048" s="356"/>
      <c r="BA1048" s="356"/>
      <c r="BB1048" s="356"/>
      <c r="BC1048" s="356"/>
      <c r="BD1048" s="356"/>
      <c r="BE1048" s="356"/>
      <c r="BF1048" s="356"/>
      <c r="BG1048" s="356"/>
      <c r="BH1048" s="354"/>
      <c r="BI1048" s="354"/>
      <c r="BJ1048" s="356"/>
      <c r="BK1048" s="356"/>
      <c r="BL1048" s="356"/>
      <c r="BM1048" s="356"/>
      <c r="BN1048" s="356"/>
      <c r="BO1048" s="356"/>
      <c r="BP1048" s="356"/>
      <c r="BQ1048" s="356"/>
      <c r="BR1048" s="356"/>
      <c r="BS1048" s="354"/>
      <c r="BT1048" s="356"/>
    </row>
    <row r="1049" spans="1:72" x14ac:dyDescent="0.2">
      <c r="A1049" s="353"/>
      <c r="B1049" s="354"/>
      <c r="C1049" s="354"/>
      <c r="D1049" s="354"/>
      <c r="E1049" s="354"/>
      <c r="F1049" s="356"/>
      <c r="G1049" s="356"/>
      <c r="H1049" s="356"/>
      <c r="I1049" s="357"/>
      <c r="J1049" s="356"/>
      <c r="K1049" s="356"/>
      <c r="L1049" s="356"/>
      <c r="M1049" s="356"/>
      <c r="N1049" s="356"/>
      <c r="O1049" s="356"/>
      <c r="P1049" s="356"/>
      <c r="Q1049" s="356"/>
      <c r="R1049" s="358"/>
      <c r="S1049" s="358"/>
      <c r="T1049" s="356"/>
      <c r="U1049" s="359"/>
      <c r="V1049" s="493"/>
      <c r="W1049" s="356"/>
      <c r="X1049" s="356"/>
      <c r="Y1049" s="356"/>
      <c r="Z1049" s="356"/>
      <c r="AA1049" s="360"/>
      <c r="AB1049" s="360"/>
      <c r="AC1049" s="356"/>
      <c r="AD1049" s="356"/>
      <c r="AE1049" s="356"/>
      <c r="AF1049" s="356"/>
      <c r="AG1049" s="356"/>
      <c r="AH1049" s="356"/>
      <c r="AI1049" s="361"/>
      <c r="AJ1049" s="356"/>
      <c r="AK1049" s="356"/>
      <c r="AL1049" s="356"/>
      <c r="AM1049" s="362"/>
      <c r="AN1049" s="356"/>
      <c r="AO1049" s="356"/>
      <c r="AP1049" s="356"/>
      <c r="AQ1049" s="356"/>
      <c r="AR1049" s="363"/>
      <c r="AS1049" s="356"/>
      <c r="AT1049" s="356"/>
      <c r="AU1049" s="356"/>
      <c r="AV1049" s="364"/>
      <c r="AW1049" s="356"/>
      <c r="AX1049" s="356"/>
      <c r="AY1049" s="356"/>
      <c r="AZ1049" s="356"/>
      <c r="BA1049" s="356"/>
      <c r="BB1049" s="356"/>
      <c r="BC1049" s="356"/>
      <c r="BD1049" s="356"/>
      <c r="BE1049" s="356"/>
      <c r="BF1049" s="356"/>
      <c r="BG1049" s="356"/>
      <c r="BH1049" s="354"/>
      <c r="BI1049" s="354"/>
      <c r="BJ1049" s="356"/>
      <c r="BK1049" s="356"/>
      <c r="BL1049" s="356"/>
      <c r="BM1049" s="356"/>
      <c r="BN1049" s="356"/>
      <c r="BO1049" s="356"/>
      <c r="BP1049" s="356"/>
      <c r="BQ1049" s="356"/>
      <c r="BR1049" s="356"/>
      <c r="BS1049" s="354"/>
      <c r="BT1049" s="356"/>
    </row>
    <row r="1050" spans="1:72" x14ac:dyDescent="0.2">
      <c r="A1050" s="353"/>
      <c r="B1050" s="354"/>
      <c r="C1050" s="354"/>
      <c r="D1050" s="354"/>
      <c r="E1050" s="354"/>
      <c r="F1050" s="356"/>
      <c r="G1050" s="356"/>
      <c r="H1050" s="356"/>
      <c r="I1050" s="357"/>
      <c r="J1050" s="356"/>
      <c r="K1050" s="356"/>
      <c r="L1050" s="356"/>
      <c r="M1050" s="356"/>
      <c r="N1050" s="356"/>
      <c r="O1050" s="356"/>
      <c r="P1050" s="356"/>
      <c r="Q1050" s="356"/>
      <c r="R1050" s="358"/>
      <c r="S1050" s="358"/>
      <c r="T1050" s="356"/>
      <c r="U1050" s="359"/>
      <c r="V1050" s="493"/>
      <c r="W1050" s="356"/>
      <c r="X1050" s="356"/>
      <c r="Y1050" s="356"/>
      <c r="Z1050" s="356"/>
      <c r="AA1050" s="360"/>
      <c r="AB1050" s="360"/>
      <c r="AC1050" s="356"/>
      <c r="AD1050" s="356"/>
      <c r="AE1050" s="356"/>
      <c r="AF1050" s="356"/>
      <c r="AG1050" s="356"/>
      <c r="AH1050" s="356"/>
      <c r="AI1050" s="361"/>
      <c r="AJ1050" s="356"/>
      <c r="AK1050" s="356"/>
      <c r="AL1050" s="356"/>
      <c r="AM1050" s="362"/>
      <c r="AN1050" s="356"/>
      <c r="AO1050" s="356"/>
      <c r="AP1050" s="356"/>
      <c r="AQ1050" s="356"/>
      <c r="AR1050" s="363"/>
      <c r="AS1050" s="356"/>
      <c r="AT1050" s="356"/>
      <c r="AU1050" s="356"/>
      <c r="AV1050" s="364"/>
      <c r="AW1050" s="356"/>
      <c r="AX1050" s="356"/>
      <c r="AY1050" s="356"/>
      <c r="AZ1050" s="356"/>
      <c r="BA1050" s="356"/>
      <c r="BB1050" s="356"/>
      <c r="BC1050" s="356"/>
      <c r="BD1050" s="356"/>
      <c r="BE1050" s="356"/>
      <c r="BF1050" s="356"/>
      <c r="BG1050" s="356"/>
      <c r="BH1050" s="354"/>
      <c r="BI1050" s="354"/>
      <c r="BJ1050" s="356"/>
      <c r="BK1050" s="356"/>
      <c r="BL1050" s="356"/>
      <c r="BM1050" s="356"/>
      <c r="BN1050" s="356"/>
      <c r="BO1050" s="356"/>
      <c r="BP1050" s="356"/>
      <c r="BQ1050" s="356"/>
      <c r="BR1050" s="356"/>
      <c r="BS1050" s="354"/>
      <c r="BT1050" s="356"/>
    </row>
    <row r="1051" spans="1:72" x14ac:dyDescent="0.2">
      <c r="A1051" s="353"/>
      <c r="B1051" s="354"/>
      <c r="C1051" s="354"/>
      <c r="D1051" s="354"/>
      <c r="E1051" s="354"/>
      <c r="F1051" s="356"/>
      <c r="G1051" s="356"/>
      <c r="H1051" s="356"/>
      <c r="I1051" s="357"/>
      <c r="J1051" s="356"/>
      <c r="K1051" s="356"/>
      <c r="L1051" s="356"/>
      <c r="M1051" s="356"/>
      <c r="N1051" s="356"/>
      <c r="O1051" s="356"/>
      <c r="P1051" s="356"/>
      <c r="Q1051" s="356"/>
      <c r="R1051" s="358"/>
      <c r="S1051" s="358"/>
      <c r="T1051" s="356"/>
      <c r="U1051" s="359"/>
      <c r="V1051" s="493"/>
      <c r="W1051" s="356"/>
      <c r="X1051" s="356"/>
      <c r="Y1051" s="356"/>
      <c r="Z1051" s="356"/>
      <c r="AA1051" s="360"/>
      <c r="AB1051" s="360"/>
      <c r="AC1051" s="356"/>
      <c r="AD1051" s="356"/>
      <c r="AE1051" s="356"/>
      <c r="AF1051" s="356"/>
      <c r="AG1051" s="356"/>
      <c r="AH1051" s="356"/>
      <c r="AI1051" s="361"/>
      <c r="AJ1051" s="356"/>
      <c r="AK1051" s="356"/>
      <c r="AL1051" s="356"/>
      <c r="AM1051" s="362"/>
      <c r="AN1051" s="356"/>
      <c r="AO1051" s="356"/>
      <c r="AP1051" s="356"/>
      <c r="AQ1051" s="356"/>
      <c r="AR1051" s="363"/>
      <c r="AS1051" s="356"/>
      <c r="AT1051" s="356"/>
      <c r="AU1051" s="356"/>
      <c r="AV1051" s="364"/>
      <c r="AW1051" s="356"/>
      <c r="AX1051" s="356"/>
      <c r="AY1051" s="356"/>
      <c r="AZ1051" s="356"/>
      <c r="BA1051" s="356"/>
      <c r="BB1051" s="356"/>
      <c r="BC1051" s="356"/>
      <c r="BD1051" s="356"/>
      <c r="BE1051" s="356"/>
      <c r="BF1051" s="356"/>
      <c r="BG1051" s="356"/>
      <c r="BH1051" s="354"/>
      <c r="BI1051" s="354"/>
      <c r="BJ1051" s="356"/>
      <c r="BK1051" s="356"/>
      <c r="BL1051" s="356"/>
      <c r="BM1051" s="356"/>
      <c r="BN1051" s="356"/>
      <c r="BO1051" s="356"/>
      <c r="BP1051" s="356"/>
      <c r="BQ1051" s="356"/>
      <c r="BR1051" s="356"/>
      <c r="BS1051" s="354"/>
      <c r="BT1051" s="356"/>
    </row>
    <row r="1052" spans="1:72" x14ac:dyDescent="0.2">
      <c r="A1052" s="353"/>
      <c r="B1052" s="354"/>
      <c r="C1052" s="354"/>
      <c r="D1052" s="354"/>
      <c r="E1052" s="354"/>
      <c r="F1052" s="356"/>
      <c r="G1052" s="356"/>
      <c r="H1052" s="356"/>
      <c r="I1052" s="357"/>
      <c r="J1052" s="356"/>
      <c r="K1052" s="356"/>
      <c r="L1052" s="356"/>
      <c r="M1052" s="356"/>
      <c r="N1052" s="356"/>
      <c r="O1052" s="356"/>
      <c r="P1052" s="356"/>
      <c r="Q1052" s="356"/>
      <c r="R1052" s="358"/>
      <c r="S1052" s="358"/>
      <c r="T1052" s="356"/>
      <c r="U1052" s="359"/>
      <c r="V1052" s="493"/>
      <c r="W1052" s="356"/>
      <c r="X1052" s="356"/>
      <c r="Y1052" s="356"/>
      <c r="Z1052" s="356"/>
      <c r="AA1052" s="360"/>
      <c r="AB1052" s="360"/>
      <c r="AC1052" s="356"/>
      <c r="AD1052" s="356"/>
      <c r="AE1052" s="356"/>
      <c r="AF1052" s="356"/>
      <c r="AG1052" s="356"/>
      <c r="AH1052" s="356"/>
      <c r="AI1052" s="361"/>
      <c r="AJ1052" s="356"/>
      <c r="AK1052" s="356"/>
      <c r="AL1052" s="356"/>
      <c r="AM1052" s="362"/>
      <c r="AN1052" s="356"/>
      <c r="AO1052" s="356"/>
      <c r="AP1052" s="356"/>
      <c r="AQ1052" s="356"/>
      <c r="AR1052" s="363"/>
      <c r="AS1052" s="356"/>
      <c r="AT1052" s="356"/>
      <c r="AU1052" s="356"/>
      <c r="AV1052" s="364"/>
      <c r="AW1052" s="356"/>
      <c r="AX1052" s="356"/>
      <c r="AY1052" s="356"/>
      <c r="AZ1052" s="356"/>
      <c r="BA1052" s="356"/>
      <c r="BB1052" s="356"/>
      <c r="BC1052" s="356"/>
      <c r="BD1052" s="356"/>
      <c r="BE1052" s="356"/>
      <c r="BF1052" s="356"/>
      <c r="BG1052" s="356"/>
      <c r="BH1052" s="354"/>
      <c r="BI1052" s="354"/>
      <c r="BJ1052" s="356"/>
      <c r="BK1052" s="356"/>
      <c r="BL1052" s="356"/>
      <c r="BM1052" s="356"/>
      <c r="BN1052" s="356"/>
      <c r="BO1052" s="356"/>
      <c r="BP1052" s="356"/>
      <c r="BQ1052" s="356"/>
      <c r="BR1052" s="356"/>
      <c r="BS1052" s="354"/>
      <c r="BT1052" s="356"/>
    </row>
    <row r="1053" spans="1:72" x14ac:dyDescent="0.2">
      <c r="A1053" s="353"/>
      <c r="B1053" s="354"/>
      <c r="C1053" s="354"/>
      <c r="D1053" s="354"/>
      <c r="E1053" s="354"/>
      <c r="F1053" s="356"/>
      <c r="G1053" s="356"/>
      <c r="H1053" s="356"/>
      <c r="I1053" s="357"/>
      <c r="J1053" s="356"/>
      <c r="K1053" s="356"/>
      <c r="L1053" s="356"/>
      <c r="M1053" s="356"/>
      <c r="N1053" s="356"/>
      <c r="O1053" s="356"/>
      <c r="P1053" s="356"/>
      <c r="Q1053" s="356"/>
      <c r="R1053" s="358"/>
      <c r="S1053" s="358"/>
      <c r="T1053" s="356"/>
      <c r="U1053" s="359"/>
      <c r="V1053" s="493"/>
      <c r="W1053" s="356"/>
      <c r="X1053" s="356"/>
      <c r="Y1053" s="356"/>
      <c r="Z1053" s="356"/>
      <c r="AA1053" s="360"/>
      <c r="AB1053" s="360"/>
      <c r="AC1053" s="356"/>
      <c r="AD1053" s="356"/>
      <c r="AE1053" s="356"/>
      <c r="AF1053" s="356"/>
      <c r="AG1053" s="356"/>
      <c r="AH1053" s="356"/>
      <c r="AI1053" s="361"/>
      <c r="AJ1053" s="356"/>
      <c r="AK1053" s="356"/>
      <c r="AL1053" s="356"/>
      <c r="AM1053" s="362"/>
      <c r="AN1053" s="356"/>
      <c r="AO1053" s="356"/>
      <c r="AP1053" s="356"/>
      <c r="AQ1053" s="356"/>
      <c r="AR1053" s="363"/>
      <c r="AS1053" s="356"/>
      <c r="AT1053" s="356"/>
      <c r="AU1053" s="356"/>
      <c r="AV1053" s="364"/>
      <c r="AW1053" s="356"/>
      <c r="AX1053" s="356"/>
      <c r="AY1053" s="356"/>
      <c r="AZ1053" s="356"/>
      <c r="BA1053" s="356"/>
      <c r="BB1053" s="356"/>
      <c r="BC1053" s="356"/>
      <c r="BD1053" s="356"/>
      <c r="BE1053" s="356"/>
      <c r="BF1053" s="356"/>
      <c r="BG1053" s="356"/>
      <c r="BH1053" s="354"/>
      <c r="BI1053" s="354"/>
      <c r="BJ1053" s="356"/>
      <c r="BK1053" s="356"/>
      <c r="BL1053" s="356"/>
      <c r="BM1053" s="356"/>
      <c r="BN1053" s="356"/>
      <c r="BO1053" s="356"/>
      <c r="BP1053" s="356"/>
      <c r="BQ1053" s="356"/>
      <c r="BR1053" s="356"/>
      <c r="BS1053" s="354"/>
      <c r="BT1053" s="356"/>
    </row>
    <row r="1054" spans="1:72" x14ac:dyDescent="0.2">
      <c r="A1054" s="353"/>
      <c r="B1054" s="354"/>
      <c r="C1054" s="354"/>
      <c r="D1054" s="354"/>
      <c r="E1054" s="354"/>
      <c r="F1054" s="356"/>
      <c r="G1054" s="356"/>
      <c r="H1054" s="356"/>
      <c r="I1054" s="357"/>
      <c r="J1054" s="356"/>
      <c r="K1054" s="356"/>
      <c r="L1054" s="356"/>
      <c r="M1054" s="356"/>
      <c r="N1054" s="356"/>
      <c r="O1054" s="356"/>
      <c r="P1054" s="356"/>
      <c r="Q1054" s="356"/>
      <c r="R1054" s="358"/>
      <c r="S1054" s="358"/>
      <c r="T1054" s="356"/>
      <c r="U1054" s="359"/>
      <c r="V1054" s="493"/>
      <c r="W1054" s="356"/>
      <c r="X1054" s="356"/>
      <c r="Y1054" s="356"/>
      <c r="Z1054" s="356"/>
      <c r="AA1054" s="360"/>
      <c r="AB1054" s="360"/>
      <c r="AC1054" s="356"/>
      <c r="AD1054" s="356"/>
      <c r="AE1054" s="356"/>
      <c r="AF1054" s="356"/>
      <c r="AG1054" s="356"/>
      <c r="AH1054" s="356"/>
      <c r="AI1054" s="361"/>
      <c r="AJ1054" s="356"/>
      <c r="AK1054" s="356"/>
      <c r="AL1054" s="356"/>
      <c r="AM1054" s="362"/>
      <c r="AN1054" s="356"/>
      <c r="AO1054" s="356"/>
      <c r="AP1054" s="356"/>
      <c r="AQ1054" s="356"/>
      <c r="AR1054" s="363"/>
      <c r="AS1054" s="356"/>
      <c r="AT1054" s="356"/>
      <c r="AU1054" s="356"/>
      <c r="AV1054" s="364"/>
      <c r="AW1054" s="356"/>
      <c r="AX1054" s="356"/>
      <c r="AY1054" s="356"/>
      <c r="AZ1054" s="356"/>
      <c r="BA1054" s="356"/>
      <c r="BB1054" s="356"/>
      <c r="BC1054" s="356"/>
      <c r="BD1054" s="356"/>
      <c r="BE1054" s="356"/>
      <c r="BF1054" s="356"/>
      <c r="BG1054" s="356"/>
      <c r="BH1054" s="354"/>
      <c r="BI1054" s="354"/>
      <c r="BJ1054" s="356"/>
      <c r="BK1054" s="356"/>
      <c r="BL1054" s="356"/>
      <c r="BM1054" s="356"/>
      <c r="BN1054" s="356"/>
      <c r="BO1054" s="356"/>
      <c r="BP1054" s="356"/>
      <c r="BQ1054" s="356"/>
      <c r="BR1054" s="356"/>
      <c r="BS1054" s="354"/>
      <c r="BT1054" s="356"/>
    </row>
    <row r="1055" spans="1:72" x14ac:dyDescent="0.2">
      <c r="A1055" s="353"/>
      <c r="B1055" s="354"/>
      <c r="C1055" s="354"/>
      <c r="D1055" s="354"/>
      <c r="E1055" s="354"/>
      <c r="F1055" s="356"/>
      <c r="G1055" s="356"/>
      <c r="H1055" s="356"/>
      <c r="I1055" s="357"/>
      <c r="J1055" s="356"/>
      <c r="K1055" s="356"/>
      <c r="L1055" s="356"/>
      <c r="M1055" s="356"/>
      <c r="N1055" s="356"/>
      <c r="O1055" s="356"/>
      <c r="P1055" s="356"/>
      <c r="Q1055" s="356"/>
      <c r="R1055" s="358"/>
      <c r="S1055" s="358"/>
      <c r="T1055" s="356"/>
      <c r="U1055" s="359"/>
      <c r="V1055" s="493"/>
      <c r="W1055" s="356"/>
      <c r="X1055" s="356"/>
      <c r="Y1055" s="356"/>
      <c r="Z1055" s="356"/>
      <c r="AA1055" s="360"/>
      <c r="AB1055" s="360"/>
      <c r="AC1055" s="356"/>
      <c r="AD1055" s="356"/>
      <c r="AE1055" s="356"/>
      <c r="AF1055" s="356"/>
      <c r="AG1055" s="356"/>
      <c r="AH1055" s="356"/>
      <c r="AI1055" s="361"/>
      <c r="AJ1055" s="356"/>
      <c r="AK1055" s="356"/>
      <c r="AL1055" s="356"/>
      <c r="AM1055" s="362"/>
      <c r="AN1055" s="356"/>
      <c r="AO1055" s="356"/>
      <c r="AP1055" s="356"/>
      <c r="AQ1055" s="356"/>
      <c r="AR1055" s="363"/>
      <c r="AS1055" s="356"/>
      <c r="AT1055" s="356"/>
      <c r="AU1055" s="356"/>
      <c r="AV1055" s="364"/>
      <c r="AW1055" s="356"/>
      <c r="AX1055" s="356"/>
      <c r="AY1055" s="356"/>
      <c r="AZ1055" s="356"/>
      <c r="BA1055" s="356"/>
      <c r="BB1055" s="356"/>
      <c r="BC1055" s="356"/>
      <c r="BD1055" s="356"/>
      <c r="BE1055" s="356"/>
      <c r="BF1055" s="356"/>
      <c r="BG1055" s="356"/>
      <c r="BH1055" s="354"/>
      <c r="BI1055" s="354"/>
      <c r="BJ1055" s="356"/>
      <c r="BK1055" s="356"/>
      <c r="BL1055" s="356"/>
      <c r="BM1055" s="356"/>
      <c r="BN1055" s="356"/>
      <c r="BO1055" s="356"/>
      <c r="BP1055" s="356"/>
      <c r="BQ1055" s="356"/>
      <c r="BR1055" s="356"/>
      <c r="BS1055" s="354"/>
      <c r="BT1055" s="356"/>
    </row>
    <row r="1056" spans="1:72" x14ac:dyDescent="0.2">
      <c r="A1056" s="353"/>
      <c r="B1056" s="354"/>
      <c r="C1056" s="354"/>
      <c r="D1056" s="354"/>
      <c r="E1056" s="354"/>
      <c r="F1056" s="356"/>
      <c r="G1056" s="356"/>
      <c r="H1056" s="356"/>
      <c r="I1056" s="357"/>
      <c r="J1056" s="356"/>
      <c r="K1056" s="356"/>
      <c r="L1056" s="356"/>
      <c r="M1056" s="356"/>
      <c r="N1056" s="356"/>
      <c r="O1056" s="356"/>
      <c r="P1056" s="356"/>
      <c r="Q1056" s="356"/>
      <c r="R1056" s="358"/>
      <c r="S1056" s="358"/>
      <c r="T1056" s="356"/>
      <c r="U1056" s="359"/>
      <c r="V1056" s="493"/>
      <c r="W1056" s="356"/>
      <c r="X1056" s="356"/>
      <c r="Y1056" s="356"/>
      <c r="Z1056" s="356"/>
      <c r="AA1056" s="360"/>
      <c r="AB1056" s="360"/>
      <c r="AC1056" s="356"/>
      <c r="AD1056" s="356"/>
      <c r="AE1056" s="356"/>
      <c r="AF1056" s="356"/>
      <c r="AG1056" s="356"/>
      <c r="AH1056" s="356"/>
      <c r="AI1056" s="361"/>
      <c r="AJ1056" s="356"/>
      <c r="AK1056" s="356"/>
      <c r="AL1056" s="356"/>
      <c r="AM1056" s="362"/>
      <c r="AN1056" s="356"/>
      <c r="AO1056" s="356"/>
      <c r="AP1056" s="356"/>
      <c r="AQ1056" s="356"/>
      <c r="AR1056" s="363"/>
      <c r="AS1056" s="356"/>
      <c r="AT1056" s="356"/>
      <c r="AU1056" s="356"/>
      <c r="AV1056" s="364"/>
      <c r="AW1056" s="356"/>
      <c r="AX1056" s="356"/>
      <c r="AY1056" s="356"/>
      <c r="AZ1056" s="356"/>
      <c r="BA1056" s="356"/>
      <c r="BB1056" s="356"/>
      <c r="BC1056" s="356"/>
      <c r="BD1056" s="356"/>
      <c r="BE1056" s="356"/>
      <c r="BF1056" s="356"/>
      <c r="BG1056" s="356"/>
      <c r="BH1056" s="354"/>
      <c r="BI1056" s="354"/>
      <c r="BJ1056" s="356"/>
      <c r="BK1056" s="356"/>
      <c r="BL1056" s="356"/>
      <c r="BM1056" s="356"/>
      <c r="BN1056" s="356"/>
      <c r="BO1056" s="356"/>
      <c r="BP1056" s="356"/>
      <c r="BQ1056" s="356"/>
      <c r="BR1056" s="356"/>
      <c r="BS1056" s="354"/>
      <c r="BT1056" s="356"/>
    </row>
    <row r="1057" spans="1:72" x14ac:dyDescent="0.2">
      <c r="A1057" s="353"/>
      <c r="B1057" s="354"/>
      <c r="C1057" s="354"/>
      <c r="D1057" s="354"/>
      <c r="E1057" s="354"/>
      <c r="F1057" s="356"/>
      <c r="G1057" s="356"/>
      <c r="H1057" s="356"/>
      <c r="I1057" s="357"/>
      <c r="J1057" s="356"/>
      <c r="K1057" s="356"/>
      <c r="L1057" s="356"/>
      <c r="M1057" s="356"/>
      <c r="N1057" s="356"/>
      <c r="O1057" s="356"/>
      <c r="P1057" s="356"/>
      <c r="Q1057" s="356"/>
      <c r="R1057" s="358"/>
      <c r="S1057" s="358"/>
      <c r="T1057" s="356"/>
      <c r="U1057" s="359"/>
      <c r="V1057" s="493"/>
      <c r="W1057" s="356"/>
      <c r="X1057" s="356"/>
      <c r="Y1057" s="356"/>
      <c r="Z1057" s="356"/>
      <c r="AA1057" s="360"/>
      <c r="AB1057" s="360"/>
      <c r="AC1057" s="356"/>
      <c r="AD1057" s="356"/>
      <c r="AE1057" s="356"/>
      <c r="AF1057" s="356"/>
      <c r="AG1057" s="356"/>
      <c r="AH1057" s="356"/>
      <c r="AI1057" s="361"/>
      <c r="AJ1057" s="356"/>
      <c r="AK1057" s="356"/>
      <c r="AL1057" s="356"/>
      <c r="AM1057" s="362"/>
      <c r="AN1057" s="356"/>
      <c r="AO1057" s="356"/>
      <c r="AP1057" s="356"/>
      <c r="AQ1057" s="356"/>
      <c r="AR1057" s="363"/>
      <c r="AS1057" s="356"/>
      <c r="AT1057" s="356"/>
      <c r="AU1057" s="356"/>
      <c r="AV1057" s="364"/>
      <c r="AW1057" s="356"/>
      <c r="AX1057" s="356"/>
      <c r="AY1057" s="356"/>
      <c r="AZ1057" s="356"/>
      <c r="BA1057" s="356"/>
      <c r="BB1057" s="356"/>
      <c r="BC1057" s="356"/>
      <c r="BD1057" s="356"/>
      <c r="BE1057" s="356"/>
      <c r="BF1057" s="356"/>
      <c r="BG1057" s="356"/>
      <c r="BH1057" s="354"/>
      <c r="BI1057" s="354"/>
      <c r="BJ1057" s="356"/>
      <c r="BK1057" s="356"/>
      <c r="BL1057" s="356"/>
      <c r="BM1057" s="356"/>
      <c r="BN1057" s="356"/>
      <c r="BO1057" s="356"/>
      <c r="BP1057" s="356"/>
      <c r="BQ1057" s="356"/>
      <c r="BR1057" s="356"/>
      <c r="BS1057" s="354"/>
      <c r="BT1057" s="356"/>
    </row>
    <row r="1058" spans="1:72" x14ac:dyDescent="0.2">
      <c r="A1058" s="353"/>
      <c r="B1058" s="354"/>
      <c r="C1058" s="354"/>
      <c r="D1058" s="354"/>
      <c r="E1058" s="354"/>
      <c r="F1058" s="356"/>
      <c r="G1058" s="356"/>
      <c r="H1058" s="356"/>
      <c r="I1058" s="357"/>
      <c r="J1058" s="356"/>
      <c r="K1058" s="356"/>
      <c r="L1058" s="356"/>
      <c r="M1058" s="356"/>
      <c r="N1058" s="356"/>
      <c r="O1058" s="356"/>
      <c r="P1058" s="356"/>
      <c r="Q1058" s="356"/>
      <c r="R1058" s="358"/>
      <c r="S1058" s="358"/>
      <c r="T1058" s="356"/>
      <c r="U1058" s="359"/>
      <c r="V1058" s="493"/>
      <c r="W1058" s="356"/>
      <c r="X1058" s="356"/>
      <c r="Y1058" s="356"/>
      <c r="Z1058" s="356"/>
      <c r="AA1058" s="360"/>
      <c r="AB1058" s="360"/>
      <c r="AC1058" s="356"/>
      <c r="AD1058" s="356"/>
      <c r="AE1058" s="356"/>
      <c r="AF1058" s="356"/>
      <c r="AG1058" s="356"/>
      <c r="AH1058" s="356"/>
      <c r="AI1058" s="361"/>
      <c r="AJ1058" s="356"/>
      <c r="AK1058" s="356"/>
      <c r="AL1058" s="356"/>
      <c r="AM1058" s="362"/>
      <c r="AN1058" s="356"/>
      <c r="AO1058" s="356"/>
      <c r="AP1058" s="356"/>
      <c r="AQ1058" s="356"/>
      <c r="AR1058" s="363"/>
      <c r="AS1058" s="356"/>
      <c r="AT1058" s="356"/>
      <c r="AU1058" s="356"/>
      <c r="AV1058" s="364"/>
      <c r="AW1058" s="356"/>
      <c r="AX1058" s="356"/>
      <c r="AY1058" s="356"/>
      <c r="AZ1058" s="356"/>
      <c r="BA1058" s="356"/>
      <c r="BB1058" s="356"/>
      <c r="BC1058" s="356"/>
      <c r="BD1058" s="356"/>
      <c r="BE1058" s="356"/>
      <c r="BF1058" s="356"/>
      <c r="BG1058" s="356"/>
      <c r="BH1058" s="354"/>
      <c r="BI1058" s="354"/>
      <c r="BJ1058" s="356"/>
      <c r="BK1058" s="356"/>
      <c r="BL1058" s="356"/>
      <c r="BM1058" s="356"/>
      <c r="BN1058" s="356"/>
      <c r="BO1058" s="356"/>
      <c r="BP1058" s="356"/>
      <c r="BQ1058" s="356"/>
      <c r="BR1058" s="356"/>
      <c r="BS1058" s="354"/>
      <c r="BT1058" s="356"/>
    </row>
    <row r="1059" spans="1:72" x14ac:dyDescent="0.2">
      <c r="A1059" s="353"/>
      <c r="B1059" s="354"/>
      <c r="C1059" s="354"/>
      <c r="D1059" s="354"/>
      <c r="E1059" s="354"/>
      <c r="F1059" s="356"/>
      <c r="G1059" s="356"/>
      <c r="H1059" s="356"/>
      <c r="I1059" s="357"/>
      <c r="J1059" s="356"/>
      <c r="K1059" s="356"/>
      <c r="L1059" s="356"/>
      <c r="M1059" s="356"/>
      <c r="N1059" s="356"/>
      <c r="O1059" s="356"/>
      <c r="P1059" s="356"/>
      <c r="Q1059" s="356"/>
      <c r="R1059" s="358"/>
      <c r="S1059" s="358"/>
      <c r="T1059" s="356"/>
      <c r="U1059" s="359"/>
      <c r="V1059" s="493"/>
      <c r="W1059" s="356"/>
      <c r="X1059" s="356"/>
      <c r="Y1059" s="356"/>
      <c r="Z1059" s="356"/>
      <c r="AA1059" s="360"/>
      <c r="AB1059" s="360"/>
      <c r="AC1059" s="356"/>
      <c r="AD1059" s="356"/>
      <c r="AE1059" s="356"/>
      <c r="AF1059" s="356"/>
      <c r="AG1059" s="356"/>
      <c r="AH1059" s="356"/>
      <c r="AI1059" s="361"/>
      <c r="AJ1059" s="356"/>
      <c r="AK1059" s="356"/>
      <c r="AL1059" s="356"/>
      <c r="AM1059" s="362"/>
      <c r="AN1059" s="356"/>
      <c r="AO1059" s="356"/>
      <c r="AP1059" s="356"/>
      <c r="AQ1059" s="356"/>
      <c r="AR1059" s="363"/>
      <c r="AS1059" s="356"/>
      <c r="AT1059" s="356"/>
      <c r="AU1059" s="356"/>
      <c r="AV1059" s="364"/>
      <c r="AW1059" s="356"/>
      <c r="AX1059" s="356"/>
      <c r="AY1059" s="356"/>
      <c r="AZ1059" s="356"/>
      <c r="BA1059" s="356"/>
      <c r="BB1059" s="356"/>
      <c r="BC1059" s="356"/>
      <c r="BD1059" s="356"/>
      <c r="BE1059" s="356"/>
      <c r="BF1059" s="356"/>
      <c r="BG1059" s="356"/>
      <c r="BH1059" s="354"/>
      <c r="BI1059" s="354"/>
      <c r="BJ1059" s="356"/>
      <c r="BK1059" s="356"/>
      <c r="BL1059" s="356"/>
      <c r="BM1059" s="356"/>
      <c r="BN1059" s="356"/>
      <c r="BO1059" s="356"/>
      <c r="BP1059" s="356"/>
      <c r="BQ1059" s="356"/>
      <c r="BR1059" s="356"/>
      <c r="BS1059" s="354"/>
      <c r="BT1059" s="356"/>
    </row>
    <row r="1060" spans="1:72" x14ac:dyDescent="0.2">
      <c r="A1060" s="353"/>
      <c r="B1060" s="354"/>
      <c r="C1060" s="354"/>
      <c r="D1060" s="354"/>
      <c r="E1060" s="354"/>
      <c r="F1060" s="356"/>
      <c r="G1060" s="356"/>
      <c r="H1060" s="356"/>
      <c r="I1060" s="357"/>
      <c r="J1060" s="356"/>
      <c r="K1060" s="356"/>
      <c r="L1060" s="356"/>
      <c r="M1060" s="356"/>
      <c r="N1060" s="356"/>
      <c r="O1060" s="356"/>
      <c r="P1060" s="356"/>
      <c r="Q1060" s="356"/>
      <c r="R1060" s="358"/>
      <c r="S1060" s="358"/>
      <c r="T1060" s="356"/>
      <c r="U1060" s="359"/>
      <c r="V1060" s="493"/>
      <c r="W1060" s="356"/>
      <c r="X1060" s="356"/>
      <c r="Y1060" s="356"/>
      <c r="Z1060" s="356"/>
      <c r="AA1060" s="360"/>
      <c r="AB1060" s="360"/>
      <c r="AC1060" s="356"/>
      <c r="AD1060" s="356"/>
      <c r="AE1060" s="356"/>
      <c r="AF1060" s="356"/>
      <c r="AG1060" s="356"/>
      <c r="AH1060" s="356"/>
      <c r="AI1060" s="361"/>
      <c r="AJ1060" s="356"/>
      <c r="AK1060" s="356"/>
      <c r="AL1060" s="356"/>
      <c r="AM1060" s="362"/>
      <c r="AN1060" s="356"/>
      <c r="AO1060" s="356"/>
      <c r="AP1060" s="356"/>
      <c r="AQ1060" s="356"/>
      <c r="AR1060" s="363"/>
      <c r="AS1060" s="356"/>
      <c r="AT1060" s="356"/>
      <c r="AU1060" s="356"/>
      <c r="AV1060" s="364"/>
      <c r="AW1060" s="356"/>
      <c r="AX1060" s="356"/>
      <c r="AY1060" s="356"/>
      <c r="AZ1060" s="356"/>
      <c r="BA1060" s="356"/>
      <c r="BB1060" s="356"/>
      <c r="BC1060" s="356"/>
      <c r="BD1060" s="356"/>
      <c r="BE1060" s="356"/>
      <c r="BF1060" s="356"/>
      <c r="BG1060" s="356"/>
      <c r="BH1060" s="354"/>
      <c r="BI1060" s="354"/>
      <c r="BJ1060" s="356"/>
      <c r="BK1060" s="356"/>
      <c r="BL1060" s="356"/>
      <c r="BM1060" s="356"/>
      <c r="BN1060" s="356"/>
      <c r="BO1060" s="356"/>
      <c r="BP1060" s="356"/>
      <c r="BQ1060" s="356"/>
      <c r="BR1060" s="356"/>
      <c r="BS1060" s="354"/>
      <c r="BT1060" s="356"/>
    </row>
    <row r="1061" spans="1:72" x14ac:dyDescent="0.2">
      <c r="A1061" s="353"/>
      <c r="B1061" s="354"/>
      <c r="C1061" s="354"/>
      <c r="D1061" s="354"/>
      <c r="E1061" s="354"/>
      <c r="F1061" s="356"/>
      <c r="G1061" s="356"/>
      <c r="H1061" s="356"/>
      <c r="I1061" s="357"/>
      <c r="J1061" s="356"/>
      <c r="K1061" s="356"/>
      <c r="L1061" s="356"/>
      <c r="M1061" s="356"/>
      <c r="N1061" s="356"/>
      <c r="O1061" s="356"/>
      <c r="P1061" s="356"/>
      <c r="Q1061" s="356"/>
      <c r="R1061" s="358"/>
      <c r="S1061" s="358"/>
      <c r="T1061" s="356"/>
      <c r="U1061" s="359"/>
      <c r="V1061" s="493"/>
      <c r="W1061" s="356"/>
      <c r="X1061" s="356"/>
      <c r="Y1061" s="356"/>
      <c r="Z1061" s="356"/>
      <c r="AA1061" s="360"/>
      <c r="AB1061" s="360"/>
      <c r="AC1061" s="356"/>
      <c r="AD1061" s="356"/>
      <c r="AE1061" s="356"/>
      <c r="AF1061" s="356"/>
      <c r="AG1061" s="356"/>
      <c r="AH1061" s="356"/>
      <c r="AI1061" s="361"/>
      <c r="AJ1061" s="356"/>
      <c r="AK1061" s="356"/>
      <c r="AL1061" s="356"/>
      <c r="AM1061" s="362"/>
      <c r="AN1061" s="356"/>
      <c r="AO1061" s="356"/>
      <c r="AP1061" s="356"/>
      <c r="AQ1061" s="356"/>
      <c r="AR1061" s="363"/>
      <c r="AS1061" s="356"/>
      <c r="AT1061" s="356"/>
      <c r="AU1061" s="356"/>
      <c r="AV1061" s="364"/>
      <c r="AW1061" s="356"/>
      <c r="AX1061" s="356"/>
      <c r="AY1061" s="356"/>
      <c r="AZ1061" s="356"/>
      <c r="BA1061" s="356"/>
      <c r="BB1061" s="356"/>
      <c r="BC1061" s="356"/>
      <c r="BD1061" s="356"/>
      <c r="BE1061" s="356"/>
      <c r="BF1061" s="356"/>
      <c r="BG1061" s="356"/>
      <c r="BH1061" s="354"/>
      <c r="BI1061" s="354"/>
      <c r="BJ1061" s="356"/>
      <c r="BK1061" s="356"/>
      <c r="BL1061" s="356"/>
      <c r="BM1061" s="356"/>
      <c r="BN1061" s="356"/>
      <c r="BO1061" s="356"/>
      <c r="BP1061" s="356"/>
      <c r="BQ1061" s="356"/>
      <c r="BR1061" s="356"/>
      <c r="BS1061" s="354"/>
      <c r="BT1061" s="356"/>
    </row>
    <row r="1062" spans="1:72" ht="15.75" customHeight="1" x14ac:dyDescent="0.2">
      <c r="A1062" s="353"/>
      <c r="B1062" s="354"/>
      <c r="C1062" s="354"/>
      <c r="D1062" s="354"/>
      <c r="E1062" s="354"/>
      <c r="F1062" s="356"/>
      <c r="G1062" s="356"/>
      <c r="H1062" s="356"/>
      <c r="I1062" s="357"/>
      <c r="J1062" s="356"/>
      <c r="K1062" s="356"/>
      <c r="L1062" s="356"/>
      <c r="M1062" s="356"/>
      <c r="N1062" s="356"/>
      <c r="O1062" s="356"/>
      <c r="P1062" s="356"/>
      <c r="Q1062" s="356"/>
      <c r="R1062" s="358"/>
      <c r="S1062" s="358"/>
      <c r="T1062" s="356"/>
      <c r="U1062" s="359"/>
      <c r="V1062" s="493"/>
      <c r="W1062" s="356"/>
      <c r="X1062" s="356"/>
      <c r="Y1062" s="356"/>
      <c r="Z1062" s="356"/>
      <c r="AA1062" s="360"/>
      <c r="AB1062" s="360"/>
      <c r="AC1062" s="356"/>
      <c r="AD1062" s="356"/>
      <c r="AE1062" s="356"/>
      <c r="AF1062" s="356"/>
      <c r="AG1062" s="356"/>
      <c r="AH1062" s="356"/>
      <c r="AI1062" s="361"/>
      <c r="AJ1062" s="356"/>
      <c r="AK1062" s="356"/>
      <c r="AL1062" s="356"/>
      <c r="AM1062" s="362"/>
      <c r="AN1062" s="356"/>
      <c r="AO1062" s="356"/>
      <c r="AP1062" s="356"/>
      <c r="AQ1062" s="356"/>
      <c r="AR1062" s="363"/>
      <c r="AS1062" s="356"/>
      <c r="AT1062" s="356"/>
      <c r="AU1062" s="356"/>
      <c r="AV1062" s="364"/>
      <c r="AW1062" s="356"/>
      <c r="AX1062" s="356"/>
      <c r="AY1062" s="356"/>
      <c r="AZ1062" s="356"/>
      <c r="BA1062" s="356"/>
      <c r="BB1062" s="356"/>
      <c r="BC1062" s="356"/>
      <c r="BD1062" s="356"/>
      <c r="BE1062" s="356"/>
      <c r="BF1062" s="356"/>
      <c r="BG1062" s="356"/>
      <c r="BH1062" s="354"/>
      <c r="BI1062" s="354"/>
      <c r="BJ1062" s="356"/>
      <c r="BK1062" s="356"/>
      <c r="BL1062" s="356"/>
      <c r="BM1062" s="356"/>
      <c r="BN1062" s="356"/>
      <c r="BO1062" s="356"/>
      <c r="BP1062" s="356"/>
      <c r="BQ1062" s="356"/>
      <c r="BR1062" s="356"/>
      <c r="BS1062" s="354"/>
      <c r="BT1062" s="356"/>
    </row>
    <row r="1063" spans="1:72" ht="15.75" customHeight="1" x14ac:dyDescent="0.2">
      <c r="A1063" s="353"/>
      <c r="B1063" s="354"/>
      <c r="C1063" s="354"/>
      <c r="D1063" s="354"/>
      <c r="E1063" s="354"/>
      <c r="F1063" s="356"/>
      <c r="G1063" s="356"/>
      <c r="H1063" s="356"/>
      <c r="I1063" s="357"/>
      <c r="J1063" s="356"/>
      <c r="K1063" s="356"/>
      <c r="L1063" s="356"/>
      <c r="M1063" s="356"/>
      <c r="N1063" s="356"/>
      <c r="O1063" s="356"/>
      <c r="P1063" s="356"/>
      <c r="Q1063" s="356"/>
      <c r="R1063" s="358"/>
      <c r="S1063" s="358"/>
      <c r="T1063" s="356"/>
      <c r="U1063" s="359"/>
      <c r="V1063" s="493"/>
      <c r="W1063" s="356"/>
      <c r="X1063" s="356"/>
      <c r="Y1063" s="356"/>
      <c r="Z1063" s="356"/>
      <c r="AA1063" s="360"/>
      <c r="AB1063" s="360"/>
      <c r="AC1063" s="356"/>
      <c r="AD1063" s="356"/>
      <c r="AE1063" s="356"/>
      <c r="AF1063" s="356"/>
      <c r="AG1063" s="356"/>
      <c r="AH1063" s="356"/>
      <c r="AI1063" s="361"/>
      <c r="AJ1063" s="356"/>
      <c r="AK1063" s="356"/>
      <c r="AL1063" s="356"/>
      <c r="AM1063" s="362"/>
      <c r="AN1063" s="356"/>
      <c r="AO1063" s="356"/>
      <c r="AP1063" s="356"/>
      <c r="AQ1063" s="356"/>
      <c r="AR1063" s="363"/>
      <c r="AS1063" s="356"/>
      <c r="AT1063" s="356"/>
      <c r="AU1063" s="356"/>
      <c r="AV1063" s="364"/>
      <c r="AW1063" s="356"/>
      <c r="AX1063" s="356"/>
      <c r="AY1063" s="356"/>
      <c r="AZ1063" s="356"/>
      <c r="BA1063" s="356"/>
      <c r="BB1063" s="356"/>
      <c r="BC1063" s="356"/>
      <c r="BD1063" s="356"/>
      <c r="BE1063" s="356"/>
      <c r="BF1063" s="356"/>
      <c r="BG1063" s="356"/>
      <c r="BH1063" s="354"/>
      <c r="BI1063" s="354"/>
      <c r="BJ1063" s="356"/>
      <c r="BK1063" s="356"/>
      <c r="BL1063" s="356"/>
      <c r="BM1063" s="356"/>
      <c r="BN1063" s="356"/>
      <c r="BO1063" s="356"/>
      <c r="BP1063" s="356"/>
      <c r="BQ1063" s="356"/>
      <c r="BR1063" s="356"/>
      <c r="BS1063" s="354"/>
      <c r="BT1063" s="356"/>
    </row>
    <row r="1064" spans="1:72" ht="15.75" customHeight="1" x14ac:dyDescent="0.2">
      <c r="A1064" s="353"/>
      <c r="B1064" s="354"/>
      <c r="C1064" s="354"/>
      <c r="D1064" s="354"/>
      <c r="E1064" s="354"/>
      <c r="F1064" s="356"/>
      <c r="G1064" s="356"/>
      <c r="H1064" s="356"/>
      <c r="I1064" s="357"/>
      <c r="J1064" s="356"/>
      <c r="K1064" s="356"/>
      <c r="L1064" s="356"/>
      <c r="M1064" s="356"/>
      <c r="N1064" s="356"/>
      <c r="O1064" s="356"/>
      <c r="P1064" s="356"/>
      <c r="Q1064" s="356"/>
      <c r="R1064" s="358"/>
      <c r="S1064" s="358"/>
      <c r="T1064" s="356"/>
      <c r="U1064" s="359"/>
      <c r="V1064" s="493"/>
      <c r="W1064" s="356"/>
      <c r="X1064" s="356"/>
      <c r="Y1064" s="356"/>
      <c r="Z1064" s="356"/>
      <c r="AA1064" s="360"/>
      <c r="AB1064" s="360"/>
      <c r="AC1064" s="356"/>
      <c r="AD1064" s="356"/>
      <c r="AE1064" s="356"/>
      <c r="AF1064" s="356"/>
      <c r="AG1064" s="356"/>
      <c r="AH1064" s="356"/>
      <c r="AI1064" s="361"/>
      <c r="AJ1064" s="356"/>
      <c r="AK1064" s="356"/>
      <c r="AL1064" s="356"/>
      <c r="AM1064" s="362"/>
      <c r="AN1064" s="356"/>
      <c r="AO1064" s="356"/>
      <c r="AP1064" s="356"/>
      <c r="AQ1064" s="356"/>
      <c r="AR1064" s="363"/>
      <c r="AS1064" s="356"/>
      <c r="AT1064" s="356"/>
      <c r="AU1064" s="356"/>
      <c r="AV1064" s="364"/>
      <c r="AW1064" s="356"/>
      <c r="AX1064" s="356"/>
      <c r="AY1064" s="356"/>
      <c r="AZ1064" s="356"/>
      <c r="BA1064" s="356"/>
      <c r="BB1064" s="356"/>
      <c r="BC1064" s="356"/>
      <c r="BD1064" s="356"/>
      <c r="BE1064" s="356"/>
      <c r="BF1064" s="356"/>
      <c r="BG1064" s="356"/>
      <c r="BH1064" s="354"/>
      <c r="BI1064" s="354"/>
      <c r="BJ1064" s="356"/>
      <c r="BK1064" s="356"/>
      <c r="BL1064" s="356"/>
      <c r="BM1064" s="356"/>
      <c r="BN1064" s="356"/>
      <c r="BO1064" s="356"/>
      <c r="BP1064" s="356"/>
      <c r="BQ1064" s="356"/>
      <c r="BR1064" s="356"/>
      <c r="BS1064" s="354"/>
      <c r="BT1064" s="356"/>
    </row>
    <row r="1065" spans="1:72" ht="15.75" customHeight="1" x14ac:dyDescent="0.2">
      <c r="A1065" s="353"/>
      <c r="B1065" s="354"/>
      <c r="C1065" s="354"/>
      <c r="D1065" s="354"/>
      <c r="E1065" s="354"/>
      <c r="F1065" s="356"/>
      <c r="G1065" s="356"/>
      <c r="H1065" s="356"/>
      <c r="I1065" s="357"/>
      <c r="J1065" s="356"/>
      <c r="K1065" s="356"/>
      <c r="L1065" s="356"/>
      <c r="M1065" s="356"/>
      <c r="N1065" s="356"/>
      <c r="O1065" s="356"/>
      <c r="P1065" s="356"/>
      <c r="Q1065" s="356"/>
      <c r="R1065" s="358"/>
      <c r="S1065" s="358"/>
      <c r="T1065" s="356"/>
      <c r="U1065" s="359"/>
      <c r="V1065" s="493"/>
      <c r="W1065" s="356"/>
      <c r="X1065" s="356"/>
      <c r="Y1065" s="356"/>
      <c r="Z1065" s="356"/>
      <c r="AA1065" s="360"/>
      <c r="AB1065" s="360"/>
      <c r="AC1065" s="356"/>
      <c r="AD1065" s="356"/>
      <c r="AE1065" s="356"/>
      <c r="AF1065" s="356"/>
      <c r="AG1065" s="356"/>
      <c r="AH1065" s="356"/>
      <c r="AI1065" s="361"/>
      <c r="AJ1065" s="356"/>
      <c r="AK1065" s="356"/>
      <c r="AL1065" s="356"/>
      <c r="AM1065" s="362"/>
      <c r="AN1065" s="356"/>
      <c r="AO1065" s="356"/>
      <c r="AP1065" s="356"/>
      <c r="AQ1065" s="356"/>
      <c r="AR1065" s="363"/>
      <c r="AS1065" s="356"/>
      <c r="AT1065" s="356"/>
      <c r="AU1065" s="356"/>
      <c r="AV1065" s="364"/>
      <c r="AW1065" s="356"/>
      <c r="AX1065" s="356"/>
      <c r="AY1065" s="356"/>
      <c r="AZ1065" s="356"/>
      <c r="BA1065" s="356"/>
      <c r="BB1065" s="356"/>
      <c r="BC1065" s="356"/>
      <c r="BD1065" s="356"/>
      <c r="BE1065" s="356"/>
      <c r="BF1065" s="356"/>
      <c r="BG1065" s="356"/>
      <c r="BH1065" s="354"/>
      <c r="BI1065" s="354"/>
      <c r="BJ1065" s="356"/>
      <c r="BK1065" s="356"/>
      <c r="BL1065" s="356"/>
      <c r="BM1065" s="356"/>
      <c r="BN1065" s="356"/>
      <c r="BO1065" s="356"/>
      <c r="BP1065" s="356"/>
      <c r="BQ1065" s="356"/>
      <c r="BR1065" s="356"/>
      <c r="BS1065" s="354"/>
      <c r="BT1065" s="356"/>
    </row>
    <row r="1066" spans="1:72" ht="15.75" customHeight="1" x14ac:dyDescent="0.2">
      <c r="A1066" s="353"/>
      <c r="B1066" s="354"/>
      <c r="C1066" s="354"/>
      <c r="D1066" s="354"/>
      <c r="E1066" s="354"/>
      <c r="F1066" s="356"/>
      <c r="G1066" s="356"/>
      <c r="H1066" s="356"/>
      <c r="I1066" s="357"/>
      <c r="J1066" s="356"/>
      <c r="K1066" s="356"/>
      <c r="L1066" s="356"/>
      <c r="M1066" s="356"/>
      <c r="N1066" s="356"/>
      <c r="O1066" s="356"/>
      <c r="P1066" s="356"/>
      <c r="Q1066" s="356"/>
      <c r="R1066" s="358"/>
      <c r="S1066" s="358"/>
      <c r="T1066" s="356"/>
      <c r="U1066" s="359"/>
      <c r="V1066" s="493"/>
      <c r="W1066" s="356"/>
      <c r="X1066" s="356"/>
      <c r="Y1066" s="356"/>
      <c r="Z1066" s="356"/>
      <c r="AA1066" s="360"/>
      <c r="AB1066" s="360"/>
      <c r="AC1066" s="356"/>
      <c r="AD1066" s="356"/>
      <c r="AE1066" s="356"/>
      <c r="AF1066" s="356"/>
      <c r="AG1066" s="356"/>
      <c r="AH1066" s="356"/>
      <c r="AI1066" s="361"/>
      <c r="AJ1066" s="356"/>
      <c r="AK1066" s="356"/>
      <c r="AL1066" s="356"/>
      <c r="AM1066" s="362"/>
      <c r="AN1066" s="356"/>
      <c r="AO1066" s="356"/>
      <c r="AP1066" s="356"/>
      <c r="AQ1066" s="356"/>
      <c r="AR1066" s="363"/>
      <c r="AS1066" s="356"/>
      <c r="AT1066" s="356"/>
      <c r="AU1066" s="356"/>
      <c r="AV1066" s="364"/>
      <c r="AW1066" s="356"/>
      <c r="AX1066" s="356"/>
      <c r="AY1066" s="356"/>
      <c r="AZ1066" s="356"/>
      <c r="BA1066" s="356"/>
      <c r="BB1066" s="356"/>
      <c r="BC1066" s="356"/>
      <c r="BD1066" s="356"/>
      <c r="BE1066" s="356"/>
      <c r="BF1066" s="356"/>
      <c r="BG1066" s="356"/>
      <c r="BH1066" s="354"/>
      <c r="BI1066" s="354"/>
      <c r="BJ1066" s="356"/>
      <c r="BK1066" s="356"/>
      <c r="BL1066" s="356"/>
      <c r="BM1066" s="356"/>
      <c r="BN1066" s="356"/>
      <c r="BO1066" s="356"/>
      <c r="BP1066" s="356"/>
      <c r="BQ1066" s="356"/>
      <c r="BR1066" s="356"/>
      <c r="BS1066" s="354"/>
      <c r="BT1066" s="356"/>
    </row>
    <row r="1067" spans="1:72" ht="15.75" customHeight="1" x14ac:dyDescent="0.2">
      <c r="A1067" s="353"/>
      <c r="B1067" s="354"/>
      <c r="C1067" s="354"/>
      <c r="D1067" s="354"/>
      <c r="E1067" s="354"/>
      <c r="F1067" s="356"/>
      <c r="G1067" s="356"/>
      <c r="H1067" s="356"/>
      <c r="I1067" s="357"/>
      <c r="J1067" s="356"/>
      <c r="K1067" s="356"/>
      <c r="L1067" s="356"/>
      <c r="M1067" s="356"/>
      <c r="N1067" s="356"/>
      <c r="O1067" s="356"/>
      <c r="P1067" s="356"/>
      <c r="Q1067" s="356"/>
      <c r="R1067" s="358"/>
      <c r="S1067" s="358"/>
      <c r="T1067" s="356"/>
      <c r="U1067" s="359"/>
      <c r="V1067" s="493"/>
      <c r="W1067" s="356"/>
      <c r="X1067" s="356"/>
      <c r="Y1067" s="356"/>
      <c r="Z1067" s="356"/>
      <c r="AA1067" s="360"/>
      <c r="AB1067" s="360"/>
      <c r="AC1067" s="356"/>
      <c r="AD1067" s="356"/>
      <c r="AE1067" s="356"/>
      <c r="AF1067" s="356"/>
      <c r="AG1067" s="356"/>
      <c r="AH1067" s="356"/>
      <c r="AI1067" s="361"/>
      <c r="AJ1067" s="356"/>
      <c r="AK1067" s="356"/>
      <c r="AL1067" s="356"/>
      <c r="AM1067" s="362"/>
      <c r="AN1067" s="356"/>
      <c r="AO1067" s="356"/>
      <c r="AP1067" s="356"/>
      <c r="AQ1067" s="356"/>
      <c r="AR1067" s="363"/>
      <c r="AS1067" s="356"/>
      <c r="AT1067" s="356"/>
      <c r="AU1067" s="356"/>
      <c r="AV1067" s="364"/>
      <c r="AW1067" s="356"/>
      <c r="AX1067" s="356"/>
      <c r="AY1067" s="356"/>
      <c r="AZ1067" s="356"/>
      <c r="BA1067" s="356"/>
      <c r="BB1067" s="356"/>
      <c r="BC1067" s="356"/>
      <c r="BD1067" s="356"/>
      <c r="BE1067" s="356"/>
      <c r="BF1067" s="356"/>
      <c r="BG1067" s="356"/>
      <c r="BH1067" s="354"/>
      <c r="BI1067" s="354"/>
      <c r="BJ1067" s="356"/>
      <c r="BK1067" s="356"/>
      <c r="BL1067" s="356"/>
      <c r="BM1067" s="356"/>
      <c r="BN1067" s="356"/>
      <c r="BO1067" s="356"/>
      <c r="BP1067" s="356"/>
      <c r="BQ1067" s="356"/>
      <c r="BR1067" s="356"/>
      <c r="BS1067" s="354"/>
      <c r="BT1067" s="356"/>
    </row>
  </sheetData>
  <autoFilter ref="A7:BT121" xr:uid="{00000000-0009-0000-0000-000003000000}"/>
  <mergeCells count="36">
    <mergeCell ref="Y5:Z5"/>
    <mergeCell ref="AA5:AD5"/>
    <mergeCell ref="BH5:BJ5"/>
    <mergeCell ref="BK5:BN5"/>
    <mergeCell ref="BO5:BR5"/>
    <mergeCell ref="AE5:AH5"/>
    <mergeCell ref="AJ5:AK5"/>
    <mergeCell ref="AN5:AQ5"/>
    <mergeCell ref="AR5:AU5"/>
    <mergeCell ref="AW5:AX5"/>
    <mergeCell ref="AY5:BB5"/>
    <mergeCell ref="BC5:BF5"/>
    <mergeCell ref="D5:E5"/>
    <mergeCell ref="J5:K5"/>
    <mergeCell ref="M5:P5"/>
    <mergeCell ref="Q5:T5"/>
    <mergeCell ref="V5:W5"/>
    <mergeCell ref="A1:C1"/>
    <mergeCell ref="D1:H2"/>
    <mergeCell ref="A2:C2"/>
    <mergeCell ref="A3:C3"/>
    <mergeCell ref="D3:H3"/>
    <mergeCell ref="AJ3:AU3"/>
    <mergeCell ref="AW3:BF3"/>
    <mergeCell ref="BH3:BR3"/>
    <mergeCell ref="BS3:BT3"/>
    <mergeCell ref="A4:C4"/>
    <mergeCell ref="D4:H4"/>
    <mergeCell ref="J4:T4"/>
    <mergeCell ref="V4:AH4"/>
    <mergeCell ref="AJ4:AU4"/>
    <mergeCell ref="AW4:BF4"/>
    <mergeCell ref="BH4:BR4"/>
    <mergeCell ref="BS4:BT4"/>
    <mergeCell ref="J3:T3"/>
    <mergeCell ref="V3:AH3"/>
  </mergeCells>
  <hyperlinks>
    <hyperlink ref="D1" r:id="rId1" xr:uid="{00000000-0004-0000-0300-000000000000}"/>
    <hyperlink ref="D9" r:id="rId2" xr:uid="{00000000-0004-0000-0300-000001000000}"/>
    <hyperlink ref="J9" r:id="rId3" xr:uid="{00000000-0004-0000-0300-000002000000}"/>
    <hyperlink ref="V9" r:id="rId4" xr:uid="{00000000-0004-0000-0300-000003000000}"/>
    <hyperlink ref="AX9" r:id="rId5" xr:uid="{00000000-0004-0000-0300-000004000000}"/>
    <hyperlink ref="BJ9" r:id="rId6" xr:uid="{00000000-0004-0000-0300-000005000000}"/>
    <hyperlink ref="D10" r:id="rId7" xr:uid="{00000000-0004-0000-0300-000006000000}"/>
    <hyperlink ref="J10" r:id="rId8" xr:uid="{00000000-0004-0000-0300-000007000000}"/>
    <hyperlink ref="V10" r:id="rId9" xr:uid="{00000000-0004-0000-0300-000008000000}"/>
    <hyperlink ref="BJ10" r:id="rId10" xr:uid="{00000000-0004-0000-0300-000009000000}"/>
    <hyperlink ref="D11" r:id="rId11" xr:uid="{00000000-0004-0000-0300-00000A000000}"/>
    <hyperlink ref="J11" r:id="rId12" xr:uid="{00000000-0004-0000-0300-00000B000000}"/>
    <hyperlink ref="V11" r:id="rId13" xr:uid="{00000000-0004-0000-0300-00000C000000}"/>
    <hyperlink ref="AX11" r:id="rId14" xr:uid="{00000000-0004-0000-0300-00000E000000}"/>
    <hyperlink ref="BJ11" r:id="rId15" xr:uid="{00000000-0004-0000-0300-00000F000000}"/>
    <hyperlink ref="D12" r:id="rId16" xr:uid="{00000000-0004-0000-0300-000010000000}"/>
    <hyperlink ref="J12" r:id="rId17" xr:uid="{00000000-0004-0000-0300-000011000000}"/>
    <hyperlink ref="V12" r:id="rId18" xr:uid="{00000000-0004-0000-0300-000012000000}"/>
    <hyperlink ref="AX12" r:id="rId19" xr:uid="{00000000-0004-0000-0300-000014000000}"/>
    <hyperlink ref="BJ12" r:id="rId20" xr:uid="{00000000-0004-0000-0300-000015000000}"/>
    <hyperlink ref="D13" r:id="rId21" xr:uid="{00000000-0004-0000-0300-000016000000}"/>
    <hyperlink ref="J13" r:id="rId22" xr:uid="{00000000-0004-0000-0300-000017000000}"/>
    <hyperlink ref="AX13" r:id="rId23" xr:uid="{00000000-0004-0000-0300-000018000000}"/>
    <hyperlink ref="BJ13" r:id="rId24" display="Wage Indicator" xr:uid="{00000000-0004-0000-0300-000019000000}"/>
    <hyperlink ref="D14" r:id="rId25" xr:uid="{00000000-0004-0000-0300-00001A000000}"/>
    <hyperlink ref="J14" r:id="rId26" xr:uid="{00000000-0004-0000-0300-00001B000000}"/>
    <hyperlink ref="V14" r:id="rId27" xr:uid="{00000000-0004-0000-0300-00001C000000}"/>
    <hyperlink ref="AX14" r:id="rId28" xr:uid="{00000000-0004-0000-0300-00001E000000}"/>
    <hyperlink ref="BJ14" r:id="rId29" xr:uid="{00000000-0004-0000-0300-00001F000000}"/>
    <hyperlink ref="D15" r:id="rId30" xr:uid="{00000000-0004-0000-0300-000020000000}"/>
    <hyperlink ref="J15" r:id="rId31" xr:uid="{00000000-0004-0000-0300-000021000000}"/>
    <hyperlink ref="V15" r:id="rId32" xr:uid="{00000000-0004-0000-0300-000022000000}"/>
    <hyperlink ref="AX15" r:id="rId33" xr:uid="{00000000-0004-0000-0300-000024000000}"/>
    <hyperlink ref="BJ15" r:id="rId34" xr:uid="{00000000-0004-0000-0300-000025000000}"/>
    <hyperlink ref="D16" r:id="rId35" xr:uid="{00000000-0004-0000-0300-000026000000}"/>
    <hyperlink ref="J16" r:id="rId36" xr:uid="{00000000-0004-0000-0300-000027000000}"/>
    <hyperlink ref="V16" r:id="rId37" xr:uid="{00000000-0004-0000-0300-000028000000}"/>
    <hyperlink ref="D22" r:id="rId38" xr:uid="{00000000-0004-0000-0300-00002A000000}"/>
    <hyperlink ref="V22" r:id="rId39" xr:uid="{00000000-0004-0000-0300-00002C000000}"/>
    <hyperlink ref="D23" r:id="rId40" xr:uid="{00000000-0004-0000-0300-00002E000000}"/>
    <hyperlink ref="V23" r:id="rId41" xr:uid="{00000000-0004-0000-0300-000030000000}"/>
    <hyperlink ref="D24" r:id="rId42" xr:uid="{00000000-0004-0000-0300-000032000000}"/>
    <hyperlink ref="J24" r:id="rId43" xr:uid="{00000000-0004-0000-0300-000033000000}"/>
    <hyperlink ref="V24" r:id="rId44" xr:uid="{00000000-0004-0000-0300-000034000000}"/>
    <hyperlink ref="BJ24" r:id="rId45" xr:uid="{00000000-0004-0000-0300-000036000000}"/>
    <hyperlink ref="D29" r:id="rId46" xr:uid="{00000000-0004-0000-0300-000042000000}"/>
    <hyperlink ref="J29" r:id="rId47" xr:uid="{00000000-0004-0000-0300-000043000000}"/>
    <hyperlink ref="V29" r:id="rId48" xr:uid="{00000000-0004-0000-0300-000044000000}"/>
    <hyperlink ref="AX29" r:id="rId49" xr:uid="{00000000-0004-0000-0300-000046000000}"/>
    <hyperlink ref="BJ29" r:id="rId50" xr:uid="{00000000-0004-0000-0300-000047000000}"/>
    <hyperlink ref="D30" r:id="rId51" xr:uid="{00000000-0004-0000-0300-000048000000}"/>
    <hyperlink ref="J30" r:id="rId52" xr:uid="{00000000-0004-0000-0300-000049000000}"/>
    <hyperlink ref="V30" r:id="rId53" xr:uid="{00000000-0004-0000-0300-00004A000000}"/>
    <hyperlink ref="AX30" r:id="rId54" xr:uid="{00000000-0004-0000-0300-00004C000000}"/>
    <hyperlink ref="BJ30" r:id="rId55" xr:uid="{00000000-0004-0000-0300-00004D000000}"/>
    <hyperlink ref="D31" r:id="rId56" xr:uid="{00000000-0004-0000-0300-00004E000000}"/>
    <hyperlink ref="J31" r:id="rId57" xr:uid="{00000000-0004-0000-0300-00004F000000}"/>
    <hyperlink ref="AX31" r:id="rId58" xr:uid="{00000000-0004-0000-0300-000052000000}"/>
    <hyperlink ref="BJ31" r:id="rId59" xr:uid="{00000000-0004-0000-0300-000053000000}"/>
    <hyperlink ref="D32" r:id="rId60" xr:uid="{00000000-0004-0000-0300-000054000000}"/>
    <hyperlink ref="J32" r:id="rId61" xr:uid="{00000000-0004-0000-0300-000055000000}"/>
    <hyperlink ref="AX32" r:id="rId62" xr:uid="{00000000-0004-0000-0300-000058000000}"/>
    <hyperlink ref="D33" r:id="rId63" xr:uid="{00000000-0004-0000-0300-000059000000}"/>
    <hyperlink ref="J33" r:id="rId64" xr:uid="{00000000-0004-0000-0300-00005A000000}"/>
    <hyperlink ref="AX33" r:id="rId65" xr:uid="{00000000-0004-0000-0300-00005D000000}"/>
    <hyperlink ref="BJ33" r:id="rId66" xr:uid="{00000000-0004-0000-0300-00005E000000}"/>
    <hyperlink ref="D34" r:id="rId67" xr:uid="{00000000-0004-0000-0300-00005F000000}"/>
    <hyperlink ref="J34" r:id="rId68" xr:uid="{00000000-0004-0000-0300-000060000000}"/>
    <hyperlink ref="AX34" r:id="rId69" xr:uid="{00000000-0004-0000-0300-000063000000}"/>
    <hyperlink ref="BJ34" r:id="rId70" xr:uid="{00000000-0004-0000-0300-000064000000}"/>
    <hyperlink ref="D35" r:id="rId71" xr:uid="{00000000-0004-0000-0300-000065000000}"/>
    <hyperlink ref="J35" r:id="rId72" xr:uid="{00000000-0004-0000-0300-000066000000}"/>
    <hyperlink ref="AX35" r:id="rId73" xr:uid="{00000000-0004-0000-0300-000069000000}"/>
    <hyperlink ref="BJ35" r:id="rId74" xr:uid="{00000000-0004-0000-0300-00006A000000}"/>
    <hyperlink ref="D37" r:id="rId75" xr:uid="{00000000-0004-0000-0300-00006B000000}"/>
    <hyperlink ref="J37" r:id="rId76" xr:uid="{00000000-0004-0000-0300-00006C000000}"/>
    <hyperlink ref="AX37" r:id="rId77" xr:uid="{00000000-0004-0000-0300-00006F000000}"/>
    <hyperlink ref="BJ37" r:id="rId78" xr:uid="{00000000-0004-0000-0300-000070000000}"/>
    <hyperlink ref="D38" r:id="rId79" xr:uid="{00000000-0004-0000-0300-000071000000}"/>
    <hyperlink ref="J38" r:id="rId80" xr:uid="{00000000-0004-0000-0300-000072000000}"/>
    <hyperlink ref="V38" r:id="rId81" xr:uid="{00000000-0004-0000-0300-000073000000}"/>
    <hyperlink ref="AX38" r:id="rId82" xr:uid="{00000000-0004-0000-0300-000075000000}"/>
    <hyperlink ref="BJ38" r:id="rId83" display="Wage Indicator " xr:uid="{00000000-0004-0000-0300-000076000000}"/>
    <hyperlink ref="D39" r:id="rId84" xr:uid="{00000000-0004-0000-0300-000077000000}"/>
    <hyperlink ref="J39" r:id="rId85" xr:uid="{00000000-0004-0000-0300-000078000000}"/>
    <hyperlink ref="V39" r:id="rId86" xr:uid="{00000000-0004-0000-0300-000079000000}"/>
    <hyperlink ref="AX39" r:id="rId87" xr:uid="{00000000-0004-0000-0300-00007B000000}"/>
    <hyperlink ref="BJ39" r:id="rId88" xr:uid="{00000000-0004-0000-0300-00007C000000}"/>
    <hyperlink ref="D40" r:id="rId89" xr:uid="{00000000-0004-0000-0300-00007D000000}"/>
    <hyperlink ref="J40" r:id="rId90" xr:uid="{00000000-0004-0000-0300-00007E000000}"/>
    <hyperlink ref="V40" r:id="rId91" xr:uid="{00000000-0004-0000-0300-00007F000000}"/>
    <hyperlink ref="BJ40" r:id="rId92" xr:uid="{00000000-0004-0000-0300-000081000000}"/>
    <hyperlink ref="D42" r:id="rId93" xr:uid="{00000000-0004-0000-0300-000082000000}"/>
    <hyperlink ref="J42" r:id="rId94" xr:uid="{00000000-0004-0000-0300-000083000000}"/>
    <hyperlink ref="V42" r:id="rId95" xr:uid="{00000000-0004-0000-0300-000084000000}"/>
    <hyperlink ref="AJ42" r:id="rId96" xr:uid="{00000000-0004-0000-0300-000085000000}"/>
    <hyperlink ref="BJ42" r:id="rId97" display="Wage Indicator" xr:uid="{00000000-0004-0000-0300-000086000000}"/>
    <hyperlink ref="D44" r:id="rId98" xr:uid="{00000000-0004-0000-0300-000087000000}"/>
    <hyperlink ref="J44" r:id="rId99" xr:uid="{00000000-0004-0000-0300-000088000000}"/>
    <hyperlink ref="V44" r:id="rId100" xr:uid="{00000000-0004-0000-0300-000089000000}"/>
    <hyperlink ref="AX44" r:id="rId101" xr:uid="{00000000-0004-0000-0300-00008B000000}"/>
    <hyperlink ref="BJ44" r:id="rId102" xr:uid="{00000000-0004-0000-0300-00008C000000}"/>
    <hyperlink ref="D46" r:id="rId103" xr:uid="{00000000-0004-0000-0300-00008D000000}"/>
    <hyperlink ref="J46" r:id="rId104" xr:uid="{00000000-0004-0000-0300-00008E000000}"/>
    <hyperlink ref="V46" r:id="rId105" xr:uid="{00000000-0004-0000-0300-00008F000000}"/>
    <hyperlink ref="AX46" r:id="rId106" xr:uid="{00000000-0004-0000-0300-000091000000}"/>
    <hyperlink ref="BJ46" r:id="rId107" xr:uid="{00000000-0004-0000-0300-000092000000}"/>
    <hyperlink ref="D47" r:id="rId108" xr:uid="{00000000-0004-0000-0300-000093000000}"/>
    <hyperlink ref="J47" r:id="rId109" xr:uid="{00000000-0004-0000-0300-000094000000}"/>
    <hyperlink ref="V47" r:id="rId110" xr:uid="{00000000-0004-0000-0300-000095000000}"/>
    <hyperlink ref="AX47" r:id="rId111" xr:uid="{00000000-0004-0000-0300-000096000000}"/>
    <hyperlink ref="BJ47" r:id="rId112" xr:uid="{00000000-0004-0000-0300-000097000000}"/>
    <hyperlink ref="D49" r:id="rId113" xr:uid="{00000000-0004-0000-0300-000098000000}"/>
    <hyperlink ref="J49" r:id="rId114" xr:uid="{00000000-0004-0000-0300-000099000000}"/>
    <hyperlink ref="V49" r:id="rId115" xr:uid="{00000000-0004-0000-0300-00009A000000}"/>
    <hyperlink ref="AX49" r:id="rId116" xr:uid="{00000000-0004-0000-0300-00009C000000}"/>
    <hyperlink ref="BJ49" r:id="rId117" xr:uid="{00000000-0004-0000-0300-00009D000000}"/>
    <hyperlink ref="D51" r:id="rId118" xr:uid="{00000000-0004-0000-0300-00009E000000}"/>
    <hyperlink ref="J51" r:id="rId119" xr:uid="{00000000-0004-0000-0300-00009F000000}"/>
    <hyperlink ref="V51" r:id="rId120" xr:uid="{00000000-0004-0000-0300-0000A0000000}"/>
    <hyperlink ref="AX51" r:id="rId121" xr:uid="{00000000-0004-0000-0300-0000A2000000}"/>
    <hyperlink ref="D52" r:id="rId122" xr:uid="{00000000-0004-0000-0300-0000A3000000}"/>
    <hyperlink ref="V52" r:id="rId123" xr:uid="{00000000-0004-0000-0300-0000A4000000}"/>
    <hyperlink ref="AX52" r:id="rId124" xr:uid="{00000000-0004-0000-0300-0000A6000000}"/>
    <hyperlink ref="BJ52" r:id="rId125" xr:uid="{00000000-0004-0000-0300-0000A7000000}"/>
    <hyperlink ref="AX53" r:id="rId126" xr:uid="{00000000-0004-0000-0300-0000AA000000}"/>
    <hyperlink ref="BJ53" r:id="rId127" xr:uid="{00000000-0004-0000-0300-0000AB000000}"/>
    <hyperlink ref="D54" r:id="rId128" xr:uid="{00000000-0004-0000-0300-0000AC000000}"/>
    <hyperlink ref="J54" r:id="rId129" xr:uid="{00000000-0004-0000-0300-0000AD000000}"/>
    <hyperlink ref="V54" r:id="rId130" xr:uid="{00000000-0004-0000-0300-0000AE000000}"/>
    <hyperlink ref="AX54" r:id="rId131" xr:uid="{00000000-0004-0000-0300-0000B0000000}"/>
    <hyperlink ref="BJ54" r:id="rId132" display="Wage Indicator" xr:uid="{00000000-0004-0000-0300-0000B1000000}"/>
    <hyperlink ref="D55" r:id="rId133" xr:uid="{00000000-0004-0000-0300-0000B2000000}"/>
    <hyperlink ref="J55" r:id="rId134" xr:uid="{00000000-0004-0000-0300-0000B3000000}"/>
    <hyperlink ref="V55" r:id="rId135" xr:uid="{00000000-0004-0000-0300-0000B4000000}"/>
    <hyperlink ref="BJ55" r:id="rId136" display="Wage Indicator" xr:uid="{00000000-0004-0000-0300-0000B6000000}"/>
    <hyperlink ref="D57" r:id="rId137" xr:uid="{00000000-0004-0000-0300-0000B7000000}"/>
    <hyperlink ref="J57" r:id="rId138" xr:uid="{00000000-0004-0000-0300-0000B8000000}"/>
    <hyperlink ref="V57" r:id="rId139" xr:uid="{00000000-0004-0000-0300-0000B9000000}"/>
    <hyperlink ref="AX57" r:id="rId140" xr:uid="{00000000-0004-0000-0300-0000BB000000}"/>
    <hyperlink ref="BJ57" r:id="rId141" xr:uid="{00000000-0004-0000-0300-0000BC000000}"/>
    <hyperlink ref="D59" r:id="rId142" xr:uid="{00000000-0004-0000-0300-0000BD000000}"/>
    <hyperlink ref="J59" r:id="rId143" xr:uid="{00000000-0004-0000-0300-0000BE000000}"/>
    <hyperlink ref="V59" r:id="rId144" xr:uid="{00000000-0004-0000-0300-0000BF000000}"/>
    <hyperlink ref="AX59" r:id="rId145" xr:uid="{00000000-0004-0000-0300-0000C1000000}"/>
    <hyperlink ref="BJ59" r:id="rId146" xr:uid="{00000000-0004-0000-0300-0000C2000000}"/>
    <hyperlink ref="D64" r:id="rId147" xr:uid="{00000000-0004-0000-0300-0000C3000000}"/>
    <hyperlink ref="J64" r:id="rId148" xr:uid="{00000000-0004-0000-0300-0000C4000000}"/>
    <hyperlink ref="V64" r:id="rId149" xr:uid="{00000000-0004-0000-0300-0000C5000000}"/>
    <hyperlink ref="AJ64" r:id="rId150" xr:uid="{00000000-0004-0000-0300-0000C6000000}"/>
    <hyperlink ref="AX64" r:id="rId151" xr:uid="{00000000-0004-0000-0300-0000C7000000}"/>
    <hyperlink ref="BJ64" r:id="rId152" xr:uid="{00000000-0004-0000-0300-0000C8000000}"/>
    <hyperlink ref="D65" r:id="rId153" xr:uid="{00000000-0004-0000-0300-0000C9000000}"/>
    <hyperlink ref="J65" r:id="rId154" xr:uid="{00000000-0004-0000-0300-0000CA000000}"/>
    <hyperlink ref="AJ65" r:id="rId155" xr:uid="{00000000-0004-0000-0300-0000CC000000}"/>
    <hyperlink ref="AX65" r:id="rId156" xr:uid="{00000000-0004-0000-0300-0000CD000000}"/>
    <hyperlink ref="BJ65" r:id="rId157" xr:uid="{00000000-0004-0000-0300-0000CE000000}"/>
    <hyperlink ref="D66" r:id="rId158" xr:uid="{00000000-0004-0000-0300-0000CF000000}"/>
    <hyperlink ref="J66" r:id="rId159" xr:uid="{00000000-0004-0000-0300-0000D0000000}"/>
    <hyperlink ref="AJ66" r:id="rId160" xr:uid="{00000000-0004-0000-0300-0000D2000000}"/>
    <hyperlink ref="AX66" r:id="rId161" xr:uid="{00000000-0004-0000-0300-0000D3000000}"/>
    <hyperlink ref="D75" r:id="rId162" xr:uid="{00000000-0004-0000-0300-0000D9000000}"/>
    <hyperlink ref="J75" r:id="rId163" xr:uid="{00000000-0004-0000-0300-0000DA000000}"/>
    <hyperlink ref="AX75" r:id="rId164" xr:uid="{00000000-0004-0000-0300-0000DD000000}"/>
    <hyperlink ref="BJ75" r:id="rId165" xr:uid="{00000000-0004-0000-0300-0000DE000000}"/>
    <hyperlink ref="D77" r:id="rId166" xr:uid="{00000000-0004-0000-0300-0000DF000000}"/>
    <hyperlink ref="J77" r:id="rId167" xr:uid="{00000000-0004-0000-0300-0000E0000000}"/>
    <hyperlink ref="V77" r:id="rId168" xr:uid="{00000000-0004-0000-0300-0000E1000000}"/>
    <hyperlink ref="AJ77" r:id="rId169" xr:uid="{00000000-0004-0000-0300-0000E2000000}"/>
    <hyperlink ref="BJ77" r:id="rId170" xr:uid="{00000000-0004-0000-0300-0000E3000000}"/>
    <hyperlink ref="D78" r:id="rId171" xr:uid="{00000000-0004-0000-0300-0000E4000000}"/>
    <hyperlink ref="J78" r:id="rId172" xr:uid="{00000000-0004-0000-0300-0000E5000000}"/>
    <hyperlink ref="V78" r:id="rId173" xr:uid="{00000000-0004-0000-0300-0000E6000000}"/>
    <hyperlink ref="AX78" r:id="rId174" xr:uid="{00000000-0004-0000-0300-0000E8000000}"/>
    <hyperlink ref="BJ78" r:id="rId175" xr:uid="{00000000-0004-0000-0300-0000E9000000}"/>
    <hyperlink ref="D82" r:id="rId176" xr:uid="{00000000-0004-0000-0300-0000EA000000}"/>
    <hyperlink ref="J82" r:id="rId177" xr:uid="{00000000-0004-0000-0300-0000EB000000}"/>
    <hyperlink ref="V82" r:id="rId178" xr:uid="{00000000-0004-0000-0300-0000EC000000}"/>
    <hyperlink ref="AX82" r:id="rId179" xr:uid="{00000000-0004-0000-0300-0000EE000000}"/>
    <hyperlink ref="BJ82" r:id="rId180" display="Wage Indicator" xr:uid="{00000000-0004-0000-0300-0000EF000000}"/>
    <hyperlink ref="D83" r:id="rId181" xr:uid="{00000000-0004-0000-0300-0000F0000000}"/>
    <hyperlink ref="J83" r:id="rId182" xr:uid="{00000000-0004-0000-0300-0000F1000000}"/>
    <hyperlink ref="V83" r:id="rId183" xr:uid="{00000000-0004-0000-0300-0000F2000000}"/>
    <hyperlink ref="AX83" r:id="rId184" xr:uid="{00000000-0004-0000-0300-0000F4000000}"/>
    <hyperlink ref="BJ83" r:id="rId185" display="Wage Indicator" xr:uid="{00000000-0004-0000-0300-0000F5000000}"/>
    <hyperlink ref="D84" r:id="rId186" xr:uid="{00000000-0004-0000-0300-0000F6000000}"/>
    <hyperlink ref="J84" r:id="rId187" xr:uid="{00000000-0004-0000-0300-0000F7000000}"/>
    <hyperlink ref="V84" r:id="rId188" xr:uid="{00000000-0004-0000-0300-0000F8000000}"/>
    <hyperlink ref="AX84" r:id="rId189" xr:uid="{00000000-0004-0000-0300-0000FA000000}"/>
    <hyperlink ref="BJ84" r:id="rId190" display="Wage Indicator" xr:uid="{00000000-0004-0000-0300-0000FB000000}"/>
    <hyperlink ref="D85" r:id="rId191" xr:uid="{00000000-0004-0000-0300-0000FC000000}"/>
    <hyperlink ref="J85" r:id="rId192" xr:uid="{00000000-0004-0000-0300-0000FD000000}"/>
    <hyperlink ref="V85" r:id="rId193" xr:uid="{00000000-0004-0000-0300-0000FE000000}"/>
    <hyperlink ref="AX85" r:id="rId194" xr:uid="{00000000-0004-0000-0300-000000010000}"/>
    <hyperlink ref="BJ85" r:id="rId195" xr:uid="{00000000-0004-0000-0300-000001010000}"/>
    <hyperlink ref="D86" r:id="rId196" xr:uid="{00000000-0004-0000-0300-000002010000}"/>
    <hyperlink ref="J86" r:id="rId197" xr:uid="{00000000-0004-0000-0300-000003010000}"/>
    <hyperlink ref="V86" r:id="rId198" xr:uid="{00000000-0004-0000-0300-000004010000}"/>
    <hyperlink ref="BJ86" r:id="rId199" xr:uid="{00000000-0004-0000-0300-000006010000}"/>
    <hyperlink ref="D88" r:id="rId200" xr:uid="{00000000-0004-0000-0300-000007010000}"/>
    <hyperlink ref="V88" r:id="rId201" xr:uid="{00000000-0004-0000-0300-000009010000}"/>
    <hyperlink ref="AX88" r:id="rId202" xr:uid="{00000000-0004-0000-0300-00000B010000}"/>
    <hyperlink ref="BJ88" r:id="rId203" xr:uid="{00000000-0004-0000-0300-00000C010000}"/>
    <hyperlink ref="D89" r:id="rId204" xr:uid="{00000000-0004-0000-0300-00000D010000}"/>
    <hyperlink ref="J89" r:id="rId205" xr:uid="{00000000-0004-0000-0300-00000E010000}"/>
    <hyperlink ref="V89" r:id="rId206" xr:uid="{00000000-0004-0000-0300-00000F010000}"/>
    <hyperlink ref="AX89" r:id="rId207" xr:uid="{00000000-0004-0000-0300-000011010000}"/>
    <hyperlink ref="BJ89" r:id="rId208" xr:uid="{00000000-0004-0000-0300-000012010000}"/>
    <hyperlink ref="D90" r:id="rId209" xr:uid="{00000000-0004-0000-0300-000013010000}"/>
    <hyperlink ref="V90" r:id="rId210" xr:uid="{00000000-0004-0000-0300-000015010000}"/>
    <hyperlink ref="BJ90" r:id="rId211" xr:uid="{00000000-0004-0000-0300-000017010000}"/>
    <hyperlink ref="D91" r:id="rId212" xr:uid="{00000000-0004-0000-0300-000018010000}"/>
    <hyperlink ref="J91" r:id="rId213" xr:uid="{00000000-0004-0000-0300-000019010000}"/>
    <hyperlink ref="V91" r:id="rId214" xr:uid="{00000000-0004-0000-0300-00001A010000}"/>
    <hyperlink ref="AX91" r:id="rId215" xr:uid="{00000000-0004-0000-0300-00001C010000}"/>
    <hyperlink ref="BJ91" r:id="rId216" xr:uid="{00000000-0004-0000-0300-00001D010000}"/>
    <hyperlink ref="D92" r:id="rId217" xr:uid="{00000000-0004-0000-0300-00001E010000}"/>
    <hyperlink ref="J92" r:id="rId218" xr:uid="{00000000-0004-0000-0300-00001F010000}"/>
    <hyperlink ref="V92" r:id="rId219" xr:uid="{00000000-0004-0000-0300-000020010000}"/>
    <hyperlink ref="AX92" r:id="rId220" xr:uid="{00000000-0004-0000-0300-000022010000}"/>
    <hyperlink ref="BJ92" r:id="rId221" xr:uid="{00000000-0004-0000-0300-000023010000}"/>
    <hyperlink ref="D93" r:id="rId222" xr:uid="{00000000-0004-0000-0300-000024010000}"/>
    <hyperlink ref="J93" r:id="rId223" xr:uid="{00000000-0004-0000-0300-000025010000}"/>
    <hyperlink ref="V93" r:id="rId224" xr:uid="{00000000-0004-0000-0300-000026010000}"/>
    <hyperlink ref="AX93" r:id="rId225" xr:uid="{00000000-0004-0000-0300-000028010000}"/>
    <hyperlink ref="BJ93" r:id="rId226" xr:uid="{00000000-0004-0000-0300-000029010000}"/>
    <hyperlink ref="D94" r:id="rId227" xr:uid="{00000000-0004-0000-0300-00002A010000}"/>
    <hyperlink ref="J94" r:id="rId228" xr:uid="{00000000-0004-0000-0300-00002B010000}"/>
    <hyperlink ref="AX94" r:id="rId229" xr:uid="{00000000-0004-0000-0300-00002E010000}"/>
    <hyperlink ref="BJ94" r:id="rId230" display="Wage Indicator " xr:uid="{00000000-0004-0000-0300-00002F010000}"/>
    <hyperlink ref="D95" r:id="rId231" xr:uid="{00000000-0004-0000-0300-000030010000}"/>
    <hyperlink ref="J95" r:id="rId232" xr:uid="{00000000-0004-0000-0300-000031010000}"/>
    <hyperlink ref="AJ95" r:id="rId233" xr:uid="{00000000-0004-0000-0300-000033010000}"/>
    <hyperlink ref="BJ95" r:id="rId234" display="Wage Indicator" xr:uid="{00000000-0004-0000-0300-000034010000}"/>
    <hyperlink ref="J101" r:id="rId235" xr:uid="{00000000-0004-0000-0300-000036010000}"/>
    <hyperlink ref="V101" r:id="rId236" xr:uid="{00000000-0004-0000-0300-000037010000}"/>
    <hyperlink ref="AX101" r:id="rId237" xr:uid="{00000000-0004-0000-0300-000039010000}"/>
    <hyperlink ref="BJ101" r:id="rId238" xr:uid="{00000000-0004-0000-0300-00003A010000}"/>
    <hyperlink ref="D103" r:id="rId239" display="LW &amp; LI Reference Value" xr:uid="{00000000-0004-0000-0300-00003B010000}"/>
    <hyperlink ref="J103" r:id="rId240" xr:uid="{00000000-0004-0000-0300-00003C010000}"/>
    <hyperlink ref="V103" r:id="rId241" xr:uid="{00000000-0004-0000-0300-00003D010000}"/>
    <hyperlink ref="AX103" r:id="rId242" xr:uid="{00000000-0004-0000-0300-00003F010000}"/>
    <hyperlink ref="BJ103" r:id="rId243" display="Wage Indicator" xr:uid="{00000000-0004-0000-0300-000040010000}"/>
    <hyperlink ref="D105" r:id="rId244" xr:uid="{00000000-0004-0000-0300-000041010000}"/>
    <hyperlink ref="J105" r:id="rId245" xr:uid="{00000000-0004-0000-0300-000042010000}"/>
    <hyperlink ref="V105" r:id="rId246" xr:uid="{00000000-0004-0000-0300-000043010000}"/>
    <hyperlink ref="AX105" r:id="rId247" xr:uid="{00000000-0004-0000-0300-000045010000}"/>
    <hyperlink ref="BJ105" r:id="rId248" xr:uid="{00000000-0004-0000-0300-000046010000}"/>
    <hyperlink ref="D106" r:id="rId249" xr:uid="{00000000-0004-0000-0300-000047010000}"/>
    <hyperlink ref="J106" r:id="rId250" xr:uid="{00000000-0004-0000-0300-000048010000}"/>
    <hyperlink ref="V106" r:id="rId251" xr:uid="{00000000-0004-0000-0300-000049010000}"/>
    <hyperlink ref="AX106" r:id="rId252" xr:uid="{00000000-0004-0000-0300-00004B010000}"/>
    <hyperlink ref="BJ106" r:id="rId253" xr:uid="{00000000-0004-0000-0300-00004C010000}"/>
    <hyperlink ref="D107" r:id="rId254" xr:uid="{00000000-0004-0000-0300-00004D010000}"/>
    <hyperlink ref="J107" r:id="rId255" xr:uid="{00000000-0004-0000-0300-00004E010000}"/>
    <hyperlink ref="V107" r:id="rId256" xr:uid="{00000000-0004-0000-0300-00004F010000}"/>
    <hyperlink ref="AX107" r:id="rId257" xr:uid="{00000000-0004-0000-0300-000051010000}"/>
    <hyperlink ref="BJ107" r:id="rId258" xr:uid="{00000000-0004-0000-0300-000052010000}"/>
    <hyperlink ref="D108" r:id="rId259" display="LW &amp; LI Reference Value" xr:uid="{00000000-0004-0000-0300-000053010000}"/>
    <hyperlink ref="J108" r:id="rId260" xr:uid="{00000000-0004-0000-0300-000054010000}"/>
    <hyperlink ref="V108" r:id="rId261" xr:uid="{00000000-0004-0000-0300-000055010000}"/>
    <hyperlink ref="AX108" r:id="rId262" xr:uid="{00000000-0004-0000-0300-000057010000}"/>
    <hyperlink ref="BJ108" r:id="rId263" xr:uid="{00000000-0004-0000-0300-000058010000}"/>
    <hyperlink ref="D109" r:id="rId264" xr:uid="{00000000-0004-0000-0300-000059010000}"/>
    <hyperlink ref="J109" r:id="rId265" xr:uid="{00000000-0004-0000-0300-00005A010000}"/>
    <hyperlink ref="V109" r:id="rId266" xr:uid="{00000000-0004-0000-0300-00005B010000}"/>
    <hyperlink ref="AX109" r:id="rId267" xr:uid="{00000000-0004-0000-0300-00005D010000}"/>
    <hyperlink ref="BJ109" r:id="rId268" xr:uid="{00000000-0004-0000-0300-00005E010000}"/>
    <hyperlink ref="D114" r:id="rId269" xr:uid="{00000000-0004-0000-0300-00005F010000}"/>
    <hyperlink ref="V114" r:id="rId270" xr:uid="{00000000-0004-0000-0300-000061010000}"/>
    <hyperlink ref="AX114" r:id="rId271" xr:uid="{00000000-0004-0000-0300-000063010000}"/>
    <hyperlink ref="BJ114" r:id="rId272" xr:uid="{00000000-0004-0000-0300-000064010000}"/>
    <hyperlink ref="D115" r:id="rId273" xr:uid="{00000000-0004-0000-0300-00006F010000}"/>
    <hyperlink ref="J115" r:id="rId274" xr:uid="{00000000-0004-0000-0300-000070010000}"/>
    <hyperlink ref="V115" r:id="rId275" xr:uid="{00000000-0004-0000-0300-000071010000}"/>
    <hyperlink ref="AX115" r:id="rId276" xr:uid="{00000000-0004-0000-0300-000073010000}"/>
    <hyperlink ref="BJ115" r:id="rId277" xr:uid="{00000000-0004-0000-0300-000074010000}"/>
    <hyperlink ref="D27" r:id="rId278" xr:uid="{8CE49C4B-0762-434F-82D3-A2F2CE227A30}"/>
    <hyperlink ref="J27" r:id="rId279" xr:uid="{DC1E2A45-9B0B-CA4F-8C5B-38556AF05408}"/>
    <hyperlink ref="AX27" r:id="rId280" xr:uid="{4B9B2FEB-6244-6F49-8FD1-408EC9314293}"/>
    <hyperlink ref="BJ27" r:id="rId281" xr:uid="{D6B66833-B6CB-E249-8C52-3DCE773B472B}"/>
    <hyperlink ref="D25" r:id="rId282" xr:uid="{0E53D20B-F977-8E41-A28E-9ACD9FE54CC3}"/>
    <hyperlink ref="AX25" r:id="rId283" xr:uid="{A583E002-8E78-2D43-8F3B-2C179C253C3D}"/>
    <hyperlink ref="BJ25" r:id="rId284" xr:uid="{C2230D78-EC93-3D4A-A4A9-15CA33CAAA92}"/>
    <hyperlink ref="AJ25" r:id="rId285" location=":~:text=Cambodia%20has%20recently%20redefined%20the,rate)%20per%20person%20per%20day." xr:uid="{257DA8E9-52EE-5A41-AABD-4034638971B1}"/>
    <hyperlink ref="J25" r:id="rId286" display="GLWC" xr:uid="{105DDC02-8871-0341-81AD-E20024C0310D}"/>
    <hyperlink ref="AX28" r:id="rId287" xr:uid="{FF8C7276-36E9-DD45-BF87-53C8FD60C578}"/>
    <hyperlink ref="D28" r:id="rId288" xr:uid="{6ADC0962-600F-8741-A20B-5F6E816A7F06}"/>
    <hyperlink ref="J50" r:id="rId289" display="Living Income Reference Value" xr:uid="{29225B42-B009-AE4B-A971-F5370C4CD7E1}"/>
    <hyperlink ref="D50" r:id="rId290" xr:uid="{059EEE85-0237-5840-894D-07FAC163E020}"/>
    <hyperlink ref="AX36" r:id="rId291" xr:uid="{A444B5A2-D313-5240-A063-4FC298EF6EC4}"/>
    <hyperlink ref="D36" r:id="rId292" xr:uid="{CCA9DD6D-0EDD-314E-8324-73B94B08B503}"/>
    <hyperlink ref="AX41" r:id="rId293" xr:uid="{16B83460-9890-8642-A349-853E37040324}"/>
    <hyperlink ref="D41" r:id="rId294" xr:uid="{051D9A6B-CFBB-0E4F-B8C0-AF655FA5590D}"/>
    <hyperlink ref="V41" r:id="rId295" xr:uid="{8808FA7D-267B-7F47-B052-491951AA49EA}"/>
    <hyperlink ref="BJ16" r:id="rId296" xr:uid="{5819CBAC-3DCB-104C-AFBC-30D136B4F6BA}"/>
    <hyperlink ref="V27" r:id="rId297" xr:uid="{1DDCEEA2-9D77-9C4F-B57A-E39E0577F722}"/>
    <hyperlink ref="V28" r:id="rId298" xr:uid="{328E1B90-A7C9-1142-B242-D15459B9054C}"/>
    <hyperlink ref="BJ28" r:id="rId299" xr:uid="{4B1FEDBD-193C-3747-9524-18B7DEAEE9EE}"/>
    <hyperlink ref="V31" r:id="rId300" xr:uid="{AFAF8DCF-35C6-A042-98A2-B04D741A94C8}"/>
    <hyperlink ref="V32" r:id="rId301" xr:uid="{BE27D4F1-701C-4149-93AF-5FFA31609D2C}"/>
    <hyperlink ref="V33" r:id="rId302" xr:uid="{82C375E0-240F-0243-BDB2-80200C53E6BD}"/>
    <hyperlink ref="V34" r:id="rId303" xr:uid="{C125E0AD-2CB3-8340-9FE8-62C7670EC053}"/>
    <hyperlink ref="V35" r:id="rId304" xr:uid="{43E3138D-2494-1D4B-811C-3214C4F94349}"/>
    <hyperlink ref="V36" r:id="rId305" xr:uid="{415C4A87-2FED-D244-BFAE-31221BC1A8BF}"/>
    <hyperlink ref="V37" r:id="rId306" xr:uid="{C22A1121-6FE6-0D4C-832A-70CA65104309}"/>
    <hyperlink ref="AX48" r:id="rId307" xr:uid="{E0D10476-CDD7-9E4D-9700-08E8503F696F}"/>
    <hyperlink ref="BJ48" r:id="rId308" xr:uid="{F6657B56-B8D1-B14C-9BCF-FFEA92088AD1}"/>
    <hyperlink ref="V48" r:id="rId309" xr:uid="{1A057E1F-9C5D-E34F-8F16-D511999CF207}"/>
    <hyperlink ref="J48" r:id="rId310" xr:uid="{508A7DF5-B9AF-A94D-985E-B074C0FFCB13}"/>
    <hyperlink ref="V50" r:id="rId311" xr:uid="{A2F775D9-AB00-BA48-A676-D6C326FFE6D3}"/>
    <hyperlink ref="BJ50" r:id="rId312" xr:uid="{4C7017BD-A1FE-654E-866C-9BE32F1AF41D}"/>
    <hyperlink ref="BJ51" r:id="rId313" xr:uid="{003B1191-99E6-274D-B403-09EA90D725C0}"/>
    <hyperlink ref="V53" r:id="rId314" xr:uid="{F4AB708B-5681-714D-BF21-FF5F566DFCD9}"/>
    <hyperlink ref="AX56" r:id="rId315" xr:uid="{A24912C9-A4D2-C545-A8DD-6B082597A4B3}"/>
    <hyperlink ref="BJ56" r:id="rId316" xr:uid="{737D21EB-C860-0148-8262-16EAC6542544}"/>
    <hyperlink ref="V56" r:id="rId317" xr:uid="{9460D852-B4F8-B744-A3FD-026EE1B07ED3}"/>
    <hyperlink ref="D56" r:id="rId318" xr:uid="{D8E82CAB-340B-B842-8F2E-9BCBBC3A95BF}"/>
    <hyperlink ref="BJ58" r:id="rId319" xr:uid="{D612FFB5-CA13-D541-8EF5-5CD8C4C06FA9}"/>
    <hyperlink ref="AX58" r:id="rId320" xr:uid="{A608772D-3975-B544-A473-A9A9F89CA704}"/>
    <hyperlink ref="V58" r:id="rId321" xr:uid="{9F9B3D67-8C52-BB45-BF60-DD6AFC6ECD02}"/>
    <hyperlink ref="D58" r:id="rId322" xr:uid="{ACECF174-2D67-1345-8208-BD94AF4306E3}"/>
    <hyperlink ref="J58" r:id="rId323" xr:uid="{61A867D7-E33D-F842-B52C-80ADC1F6E73E}"/>
    <hyperlink ref="V65" r:id="rId324" xr:uid="{CFBA8586-1757-934A-A8FC-B528BAB0BEB5}"/>
    <hyperlink ref="V66" r:id="rId325" xr:uid="{4BCE9008-4D24-9F41-B4F3-78B5BBAA5C08}"/>
    <hyperlink ref="AX61" r:id="rId326" xr:uid="{855BB778-1B12-4544-B9F9-A4B153740BB5}"/>
    <hyperlink ref="J61" r:id="rId327" xr:uid="{6356464C-F1BC-AF45-A3C6-532EEBDDD7F4}"/>
    <hyperlink ref="V61" r:id="rId328" xr:uid="{7CA4FAFA-B73D-5042-9D33-DDE7C3FF211C}"/>
    <hyperlink ref="V62" r:id="rId329" xr:uid="{78109DE2-2473-A849-8065-772874C766B4}"/>
    <hyperlink ref="V63" r:id="rId330" xr:uid="{4F7E5B6F-7C3C-0B4B-8562-85AC5FFBF38F}"/>
    <hyperlink ref="AJ61" r:id="rId331" xr:uid="{C63FB6D1-4ABA-774E-A555-5BE80EA77379}"/>
    <hyperlink ref="AJ62" r:id="rId332" xr:uid="{5F05A2C6-D08B-6A4A-BD6E-E07264727AE1}"/>
    <hyperlink ref="AJ63" r:id="rId333" xr:uid="{667BBC09-14B4-074B-B302-C3AE88085DE7}"/>
    <hyperlink ref="D61" r:id="rId334" display="Calculated from  GLWC" xr:uid="{3B8D1108-4DAB-AA49-8670-6C82BEF08BF4}"/>
    <hyperlink ref="D62" r:id="rId335" xr:uid="{F9896780-9221-7A4E-86D9-65553EC4A22F}"/>
    <hyperlink ref="J62" r:id="rId336" display="Living Wage Reference Value" xr:uid="{DC8C30A4-F90E-DC47-AA16-E36120E50810}"/>
    <hyperlink ref="AX62" r:id="rId337" xr:uid="{16E813B5-F4D6-5840-A81B-C938F7FC5C71}"/>
    <hyperlink ref="D63" r:id="rId338" xr:uid="{51EFCE01-7AFC-D348-B3A9-52B308671428}"/>
    <hyperlink ref="J63" r:id="rId339" xr:uid="{2B1D4F28-999E-6845-97EC-8EC64D8A3D22}"/>
    <hyperlink ref="BJ61" r:id="rId340" xr:uid="{558F8F5B-8BBF-484A-AAAD-C6154F99234F}"/>
    <hyperlink ref="AX63" r:id="rId341" xr:uid="{838FF1E1-E50E-7C4B-BFF2-67164266DD73}"/>
    <hyperlink ref="AX73" r:id="rId342" xr:uid="{49A9DA66-E186-7848-B223-28B49B0BBAEA}"/>
    <hyperlink ref="V73" r:id="rId343" xr:uid="{91390EBA-66CC-A042-A20B-8E9A0AE4DAEB}"/>
    <hyperlink ref="BJ73" r:id="rId344" xr:uid="{8B2719A1-227A-3E44-AEDA-74543355465E}"/>
    <hyperlink ref="D74" r:id="rId345" xr:uid="{40AC04F8-85F1-1747-99A4-4E778BD92525}"/>
    <hyperlink ref="J74" r:id="rId346" xr:uid="{9C2C7CDE-922C-5C4E-962E-4A24F855DC02}"/>
    <hyperlink ref="V74" r:id="rId347" xr:uid="{D65AAEC8-7D8B-3B44-8DE8-DE0462805547}"/>
    <hyperlink ref="V75" r:id="rId348" xr:uid="{3E5CA19E-9A38-964D-9D22-D79A48070B2C}"/>
    <hyperlink ref="AX74" r:id="rId349" xr:uid="{0231B058-4D1C-8A4A-A928-07220E981311}"/>
    <hyperlink ref="BJ74" r:id="rId350" xr:uid="{4FF7618E-385E-0E47-964D-93186FD63CD8}"/>
    <hyperlink ref="D81" r:id="rId351" xr:uid="{6E3EBBFB-13FD-FE46-89B4-FE893D3BAC01}"/>
    <hyperlink ref="D80" r:id="rId352" xr:uid="{1F8AB35E-C1EA-AB4C-BC40-66C31FDBFBC2}"/>
    <hyperlink ref="J80" r:id="rId353" xr:uid="{F02A660D-27BC-2046-A700-F87FFB4DF8B8}"/>
    <hyperlink ref="J81" r:id="rId354" xr:uid="{9B563421-649F-854B-B12E-7D6A03C53E53}"/>
    <hyperlink ref="V80" r:id="rId355" xr:uid="{8D62CD86-3F8E-5649-B9EB-EA41570C4093}"/>
    <hyperlink ref="V81" r:id="rId356" xr:uid="{4AAAFFA2-E939-9747-B88D-0FB4D4F225C1}"/>
    <hyperlink ref="AX81" r:id="rId357" xr:uid="{E5A89F7A-0FA8-B543-8770-C69F93A35F3F}"/>
    <hyperlink ref="AX80" r:id="rId358" xr:uid="{06DA6BF5-1B80-E645-BDAF-6D3B36CCAE80}"/>
    <hyperlink ref="BJ81" r:id="rId359" display="Wage Indicator" xr:uid="{EDAAC1AE-2228-6E49-B0E3-3E33652B42ED}"/>
    <hyperlink ref="BJ80" r:id="rId360" display="Wage Indicator" xr:uid="{092D7F6A-3CEC-6149-8ACA-40770440BCAA}"/>
    <hyperlink ref="AX86" r:id="rId361" xr:uid="{2DD6121D-C673-FE42-9F5A-7B98076F9149}"/>
    <hyperlink ref="J88" r:id="rId362" xr:uid="{00000000-0004-0000-0300-000008010000}"/>
    <hyperlink ref="J90" r:id="rId363" xr:uid="{6896D9EA-DC8D-8943-A16E-F453CED47210}"/>
    <hyperlink ref="D101" r:id="rId364" display="LW &amp; LI Reference Value" xr:uid="{00000000-0004-0000-0300-000035010000}"/>
    <hyperlink ref="AX96" r:id="rId365" xr:uid="{E6C07DDC-670A-0546-9E01-5F93BA96D63F}"/>
    <hyperlink ref="D100" r:id="rId366" xr:uid="{FD83FD8B-B393-624B-BBF1-126AB2401FE5}"/>
    <hyperlink ref="D99" r:id="rId367" xr:uid="{99A70125-2FB7-8F4D-B901-A74E28FB3F39}"/>
    <hyperlink ref="D98" r:id="rId368" xr:uid="{435B6932-6BC4-374C-A5D1-1C5C85ECDE34}"/>
    <hyperlink ref="D97" r:id="rId369" xr:uid="{C0971E35-8064-2D4A-BC5E-9058440C32D6}"/>
    <hyperlink ref="D96" r:id="rId370" xr:uid="{FE774DB2-2548-0145-98F9-0655F2A9A0D4}"/>
    <hyperlink ref="V100" r:id="rId371" xr:uid="{6B4FE2C9-EBC6-9E4E-B68B-25BFB0E591D7}"/>
    <hyperlink ref="V99" r:id="rId372" xr:uid="{4DEBAB47-AA36-0741-97DD-D9F99C4C2BCE}"/>
    <hyperlink ref="V98" r:id="rId373" xr:uid="{3399338E-A348-734F-B16E-DF986778D26B}"/>
    <hyperlink ref="V97" r:id="rId374" xr:uid="{DF446D31-34A1-874C-942D-A043C63539BC}"/>
    <hyperlink ref="V96" r:id="rId375" xr:uid="{CBFDD4DB-36E0-F44F-8211-D8CAED83B6C0}"/>
    <hyperlink ref="BJ100" r:id="rId376" xr:uid="{5A3F447B-94BA-6B41-BBC3-6D6F94E3B7FC}"/>
    <hyperlink ref="BJ99" r:id="rId377" xr:uid="{458F35CA-C771-734B-B209-AE77CF9E8C4D}"/>
    <hyperlink ref="BJ98" r:id="rId378" xr:uid="{AB7E704A-49A6-9847-A137-AEB79EBB25F1}"/>
    <hyperlink ref="BJ97" r:id="rId379" xr:uid="{29FFBA26-2E01-D94A-96F1-C382989C6C66}"/>
    <hyperlink ref="BJ96" r:id="rId380" xr:uid="{61ABDF4F-B8E6-0D44-8353-AB1B6850A197}"/>
    <hyperlink ref="D110" r:id="rId381" xr:uid="{BEA4A05A-43DF-D143-B93F-5ADFA2AFDE0F}"/>
    <hyperlink ref="AX110" r:id="rId382" xr:uid="{CEAD1C11-00E7-8849-B2F3-0F253F77FCC3}"/>
    <hyperlink ref="BJ110" r:id="rId383" display="Wage Indicator" xr:uid="{76A1404E-11B6-D748-929F-914A7F00628F}"/>
    <hyperlink ref="V110" r:id="rId384" xr:uid="{C8832401-D3FC-5845-974C-4763DE9CB9EF}"/>
    <hyperlink ref="D102" r:id="rId385" xr:uid="{0C336E90-2C43-FC4E-BAE1-9DAA0C49CE47}"/>
    <hyperlink ref="J102" r:id="rId386" display="Calculated from  GLWC" xr:uid="{95101EFB-4B0D-5447-80E3-F5B81426339E}"/>
    <hyperlink ref="V102" r:id="rId387" xr:uid="{4B4573AE-2482-4A43-93D1-28E0451C5D18}"/>
    <hyperlink ref="AX102" r:id="rId388" xr:uid="{43E5410D-6B10-E94B-B52E-7262EBA4EDB2}"/>
    <hyperlink ref="BJ102" r:id="rId389" display="Wage Indicator" xr:uid="{54333CBA-E6D5-D042-B26A-3E28B1C61E92}"/>
    <hyperlink ref="D121" r:id="rId390" xr:uid="{D3C45125-605A-8A41-8371-FF995740887B}"/>
    <hyperlink ref="AX121" r:id="rId391" xr:uid="{71FEAE21-8963-9C41-8E31-CF632DB3BB1C}"/>
    <hyperlink ref="BJ121" r:id="rId392" xr:uid="{CE0B55CA-C05B-9D48-A7D8-906617375595}"/>
    <hyperlink ref="AX120" r:id="rId393" xr:uid="{7324231D-1004-9C4C-A052-ED11762B57DF}"/>
    <hyperlink ref="BJ120" r:id="rId394" xr:uid="{1A47790E-991B-AD41-B01A-86EA878563B1}"/>
    <hyperlink ref="V120" r:id="rId395" xr:uid="{151BD801-4CC8-1B4C-B4FF-E3CE9C5E020C}"/>
    <hyperlink ref="V121" r:id="rId396" xr:uid="{CDBB9F5C-F79A-3342-8A87-4ED22DF253BF}"/>
    <hyperlink ref="J121" r:id="rId397" xr:uid="{627E792E-0E2E-CD48-85B5-889DF7F8D5E3}"/>
    <hyperlink ref="J110" r:id="rId398" xr:uid="{15AB4AD6-AF60-A240-B52F-B7EC01B912C8}"/>
    <hyperlink ref="J73" r:id="rId399" xr:uid="{00ED8046-8A8F-DC44-9D77-BE3575454E01}"/>
    <hyperlink ref="J56" r:id="rId400" xr:uid="{7AF33378-F6FC-AC41-9FB2-9EB237F81A5D}"/>
    <hyperlink ref="J52" r:id="rId401" xr:uid="{95683398-434E-8344-8292-4F02A516B251}"/>
    <hyperlink ref="J53" r:id="rId402" xr:uid="{BB1A1918-2C07-6244-98AC-F40684E91D90}"/>
    <hyperlink ref="J41" r:id="rId403" xr:uid="{E6F78556-562B-E04D-AF09-57E87D0BAFD6}"/>
    <hyperlink ref="J28" r:id="rId404" xr:uid="{CA24B31B-02BD-DB4D-A7D0-593CB6D02F19}"/>
    <hyperlink ref="J17" r:id="rId405" xr:uid="{C1DC0DC6-E8BE-9C46-8CF1-9EE00FA2D04E}"/>
    <hyperlink ref="J18" r:id="rId406" xr:uid="{6D566F46-1C49-6D4B-AE6C-491347FC83E6}"/>
    <hyperlink ref="J19" r:id="rId407" xr:uid="{0FA283E3-84C5-534B-9D0B-6EE9E97E12CC}"/>
    <hyperlink ref="J20" r:id="rId408" xr:uid="{33AF1C98-A196-4A45-8921-77550D3CCC79}"/>
    <hyperlink ref="J21" r:id="rId409" xr:uid="{90046FBE-017C-2E48-AB17-4EAF3C2EBD37}"/>
    <hyperlink ref="J23" r:id="rId410" xr:uid="{00000000-0004-0000-0300-00002F000000}"/>
    <hyperlink ref="J22" r:id="rId411" xr:uid="{00000000-0004-0000-0300-00002B000000}"/>
    <hyperlink ref="D17" r:id="rId412" xr:uid="{89368CAB-EB50-6F4A-AD27-B1A9B8EA6F1B}"/>
    <hyperlink ref="D18" r:id="rId413" xr:uid="{DB465D11-1401-524D-B0D9-0E78149E8F7C}"/>
    <hyperlink ref="D19" r:id="rId414" xr:uid="{E118A5E7-84C0-0046-8C05-FF3C9B6C95DC}"/>
    <hyperlink ref="D20" r:id="rId415" xr:uid="{2D606646-A750-7A4B-A2F6-B7F710828CD2}"/>
    <hyperlink ref="D21" r:id="rId416" xr:uid="{490B077A-D49E-6441-87D4-AABADA7E63DE}"/>
    <hyperlink ref="V17" r:id="rId417" xr:uid="{545D389C-34BE-0B4C-AF26-1F2B81E3E3BF}"/>
    <hyperlink ref="V18" r:id="rId418" xr:uid="{7C792F76-5564-674C-9FE3-456DCCD37F6D}"/>
    <hyperlink ref="V19" r:id="rId419" xr:uid="{B40919CD-C261-D04E-82EA-DB7251F9343F}"/>
    <hyperlink ref="V20" r:id="rId420" xr:uid="{3F6302A1-43BB-254F-AF66-EE8B3988AE88}"/>
    <hyperlink ref="V21" r:id="rId421" xr:uid="{A97D5486-A1E9-F248-88F5-BFEFF48D1715}"/>
    <hyperlink ref="BJ23" r:id="rId422" xr:uid="{4FCD328A-0585-4944-988C-DBEF50201642}"/>
    <hyperlink ref="BJ22" r:id="rId423" xr:uid="{C3D8992E-C9E9-D246-B6B0-4010AA2D41B5}"/>
    <hyperlink ref="BJ17:BJ20" r:id="rId424" display="Wage Indicator" xr:uid="{E2B4078D-E7FC-B740-B586-68DD5469C55D}"/>
    <hyperlink ref="BJ21" r:id="rId425" xr:uid="{6E19BDD4-D1FE-D34B-A278-4DDA0E628236}"/>
    <hyperlink ref="BJ41" r:id="rId426" xr:uid="{1E373D34-AA60-BB4F-9AAD-EE6B32A3545E}"/>
    <hyperlink ref="J120" r:id="rId427" xr:uid="{9EDF90D2-68FE-A444-B619-A675178DAEE3}"/>
    <hyperlink ref="D120" r:id="rId428" xr:uid="{F130FB37-E5F5-6147-BAC1-5ED90D2B81DF}"/>
    <hyperlink ref="AJ9" r:id="rId429" display="Our World in Data" xr:uid="{17E14615-E8C1-0243-A13E-28B39C75BD31}"/>
    <hyperlink ref="AJ10" r:id="rId430" display="Our World in Data" xr:uid="{E145CCA7-A21B-3046-A63F-28F24FDE97DD}"/>
    <hyperlink ref="AJ11" r:id="rId431" display="Our World in Data" xr:uid="{6491070E-647D-A94F-A7DC-EB964FC2246B}"/>
    <hyperlink ref="AJ12" r:id="rId432" display="Our World in Data" xr:uid="{E2468374-5663-9248-94BA-7CF0D51CE8B0}"/>
    <hyperlink ref="AJ24" r:id="rId433" display="Our World in Data" xr:uid="{55FAB9C0-2047-F344-9889-1BCCCF167C4E}"/>
    <hyperlink ref="AJ27" r:id="rId434" display="Our World in Data" xr:uid="{61A7BD7C-2A56-7F44-A339-C5B9D2B64C42}"/>
    <hyperlink ref="AJ29" r:id="rId435" display="Our World in Data" xr:uid="{705CECEB-7804-884F-8E6C-9B97AB0BF55A}"/>
    <hyperlink ref="AJ30" r:id="rId436" display="Our World in Data" xr:uid="{A96620D8-D8F6-574D-BF6C-7710E33B8C88}"/>
    <hyperlink ref="AJ31" r:id="rId437" display="Our World in Data" xr:uid="{34B62E95-AE9D-884D-90C0-4A1CCF52656C}"/>
    <hyperlink ref="AJ32" r:id="rId438" display="Our World in Data" xr:uid="{8211FC63-8CE4-C342-9E2F-E777EEA9E578}"/>
    <hyperlink ref="AJ33" r:id="rId439" display="Our World in Data" xr:uid="{908BBC8D-BB69-B548-AA72-E5DC9E6B75CE}"/>
    <hyperlink ref="AJ34" r:id="rId440" display="Our World in Data" xr:uid="{07E08D7C-04E1-7C4F-8412-62A216156FAD}"/>
    <hyperlink ref="AJ35" r:id="rId441" display="Our World in Data" xr:uid="{86167CE6-B61C-1E48-98BA-492BF72310D4}"/>
    <hyperlink ref="AJ36" r:id="rId442" display="Our World in Data" xr:uid="{46120040-C5A4-D240-A6E0-F38D3D60A1BA}"/>
    <hyperlink ref="AJ37" r:id="rId443" display="Our World in Data" xr:uid="{04577D71-25DF-764F-81AF-FB5C6DE18561}"/>
    <hyperlink ref="AJ38" r:id="rId444" display="Our World in Data" xr:uid="{AF7A47B0-10F6-5248-A6B4-F7E178012B8C}"/>
    <hyperlink ref="AJ39" r:id="rId445" display="Our World in Data" xr:uid="{0484A18D-65E7-1847-ACCA-D2255C78E0B9}"/>
    <hyperlink ref="AJ40" r:id="rId446" display="Our World in Data" xr:uid="{C2FAAF90-D97F-344B-8EB0-54337958F0BC}"/>
    <hyperlink ref="AJ44" r:id="rId447" display="Our World in Data" xr:uid="{4C1C5F4C-BB92-0045-B4C8-24142461C5D3}"/>
    <hyperlink ref="AJ46" r:id="rId448" display="Our World in Data" xr:uid="{2B28EB9A-0FC6-864E-8CB4-4B45A34C04ED}"/>
    <hyperlink ref="AJ47" r:id="rId449" display="Our World in Data" xr:uid="{1824C08F-6BF8-4D4D-B343-D9BB3B035C37}"/>
    <hyperlink ref="AJ48" r:id="rId450" display="Our World in Data" xr:uid="{3069E5E3-D595-3142-8330-218856B9E761}"/>
    <hyperlink ref="AJ49" r:id="rId451" display="Our World in Data" xr:uid="{89FCF7D2-E867-854F-8C42-4874B4E6A1BB}"/>
    <hyperlink ref="AJ50" r:id="rId452" display="Our World in Data" xr:uid="{10ABFE7F-28FC-5446-937E-9D1B7AB93599}"/>
    <hyperlink ref="AJ51" r:id="rId453" display="Our World in Data" xr:uid="{772135DB-8FA9-FC4F-9C6D-BED2F5FA3D0F}"/>
    <hyperlink ref="AJ52" r:id="rId454" display="Our World in Data" xr:uid="{E700AF64-FC11-4040-B084-1FCBE786E6CC}"/>
    <hyperlink ref="AJ53" r:id="rId455" display="Our World in Data" xr:uid="{5DEF58E7-2BDA-3445-8A87-33810E4EB802}"/>
    <hyperlink ref="AJ54" r:id="rId456" display="Our World in Data" xr:uid="{DB754143-CAA6-DA44-A312-891C1396DB52}"/>
    <hyperlink ref="AJ55" r:id="rId457" display="Our World in Data" xr:uid="{7CB1BFC0-737E-324F-A536-7491BFED77BF}"/>
    <hyperlink ref="AJ56" r:id="rId458" display="Our World in Data" xr:uid="{C78F785D-ABB7-6D48-80D8-544530BC6CFB}"/>
    <hyperlink ref="AJ57" r:id="rId459" display="Our World in Data" xr:uid="{ED3B2D71-EBB8-8E4A-8294-D5AB761CBAB7}"/>
    <hyperlink ref="AJ58" r:id="rId460" display="Our World in Data" xr:uid="{EC25B0B9-3CEF-6C47-8A55-31826843E4EA}"/>
    <hyperlink ref="AJ59" r:id="rId461" display="Our World in Data" xr:uid="{F942D2BD-D538-F944-88B5-42E5CEB1A634}"/>
    <hyperlink ref="AJ74" r:id="rId462" display="Our World in Data" xr:uid="{454504CA-E5AC-C74C-85A4-04B536FC4770}"/>
    <hyperlink ref="AJ75" r:id="rId463" display="Our World in Data" xr:uid="{E4FB9DCD-1ECD-A140-8F50-3852F2E119B1}"/>
    <hyperlink ref="AJ78" r:id="rId464" display="Our World in Data" xr:uid="{121CEDFF-838B-BB43-81B5-8E4B25AA93DD}"/>
    <hyperlink ref="AJ85" r:id="rId465" display="Our World in Data" xr:uid="{F96EDF26-C3E6-F44E-98C3-AC8DB5E875B3}"/>
    <hyperlink ref="AJ86" r:id="rId466" display="Our World in Data" xr:uid="{A32F6A89-D8AF-024D-8FF9-CA5217487DE8}"/>
    <hyperlink ref="AJ88" r:id="rId467" display="Our World in Data" xr:uid="{B5C0AEE1-23A4-7E43-AF6B-F6B648D869E7}"/>
    <hyperlink ref="AJ89" r:id="rId468" display="Our World in Data" xr:uid="{C7C2F277-09B4-214F-94B8-C8B86F99DEB2}"/>
    <hyperlink ref="AJ80" r:id="rId469" display="Our World in Data" xr:uid="{3AB62A3F-A855-7E4C-8CB9-DDAEE6B22837}"/>
    <hyperlink ref="AJ81" r:id="rId470" display="Our World in Data" xr:uid="{68F786A6-AADA-9C42-BC97-C0075CF4ED1E}"/>
    <hyperlink ref="AJ82" r:id="rId471" display="Our World in Data" xr:uid="{DFEE913F-2EAD-9649-B1DF-67595D61FE3D}"/>
    <hyperlink ref="AJ83" r:id="rId472" display="Our World in Data" xr:uid="{39A7CDCB-1E81-584C-8C46-1A048163F09C}"/>
    <hyperlink ref="AJ84" r:id="rId473" display="Our World in Data" xr:uid="{46329E35-B5D7-6B45-A9E8-1F5801E0C999}"/>
    <hyperlink ref="AJ90" r:id="rId474" display="Our World in Data" xr:uid="{7C0ED299-197F-5F4D-A3B7-2B93E7F82DC5}"/>
    <hyperlink ref="AJ91" r:id="rId475" display="Our World in Data" xr:uid="{1F6BC51B-C0AF-5743-98CB-FFD9847F1EDA}"/>
    <hyperlink ref="AJ92" r:id="rId476" display="Our World in Data" xr:uid="{EB0AF39F-5ADA-8940-8196-61E3C7C37CAF}"/>
    <hyperlink ref="AJ93" r:id="rId477" display="Our World in Data" xr:uid="{AD013B8B-60ED-0246-AA23-36F18251AB51}"/>
    <hyperlink ref="AJ94" r:id="rId478" display="Our World in Data" xr:uid="{4B63337F-D83B-4247-BB10-D785627F7101}"/>
    <hyperlink ref="AJ96" r:id="rId479" display="Our World in Data" xr:uid="{27668A1A-C267-EA44-BB42-9B4F4DADFA90}"/>
    <hyperlink ref="AJ97" r:id="rId480" display="Our World in Data" xr:uid="{5BDEA4BA-CAF7-F441-9CFB-7FF4BD92FF6B}"/>
    <hyperlink ref="AJ98" r:id="rId481" display="Our World in Data" xr:uid="{4F283371-9C41-7F4C-A3A6-5544374DAE26}"/>
    <hyperlink ref="AJ99" r:id="rId482" display="Our World in Data" xr:uid="{177FB05C-594D-814D-86EB-E8E9D2D86F17}"/>
    <hyperlink ref="AJ100" r:id="rId483" display="Our World in Data" xr:uid="{4EE24E22-17C2-AF40-9FF5-049F0E051B69}"/>
    <hyperlink ref="AJ101" r:id="rId484" display="Our World in Data" xr:uid="{1819BC57-B4A6-3B4B-895E-F6933B62044B}"/>
    <hyperlink ref="AJ103" r:id="rId485" display="Our World in Data" xr:uid="{67E2627B-A885-F64B-8F87-8C37E73FDFB5}"/>
    <hyperlink ref="AJ105" r:id="rId486" display="Our World in Data" xr:uid="{5DDD031B-3847-D347-9D45-1D795AF50C79}"/>
    <hyperlink ref="AJ106" r:id="rId487" display="Our World in Data" xr:uid="{BFA4A354-5C6F-4149-AE36-AF5C787AF165}"/>
    <hyperlink ref="AJ107" r:id="rId488" display="Our World in Data" xr:uid="{95E2D37D-357A-6541-A7E4-5A4C250D2866}"/>
    <hyperlink ref="AJ108" r:id="rId489" display="Our World in Data" xr:uid="{70622B3C-D49F-3342-81B3-7E471CB71BD1}"/>
    <hyperlink ref="AJ109" r:id="rId490" display="Our World in Data" xr:uid="{B5833A6C-5A55-174F-BD17-7021D63A0E4D}"/>
    <hyperlink ref="AJ110" r:id="rId491" display="Our World in Data" xr:uid="{CAA92BF0-021F-A94E-BEDF-CA0BF36B7168}"/>
    <hyperlink ref="AJ102" r:id="rId492" display="Our World in Data" xr:uid="{2AF48B46-C2EB-2148-BF1B-713C681B5626}"/>
    <hyperlink ref="AJ114" r:id="rId493" display="Our World in Data" xr:uid="{FC359DEE-E8CC-8942-B7EB-03D5A86B9A27}"/>
    <hyperlink ref="AJ115" r:id="rId494" display="Our World in Data" xr:uid="{B1B4CBF4-69F8-1243-9A11-4C4DC97C652B}"/>
    <hyperlink ref="AJ120" r:id="rId495" display="Our World in Data" xr:uid="{B0ADBDE3-0143-D04B-B8DA-6B8FE86A0841}"/>
    <hyperlink ref="AJ121" r:id="rId496" display="Our World in Data" xr:uid="{E6429661-4FB6-8A44-A2B8-278EC9DF5B06}"/>
    <hyperlink ref="AJ14" r:id="rId497" display="Our World in Data" xr:uid="{50A93A10-8852-0740-8040-33E912F84FCF}"/>
    <hyperlink ref="AJ15" r:id="rId498" display="Our World in Data" xr:uid="{B5AF049C-7621-D849-A4CF-C43376B7754A}"/>
    <hyperlink ref="AJ16" r:id="rId499" display="Our World in Data" xr:uid="{B22D3155-8F59-8F47-A9ED-59F8184F5D29}"/>
    <hyperlink ref="AJ17" r:id="rId500" display="Our World in Data" xr:uid="{48AE26C5-C432-E441-909E-7A58A956FFAC}"/>
    <hyperlink ref="AJ18" r:id="rId501" display="Our World in Data" xr:uid="{CA71E310-9638-704D-8A2D-858F81D5C169}"/>
    <hyperlink ref="AJ19" r:id="rId502" display="Our World in Data" xr:uid="{C61DDF3B-948B-DA43-B481-F65A1EA4A01A}"/>
    <hyperlink ref="AJ20" r:id="rId503" display="Our World in Data" xr:uid="{3D8E96C6-773C-E742-8D8E-249A8BCC0A51}"/>
    <hyperlink ref="AJ21" r:id="rId504" display="Our World in Data" xr:uid="{D2AE190C-2BBF-4C45-8FB0-58A1DF09682E}"/>
    <hyperlink ref="AJ22" r:id="rId505" display="Our World in Data" xr:uid="{3E1CB12B-4D78-434F-84BE-0F771875A106}"/>
    <hyperlink ref="AJ23" r:id="rId506" display="Our World in Data" xr:uid="{B7E3C52A-A5F9-194E-BE96-1C7CAE4054C4}"/>
    <hyperlink ref="BJ36" r:id="rId507" xr:uid="{95342818-0C1E-3F41-A4FB-F64E9961F8AA}"/>
    <hyperlink ref="BJ62" r:id="rId508" display="Calculation from Wage Indicator" xr:uid="{AC60384B-D406-A244-B355-AB6EBA4C12ED}"/>
    <hyperlink ref="BJ63" r:id="rId509" display="Calculation from Wage Indicator" xr:uid="{693C2A91-B315-E145-A5EA-7F4E9E7229CD}"/>
    <hyperlink ref="BJ66" r:id="rId510" xr:uid="{2A6F9E74-C99E-814B-A975-BE51BCB88CBF}"/>
    <hyperlink ref="D48" r:id="rId511" xr:uid="{AA09DA19-14AB-2348-B9F4-0CEE1BD91DB0}"/>
    <hyperlink ref="D53" r:id="rId512" xr:uid="{67F47462-2F51-CE4C-9EDB-AF5A273F0DAE}"/>
    <hyperlink ref="D73" r:id="rId513" xr:uid="{6468DDFA-3389-FA4F-A1B6-978AF777C553}"/>
    <hyperlink ref="J100" r:id="rId514" xr:uid="{4C406028-F1DC-E645-A001-DBCA78250710}"/>
    <hyperlink ref="J99" r:id="rId515" display="Living income Benchmark" xr:uid="{90466E47-8B33-A74A-86D7-0EC60482EDB0}"/>
    <hyperlink ref="J98" r:id="rId516" display="Living income Benchmark" xr:uid="{2BB07356-D2DC-834B-B4DA-91C03233EA1D}"/>
    <hyperlink ref="J97" r:id="rId517" display="Living income Benchmark" xr:uid="{99186FB0-2682-A74D-A6B4-BD9538C3C793}"/>
    <hyperlink ref="J96" r:id="rId518" display="Living income Benchmark" xr:uid="{7C963C7B-B9AE-E14B-8CB4-A154B1A41E9C}"/>
    <hyperlink ref="AX97" r:id="rId519" xr:uid="{E12CEC80-852F-574C-8D0A-EAB301CF2CBC}"/>
    <hyperlink ref="AX98" r:id="rId520" xr:uid="{338F5CF9-D8F2-2741-A5D6-60DF89B01BFE}"/>
    <hyperlink ref="AX99" r:id="rId521" xr:uid="{1513358D-CFB8-3543-AB4D-D9C88F0C0414}"/>
    <hyperlink ref="AX100" r:id="rId522" xr:uid="{C0D5EA14-8DAA-5740-B5A1-C6E61B22F4D0}"/>
    <hyperlink ref="D26" r:id="rId523" xr:uid="{899E3089-A286-EA48-B946-9D669D10D2BB}"/>
    <hyperlink ref="AX26" r:id="rId524" xr:uid="{D70775BE-1966-0147-A1CB-5AD34E0066F4}"/>
    <hyperlink ref="J26" r:id="rId525" xr:uid="{B48A331A-2590-7F4B-8AB6-A3C85A1726C1}"/>
    <hyperlink ref="D43" r:id="rId526" xr:uid="{592EA9FF-5F3A-D94C-A97A-4054675B9249}"/>
    <hyperlink ref="J43" r:id="rId527" xr:uid="{0DF4E216-DD9A-694B-9FD2-A1D8AB1CBF9B}"/>
    <hyperlink ref="AX43" r:id="rId528" xr:uid="{9460E264-5172-8E44-A867-D7485B6F9210}"/>
    <hyperlink ref="J111" r:id="rId529" xr:uid="{C761D88F-DD74-104E-839C-8BFB4A84F61D}"/>
    <hyperlink ref="AX111" r:id="rId530" xr:uid="{0876BBA6-6B84-CD4F-B82C-9BE36C081696}"/>
    <hyperlink ref="D111" r:id="rId531" display="Living Wage Reference Value" xr:uid="{7F2D72F7-C6AC-294B-A8E7-296D2E45ED76}"/>
    <hyperlink ref="D112" r:id="rId532" xr:uid="{DF06838A-4E28-1E4E-B523-D85C601DD0C9}"/>
    <hyperlink ref="AX112" r:id="rId533" xr:uid="{AC10AB4F-C90D-754E-BEAF-CB2A9B9E6BDD}"/>
    <hyperlink ref="J114" r:id="rId534" xr:uid="{00000000-0004-0000-0300-000060010000}"/>
    <hyperlink ref="J112" r:id="rId535" xr:uid="{FD48B34A-FB65-194B-BD6C-2534D0B4BDEA}"/>
    <hyperlink ref="J116" r:id="rId536" xr:uid="{3FA00921-7BED-A34B-A342-E185A5FF8F4E}"/>
    <hyperlink ref="D116" r:id="rId537" display="Living Income Benchmark" xr:uid="{303A1643-6C92-0A48-9FDA-DC9EE3707FFD}"/>
    <hyperlink ref="AX116" r:id="rId538" xr:uid="{54E5C8DF-114F-D943-96DB-642F52B1264E}"/>
    <hyperlink ref="AX117" r:id="rId539" xr:uid="{09A02677-909C-FB43-8B9A-8BAE3B36BD4E}"/>
    <hyperlink ref="J117" r:id="rId540" xr:uid="{0D064E62-A033-C144-9986-BB49F57DAB4A}"/>
    <hyperlink ref="D117" r:id="rId541" xr:uid="{FD01E1BE-C554-AE4E-BB28-793A4BD70ED0}"/>
    <hyperlink ref="D118" r:id="rId542" xr:uid="{4D684955-3484-7244-8FCC-9F3D5041DB5B}"/>
    <hyperlink ref="J118" r:id="rId543" xr:uid="{29BD8E36-8457-CC4B-92DB-55F1237441A4}"/>
    <hyperlink ref="AX118" r:id="rId544" xr:uid="{A823BD1E-D918-EA4E-873E-3A15EBD34FA6}"/>
    <hyperlink ref="AX119" r:id="rId545" xr:uid="{452A0516-0392-C741-98DC-85A880EFEC94}"/>
    <hyperlink ref="J119" r:id="rId546" xr:uid="{6E50D3DA-9550-804E-9B2F-2F19C11BCDA0}"/>
    <hyperlink ref="D119" r:id="rId547" xr:uid="{CAB6F837-EA03-1B43-BE2B-1DB7D538830D}"/>
    <hyperlink ref="BJ8" r:id="rId548" xr:uid="{66873D6F-48D2-264B-B9EF-DF3FDF7B8F90}"/>
    <hyperlink ref="BJ26" r:id="rId549" xr:uid="{A4CDF732-E0B2-8C49-B28C-2C2F261A3EC7}"/>
    <hyperlink ref="BJ43" r:id="rId550" xr:uid="{F6DB491C-DCB6-F94D-A88C-30CAD9380745}"/>
    <hyperlink ref="BJ60" r:id="rId551" xr:uid="{0F159DBD-08E8-9A49-8386-FB4F19A1E962}"/>
    <hyperlink ref="BJ104" r:id="rId552" display="Wage Indicator" xr:uid="{0CF3AC1E-43AC-7F4E-828A-67D6FBED69A0}"/>
    <hyperlink ref="BJ111" r:id="rId553" xr:uid="{98B4ADAF-C13F-6F46-AC1E-15B968298ABE}"/>
    <hyperlink ref="BJ112" r:id="rId554" xr:uid="{CA8D051A-2485-1548-A5FA-7C16A801EA11}"/>
    <hyperlink ref="BJ113" r:id="rId555" xr:uid="{E6F78B6E-B0F1-AA49-98F6-B32CF745C446}"/>
    <hyperlink ref="BJ116" r:id="rId556" xr:uid="{80AEAD2C-80A3-8048-B557-1EA42ED1A983}"/>
    <hyperlink ref="BJ117" r:id="rId557" xr:uid="{EB6577BF-7BF5-AB4A-9795-4B022EA1431C}"/>
    <hyperlink ref="BJ118" r:id="rId558" xr:uid="{CB02EB83-D405-2041-BFE9-F80B0B8FCCB5}"/>
    <hyperlink ref="BJ119" r:id="rId559" xr:uid="{20278669-703A-074C-9F13-C3B01921C0FE}"/>
    <hyperlink ref="AJ8" r:id="rId560" xr:uid="{3323877B-5008-2B48-889F-2B32522D4D3B}"/>
    <hyperlink ref="V8" r:id="rId561" xr:uid="{8BBD8C7C-722A-A34D-B1E0-2E7799966CA9}"/>
    <hyperlink ref="V26" r:id="rId562" xr:uid="{6B30E6BF-F0A5-1E4A-9B24-2F9409AB23D3}"/>
    <hyperlink ref="V43" r:id="rId563" xr:uid="{A09575EE-202E-AF46-8266-6EEF8780886A}"/>
    <hyperlink ref="V60" r:id="rId564" xr:uid="{C8883988-20AA-D44F-8590-4E845623AAD9}"/>
    <hyperlink ref="V104" r:id="rId565" xr:uid="{402AB203-3163-5349-A85A-0F9DD576E5F1}"/>
    <hyperlink ref="V111" r:id="rId566" xr:uid="{8A016726-ADD2-2A4D-8BA8-BBE98D48018F}"/>
    <hyperlink ref="V112" r:id="rId567" xr:uid="{CDB0C456-B38F-5B41-B1D7-8F94CF570689}"/>
    <hyperlink ref="V113" r:id="rId568" xr:uid="{A4F734F1-758B-0842-92B3-1F84FC0714D1}"/>
    <hyperlink ref="V116" r:id="rId569" xr:uid="{2936E226-7B49-894D-ABA9-9E3CC8D4492B}"/>
    <hyperlink ref="V117" r:id="rId570" xr:uid="{944FA36F-26E7-3D4D-9ADF-635997DE37B9}"/>
    <hyperlink ref="V118" r:id="rId571" xr:uid="{7B4DB28E-A203-BD40-8F38-9B91DB145467}"/>
    <hyperlink ref="V119" r:id="rId572" xr:uid="{2C314C4C-2FD2-B743-862F-CE62C240A172}"/>
    <hyperlink ref="AJ116" r:id="rId573" display="Our World in Data" xr:uid="{A9292E90-FA2F-EF4A-B163-C8E794FD47B7}"/>
    <hyperlink ref="AJ117" r:id="rId574" display="Our World in Data" xr:uid="{FE33D1EE-9DC1-6240-BE16-D661404D971D}"/>
    <hyperlink ref="AJ118" r:id="rId575" display="Our World in Data" xr:uid="{FEF86D04-573C-914B-85A5-F12C2D729E0E}"/>
    <hyperlink ref="AJ119" r:id="rId576" display="Our World in Data" xr:uid="{60DF99F6-35B5-6C44-858C-25233C6707ED}"/>
    <hyperlink ref="AJ111" r:id="rId577" xr:uid="{6BA29500-A643-584F-B6FB-81062E8598DB}"/>
    <hyperlink ref="AJ112" r:id="rId578" xr:uid="{1152A90C-219E-784A-9028-94418D0A8D97}"/>
    <hyperlink ref="AJ113" r:id="rId579" xr:uid="{198C9A05-0C20-BD4A-A07C-A1E8DB36EF52}"/>
    <hyperlink ref="AJ104" r:id="rId580" display="Our World in Data" xr:uid="{61252CDD-E814-1C47-A4F6-2DC5DDF8616E}"/>
    <hyperlink ref="AJ60" r:id="rId581" display="Our World in Data" xr:uid="{6831B7F0-65A7-ED42-96F0-691BDAEEB054}"/>
    <hyperlink ref="AJ43" r:id="rId582" display="Our World in Data" xr:uid="{BAFB074F-AFE8-E741-8FCE-46892CCAA14F}"/>
    <hyperlink ref="AJ26" r:id="rId583" display="Our World in Data" xr:uid="{37C968F9-D49F-254F-8E18-0C9BBBA43E4D}"/>
    <hyperlink ref="V94" r:id="rId584" xr:uid="{00000000-0004-0000-0300-00002C010000}"/>
    <hyperlink ref="J36" r:id="rId585" xr:uid="{34DD6736-1700-6D4A-9B37-23F2652AE5E8}"/>
    <hyperlink ref="J87" r:id="rId586" xr:uid="{51AE3C94-AB00-3342-8A45-757BD2E0D46A}"/>
    <hyperlink ref="AX87" r:id="rId587" xr:uid="{71CDCC0A-86DF-594E-9E94-D8AB4B5E875D}"/>
    <hyperlink ref="J45" r:id="rId588" xr:uid="{F0316B3C-0A32-8745-85FD-F88A9568CB6D}"/>
    <hyperlink ref="AX45" r:id="rId589" xr:uid="{1C23C087-4A55-9B44-83D6-95F2102408C7}"/>
    <hyperlink ref="D45" r:id="rId590" xr:uid="{3DA27E9F-ED4D-FF40-B0D3-1224EF68BBA3}"/>
    <hyperlink ref="AX67" r:id="rId591" xr:uid="{D95303C3-9431-AD46-8DAE-9F2B6782020F}"/>
    <hyperlink ref="J67" r:id="rId592" xr:uid="{B1AFACFF-505A-604F-BC14-A6D70090A6BF}"/>
    <hyperlink ref="AX68" r:id="rId593" xr:uid="{25AAC830-C390-FA45-A7EE-9C951D1D9B67}"/>
    <hyperlink ref="J68" r:id="rId594" xr:uid="{651553BC-E472-6347-A5EF-B5123D837757}"/>
    <hyperlink ref="D68" r:id="rId595" xr:uid="{9474A1F5-C749-F543-AE3C-AFBD6715A6B5}"/>
    <hyperlink ref="AX70" r:id="rId596" xr:uid="{4D68F3D0-E176-B546-8ED9-48392EA0AFD2}"/>
    <hyperlink ref="D70" r:id="rId597" xr:uid="{5B5A7E2D-1BF5-4F47-96F4-4ECF2B86BE7C}"/>
    <hyperlink ref="D69" r:id="rId598" xr:uid="{7A425B52-FAB6-FD48-9E62-B1D8EFCF85E0}"/>
    <hyperlink ref="AX69" r:id="rId599" xr:uid="{16DA9D79-4E73-544B-AFD1-9C9EC244D168}"/>
    <hyperlink ref="J71" r:id="rId600" xr:uid="{B2E5264F-70F0-9D46-A4A4-6E795AD3026E}"/>
    <hyperlink ref="AX71" r:id="rId601" xr:uid="{C5BAD6E5-7D27-DC43-9E91-547ED857D377}"/>
    <hyperlink ref="D71" r:id="rId602" xr:uid="{7D4720EE-5EC2-1344-822A-1B01066DE9CE}"/>
    <hyperlink ref="D72" r:id="rId603" xr:uid="{42C4EFDD-9D96-024D-87BA-F2F1C45639A3}"/>
    <hyperlink ref="J72" r:id="rId604" xr:uid="{B56708B4-9E98-6440-A7FE-0A2347677742}"/>
    <hyperlink ref="AX72" r:id="rId605" xr:uid="{6C2314A2-E36A-074A-B61D-183D2249B0E9}"/>
    <hyperlink ref="D76" r:id="rId606" xr:uid="{3590D707-0028-9346-AF1C-8BDA1591D9A5}"/>
    <hyperlink ref="J76" r:id="rId607" xr:uid="{55DE5F17-7D29-AA4F-9F6C-E68160A2BABD}"/>
    <hyperlink ref="AX76" r:id="rId608" xr:uid="{08046235-201D-FA4B-89F6-366D3D78AFB3}"/>
    <hyperlink ref="D79" r:id="rId609" xr:uid="{45F04A9B-2372-D14C-B1F9-23959B281BEF}"/>
    <hyperlink ref="J79" r:id="rId610" xr:uid="{ECA055CA-5786-C24F-9A4F-2B69406B3BD7}"/>
    <hyperlink ref="AX79" r:id="rId611" xr:uid="{27694606-16AE-8043-AA59-E8DF31BCB31B}"/>
  </hyperlinks>
  <pageMargins left="0.70866141732283472" right="0.70866141732283472" top="0.74803149606299213" bottom="0.74803149606299213" header="0" footer="0"/>
  <pageSetup paperSize="9" orientation="landscape"/>
  <drawing r:id="rId612"/>
  <legacyDrawing r:id="rId61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dimension ref="A1:AA1000"/>
  <sheetViews>
    <sheetView workbookViewId="0">
      <selection sqref="A1:M1"/>
    </sheetView>
  </sheetViews>
  <sheetFormatPr baseColWidth="10" defaultColWidth="12.6640625" defaultRowHeight="15" customHeight="1" x14ac:dyDescent="0.15"/>
  <cols>
    <col min="1" max="27" width="10.83203125" customWidth="1"/>
  </cols>
  <sheetData>
    <row r="1" spans="1:27" ht="42.75" customHeight="1" x14ac:dyDescent="0.2">
      <c r="A1" s="831" t="s">
        <v>406</v>
      </c>
      <c r="B1" s="799"/>
      <c r="C1" s="799"/>
      <c r="D1" s="799"/>
      <c r="E1" s="799"/>
      <c r="F1" s="799"/>
      <c r="G1" s="799"/>
      <c r="H1" s="799"/>
      <c r="I1" s="799"/>
      <c r="J1" s="799"/>
      <c r="K1" s="799"/>
      <c r="L1" s="799"/>
      <c r="M1" s="800"/>
      <c r="N1" s="70"/>
      <c r="O1" s="70"/>
      <c r="P1" s="70"/>
      <c r="Q1" s="70"/>
      <c r="R1" s="70"/>
      <c r="S1" s="70"/>
      <c r="T1" s="71"/>
      <c r="U1" s="71"/>
      <c r="V1" s="71"/>
      <c r="W1" s="71"/>
      <c r="X1" s="71"/>
      <c r="Y1" s="71"/>
      <c r="Z1" s="71"/>
      <c r="AA1" s="71"/>
    </row>
    <row r="2" spans="1:27" x14ac:dyDescent="0.2">
      <c r="A2" s="365"/>
      <c r="B2" s="365"/>
      <c r="C2" s="365"/>
      <c r="D2" s="365"/>
      <c r="E2" s="365"/>
      <c r="F2" s="365"/>
      <c r="G2" s="365"/>
      <c r="H2" s="365"/>
      <c r="I2" s="365"/>
      <c r="J2" s="365"/>
      <c r="K2" s="365"/>
      <c r="L2" s="365"/>
      <c r="M2" s="365"/>
      <c r="N2" s="365"/>
      <c r="O2" s="365"/>
      <c r="P2" s="365"/>
      <c r="Q2" s="365"/>
      <c r="R2" s="365"/>
      <c r="S2" s="365"/>
      <c r="T2" s="365"/>
      <c r="U2" s="365"/>
      <c r="V2" s="366"/>
      <c r="W2" s="365"/>
      <c r="X2" s="365"/>
      <c r="Y2" s="365"/>
      <c r="Z2" s="365"/>
      <c r="AA2" s="365"/>
    </row>
    <row r="3" spans="1:27" x14ac:dyDescent="0.2">
      <c r="A3" s="365"/>
      <c r="B3" s="365"/>
      <c r="C3" s="365"/>
      <c r="D3" s="365"/>
      <c r="E3" s="365"/>
      <c r="F3" s="365"/>
      <c r="G3" s="365"/>
      <c r="H3" s="365"/>
      <c r="I3" s="365"/>
      <c r="J3" s="365"/>
      <c r="K3" s="365"/>
      <c r="L3" s="365"/>
      <c r="M3" s="365"/>
      <c r="N3" s="365"/>
      <c r="O3" s="365"/>
      <c r="P3" s="365"/>
      <c r="Q3" s="365"/>
      <c r="R3" s="365"/>
      <c r="S3" s="365"/>
      <c r="T3" s="365"/>
      <c r="U3" s="365"/>
      <c r="V3" s="366"/>
      <c r="W3" s="365"/>
      <c r="X3" s="365"/>
      <c r="Y3" s="365"/>
      <c r="Z3" s="365"/>
      <c r="AA3" s="365"/>
    </row>
    <row r="4" spans="1:27" x14ac:dyDescent="0.2">
      <c r="A4" s="365"/>
      <c r="B4" s="365"/>
      <c r="C4" s="365"/>
      <c r="D4" s="365"/>
      <c r="E4" s="365"/>
      <c r="F4" s="365"/>
      <c r="G4" s="365"/>
      <c r="H4" s="365"/>
      <c r="I4" s="365"/>
      <c r="J4" s="365"/>
      <c r="K4" s="365"/>
      <c r="L4" s="365"/>
      <c r="M4" s="365"/>
      <c r="N4" s="365"/>
      <c r="O4" s="365"/>
      <c r="P4" s="365"/>
      <c r="Q4" s="365"/>
      <c r="R4" s="365"/>
      <c r="S4" s="365"/>
      <c r="T4" s="365"/>
      <c r="U4" s="365"/>
      <c r="V4" s="366"/>
      <c r="W4" s="365"/>
      <c r="X4" s="365"/>
      <c r="Y4" s="365"/>
      <c r="Z4" s="365"/>
      <c r="AA4" s="365"/>
    </row>
    <row r="5" spans="1:27" x14ac:dyDescent="0.2">
      <c r="A5" s="365"/>
      <c r="B5" s="365"/>
      <c r="C5" s="365"/>
      <c r="D5" s="365"/>
      <c r="E5" s="365"/>
      <c r="F5" s="365"/>
      <c r="G5" s="365"/>
      <c r="H5" s="365"/>
      <c r="I5" s="365"/>
      <c r="J5" s="365"/>
      <c r="K5" s="365"/>
      <c r="L5" s="365"/>
      <c r="M5" s="365"/>
      <c r="N5" s="365"/>
      <c r="O5" s="365"/>
      <c r="P5" s="365"/>
      <c r="Q5" s="365"/>
      <c r="R5" s="365"/>
      <c r="S5" s="365"/>
      <c r="T5" s="365"/>
      <c r="U5" s="365"/>
      <c r="V5" s="366"/>
      <c r="W5" s="365"/>
      <c r="X5" s="365"/>
      <c r="Y5" s="365"/>
      <c r="Z5" s="365"/>
      <c r="AA5" s="365"/>
    </row>
    <row r="6" spans="1:27" x14ac:dyDescent="0.2">
      <c r="A6" s="365"/>
      <c r="B6" s="365"/>
      <c r="C6" s="365"/>
      <c r="D6" s="365"/>
      <c r="E6" s="365"/>
      <c r="F6" s="365"/>
      <c r="G6" s="365"/>
      <c r="H6" s="365"/>
      <c r="I6" s="365"/>
      <c r="J6" s="365"/>
      <c r="K6" s="365"/>
      <c r="L6" s="365"/>
      <c r="M6" s="365"/>
      <c r="N6" s="365"/>
      <c r="O6" s="365"/>
      <c r="P6" s="365"/>
      <c r="Q6" s="365"/>
      <c r="R6" s="365"/>
      <c r="S6" s="365"/>
      <c r="T6" s="365"/>
      <c r="U6" s="365"/>
      <c r="V6" s="366"/>
      <c r="W6" s="365"/>
      <c r="X6" s="365"/>
      <c r="Y6" s="365"/>
      <c r="Z6" s="365"/>
      <c r="AA6" s="365"/>
    </row>
    <row r="7" spans="1:27" x14ac:dyDescent="0.2">
      <c r="A7" s="365"/>
      <c r="B7" s="365"/>
      <c r="C7" s="365"/>
      <c r="D7" s="365"/>
      <c r="E7" s="365"/>
      <c r="F7" s="365"/>
      <c r="G7" s="365"/>
      <c r="H7" s="365"/>
      <c r="I7" s="365"/>
      <c r="J7" s="365"/>
      <c r="K7" s="365"/>
      <c r="L7" s="365"/>
      <c r="M7" s="365"/>
      <c r="N7" s="365"/>
      <c r="O7" s="365"/>
      <c r="P7" s="365"/>
      <c r="Q7" s="365"/>
      <c r="R7" s="365"/>
      <c r="S7" s="365"/>
      <c r="T7" s="365"/>
      <c r="U7" s="365"/>
      <c r="V7" s="366"/>
      <c r="W7" s="365"/>
      <c r="X7" s="365"/>
      <c r="Y7" s="365"/>
      <c r="Z7" s="365"/>
      <c r="AA7" s="365"/>
    </row>
    <row r="8" spans="1:27" x14ac:dyDescent="0.2">
      <c r="A8" s="365"/>
      <c r="B8" s="365"/>
      <c r="C8" s="365"/>
      <c r="D8" s="365"/>
      <c r="E8" s="365"/>
      <c r="F8" s="365"/>
      <c r="G8" s="365"/>
      <c r="H8" s="365"/>
      <c r="I8" s="365"/>
      <c r="J8" s="365"/>
      <c r="K8" s="365"/>
      <c r="L8" s="365"/>
      <c r="M8" s="365"/>
      <c r="N8" s="365"/>
      <c r="O8" s="365"/>
      <c r="P8" s="365"/>
      <c r="Q8" s="365"/>
      <c r="R8" s="365"/>
      <c r="S8" s="365"/>
      <c r="T8" s="365"/>
      <c r="U8" s="365"/>
      <c r="V8" s="366"/>
      <c r="W8" s="365"/>
      <c r="X8" s="365"/>
      <c r="Y8" s="365"/>
      <c r="Z8" s="365"/>
      <c r="AA8" s="365"/>
    </row>
    <row r="9" spans="1:27" x14ac:dyDescent="0.2">
      <c r="A9" s="365"/>
      <c r="B9" s="365"/>
      <c r="C9" s="365"/>
      <c r="D9" s="365"/>
      <c r="E9" s="365"/>
      <c r="F9" s="365"/>
      <c r="G9" s="365"/>
      <c r="H9" s="365"/>
      <c r="I9" s="365"/>
      <c r="J9" s="365"/>
      <c r="K9" s="365"/>
      <c r="L9" s="365"/>
      <c r="M9" s="365"/>
      <c r="N9" s="365"/>
      <c r="O9" s="365"/>
      <c r="P9" s="365"/>
      <c r="Q9" s="365"/>
      <c r="R9" s="365"/>
      <c r="S9" s="365"/>
      <c r="T9" s="365"/>
      <c r="U9" s="365"/>
      <c r="V9" s="366"/>
      <c r="W9" s="365"/>
      <c r="X9" s="365"/>
      <c r="Y9" s="365"/>
      <c r="Z9" s="365"/>
      <c r="AA9" s="365"/>
    </row>
    <row r="10" spans="1:27" x14ac:dyDescent="0.2">
      <c r="A10" s="365"/>
      <c r="B10" s="365"/>
      <c r="C10" s="365"/>
      <c r="D10" s="365"/>
      <c r="E10" s="365"/>
      <c r="F10" s="365"/>
      <c r="G10" s="365"/>
      <c r="H10" s="365"/>
      <c r="I10" s="365"/>
      <c r="J10" s="365"/>
      <c r="K10" s="365"/>
      <c r="L10" s="365"/>
      <c r="M10" s="365"/>
      <c r="N10" s="365"/>
      <c r="O10" s="365"/>
      <c r="P10" s="365"/>
      <c r="Q10" s="365"/>
      <c r="R10" s="365"/>
      <c r="S10" s="365"/>
      <c r="T10" s="365"/>
      <c r="U10" s="365"/>
      <c r="V10" s="366"/>
      <c r="W10" s="365"/>
      <c r="X10" s="365"/>
      <c r="Y10" s="365"/>
      <c r="Z10" s="365"/>
      <c r="AA10" s="365"/>
    </row>
    <row r="11" spans="1:27" x14ac:dyDescent="0.2">
      <c r="A11" s="365"/>
      <c r="B11" s="365"/>
      <c r="C11" s="365"/>
      <c r="D11" s="365"/>
      <c r="E11" s="365"/>
      <c r="F11" s="365"/>
      <c r="G11" s="365"/>
      <c r="H11" s="365"/>
      <c r="I11" s="365"/>
      <c r="J11" s="365"/>
      <c r="K11" s="365"/>
      <c r="L11" s="365"/>
      <c r="M11" s="365"/>
      <c r="N11" s="365"/>
      <c r="O11" s="365"/>
      <c r="P11" s="365"/>
      <c r="Q11" s="365"/>
      <c r="R11" s="365"/>
      <c r="S11" s="365"/>
      <c r="T11" s="365"/>
      <c r="U11" s="365"/>
      <c r="V11" s="366"/>
      <c r="W11" s="365"/>
      <c r="X11" s="365"/>
      <c r="Y11" s="365"/>
      <c r="Z11" s="365"/>
      <c r="AA11" s="365"/>
    </row>
    <row r="12" spans="1:27" x14ac:dyDescent="0.2">
      <c r="A12" s="365"/>
      <c r="B12" s="365"/>
      <c r="C12" s="365"/>
      <c r="D12" s="365"/>
      <c r="E12" s="365"/>
      <c r="F12" s="365"/>
      <c r="G12" s="365"/>
      <c r="H12" s="365"/>
      <c r="I12" s="365"/>
      <c r="J12" s="365"/>
      <c r="K12" s="365"/>
      <c r="L12" s="365"/>
      <c r="M12" s="365"/>
      <c r="N12" s="365"/>
      <c r="O12" s="365"/>
      <c r="P12" s="365"/>
      <c r="Q12" s="365"/>
      <c r="R12" s="365"/>
      <c r="S12" s="365"/>
      <c r="T12" s="365"/>
      <c r="U12" s="365"/>
      <c r="V12" s="366"/>
      <c r="W12" s="365"/>
      <c r="X12" s="365"/>
      <c r="Y12" s="365"/>
      <c r="Z12" s="365"/>
      <c r="AA12" s="365"/>
    </row>
    <row r="13" spans="1:27" x14ac:dyDescent="0.2">
      <c r="A13" s="365"/>
      <c r="B13" s="365"/>
      <c r="C13" s="365"/>
      <c r="D13" s="365"/>
      <c r="E13" s="365"/>
      <c r="F13" s="365"/>
      <c r="G13" s="365"/>
      <c r="H13" s="365"/>
      <c r="I13" s="365"/>
      <c r="J13" s="365"/>
      <c r="K13" s="365"/>
      <c r="L13" s="365"/>
      <c r="M13" s="365"/>
      <c r="N13" s="365"/>
      <c r="O13" s="365"/>
      <c r="P13" s="365"/>
      <c r="Q13" s="365"/>
      <c r="R13" s="365"/>
      <c r="S13" s="365"/>
      <c r="T13" s="365"/>
      <c r="U13" s="365"/>
      <c r="V13" s="366"/>
      <c r="W13" s="365"/>
      <c r="X13" s="365"/>
      <c r="Y13" s="365"/>
      <c r="Z13" s="365"/>
      <c r="AA13" s="365"/>
    </row>
    <row r="14" spans="1:27" x14ac:dyDescent="0.2">
      <c r="A14" s="365"/>
      <c r="B14" s="365"/>
      <c r="C14" s="365"/>
      <c r="D14" s="365"/>
      <c r="E14" s="365"/>
      <c r="F14" s="365"/>
      <c r="G14" s="365"/>
      <c r="H14" s="365"/>
      <c r="I14" s="365"/>
      <c r="J14" s="365"/>
      <c r="K14" s="365"/>
      <c r="L14" s="365"/>
      <c r="M14" s="365"/>
      <c r="N14" s="365"/>
      <c r="O14" s="365"/>
      <c r="P14" s="365"/>
      <c r="Q14" s="365"/>
      <c r="R14" s="365"/>
      <c r="S14" s="365"/>
      <c r="T14" s="365"/>
      <c r="U14" s="365"/>
      <c r="V14" s="366"/>
      <c r="W14" s="365"/>
      <c r="X14" s="365"/>
      <c r="Y14" s="365"/>
      <c r="Z14" s="365"/>
      <c r="AA14" s="365"/>
    </row>
    <row r="15" spans="1:27" x14ac:dyDescent="0.2">
      <c r="A15" s="365"/>
      <c r="B15" s="365"/>
      <c r="C15" s="365"/>
      <c r="D15" s="365"/>
      <c r="E15" s="365"/>
      <c r="F15" s="365"/>
      <c r="G15" s="365"/>
      <c r="H15" s="365"/>
      <c r="I15" s="365"/>
      <c r="J15" s="365"/>
      <c r="K15" s="365"/>
      <c r="L15" s="365"/>
      <c r="M15" s="365"/>
      <c r="N15" s="365"/>
      <c r="O15" s="365"/>
      <c r="P15" s="365"/>
      <c r="Q15" s="365"/>
      <c r="R15" s="365"/>
      <c r="S15" s="365"/>
      <c r="T15" s="365"/>
      <c r="U15" s="365"/>
      <c r="V15" s="366"/>
      <c r="W15" s="365"/>
      <c r="X15" s="365"/>
      <c r="Y15" s="365"/>
      <c r="Z15" s="365"/>
      <c r="AA15" s="365"/>
    </row>
    <row r="16" spans="1:27" x14ac:dyDescent="0.2">
      <c r="A16" s="365"/>
      <c r="B16" s="365"/>
      <c r="C16" s="365"/>
      <c r="D16" s="365"/>
      <c r="E16" s="365"/>
      <c r="F16" s="365"/>
      <c r="G16" s="365"/>
      <c r="H16" s="365"/>
      <c r="I16" s="365"/>
      <c r="J16" s="365"/>
      <c r="K16" s="365"/>
      <c r="L16" s="365"/>
      <c r="M16" s="365"/>
      <c r="N16" s="365"/>
      <c r="O16" s="365"/>
      <c r="P16" s="365"/>
      <c r="Q16" s="365"/>
      <c r="R16" s="365"/>
      <c r="S16" s="365"/>
      <c r="T16" s="365"/>
      <c r="U16" s="365"/>
      <c r="V16" s="366"/>
      <c r="W16" s="365"/>
      <c r="X16" s="365"/>
      <c r="Y16" s="365"/>
      <c r="Z16" s="365"/>
      <c r="AA16" s="365"/>
    </row>
    <row r="17" spans="1:27" x14ac:dyDescent="0.2">
      <c r="A17" s="365"/>
      <c r="B17" s="365"/>
      <c r="C17" s="365"/>
      <c r="D17" s="365"/>
      <c r="E17" s="365"/>
      <c r="F17" s="365"/>
      <c r="G17" s="365"/>
      <c r="H17" s="365"/>
      <c r="I17" s="365"/>
      <c r="J17" s="365"/>
      <c r="K17" s="365"/>
      <c r="L17" s="365"/>
      <c r="M17" s="365"/>
      <c r="N17" s="365"/>
      <c r="O17" s="365"/>
      <c r="P17" s="365"/>
      <c r="Q17" s="365"/>
      <c r="R17" s="365"/>
      <c r="S17" s="365"/>
      <c r="T17" s="365"/>
      <c r="U17" s="365"/>
      <c r="V17" s="366"/>
      <c r="W17" s="365"/>
      <c r="X17" s="365"/>
      <c r="Y17" s="365"/>
      <c r="Z17" s="365"/>
      <c r="AA17" s="365"/>
    </row>
    <row r="18" spans="1:27" x14ac:dyDescent="0.2">
      <c r="A18" s="365"/>
      <c r="B18" s="365"/>
      <c r="C18" s="365"/>
      <c r="D18" s="365"/>
      <c r="E18" s="365"/>
      <c r="F18" s="365"/>
      <c r="G18" s="365"/>
      <c r="H18" s="365"/>
      <c r="I18" s="365"/>
      <c r="J18" s="365"/>
      <c r="K18" s="365"/>
      <c r="L18" s="365"/>
      <c r="M18" s="365"/>
      <c r="N18" s="365"/>
      <c r="O18" s="365"/>
      <c r="P18" s="365"/>
      <c r="Q18" s="365"/>
      <c r="R18" s="365"/>
      <c r="S18" s="365"/>
      <c r="T18" s="365"/>
      <c r="U18" s="365"/>
      <c r="V18" s="366"/>
      <c r="W18" s="365"/>
      <c r="X18" s="365"/>
      <c r="Y18" s="365"/>
      <c r="Z18" s="365"/>
      <c r="AA18" s="365"/>
    </row>
    <row r="19" spans="1:27" x14ac:dyDescent="0.2">
      <c r="A19" s="365"/>
      <c r="B19" s="365"/>
      <c r="C19" s="365"/>
      <c r="D19" s="365"/>
      <c r="E19" s="365"/>
      <c r="F19" s="365"/>
      <c r="G19" s="365"/>
      <c r="H19" s="365"/>
      <c r="I19" s="365"/>
      <c r="J19" s="365"/>
      <c r="K19" s="365"/>
      <c r="L19" s="365"/>
      <c r="M19" s="365"/>
      <c r="N19" s="365"/>
      <c r="O19" s="365"/>
      <c r="P19" s="365"/>
      <c r="Q19" s="365"/>
      <c r="R19" s="365"/>
      <c r="S19" s="365"/>
      <c r="T19" s="365"/>
      <c r="U19" s="365"/>
      <c r="V19" s="366"/>
      <c r="W19" s="365"/>
      <c r="X19" s="365"/>
      <c r="Y19" s="365"/>
      <c r="Z19" s="365"/>
      <c r="AA19" s="365"/>
    </row>
    <row r="20" spans="1:27" x14ac:dyDescent="0.2">
      <c r="A20" s="365"/>
      <c r="B20" s="365"/>
      <c r="C20" s="365"/>
      <c r="D20" s="365"/>
      <c r="E20" s="365"/>
      <c r="F20" s="365"/>
      <c r="G20" s="365"/>
      <c r="H20" s="365"/>
      <c r="I20" s="365"/>
      <c r="J20" s="365"/>
      <c r="K20" s="365"/>
      <c r="L20" s="365"/>
      <c r="M20" s="365"/>
      <c r="N20" s="365"/>
      <c r="O20" s="365"/>
      <c r="P20" s="365"/>
      <c r="Q20" s="365"/>
      <c r="R20" s="365"/>
      <c r="S20" s="365"/>
      <c r="T20" s="365"/>
      <c r="U20" s="365"/>
      <c r="V20" s="366"/>
      <c r="W20" s="365"/>
      <c r="X20" s="365"/>
      <c r="Y20" s="365"/>
      <c r="Z20" s="365"/>
      <c r="AA20" s="365"/>
    </row>
    <row r="21" spans="1:27" ht="15.75" customHeight="1" x14ac:dyDescent="0.2">
      <c r="A21" s="365"/>
      <c r="B21" s="365"/>
      <c r="C21" s="365"/>
      <c r="D21" s="365"/>
      <c r="E21" s="365"/>
      <c r="F21" s="365"/>
      <c r="G21" s="365"/>
      <c r="H21" s="365"/>
      <c r="I21" s="365"/>
      <c r="J21" s="365"/>
      <c r="K21" s="365"/>
      <c r="L21" s="365"/>
      <c r="M21" s="365"/>
      <c r="N21" s="365"/>
      <c r="O21" s="365"/>
      <c r="P21" s="365"/>
      <c r="Q21" s="365"/>
      <c r="R21" s="365"/>
      <c r="S21" s="365"/>
      <c r="T21" s="365"/>
      <c r="U21" s="365"/>
      <c r="V21" s="366"/>
      <c r="W21" s="365"/>
      <c r="X21" s="365"/>
      <c r="Y21" s="365"/>
      <c r="Z21" s="365"/>
      <c r="AA21" s="365"/>
    </row>
    <row r="22" spans="1:27" ht="15.75" customHeight="1" x14ac:dyDescent="0.2">
      <c r="A22" s="365"/>
      <c r="B22" s="365"/>
      <c r="C22" s="365"/>
      <c r="D22" s="365"/>
      <c r="E22" s="365"/>
      <c r="F22" s="365"/>
      <c r="G22" s="365"/>
      <c r="H22" s="365"/>
      <c r="I22" s="365"/>
      <c r="J22" s="365"/>
      <c r="K22" s="365"/>
      <c r="L22" s="365"/>
      <c r="M22" s="365"/>
      <c r="N22" s="365"/>
      <c r="O22" s="365"/>
      <c r="P22" s="365"/>
      <c r="Q22" s="365"/>
      <c r="R22" s="365"/>
      <c r="S22" s="365"/>
      <c r="T22" s="365"/>
      <c r="U22" s="365"/>
      <c r="V22" s="366"/>
      <c r="W22" s="365"/>
      <c r="X22" s="365"/>
      <c r="Y22" s="365"/>
      <c r="Z22" s="365"/>
      <c r="AA22" s="365"/>
    </row>
    <row r="23" spans="1:27" ht="15.75" customHeight="1" x14ac:dyDescent="0.2">
      <c r="A23" s="365"/>
      <c r="B23" s="365"/>
      <c r="C23" s="365"/>
      <c r="D23" s="365"/>
      <c r="E23" s="365"/>
      <c r="F23" s="365"/>
      <c r="G23" s="365"/>
      <c r="H23" s="365"/>
      <c r="I23" s="365"/>
      <c r="J23" s="365"/>
      <c r="K23" s="365"/>
      <c r="L23" s="365"/>
      <c r="M23" s="365"/>
      <c r="N23" s="365"/>
      <c r="O23" s="365"/>
      <c r="P23" s="365"/>
      <c r="Q23" s="365"/>
      <c r="R23" s="365"/>
      <c r="S23" s="365"/>
      <c r="T23" s="365"/>
      <c r="U23" s="365"/>
      <c r="V23" s="366"/>
      <c r="W23" s="365"/>
      <c r="X23" s="365"/>
      <c r="Y23" s="365"/>
      <c r="Z23" s="365"/>
      <c r="AA23" s="365"/>
    </row>
    <row r="24" spans="1:27" ht="15.75" customHeight="1" x14ac:dyDescent="0.2">
      <c r="A24" s="365"/>
      <c r="B24" s="365"/>
      <c r="C24" s="365"/>
      <c r="D24" s="365"/>
      <c r="E24" s="365"/>
      <c r="F24" s="365"/>
      <c r="G24" s="365"/>
      <c r="H24" s="365"/>
      <c r="I24" s="365"/>
      <c r="J24" s="365"/>
      <c r="K24" s="365"/>
      <c r="L24" s="365"/>
      <c r="M24" s="365"/>
      <c r="N24" s="365"/>
      <c r="O24" s="365"/>
      <c r="P24" s="365"/>
      <c r="Q24" s="365"/>
      <c r="R24" s="365"/>
      <c r="S24" s="365"/>
      <c r="T24" s="365"/>
      <c r="U24" s="365"/>
      <c r="V24" s="366"/>
      <c r="W24" s="365"/>
      <c r="X24" s="365"/>
      <c r="Y24" s="365"/>
      <c r="Z24" s="365"/>
      <c r="AA24" s="365"/>
    </row>
    <row r="25" spans="1:27" ht="15.75" customHeight="1" x14ac:dyDescent="0.2">
      <c r="A25" s="365"/>
      <c r="B25" s="365"/>
      <c r="C25" s="365"/>
      <c r="D25" s="365"/>
      <c r="E25" s="365"/>
      <c r="F25" s="365"/>
      <c r="G25" s="365"/>
      <c r="H25" s="365"/>
      <c r="I25" s="365"/>
      <c r="J25" s="365"/>
      <c r="K25" s="365"/>
      <c r="L25" s="365"/>
      <c r="M25" s="365"/>
      <c r="N25" s="365"/>
      <c r="O25" s="365"/>
      <c r="P25" s="365"/>
      <c r="Q25" s="365"/>
      <c r="R25" s="365"/>
      <c r="S25" s="365"/>
      <c r="T25" s="365"/>
      <c r="U25" s="365"/>
      <c r="V25" s="366"/>
      <c r="W25" s="365"/>
      <c r="X25" s="365"/>
      <c r="Y25" s="365"/>
      <c r="Z25" s="365"/>
      <c r="AA25" s="365"/>
    </row>
    <row r="26" spans="1:27" ht="15.75" customHeight="1" x14ac:dyDescent="0.2">
      <c r="A26" s="365"/>
      <c r="B26" s="365"/>
      <c r="C26" s="365"/>
      <c r="D26" s="365"/>
      <c r="E26" s="365"/>
      <c r="F26" s="365"/>
      <c r="G26" s="365"/>
      <c r="H26" s="365"/>
      <c r="I26" s="365"/>
      <c r="J26" s="365"/>
      <c r="K26" s="365"/>
      <c r="L26" s="365"/>
      <c r="M26" s="365"/>
      <c r="N26" s="365"/>
      <c r="O26" s="365"/>
      <c r="P26" s="365"/>
      <c r="Q26" s="365"/>
      <c r="R26" s="365"/>
      <c r="S26" s="365"/>
      <c r="T26" s="365"/>
      <c r="U26" s="365"/>
      <c r="V26" s="366"/>
      <c r="W26" s="365"/>
      <c r="X26" s="365"/>
      <c r="Y26" s="365"/>
      <c r="Z26" s="365"/>
      <c r="AA26" s="365"/>
    </row>
    <row r="27" spans="1:27" ht="15.75" customHeight="1" x14ac:dyDescent="0.2">
      <c r="A27" s="365"/>
      <c r="B27" s="365"/>
      <c r="C27" s="365"/>
      <c r="D27" s="365"/>
      <c r="E27" s="365"/>
      <c r="F27" s="365"/>
      <c r="G27" s="365"/>
      <c r="H27" s="365"/>
      <c r="I27" s="365"/>
      <c r="J27" s="365"/>
      <c r="K27" s="365"/>
      <c r="L27" s="365"/>
      <c r="M27" s="365"/>
      <c r="N27" s="365"/>
      <c r="O27" s="365"/>
      <c r="P27" s="365"/>
      <c r="Q27" s="365"/>
      <c r="R27" s="365"/>
      <c r="S27" s="365"/>
      <c r="T27" s="365"/>
      <c r="U27" s="365"/>
      <c r="V27" s="366"/>
      <c r="W27" s="365"/>
      <c r="X27" s="365"/>
      <c r="Y27" s="365"/>
      <c r="Z27" s="365"/>
      <c r="AA27" s="365"/>
    </row>
    <row r="28" spans="1:27" ht="15.75" customHeight="1" x14ac:dyDescent="0.2">
      <c r="A28" s="365"/>
      <c r="B28" s="365"/>
      <c r="C28" s="365"/>
      <c r="D28" s="365"/>
      <c r="E28" s="365"/>
      <c r="F28" s="365"/>
      <c r="G28" s="365"/>
      <c r="H28" s="365"/>
      <c r="I28" s="365"/>
      <c r="J28" s="365"/>
      <c r="K28" s="365"/>
      <c r="L28" s="365"/>
      <c r="M28" s="365"/>
      <c r="N28" s="365"/>
      <c r="O28" s="365"/>
      <c r="P28" s="365"/>
      <c r="Q28" s="365"/>
      <c r="R28" s="365"/>
      <c r="S28" s="365"/>
      <c r="T28" s="365"/>
      <c r="U28" s="365"/>
      <c r="V28" s="366"/>
      <c r="W28" s="365"/>
      <c r="X28" s="365"/>
      <c r="Y28" s="365"/>
      <c r="Z28" s="365"/>
      <c r="AA28" s="365"/>
    </row>
    <row r="29" spans="1:27" ht="15.75" customHeight="1" x14ac:dyDescent="0.2">
      <c r="A29" s="365"/>
      <c r="B29" s="365"/>
      <c r="C29" s="365"/>
      <c r="D29" s="365"/>
      <c r="E29" s="365"/>
      <c r="F29" s="365"/>
      <c r="G29" s="365"/>
      <c r="H29" s="365"/>
      <c r="I29" s="365"/>
      <c r="J29" s="365"/>
      <c r="K29" s="365"/>
      <c r="L29" s="365"/>
      <c r="M29" s="365"/>
      <c r="N29" s="365"/>
      <c r="O29" s="365"/>
      <c r="P29" s="365"/>
      <c r="Q29" s="365"/>
      <c r="R29" s="365"/>
      <c r="S29" s="365"/>
      <c r="T29" s="365"/>
      <c r="U29" s="365"/>
      <c r="V29" s="366"/>
      <c r="W29" s="365"/>
      <c r="X29" s="365"/>
      <c r="Y29" s="365"/>
      <c r="Z29" s="365"/>
      <c r="AA29" s="365"/>
    </row>
    <row r="30" spans="1:27" ht="15.75" customHeight="1" x14ac:dyDescent="0.2">
      <c r="A30" s="365"/>
      <c r="B30" s="365"/>
      <c r="C30" s="365"/>
      <c r="D30" s="365"/>
      <c r="E30" s="365"/>
      <c r="F30" s="365"/>
      <c r="G30" s="365"/>
      <c r="H30" s="365"/>
      <c r="I30" s="365"/>
      <c r="J30" s="365"/>
      <c r="K30" s="365"/>
      <c r="L30" s="365"/>
      <c r="M30" s="365"/>
      <c r="N30" s="365"/>
      <c r="O30" s="365"/>
      <c r="P30" s="365"/>
      <c r="Q30" s="365"/>
      <c r="R30" s="365"/>
      <c r="S30" s="365"/>
      <c r="T30" s="365"/>
      <c r="U30" s="365"/>
      <c r="V30" s="366"/>
      <c r="W30" s="365"/>
      <c r="X30" s="365"/>
      <c r="Y30" s="365"/>
      <c r="Z30" s="365"/>
      <c r="AA30" s="365"/>
    </row>
    <row r="31" spans="1:27" ht="40.5" customHeight="1" x14ac:dyDescent="0.2">
      <c r="A31" s="365"/>
      <c r="B31" s="365"/>
      <c r="C31" s="365"/>
      <c r="D31" s="365"/>
      <c r="E31" s="365"/>
      <c r="F31" s="365"/>
      <c r="G31" s="365"/>
      <c r="H31" s="365"/>
      <c r="I31" s="365"/>
      <c r="J31" s="365"/>
      <c r="K31" s="365"/>
      <c r="L31" s="365"/>
      <c r="M31" s="365"/>
      <c r="N31" s="365"/>
      <c r="O31" s="365"/>
      <c r="P31" s="365"/>
      <c r="Q31" s="365"/>
      <c r="R31" s="365"/>
      <c r="S31" s="365"/>
      <c r="T31" s="365"/>
      <c r="U31" s="365"/>
      <c r="V31" s="366"/>
      <c r="W31" s="365"/>
      <c r="X31" s="365"/>
      <c r="Y31" s="365"/>
      <c r="Z31" s="365"/>
      <c r="AA31" s="365"/>
    </row>
    <row r="32" spans="1:27" ht="31.5" customHeight="1" x14ac:dyDescent="0.2">
      <c r="A32" s="367"/>
      <c r="B32" s="367"/>
      <c r="C32" s="367"/>
      <c r="D32" s="367"/>
      <c r="E32" s="367"/>
      <c r="F32" s="367"/>
      <c r="G32" s="367"/>
      <c r="H32" s="367"/>
      <c r="I32" s="367"/>
      <c r="J32" s="367"/>
      <c r="K32" s="367"/>
      <c r="L32" s="367"/>
      <c r="M32" s="367"/>
      <c r="N32" s="367"/>
      <c r="O32" s="367"/>
      <c r="P32" s="367"/>
      <c r="Q32" s="367"/>
      <c r="R32" s="367"/>
      <c r="S32" s="367"/>
      <c r="T32" s="367"/>
      <c r="U32" s="367"/>
      <c r="V32" s="368"/>
      <c r="W32" s="367"/>
      <c r="X32" s="367"/>
      <c r="Y32" s="367"/>
      <c r="Z32" s="367"/>
      <c r="AA32" s="367"/>
    </row>
    <row r="33" spans="1:27" ht="15.75" customHeight="1" x14ac:dyDescent="0.2">
      <c r="A33" s="369"/>
      <c r="B33" s="369"/>
      <c r="C33" s="369"/>
      <c r="D33" s="369"/>
      <c r="E33" s="369"/>
      <c r="F33" s="369"/>
      <c r="G33" s="369"/>
      <c r="H33" s="369"/>
      <c r="I33" s="369"/>
      <c r="J33" s="369"/>
      <c r="K33" s="369"/>
      <c r="L33" s="369"/>
      <c r="M33" s="369"/>
      <c r="N33" s="369"/>
      <c r="O33" s="369"/>
      <c r="P33" s="369"/>
      <c r="Q33" s="369"/>
      <c r="R33" s="369"/>
      <c r="S33" s="369"/>
      <c r="T33" s="369"/>
      <c r="U33" s="369"/>
      <c r="V33" s="370"/>
      <c r="W33" s="369"/>
      <c r="X33" s="369"/>
      <c r="Y33" s="369"/>
      <c r="Z33" s="369"/>
      <c r="AA33" s="369"/>
    </row>
    <row r="34" spans="1:27" ht="15.75" customHeight="1" x14ac:dyDescent="0.2">
      <c r="A34" s="371"/>
      <c r="B34" s="371"/>
      <c r="C34" s="371"/>
      <c r="D34" s="371"/>
      <c r="E34" s="371"/>
      <c r="F34" s="371"/>
      <c r="G34" s="371"/>
      <c r="H34" s="371"/>
      <c r="I34" s="371"/>
      <c r="J34" s="371"/>
      <c r="K34" s="371"/>
      <c r="L34" s="371"/>
      <c r="M34" s="371"/>
      <c r="N34" s="371"/>
      <c r="O34" s="371"/>
      <c r="P34" s="371"/>
      <c r="Q34" s="371"/>
      <c r="R34" s="371"/>
      <c r="S34" s="371"/>
      <c r="T34" s="371"/>
      <c r="U34" s="371"/>
      <c r="V34" s="372"/>
      <c r="W34" s="371"/>
      <c r="X34" s="371"/>
      <c r="Y34" s="371"/>
      <c r="Z34" s="371"/>
      <c r="AA34" s="371"/>
    </row>
    <row r="35" spans="1:27" ht="15.75" customHeight="1" x14ac:dyDescent="0.2">
      <c r="A35" s="371"/>
      <c r="B35" s="371"/>
      <c r="C35" s="371"/>
      <c r="D35" s="371"/>
      <c r="E35" s="371"/>
      <c r="F35" s="371"/>
      <c r="G35" s="371"/>
      <c r="H35" s="371"/>
      <c r="I35" s="371"/>
      <c r="J35" s="371"/>
      <c r="K35" s="371"/>
      <c r="L35" s="371"/>
      <c r="M35" s="371"/>
      <c r="N35" s="371"/>
      <c r="O35" s="371"/>
      <c r="P35" s="371"/>
      <c r="Q35" s="371"/>
      <c r="R35" s="371"/>
      <c r="S35" s="371"/>
      <c r="T35" s="371"/>
      <c r="U35" s="371"/>
      <c r="V35" s="372"/>
      <c r="W35" s="371"/>
      <c r="X35" s="371"/>
      <c r="Y35" s="371"/>
      <c r="Z35" s="371"/>
      <c r="AA35" s="371"/>
    </row>
    <row r="36" spans="1:27" ht="15.75" customHeight="1" x14ac:dyDescent="0.2">
      <c r="A36" s="371"/>
      <c r="B36" s="371"/>
      <c r="C36" s="371"/>
      <c r="D36" s="371"/>
      <c r="E36" s="371"/>
      <c r="F36" s="371"/>
      <c r="G36" s="371"/>
      <c r="H36" s="371"/>
      <c r="I36" s="371"/>
      <c r="J36" s="371"/>
      <c r="K36" s="371"/>
      <c r="L36" s="371"/>
      <c r="M36" s="371"/>
      <c r="N36" s="371"/>
      <c r="O36" s="371"/>
      <c r="P36" s="371"/>
      <c r="Q36" s="371"/>
      <c r="R36" s="371"/>
      <c r="S36" s="371"/>
      <c r="T36" s="371"/>
      <c r="U36" s="371"/>
      <c r="V36" s="372"/>
      <c r="W36" s="371"/>
      <c r="X36" s="371"/>
      <c r="Y36" s="371"/>
      <c r="Z36" s="371"/>
      <c r="AA36" s="371"/>
    </row>
    <row r="37" spans="1:27" ht="15.75" customHeight="1" x14ac:dyDescent="0.2">
      <c r="A37" s="371"/>
      <c r="B37" s="371"/>
      <c r="C37" s="371"/>
      <c r="D37" s="371"/>
      <c r="E37" s="371"/>
      <c r="F37" s="371"/>
      <c r="G37" s="371"/>
      <c r="H37" s="371"/>
      <c r="I37" s="371"/>
      <c r="J37" s="371"/>
      <c r="K37" s="371"/>
      <c r="L37" s="371"/>
      <c r="M37" s="371"/>
      <c r="N37" s="371"/>
      <c r="O37" s="371"/>
      <c r="P37" s="371"/>
      <c r="Q37" s="371"/>
      <c r="R37" s="371"/>
      <c r="S37" s="371"/>
      <c r="T37" s="371"/>
      <c r="U37" s="371"/>
      <c r="V37" s="372"/>
      <c r="W37" s="371"/>
      <c r="X37" s="371"/>
      <c r="Y37" s="371"/>
      <c r="Z37" s="371"/>
      <c r="AA37" s="371"/>
    </row>
    <row r="38" spans="1:27" ht="15.75" customHeight="1" x14ac:dyDescent="0.2">
      <c r="A38" s="371"/>
      <c r="B38" s="371"/>
      <c r="C38" s="371"/>
      <c r="D38" s="371"/>
      <c r="E38" s="371"/>
      <c r="F38" s="371"/>
      <c r="G38" s="371"/>
      <c r="H38" s="371"/>
      <c r="I38" s="371"/>
      <c r="J38" s="371"/>
      <c r="K38" s="371"/>
      <c r="L38" s="371"/>
      <c r="M38" s="371"/>
      <c r="N38" s="371"/>
      <c r="O38" s="371"/>
      <c r="P38" s="371"/>
      <c r="Q38" s="371"/>
      <c r="R38" s="371"/>
      <c r="S38" s="371"/>
      <c r="T38" s="371"/>
      <c r="U38" s="371"/>
      <c r="V38" s="372"/>
      <c r="W38" s="371"/>
      <c r="X38" s="371"/>
      <c r="Y38" s="371"/>
      <c r="Z38" s="371"/>
      <c r="AA38" s="371"/>
    </row>
    <row r="39" spans="1:27" ht="15.75" customHeight="1" x14ac:dyDescent="0.2">
      <c r="A39" s="371"/>
      <c r="B39" s="371"/>
      <c r="C39" s="371"/>
      <c r="D39" s="371"/>
      <c r="E39" s="371"/>
      <c r="F39" s="371"/>
      <c r="G39" s="371"/>
      <c r="H39" s="371"/>
      <c r="I39" s="371"/>
      <c r="J39" s="371"/>
      <c r="K39" s="371"/>
      <c r="L39" s="371"/>
      <c r="M39" s="371"/>
      <c r="N39" s="371"/>
      <c r="O39" s="371"/>
      <c r="P39" s="371"/>
      <c r="Q39" s="371"/>
      <c r="R39" s="371"/>
      <c r="S39" s="371"/>
      <c r="T39" s="371"/>
      <c r="U39" s="371"/>
      <c r="V39" s="372"/>
      <c r="W39" s="371"/>
      <c r="X39" s="371"/>
      <c r="Y39" s="371"/>
      <c r="Z39" s="371"/>
      <c r="AA39" s="371"/>
    </row>
    <row r="40" spans="1:27" ht="15.75" customHeight="1" x14ac:dyDescent="0.2">
      <c r="A40" s="371"/>
      <c r="B40" s="371"/>
      <c r="C40" s="371"/>
      <c r="D40" s="371"/>
      <c r="E40" s="371"/>
      <c r="F40" s="371"/>
      <c r="G40" s="371"/>
      <c r="H40" s="371"/>
      <c r="I40" s="371"/>
      <c r="J40" s="371"/>
      <c r="K40" s="371"/>
      <c r="L40" s="371"/>
      <c r="M40" s="371"/>
      <c r="N40" s="371"/>
      <c r="O40" s="371"/>
      <c r="P40" s="371"/>
      <c r="Q40" s="371"/>
      <c r="R40" s="371"/>
      <c r="S40" s="371"/>
      <c r="T40" s="371"/>
      <c r="U40" s="371"/>
      <c r="V40" s="372"/>
      <c r="W40" s="371"/>
      <c r="X40" s="371"/>
      <c r="Y40" s="371"/>
      <c r="Z40" s="371"/>
      <c r="AA40" s="371"/>
    </row>
    <row r="41" spans="1:27" ht="15.75" customHeight="1" x14ac:dyDescent="0.2">
      <c r="A41" s="371"/>
      <c r="B41" s="371"/>
      <c r="C41" s="371"/>
      <c r="D41" s="371"/>
      <c r="E41" s="371"/>
      <c r="F41" s="371"/>
      <c r="G41" s="371"/>
      <c r="H41" s="371"/>
      <c r="I41" s="371"/>
      <c r="J41" s="371"/>
      <c r="K41" s="371"/>
      <c r="L41" s="371"/>
      <c r="M41" s="371"/>
      <c r="N41" s="371"/>
      <c r="O41" s="371"/>
      <c r="P41" s="371"/>
      <c r="Q41" s="371"/>
      <c r="R41" s="371"/>
      <c r="S41" s="371"/>
      <c r="T41" s="371"/>
      <c r="U41" s="371"/>
      <c r="V41" s="373"/>
      <c r="W41" s="371"/>
      <c r="X41" s="371"/>
      <c r="Y41" s="371"/>
      <c r="Z41" s="371"/>
      <c r="AA41" s="371"/>
    </row>
    <row r="42" spans="1:27" ht="15.75" customHeight="1" x14ac:dyDescent="0.2">
      <c r="A42" s="371"/>
      <c r="B42" s="371"/>
      <c r="C42" s="371"/>
      <c r="D42" s="371"/>
      <c r="E42" s="371"/>
      <c r="F42" s="371"/>
      <c r="G42" s="371"/>
      <c r="H42" s="371"/>
      <c r="I42" s="371"/>
      <c r="J42" s="371"/>
      <c r="K42" s="371"/>
      <c r="L42" s="371"/>
      <c r="M42" s="371"/>
      <c r="N42" s="371"/>
      <c r="O42" s="371"/>
      <c r="P42" s="371"/>
      <c r="Q42" s="371"/>
      <c r="R42" s="371"/>
      <c r="S42" s="371"/>
      <c r="T42" s="371"/>
      <c r="U42" s="371"/>
      <c r="V42" s="374" t="s">
        <v>407</v>
      </c>
      <c r="W42" s="371"/>
      <c r="X42" s="371"/>
      <c r="Y42" s="371"/>
      <c r="Z42" s="371"/>
      <c r="AA42" s="371"/>
    </row>
    <row r="43" spans="1:27" ht="15.75" customHeight="1" x14ac:dyDescent="0.2">
      <c r="A43" s="371"/>
      <c r="B43" s="371"/>
      <c r="C43" s="371"/>
      <c r="D43" s="371"/>
      <c r="E43" s="371"/>
      <c r="F43" s="371"/>
      <c r="G43" s="371"/>
      <c r="H43" s="371"/>
      <c r="I43" s="371"/>
      <c r="J43" s="371"/>
      <c r="K43" s="371"/>
      <c r="L43" s="371"/>
      <c r="M43" s="371"/>
      <c r="N43" s="371"/>
      <c r="O43" s="371"/>
      <c r="P43" s="371"/>
      <c r="Q43" s="371"/>
      <c r="R43" s="371"/>
      <c r="S43" s="371"/>
      <c r="T43" s="371"/>
      <c r="U43" s="371"/>
      <c r="V43" s="373"/>
      <c r="W43" s="371"/>
      <c r="X43" s="371"/>
      <c r="Y43" s="371"/>
      <c r="Z43" s="371"/>
      <c r="AA43" s="371"/>
    </row>
    <row r="44" spans="1:27" ht="15.75" customHeight="1" x14ac:dyDescent="0.2">
      <c r="A44" s="371"/>
      <c r="B44" s="371"/>
      <c r="C44" s="371"/>
      <c r="D44" s="371"/>
      <c r="E44" s="371"/>
      <c r="F44" s="371"/>
      <c r="G44" s="371"/>
      <c r="H44" s="371"/>
      <c r="I44" s="371"/>
      <c r="J44" s="371"/>
      <c r="K44" s="371"/>
      <c r="L44" s="371"/>
      <c r="M44" s="371"/>
      <c r="N44" s="371"/>
      <c r="O44" s="371"/>
      <c r="P44" s="371"/>
      <c r="Q44" s="371"/>
      <c r="R44" s="371"/>
      <c r="S44" s="371"/>
      <c r="T44" s="371"/>
      <c r="U44" s="371"/>
      <c r="V44" s="373"/>
      <c r="W44" s="371"/>
      <c r="X44" s="371"/>
      <c r="Y44" s="371"/>
      <c r="Z44" s="371"/>
      <c r="AA44" s="371"/>
    </row>
    <row r="45" spans="1:27" ht="15.75" customHeight="1" x14ac:dyDescent="0.2">
      <c r="A45" s="371"/>
      <c r="B45" s="371"/>
      <c r="C45" s="371"/>
      <c r="D45" s="371"/>
      <c r="E45" s="371"/>
      <c r="F45" s="371"/>
      <c r="G45" s="371"/>
      <c r="H45" s="371"/>
      <c r="I45" s="371"/>
      <c r="J45" s="371"/>
      <c r="K45" s="371"/>
      <c r="L45" s="371"/>
      <c r="M45" s="371"/>
      <c r="N45" s="371"/>
      <c r="O45" s="371"/>
      <c r="P45" s="371"/>
      <c r="Q45" s="371"/>
      <c r="R45" s="371"/>
      <c r="S45" s="371"/>
      <c r="T45" s="371"/>
      <c r="U45" s="371"/>
      <c r="V45" s="373"/>
      <c r="W45" s="371"/>
      <c r="X45" s="371"/>
      <c r="Y45" s="371"/>
      <c r="Z45" s="371"/>
      <c r="AA45" s="371"/>
    </row>
    <row r="46" spans="1:27" ht="15.75" customHeight="1" x14ac:dyDescent="0.2">
      <c r="A46" s="371"/>
      <c r="B46" s="371"/>
      <c r="C46" s="371"/>
      <c r="D46" s="371"/>
      <c r="E46" s="371"/>
      <c r="F46" s="371"/>
      <c r="G46" s="371"/>
      <c r="H46" s="371"/>
      <c r="I46" s="371"/>
      <c r="J46" s="371"/>
      <c r="K46" s="371"/>
      <c r="L46" s="371"/>
      <c r="M46" s="371"/>
      <c r="N46" s="371"/>
      <c r="O46" s="371"/>
      <c r="P46" s="371"/>
      <c r="Q46" s="371"/>
      <c r="R46" s="371"/>
      <c r="S46" s="371"/>
      <c r="T46" s="371"/>
      <c r="U46" s="371"/>
      <c r="V46" s="373"/>
      <c r="W46" s="371"/>
      <c r="X46" s="371"/>
      <c r="Y46" s="371"/>
      <c r="Z46" s="371"/>
      <c r="AA46" s="371"/>
    </row>
    <row r="47" spans="1:27" ht="15.75" customHeight="1" x14ac:dyDescent="0.2">
      <c r="A47" s="371"/>
      <c r="B47" s="371"/>
      <c r="C47" s="371"/>
      <c r="D47" s="371"/>
      <c r="E47" s="371"/>
      <c r="F47" s="371"/>
      <c r="G47" s="371"/>
      <c r="H47" s="371"/>
      <c r="I47" s="371"/>
      <c r="J47" s="371"/>
      <c r="K47" s="371"/>
      <c r="L47" s="371"/>
      <c r="M47" s="371"/>
      <c r="N47" s="371"/>
      <c r="O47" s="371"/>
      <c r="P47" s="371"/>
      <c r="Q47" s="371"/>
      <c r="R47" s="371"/>
      <c r="S47" s="371"/>
      <c r="T47" s="371"/>
      <c r="U47" s="371"/>
      <c r="V47" s="374" t="s">
        <v>408</v>
      </c>
      <c r="W47" s="371"/>
      <c r="X47" s="371"/>
      <c r="Y47" s="371"/>
      <c r="Z47" s="371"/>
      <c r="AA47" s="371"/>
    </row>
    <row r="48" spans="1:27" ht="15.75" customHeight="1" x14ac:dyDescent="0.2">
      <c r="A48" s="371"/>
      <c r="B48" s="371"/>
      <c r="C48" s="371"/>
      <c r="D48" s="371"/>
      <c r="E48" s="371"/>
      <c r="F48" s="371"/>
      <c r="G48" s="371"/>
      <c r="H48" s="371"/>
      <c r="I48" s="371"/>
      <c r="J48" s="371"/>
      <c r="K48" s="371"/>
      <c r="L48" s="371"/>
      <c r="M48" s="371"/>
      <c r="N48" s="371"/>
      <c r="O48" s="371"/>
      <c r="P48" s="371"/>
      <c r="Q48" s="371"/>
      <c r="R48" s="371"/>
      <c r="S48" s="371"/>
      <c r="T48" s="371"/>
      <c r="U48" s="371"/>
      <c r="V48" s="373"/>
      <c r="W48" s="371"/>
      <c r="X48" s="371"/>
      <c r="Y48" s="371"/>
      <c r="Z48" s="371"/>
      <c r="AA48" s="371"/>
    </row>
    <row r="49" spans="1:27" ht="15.75" customHeight="1" x14ac:dyDescent="0.2">
      <c r="A49" s="371"/>
      <c r="B49" s="371"/>
      <c r="C49" s="371"/>
      <c r="D49" s="371"/>
      <c r="E49" s="371"/>
      <c r="F49" s="371"/>
      <c r="G49" s="371"/>
      <c r="H49" s="371"/>
      <c r="I49" s="371"/>
      <c r="J49" s="371"/>
      <c r="K49" s="371"/>
      <c r="L49" s="371"/>
      <c r="M49" s="371"/>
      <c r="N49" s="371"/>
      <c r="O49" s="371"/>
      <c r="P49" s="371"/>
      <c r="Q49" s="371"/>
      <c r="R49" s="371"/>
      <c r="S49" s="371"/>
      <c r="T49" s="371"/>
      <c r="U49" s="371"/>
      <c r="V49" s="373"/>
      <c r="W49" s="371"/>
      <c r="X49" s="371"/>
      <c r="Y49" s="371"/>
      <c r="Z49" s="371"/>
      <c r="AA49" s="371"/>
    </row>
    <row r="50" spans="1:27" ht="15.75" customHeight="1" x14ac:dyDescent="0.2">
      <c r="A50" s="371"/>
      <c r="B50" s="371"/>
      <c r="C50" s="371"/>
      <c r="D50" s="371"/>
      <c r="E50" s="371"/>
      <c r="F50" s="371"/>
      <c r="G50" s="371"/>
      <c r="H50" s="371"/>
      <c r="I50" s="371"/>
      <c r="J50" s="371"/>
      <c r="K50" s="371"/>
      <c r="L50" s="371"/>
      <c r="M50" s="371"/>
      <c r="N50" s="371"/>
      <c r="O50" s="371"/>
      <c r="P50" s="371"/>
      <c r="Q50" s="371"/>
      <c r="R50" s="371"/>
      <c r="S50" s="371"/>
      <c r="T50" s="371"/>
      <c r="U50" s="371"/>
      <c r="V50" s="373"/>
      <c r="W50" s="371"/>
      <c r="X50" s="371"/>
      <c r="Y50" s="371"/>
      <c r="Z50" s="371"/>
      <c r="AA50" s="371"/>
    </row>
    <row r="51" spans="1:27" ht="15.75" customHeight="1" x14ac:dyDescent="0.2">
      <c r="A51" s="371"/>
      <c r="B51" s="371"/>
      <c r="C51" s="371"/>
      <c r="D51" s="371"/>
      <c r="E51" s="371"/>
      <c r="F51" s="371"/>
      <c r="G51" s="371"/>
      <c r="H51" s="371"/>
      <c r="I51" s="371"/>
      <c r="J51" s="371"/>
      <c r="K51" s="371"/>
      <c r="L51" s="371"/>
      <c r="M51" s="371"/>
      <c r="N51" s="371"/>
      <c r="O51" s="371"/>
      <c r="P51" s="371"/>
      <c r="Q51" s="371"/>
      <c r="R51" s="371"/>
      <c r="S51" s="371"/>
      <c r="T51" s="371"/>
      <c r="U51" s="371"/>
      <c r="V51" s="373"/>
      <c r="W51" s="371"/>
      <c r="X51" s="371"/>
      <c r="Y51" s="371"/>
      <c r="Z51" s="371"/>
      <c r="AA51" s="371"/>
    </row>
    <row r="52" spans="1:27" ht="15.75" customHeight="1" x14ac:dyDescent="0.2">
      <c r="A52" s="371"/>
      <c r="B52" s="371"/>
      <c r="C52" s="371"/>
      <c r="D52" s="371"/>
      <c r="E52" s="371"/>
      <c r="F52" s="371"/>
      <c r="G52" s="371"/>
      <c r="H52" s="371"/>
      <c r="I52" s="371"/>
      <c r="J52" s="371"/>
      <c r="K52" s="371"/>
      <c r="L52" s="371"/>
      <c r="M52" s="371"/>
      <c r="N52" s="371"/>
      <c r="O52" s="371"/>
      <c r="P52" s="371"/>
      <c r="Q52" s="371"/>
      <c r="R52" s="371"/>
      <c r="S52" s="371"/>
      <c r="T52" s="371"/>
      <c r="U52" s="371"/>
      <c r="V52" s="373"/>
      <c r="W52" s="371"/>
      <c r="X52" s="371"/>
      <c r="Y52" s="371"/>
      <c r="Z52" s="371"/>
      <c r="AA52" s="371"/>
    </row>
    <row r="53" spans="1:27" ht="15.75" customHeight="1" x14ac:dyDescent="0.2">
      <c r="A53" s="371"/>
      <c r="B53" s="371"/>
      <c r="C53" s="371"/>
      <c r="D53" s="371"/>
      <c r="E53" s="371"/>
      <c r="F53" s="371"/>
      <c r="G53" s="371"/>
      <c r="H53" s="371"/>
      <c r="I53" s="371"/>
      <c r="J53" s="371"/>
      <c r="K53" s="371"/>
      <c r="L53" s="371"/>
      <c r="M53" s="371"/>
      <c r="N53" s="371"/>
      <c r="O53" s="371"/>
      <c r="P53" s="371"/>
      <c r="Q53" s="371"/>
      <c r="R53" s="371"/>
      <c r="S53" s="371"/>
      <c r="T53" s="371"/>
      <c r="U53" s="371"/>
      <c r="V53" s="373"/>
      <c r="W53" s="371"/>
      <c r="X53" s="371"/>
      <c r="Y53" s="371"/>
      <c r="Z53" s="371"/>
      <c r="AA53" s="371"/>
    </row>
    <row r="54" spans="1:27" ht="15.75" customHeight="1" x14ac:dyDescent="0.2">
      <c r="A54" s="371"/>
      <c r="B54" s="371"/>
      <c r="C54" s="371"/>
      <c r="D54" s="371"/>
      <c r="E54" s="371"/>
      <c r="F54" s="371"/>
      <c r="G54" s="371"/>
      <c r="H54" s="371"/>
      <c r="I54" s="371"/>
      <c r="J54" s="371"/>
      <c r="K54" s="371"/>
      <c r="L54" s="371"/>
      <c r="M54" s="371"/>
      <c r="N54" s="371"/>
      <c r="O54" s="371"/>
      <c r="P54" s="371"/>
      <c r="Q54" s="371"/>
      <c r="R54" s="371"/>
      <c r="S54" s="371"/>
      <c r="T54" s="371"/>
      <c r="U54" s="371"/>
      <c r="V54" s="373"/>
      <c r="W54" s="371"/>
      <c r="X54" s="371"/>
      <c r="Y54" s="371"/>
      <c r="Z54" s="371"/>
      <c r="AA54" s="371"/>
    </row>
    <row r="55" spans="1:27" ht="15.75" customHeight="1" x14ac:dyDescent="0.2">
      <c r="A55" s="371"/>
      <c r="B55" s="371"/>
      <c r="C55" s="371"/>
      <c r="D55" s="371"/>
      <c r="E55" s="371"/>
      <c r="F55" s="371"/>
      <c r="G55" s="371"/>
      <c r="H55" s="371"/>
      <c r="I55" s="371"/>
      <c r="J55" s="371"/>
      <c r="K55" s="371"/>
      <c r="L55" s="371"/>
      <c r="M55" s="371"/>
      <c r="N55" s="371"/>
      <c r="O55" s="371"/>
      <c r="P55" s="371"/>
      <c r="Q55" s="371"/>
      <c r="R55" s="371"/>
      <c r="S55" s="371"/>
      <c r="T55" s="371"/>
      <c r="U55" s="371"/>
      <c r="V55" s="374" t="s">
        <v>409</v>
      </c>
      <c r="W55" s="371"/>
      <c r="X55" s="371"/>
      <c r="Y55" s="371"/>
      <c r="Z55" s="371"/>
      <c r="AA55" s="371"/>
    </row>
    <row r="56" spans="1:27" ht="15.75" customHeight="1" x14ac:dyDescent="0.2">
      <c r="A56" s="371"/>
      <c r="B56" s="371"/>
      <c r="C56" s="371"/>
      <c r="D56" s="371"/>
      <c r="E56" s="371"/>
      <c r="F56" s="371"/>
      <c r="G56" s="371"/>
      <c r="H56" s="371"/>
      <c r="I56" s="371"/>
      <c r="J56" s="371"/>
      <c r="K56" s="371"/>
      <c r="L56" s="371"/>
      <c r="M56" s="371"/>
      <c r="N56" s="371"/>
      <c r="O56" s="371"/>
      <c r="P56" s="371"/>
      <c r="Q56" s="371"/>
      <c r="R56" s="371"/>
      <c r="S56" s="371"/>
      <c r="T56" s="371"/>
      <c r="U56" s="371"/>
      <c r="V56" s="373"/>
      <c r="W56" s="371"/>
      <c r="X56" s="371"/>
      <c r="Y56" s="371"/>
      <c r="Z56" s="371"/>
      <c r="AA56" s="371"/>
    </row>
    <row r="57" spans="1:27" ht="15.75" customHeight="1" x14ac:dyDescent="0.2">
      <c r="A57" s="371"/>
      <c r="B57" s="371"/>
      <c r="C57" s="371"/>
      <c r="D57" s="371"/>
      <c r="E57" s="371"/>
      <c r="F57" s="371"/>
      <c r="G57" s="371"/>
      <c r="H57" s="371"/>
      <c r="I57" s="371"/>
      <c r="J57" s="371"/>
      <c r="K57" s="371"/>
      <c r="L57" s="371"/>
      <c r="M57" s="371"/>
      <c r="N57" s="371"/>
      <c r="O57" s="371"/>
      <c r="P57" s="371"/>
      <c r="Q57" s="371"/>
      <c r="R57" s="371"/>
      <c r="S57" s="371"/>
      <c r="T57" s="371"/>
      <c r="U57" s="371"/>
      <c r="V57" s="372"/>
      <c r="W57" s="371"/>
      <c r="X57" s="371"/>
      <c r="Y57" s="371"/>
      <c r="Z57" s="371"/>
      <c r="AA57" s="371"/>
    </row>
    <row r="58" spans="1:27" ht="15.75" customHeight="1" x14ac:dyDescent="0.2">
      <c r="A58" s="371"/>
      <c r="B58" s="371"/>
      <c r="C58" s="371"/>
      <c r="D58" s="371"/>
      <c r="E58" s="371"/>
      <c r="F58" s="371"/>
      <c r="G58" s="371"/>
      <c r="H58" s="371"/>
      <c r="I58" s="371"/>
      <c r="J58" s="371"/>
      <c r="K58" s="371"/>
      <c r="L58" s="371"/>
      <c r="M58" s="371"/>
      <c r="N58" s="371"/>
      <c r="O58" s="371"/>
      <c r="P58" s="371"/>
      <c r="Q58" s="371"/>
      <c r="R58" s="371"/>
      <c r="S58" s="371"/>
      <c r="T58" s="371"/>
      <c r="U58" s="371"/>
      <c r="V58" s="373"/>
      <c r="W58" s="371"/>
      <c r="X58" s="371"/>
      <c r="Y58" s="371"/>
      <c r="Z58" s="371"/>
      <c r="AA58" s="371"/>
    </row>
    <row r="59" spans="1:27" ht="15.75" customHeight="1" x14ac:dyDescent="0.2">
      <c r="A59" s="371"/>
      <c r="B59" s="371"/>
      <c r="C59" s="371"/>
      <c r="D59" s="371"/>
      <c r="E59" s="371"/>
      <c r="F59" s="371"/>
      <c r="G59" s="371"/>
      <c r="H59" s="371"/>
      <c r="I59" s="371"/>
      <c r="J59" s="371"/>
      <c r="K59" s="371"/>
      <c r="L59" s="371"/>
      <c r="M59" s="371"/>
      <c r="N59" s="371"/>
      <c r="O59" s="371"/>
      <c r="P59" s="371"/>
      <c r="Q59" s="371"/>
      <c r="R59" s="371"/>
      <c r="S59" s="371"/>
      <c r="T59" s="371"/>
      <c r="U59" s="371"/>
      <c r="V59" s="373"/>
      <c r="W59" s="371"/>
      <c r="X59" s="371"/>
      <c r="Y59" s="371"/>
      <c r="Z59" s="371"/>
      <c r="AA59" s="371"/>
    </row>
    <row r="60" spans="1:27" ht="15.75" customHeight="1" x14ac:dyDescent="0.2">
      <c r="A60" s="371"/>
      <c r="B60" s="371"/>
      <c r="C60" s="371"/>
      <c r="D60" s="371"/>
      <c r="E60" s="371"/>
      <c r="F60" s="371"/>
      <c r="G60" s="371"/>
      <c r="H60" s="371"/>
      <c r="I60" s="371"/>
      <c r="J60" s="371"/>
      <c r="K60" s="371"/>
      <c r="L60" s="371"/>
      <c r="M60" s="371"/>
      <c r="N60" s="371"/>
      <c r="O60" s="371"/>
      <c r="P60" s="371"/>
      <c r="Q60" s="371"/>
      <c r="R60" s="371"/>
      <c r="S60" s="371"/>
      <c r="T60" s="371"/>
      <c r="U60" s="371"/>
      <c r="V60" s="372"/>
      <c r="W60" s="371"/>
      <c r="X60" s="371"/>
      <c r="Y60" s="371"/>
      <c r="Z60" s="371"/>
      <c r="AA60" s="371"/>
    </row>
    <row r="61" spans="1:27" ht="15.75" customHeight="1" x14ac:dyDescent="0.2">
      <c r="A61" s="371"/>
      <c r="B61" s="371"/>
      <c r="C61" s="371"/>
      <c r="D61" s="371"/>
      <c r="E61" s="371"/>
      <c r="F61" s="371"/>
      <c r="G61" s="371"/>
      <c r="H61" s="371"/>
      <c r="I61" s="371"/>
      <c r="J61" s="371"/>
      <c r="K61" s="371"/>
      <c r="L61" s="371"/>
      <c r="M61" s="371"/>
      <c r="N61" s="371"/>
      <c r="O61" s="371"/>
      <c r="P61" s="371"/>
      <c r="Q61" s="371"/>
      <c r="R61" s="371"/>
      <c r="S61" s="371"/>
      <c r="T61" s="371"/>
      <c r="U61" s="371"/>
      <c r="V61" s="372"/>
      <c r="W61" s="371"/>
      <c r="X61" s="371"/>
      <c r="Y61" s="371"/>
      <c r="Z61" s="371"/>
      <c r="AA61" s="371"/>
    </row>
    <row r="62" spans="1:27" ht="15.75" customHeight="1" x14ac:dyDescent="0.2">
      <c r="A62" s="371"/>
      <c r="B62" s="371"/>
      <c r="C62" s="371"/>
      <c r="D62" s="371"/>
      <c r="E62" s="371"/>
      <c r="F62" s="371"/>
      <c r="G62" s="371"/>
      <c r="H62" s="371"/>
      <c r="I62" s="371"/>
      <c r="J62" s="371"/>
      <c r="K62" s="371"/>
      <c r="L62" s="371"/>
      <c r="M62" s="371"/>
      <c r="N62" s="371"/>
      <c r="O62" s="371"/>
      <c r="P62" s="371"/>
      <c r="Q62" s="371"/>
      <c r="R62" s="371"/>
      <c r="S62" s="371"/>
      <c r="T62" s="371"/>
      <c r="U62" s="371"/>
      <c r="V62" s="372"/>
      <c r="W62" s="371"/>
      <c r="X62" s="371"/>
      <c r="Y62" s="371"/>
      <c r="Z62" s="371"/>
      <c r="AA62" s="371"/>
    </row>
    <row r="63" spans="1:27" ht="15.75" customHeight="1" x14ac:dyDescent="0.2">
      <c r="A63" s="371"/>
      <c r="B63" s="371"/>
      <c r="C63" s="371"/>
      <c r="D63" s="371"/>
      <c r="E63" s="371"/>
      <c r="F63" s="371"/>
      <c r="G63" s="371"/>
      <c r="H63" s="371"/>
      <c r="I63" s="371"/>
      <c r="J63" s="371"/>
      <c r="K63" s="371"/>
      <c r="L63" s="371"/>
      <c r="M63" s="371"/>
      <c r="N63" s="371"/>
      <c r="O63" s="371"/>
      <c r="P63" s="371"/>
      <c r="Q63" s="371"/>
      <c r="R63" s="371"/>
      <c r="S63" s="371"/>
      <c r="T63" s="371"/>
      <c r="U63" s="371"/>
      <c r="V63" s="372"/>
      <c r="W63" s="371"/>
      <c r="X63" s="371"/>
      <c r="Y63" s="371"/>
      <c r="Z63" s="371"/>
      <c r="AA63" s="371"/>
    </row>
    <row r="64" spans="1:27" ht="15.75" customHeight="1" x14ac:dyDescent="0.2">
      <c r="A64" s="371"/>
      <c r="B64" s="371"/>
      <c r="C64" s="371"/>
      <c r="D64" s="371"/>
      <c r="E64" s="371"/>
      <c r="F64" s="371"/>
      <c r="G64" s="371"/>
      <c r="H64" s="371"/>
      <c r="I64" s="371"/>
      <c r="J64" s="371"/>
      <c r="K64" s="371"/>
      <c r="L64" s="371"/>
      <c r="M64" s="371"/>
      <c r="N64" s="371"/>
      <c r="O64" s="371"/>
      <c r="P64" s="371"/>
      <c r="Q64" s="371"/>
      <c r="R64" s="371"/>
      <c r="S64" s="371"/>
      <c r="T64" s="371"/>
      <c r="U64" s="371"/>
      <c r="V64" s="372"/>
      <c r="W64" s="371"/>
      <c r="X64" s="371"/>
      <c r="Y64" s="371"/>
      <c r="Z64" s="371"/>
      <c r="AA64" s="371"/>
    </row>
    <row r="65" spans="1:27" ht="15.75" customHeight="1" x14ac:dyDescent="0.2">
      <c r="A65" s="371"/>
      <c r="B65" s="371"/>
      <c r="C65" s="371"/>
      <c r="D65" s="371"/>
      <c r="E65" s="371"/>
      <c r="F65" s="371"/>
      <c r="G65" s="371"/>
      <c r="H65" s="371"/>
      <c r="I65" s="371"/>
      <c r="J65" s="371"/>
      <c r="K65" s="371"/>
      <c r="L65" s="371"/>
      <c r="M65" s="371"/>
      <c r="N65" s="371"/>
      <c r="O65" s="371"/>
      <c r="P65" s="371"/>
      <c r="Q65" s="371"/>
      <c r="R65" s="371"/>
      <c r="S65" s="371"/>
      <c r="T65" s="371"/>
      <c r="U65" s="371"/>
      <c r="V65" s="372"/>
      <c r="W65" s="371"/>
      <c r="X65" s="371"/>
      <c r="Y65" s="371"/>
      <c r="Z65" s="371"/>
      <c r="AA65" s="371"/>
    </row>
    <row r="66" spans="1:27" ht="15.75" customHeight="1" x14ac:dyDescent="0.2">
      <c r="A66" s="371"/>
      <c r="B66" s="371"/>
      <c r="C66" s="371"/>
      <c r="D66" s="371"/>
      <c r="E66" s="371"/>
      <c r="F66" s="371"/>
      <c r="G66" s="371"/>
      <c r="H66" s="371"/>
      <c r="I66" s="371"/>
      <c r="J66" s="371"/>
      <c r="K66" s="371"/>
      <c r="L66" s="371"/>
      <c r="M66" s="371"/>
      <c r="N66" s="371"/>
      <c r="O66" s="371"/>
      <c r="P66" s="371"/>
      <c r="Q66" s="371"/>
      <c r="R66" s="371"/>
      <c r="S66" s="371"/>
      <c r="T66" s="371"/>
      <c r="U66" s="371"/>
      <c r="V66" s="372"/>
      <c r="W66" s="371"/>
      <c r="X66" s="371"/>
      <c r="Y66" s="371"/>
      <c r="Z66" s="371"/>
      <c r="AA66" s="371"/>
    </row>
    <row r="67" spans="1:27" ht="15.75" customHeight="1" x14ac:dyDescent="0.2">
      <c r="A67" s="371"/>
      <c r="B67" s="371"/>
      <c r="C67" s="371"/>
      <c r="D67" s="371"/>
      <c r="E67" s="371"/>
      <c r="F67" s="371"/>
      <c r="G67" s="371"/>
      <c r="H67" s="371"/>
      <c r="I67" s="371"/>
      <c r="J67" s="371"/>
      <c r="K67" s="371"/>
      <c r="L67" s="371"/>
      <c r="M67" s="371"/>
      <c r="N67" s="371"/>
      <c r="O67" s="371"/>
      <c r="P67" s="371"/>
      <c r="Q67" s="371"/>
      <c r="R67" s="371"/>
      <c r="S67" s="371"/>
      <c r="T67" s="371"/>
      <c r="U67" s="371"/>
      <c r="V67" s="372"/>
      <c r="W67" s="371"/>
      <c r="X67" s="371"/>
      <c r="Y67" s="371"/>
      <c r="Z67" s="371"/>
      <c r="AA67" s="371"/>
    </row>
    <row r="68" spans="1:27" ht="15.75" customHeight="1" x14ac:dyDescent="0.2">
      <c r="A68" s="371"/>
      <c r="B68" s="371"/>
      <c r="C68" s="371"/>
      <c r="D68" s="371"/>
      <c r="E68" s="371"/>
      <c r="F68" s="371"/>
      <c r="G68" s="371"/>
      <c r="H68" s="371"/>
      <c r="I68" s="371"/>
      <c r="J68" s="371"/>
      <c r="K68" s="371"/>
      <c r="L68" s="371"/>
      <c r="M68" s="371"/>
      <c r="N68" s="371"/>
      <c r="O68" s="371"/>
      <c r="P68" s="371"/>
      <c r="Q68" s="371"/>
      <c r="R68" s="371"/>
      <c r="S68" s="371"/>
      <c r="T68" s="371"/>
      <c r="U68" s="371"/>
      <c r="V68" s="372"/>
      <c r="W68" s="371"/>
      <c r="X68" s="371"/>
      <c r="Y68" s="371"/>
      <c r="Z68" s="371"/>
      <c r="AA68" s="371"/>
    </row>
    <row r="69" spans="1:27" ht="15.75" customHeight="1" x14ac:dyDescent="0.2">
      <c r="A69" s="371"/>
      <c r="B69" s="371"/>
      <c r="C69" s="371"/>
      <c r="D69" s="371"/>
      <c r="E69" s="371"/>
      <c r="F69" s="371"/>
      <c r="G69" s="371"/>
      <c r="H69" s="371"/>
      <c r="I69" s="371"/>
      <c r="J69" s="371"/>
      <c r="K69" s="371"/>
      <c r="L69" s="371"/>
      <c r="M69" s="371"/>
      <c r="N69" s="371"/>
      <c r="O69" s="371"/>
      <c r="P69" s="371"/>
      <c r="Q69" s="371"/>
      <c r="R69" s="371"/>
      <c r="S69" s="371"/>
      <c r="T69" s="371"/>
      <c r="U69" s="371"/>
      <c r="V69" s="372"/>
      <c r="W69" s="371"/>
      <c r="X69" s="371"/>
      <c r="Y69" s="371"/>
      <c r="Z69" s="371"/>
      <c r="AA69" s="371"/>
    </row>
    <row r="70" spans="1:27" ht="15.75" customHeight="1" x14ac:dyDescent="0.2">
      <c r="A70" s="371"/>
      <c r="B70" s="371"/>
      <c r="C70" s="371"/>
      <c r="D70" s="371"/>
      <c r="E70" s="371"/>
      <c r="F70" s="371"/>
      <c r="G70" s="371"/>
      <c r="H70" s="371"/>
      <c r="I70" s="371"/>
      <c r="J70" s="371"/>
      <c r="K70" s="371"/>
      <c r="L70" s="371"/>
      <c r="M70" s="371"/>
      <c r="N70" s="371"/>
      <c r="O70" s="371"/>
      <c r="P70" s="371"/>
      <c r="Q70" s="371"/>
      <c r="R70" s="371"/>
      <c r="S70" s="371"/>
      <c r="T70" s="371"/>
      <c r="U70" s="371"/>
      <c r="V70" s="372"/>
      <c r="W70" s="371"/>
      <c r="X70" s="371"/>
      <c r="Y70" s="371"/>
      <c r="Z70" s="371"/>
      <c r="AA70" s="371"/>
    </row>
    <row r="71" spans="1:27" ht="15.75" customHeight="1" x14ac:dyDescent="0.2">
      <c r="A71" s="371"/>
      <c r="B71" s="371"/>
      <c r="C71" s="371"/>
      <c r="D71" s="371"/>
      <c r="E71" s="371"/>
      <c r="F71" s="371"/>
      <c r="G71" s="371"/>
      <c r="H71" s="371"/>
      <c r="I71" s="371"/>
      <c r="J71" s="371"/>
      <c r="K71" s="371"/>
      <c r="L71" s="371"/>
      <c r="M71" s="371"/>
      <c r="N71" s="371"/>
      <c r="O71" s="371"/>
      <c r="P71" s="371"/>
      <c r="Q71" s="371"/>
      <c r="R71" s="371"/>
      <c r="S71" s="371"/>
      <c r="T71" s="371"/>
      <c r="U71" s="371"/>
      <c r="V71" s="372"/>
      <c r="W71" s="371"/>
      <c r="X71" s="371"/>
      <c r="Y71" s="371"/>
      <c r="Z71" s="371"/>
      <c r="AA71" s="371"/>
    </row>
    <row r="72" spans="1:27" ht="15.75" customHeight="1" x14ac:dyDescent="0.2">
      <c r="A72" s="371"/>
      <c r="B72" s="371"/>
      <c r="C72" s="371"/>
      <c r="D72" s="371"/>
      <c r="E72" s="371"/>
      <c r="F72" s="371"/>
      <c r="G72" s="371"/>
      <c r="H72" s="371"/>
      <c r="I72" s="371"/>
      <c r="J72" s="371"/>
      <c r="K72" s="371"/>
      <c r="L72" s="371"/>
      <c r="M72" s="371"/>
      <c r="N72" s="371"/>
      <c r="O72" s="371"/>
      <c r="P72" s="371"/>
      <c r="Q72" s="371"/>
      <c r="R72" s="371"/>
      <c r="S72" s="371"/>
      <c r="T72" s="371"/>
      <c r="U72" s="371"/>
      <c r="V72" s="372"/>
      <c r="W72" s="371"/>
      <c r="X72" s="371"/>
      <c r="Y72" s="371"/>
      <c r="Z72" s="371"/>
      <c r="AA72" s="371"/>
    </row>
    <row r="73" spans="1:27" ht="15.75" customHeight="1" x14ac:dyDescent="0.2">
      <c r="A73" s="371"/>
      <c r="B73" s="371"/>
      <c r="C73" s="371"/>
      <c r="D73" s="371"/>
      <c r="E73" s="371"/>
      <c r="F73" s="371"/>
      <c r="G73" s="371"/>
      <c r="H73" s="371"/>
      <c r="I73" s="371"/>
      <c r="J73" s="371"/>
      <c r="K73" s="371"/>
      <c r="L73" s="371"/>
      <c r="M73" s="371"/>
      <c r="N73" s="371"/>
      <c r="O73" s="371"/>
      <c r="P73" s="371"/>
      <c r="Q73" s="371"/>
      <c r="R73" s="371"/>
      <c r="S73" s="371"/>
      <c r="T73" s="371"/>
      <c r="U73" s="371"/>
      <c r="V73" s="372"/>
      <c r="W73" s="371"/>
      <c r="X73" s="371"/>
      <c r="Y73" s="371"/>
      <c r="Z73" s="371"/>
      <c r="AA73" s="371"/>
    </row>
    <row r="74" spans="1:27" ht="15.75" customHeight="1" x14ac:dyDescent="0.2">
      <c r="A74" s="371"/>
      <c r="B74" s="371"/>
      <c r="C74" s="371"/>
      <c r="D74" s="371"/>
      <c r="E74" s="371"/>
      <c r="F74" s="371"/>
      <c r="G74" s="371"/>
      <c r="H74" s="371"/>
      <c r="I74" s="371"/>
      <c r="J74" s="371"/>
      <c r="K74" s="371"/>
      <c r="L74" s="371"/>
      <c r="M74" s="371"/>
      <c r="N74" s="371"/>
      <c r="O74" s="371"/>
      <c r="P74" s="371"/>
      <c r="Q74" s="371"/>
      <c r="R74" s="371"/>
      <c r="S74" s="371"/>
      <c r="T74" s="371"/>
      <c r="U74" s="371"/>
      <c r="V74" s="372"/>
      <c r="W74" s="371"/>
      <c r="X74" s="371"/>
      <c r="Y74" s="371"/>
      <c r="Z74" s="371"/>
      <c r="AA74" s="371"/>
    </row>
    <row r="75" spans="1:27" ht="15.75" customHeight="1" x14ac:dyDescent="0.2">
      <c r="A75" s="371"/>
      <c r="B75" s="371"/>
      <c r="C75" s="371"/>
      <c r="D75" s="371"/>
      <c r="E75" s="371"/>
      <c r="F75" s="371"/>
      <c r="G75" s="371"/>
      <c r="H75" s="371"/>
      <c r="I75" s="371"/>
      <c r="J75" s="371"/>
      <c r="K75" s="371"/>
      <c r="L75" s="371"/>
      <c r="M75" s="371"/>
      <c r="N75" s="371"/>
      <c r="O75" s="371"/>
      <c r="P75" s="371"/>
      <c r="Q75" s="371"/>
      <c r="R75" s="371"/>
      <c r="S75" s="371"/>
      <c r="T75" s="371"/>
      <c r="U75" s="371"/>
      <c r="V75" s="372"/>
      <c r="W75" s="371"/>
      <c r="X75" s="371"/>
      <c r="Y75" s="371"/>
      <c r="Z75" s="371"/>
      <c r="AA75" s="371"/>
    </row>
    <row r="76" spans="1:27" ht="15.75" customHeight="1" x14ac:dyDescent="0.2">
      <c r="A76" s="371"/>
      <c r="B76" s="371"/>
      <c r="C76" s="371"/>
      <c r="D76" s="371"/>
      <c r="E76" s="371"/>
      <c r="F76" s="371"/>
      <c r="G76" s="371"/>
      <c r="H76" s="371"/>
      <c r="I76" s="371"/>
      <c r="J76" s="371"/>
      <c r="K76" s="371"/>
      <c r="L76" s="371"/>
      <c r="M76" s="371"/>
      <c r="N76" s="371"/>
      <c r="O76" s="371"/>
      <c r="P76" s="371"/>
      <c r="Q76" s="371"/>
      <c r="R76" s="371"/>
      <c r="S76" s="371"/>
      <c r="T76" s="371"/>
      <c r="U76" s="371"/>
      <c r="V76" s="372"/>
      <c r="W76" s="371"/>
      <c r="X76" s="371"/>
      <c r="Y76" s="371"/>
      <c r="Z76" s="371"/>
      <c r="AA76" s="371"/>
    </row>
    <row r="77" spans="1:27" ht="15.75" customHeight="1" x14ac:dyDescent="0.2">
      <c r="A77" s="371"/>
      <c r="B77" s="371"/>
      <c r="C77" s="371"/>
      <c r="D77" s="371"/>
      <c r="E77" s="371"/>
      <c r="F77" s="371"/>
      <c r="G77" s="371"/>
      <c r="H77" s="371"/>
      <c r="I77" s="371"/>
      <c r="J77" s="371"/>
      <c r="K77" s="371"/>
      <c r="L77" s="371"/>
      <c r="M77" s="371"/>
      <c r="N77" s="371"/>
      <c r="O77" s="371"/>
      <c r="P77" s="371"/>
      <c r="Q77" s="371"/>
      <c r="R77" s="371"/>
      <c r="S77" s="371"/>
      <c r="T77" s="371"/>
      <c r="U77" s="371"/>
      <c r="V77" s="372"/>
      <c r="W77" s="371"/>
      <c r="X77" s="371"/>
      <c r="Y77" s="371"/>
      <c r="Z77" s="371"/>
      <c r="AA77" s="371"/>
    </row>
    <row r="78" spans="1:27" ht="15.75" customHeight="1" x14ac:dyDescent="0.2">
      <c r="A78" s="371"/>
      <c r="B78" s="371"/>
      <c r="C78" s="371"/>
      <c r="D78" s="371"/>
      <c r="E78" s="371"/>
      <c r="F78" s="371"/>
      <c r="G78" s="371"/>
      <c r="H78" s="371"/>
      <c r="I78" s="371"/>
      <c r="J78" s="371"/>
      <c r="K78" s="371"/>
      <c r="L78" s="371"/>
      <c r="M78" s="371"/>
      <c r="N78" s="371"/>
      <c r="O78" s="371"/>
      <c r="P78" s="371"/>
      <c r="Q78" s="371"/>
      <c r="R78" s="371"/>
      <c r="S78" s="371"/>
      <c r="T78" s="371"/>
      <c r="U78" s="371"/>
      <c r="V78" s="372"/>
      <c r="W78" s="371"/>
      <c r="X78" s="371"/>
      <c r="Y78" s="371"/>
      <c r="Z78" s="371"/>
      <c r="AA78" s="371"/>
    </row>
    <row r="79" spans="1:27" ht="15.75" customHeight="1" x14ac:dyDescent="0.2">
      <c r="A79" s="371"/>
      <c r="B79" s="371"/>
      <c r="C79" s="371"/>
      <c r="D79" s="371"/>
      <c r="E79" s="371"/>
      <c r="F79" s="371"/>
      <c r="G79" s="371"/>
      <c r="H79" s="371"/>
      <c r="I79" s="371"/>
      <c r="J79" s="371"/>
      <c r="K79" s="371"/>
      <c r="L79" s="371"/>
      <c r="M79" s="371"/>
      <c r="N79" s="371"/>
      <c r="O79" s="371"/>
      <c r="P79" s="371"/>
      <c r="Q79" s="371"/>
      <c r="R79" s="371"/>
      <c r="S79" s="371"/>
      <c r="T79" s="371"/>
      <c r="U79" s="371"/>
      <c r="V79" s="372"/>
      <c r="W79" s="371"/>
      <c r="X79" s="371"/>
      <c r="Y79" s="371"/>
      <c r="Z79" s="371"/>
      <c r="AA79" s="371"/>
    </row>
    <row r="80" spans="1:27" ht="15.75" customHeight="1" x14ac:dyDescent="0.2">
      <c r="A80" s="371"/>
      <c r="B80" s="371"/>
      <c r="C80" s="371"/>
      <c r="D80" s="371"/>
      <c r="E80" s="371"/>
      <c r="F80" s="371"/>
      <c r="G80" s="371"/>
      <c r="H80" s="371"/>
      <c r="I80" s="371"/>
      <c r="J80" s="371"/>
      <c r="K80" s="371"/>
      <c r="L80" s="371"/>
      <c r="M80" s="371"/>
      <c r="N80" s="371"/>
      <c r="O80" s="371"/>
      <c r="P80" s="371"/>
      <c r="Q80" s="371"/>
      <c r="R80" s="371"/>
      <c r="S80" s="371"/>
      <c r="T80" s="371"/>
      <c r="U80" s="371"/>
      <c r="V80" s="372"/>
      <c r="W80" s="371"/>
      <c r="X80" s="371"/>
      <c r="Y80" s="371"/>
      <c r="Z80" s="371"/>
      <c r="AA80" s="371"/>
    </row>
    <row r="81" spans="1:27" ht="15.75" customHeight="1" x14ac:dyDescent="0.2">
      <c r="A81" s="371"/>
      <c r="B81" s="371"/>
      <c r="C81" s="371"/>
      <c r="D81" s="371"/>
      <c r="E81" s="371"/>
      <c r="F81" s="371"/>
      <c r="G81" s="371"/>
      <c r="H81" s="371"/>
      <c r="I81" s="371"/>
      <c r="J81" s="371"/>
      <c r="K81" s="371"/>
      <c r="L81" s="371"/>
      <c r="M81" s="371"/>
      <c r="N81" s="371"/>
      <c r="O81" s="371"/>
      <c r="P81" s="371"/>
      <c r="Q81" s="371"/>
      <c r="R81" s="371"/>
      <c r="S81" s="371"/>
      <c r="T81" s="371"/>
      <c r="U81" s="371"/>
      <c r="V81" s="372"/>
      <c r="W81" s="371"/>
      <c r="X81" s="371"/>
      <c r="Y81" s="371"/>
      <c r="Z81" s="371"/>
      <c r="AA81" s="371"/>
    </row>
    <row r="82" spans="1:27" ht="15.75" customHeight="1" x14ac:dyDescent="0.2">
      <c r="A82" s="371"/>
      <c r="B82" s="371"/>
      <c r="C82" s="371"/>
      <c r="D82" s="371"/>
      <c r="E82" s="371"/>
      <c r="F82" s="371"/>
      <c r="G82" s="371"/>
      <c r="H82" s="371"/>
      <c r="I82" s="371"/>
      <c r="J82" s="371"/>
      <c r="K82" s="371"/>
      <c r="L82" s="371"/>
      <c r="M82" s="371"/>
      <c r="N82" s="371"/>
      <c r="O82" s="371"/>
      <c r="P82" s="371"/>
      <c r="Q82" s="371"/>
      <c r="R82" s="371"/>
      <c r="S82" s="371"/>
      <c r="T82" s="371"/>
      <c r="U82" s="371"/>
      <c r="V82" s="372"/>
      <c r="W82" s="371"/>
      <c r="X82" s="371"/>
      <c r="Y82" s="371"/>
      <c r="Z82" s="371"/>
      <c r="AA82" s="371"/>
    </row>
    <row r="83" spans="1:27" ht="15.75" customHeight="1" x14ac:dyDescent="0.2">
      <c r="A83" s="371"/>
      <c r="B83" s="371"/>
      <c r="C83" s="371"/>
      <c r="D83" s="371"/>
      <c r="E83" s="371"/>
      <c r="F83" s="371"/>
      <c r="G83" s="371"/>
      <c r="H83" s="371"/>
      <c r="I83" s="371"/>
      <c r="J83" s="371"/>
      <c r="K83" s="371"/>
      <c r="L83" s="371"/>
      <c r="M83" s="371"/>
      <c r="N83" s="371"/>
      <c r="O83" s="371"/>
      <c r="P83" s="371"/>
      <c r="Q83" s="371"/>
      <c r="R83" s="371"/>
      <c r="S83" s="371"/>
      <c r="T83" s="371"/>
      <c r="U83" s="371"/>
      <c r="V83" s="372"/>
      <c r="W83" s="371"/>
      <c r="X83" s="371"/>
      <c r="Y83" s="371"/>
      <c r="Z83" s="371"/>
      <c r="AA83" s="371"/>
    </row>
    <row r="84" spans="1:27" ht="15.75" customHeight="1" x14ac:dyDescent="0.2">
      <c r="A84" s="371"/>
      <c r="B84" s="371"/>
      <c r="C84" s="371"/>
      <c r="D84" s="371"/>
      <c r="E84" s="371"/>
      <c r="F84" s="371"/>
      <c r="G84" s="371"/>
      <c r="H84" s="371"/>
      <c r="I84" s="371"/>
      <c r="J84" s="371"/>
      <c r="K84" s="371"/>
      <c r="L84" s="371"/>
      <c r="M84" s="371"/>
      <c r="N84" s="371"/>
      <c r="O84" s="371"/>
      <c r="P84" s="371"/>
      <c r="Q84" s="371"/>
      <c r="R84" s="371"/>
      <c r="S84" s="371"/>
      <c r="T84" s="371"/>
      <c r="U84" s="371"/>
      <c r="V84" s="372"/>
      <c r="W84" s="371"/>
      <c r="X84" s="371"/>
      <c r="Y84" s="371"/>
      <c r="Z84" s="371"/>
      <c r="AA84" s="371"/>
    </row>
    <row r="85" spans="1:27" ht="15.75" customHeight="1" x14ac:dyDescent="0.2">
      <c r="A85" s="371"/>
      <c r="B85" s="371"/>
      <c r="C85" s="371"/>
      <c r="D85" s="371"/>
      <c r="E85" s="371"/>
      <c r="F85" s="371"/>
      <c r="G85" s="371"/>
      <c r="H85" s="371"/>
      <c r="I85" s="371"/>
      <c r="J85" s="371"/>
      <c r="K85" s="371"/>
      <c r="L85" s="371"/>
      <c r="M85" s="371"/>
      <c r="N85" s="371"/>
      <c r="O85" s="371"/>
      <c r="P85" s="371"/>
      <c r="Q85" s="371"/>
      <c r="R85" s="371"/>
      <c r="S85" s="371"/>
      <c r="T85" s="371"/>
      <c r="U85" s="371"/>
      <c r="V85" s="372"/>
      <c r="W85" s="371"/>
      <c r="X85" s="371"/>
      <c r="Y85" s="371"/>
      <c r="Z85" s="371"/>
      <c r="AA85" s="371"/>
    </row>
    <row r="86" spans="1:27" ht="15.75" customHeight="1" x14ac:dyDescent="0.2">
      <c r="A86" s="371"/>
      <c r="B86" s="371"/>
      <c r="C86" s="371"/>
      <c r="D86" s="371"/>
      <c r="E86" s="371"/>
      <c r="F86" s="371"/>
      <c r="G86" s="371"/>
      <c r="H86" s="371"/>
      <c r="I86" s="371"/>
      <c r="J86" s="371"/>
      <c r="K86" s="371"/>
      <c r="L86" s="371"/>
      <c r="M86" s="371"/>
      <c r="N86" s="371"/>
      <c r="O86" s="371"/>
      <c r="P86" s="371"/>
      <c r="Q86" s="371"/>
      <c r="R86" s="371"/>
      <c r="S86" s="371"/>
      <c r="T86" s="371"/>
      <c r="U86" s="371"/>
      <c r="V86" s="372"/>
      <c r="W86" s="371"/>
      <c r="X86" s="371"/>
      <c r="Y86" s="371"/>
      <c r="Z86" s="371"/>
      <c r="AA86" s="371"/>
    </row>
    <row r="87" spans="1:27" ht="15.75" customHeight="1" x14ac:dyDescent="0.2">
      <c r="A87" s="371"/>
      <c r="B87" s="371"/>
      <c r="C87" s="371"/>
      <c r="D87" s="371"/>
      <c r="E87" s="371"/>
      <c r="F87" s="371"/>
      <c r="G87" s="371"/>
      <c r="H87" s="371"/>
      <c r="I87" s="371"/>
      <c r="J87" s="371"/>
      <c r="K87" s="371"/>
      <c r="L87" s="371"/>
      <c r="M87" s="371"/>
      <c r="N87" s="371"/>
      <c r="O87" s="371"/>
      <c r="P87" s="371"/>
      <c r="Q87" s="371"/>
      <c r="R87" s="371"/>
      <c r="S87" s="371"/>
      <c r="T87" s="371"/>
      <c r="U87" s="371"/>
      <c r="V87" s="372"/>
      <c r="W87" s="371"/>
      <c r="X87" s="371"/>
      <c r="Y87" s="371"/>
      <c r="Z87" s="371"/>
      <c r="AA87" s="371"/>
    </row>
    <row r="88" spans="1:27" ht="48" customHeight="1" x14ac:dyDescent="0.2">
      <c r="A88" s="375"/>
      <c r="B88" s="375"/>
      <c r="C88" s="375"/>
      <c r="D88" s="375"/>
      <c r="E88" s="375"/>
      <c r="F88" s="375"/>
      <c r="G88" s="375"/>
      <c r="H88" s="375"/>
      <c r="I88" s="375"/>
      <c r="J88" s="375"/>
      <c r="K88" s="375"/>
      <c r="L88" s="375"/>
      <c r="M88" s="375"/>
      <c r="N88" s="375"/>
      <c r="O88" s="375"/>
      <c r="P88" s="375"/>
      <c r="Q88" s="375"/>
      <c r="R88" s="375"/>
      <c r="S88" s="375"/>
      <c r="T88" s="375"/>
      <c r="U88" s="375"/>
      <c r="V88" s="376"/>
      <c r="W88" s="375"/>
      <c r="X88" s="375"/>
      <c r="Y88" s="375"/>
      <c r="Z88" s="375"/>
      <c r="AA88" s="375"/>
    </row>
    <row r="89" spans="1:27" ht="33" customHeight="1" x14ac:dyDescent="0.2">
      <c r="A89" s="365"/>
      <c r="B89" s="365"/>
      <c r="C89" s="365"/>
      <c r="D89" s="365"/>
      <c r="E89" s="365"/>
      <c r="F89" s="365"/>
      <c r="G89" s="365"/>
      <c r="H89" s="365"/>
      <c r="I89" s="365"/>
      <c r="J89" s="365"/>
      <c r="K89" s="365"/>
      <c r="L89" s="365"/>
      <c r="M89" s="365"/>
      <c r="N89" s="365"/>
      <c r="O89" s="365"/>
      <c r="P89" s="365"/>
      <c r="Q89" s="365"/>
      <c r="R89" s="365"/>
      <c r="S89" s="365"/>
      <c r="T89" s="365"/>
      <c r="U89" s="365"/>
      <c r="V89" s="366"/>
      <c r="W89" s="365"/>
      <c r="X89" s="365"/>
      <c r="Y89" s="365"/>
      <c r="Z89" s="365"/>
      <c r="AA89" s="365"/>
    </row>
    <row r="90" spans="1:27" ht="15.75" customHeight="1" x14ac:dyDescent="0.2">
      <c r="A90" s="365"/>
      <c r="B90" s="365"/>
      <c r="C90" s="365"/>
      <c r="D90" s="365"/>
      <c r="E90" s="365"/>
      <c r="F90" s="365"/>
      <c r="G90" s="365"/>
      <c r="H90" s="365"/>
      <c r="I90" s="365"/>
      <c r="J90" s="365"/>
      <c r="K90" s="365"/>
      <c r="L90" s="365"/>
      <c r="M90" s="365"/>
      <c r="N90" s="365"/>
      <c r="O90" s="365"/>
      <c r="P90" s="365"/>
      <c r="Q90" s="365"/>
      <c r="R90" s="365"/>
      <c r="S90" s="365"/>
      <c r="T90" s="365"/>
      <c r="U90" s="365"/>
      <c r="V90" s="366"/>
      <c r="W90" s="365"/>
      <c r="X90" s="365"/>
      <c r="Y90" s="365"/>
      <c r="Z90" s="365"/>
      <c r="AA90" s="365"/>
    </row>
    <row r="91" spans="1:27" ht="15.75" customHeight="1" x14ac:dyDescent="0.2">
      <c r="A91" s="365"/>
      <c r="B91" s="365"/>
      <c r="C91" s="365"/>
      <c r="D91" s="365"/>
      <c r="E91" s="365"/>
      <c r="F91" s="365"/>
      <c r="G91" s="365"/>
      <c r="H91" s="365"/>
      <c r="I91" s="365"/>
      <c r="J91" s="365"/>
      <c r="K91" s="365"/>
      <c r="L91" s="365"/>
      <c r="M91" s="365"/>
      <c r="N91" s="365"/>
      <c r="O91" s="365"/>
      <c r="P91" s="365"/>
      <c r="Q91" s="365"/>
      <c r="R91" s="365"/>
      <c r="S91" s="365"/>
      <c r="T91" s="365"/>
      <c r="U91" s="365"/>
      <c r="V91" s="366"/>
      <c r="W91" s="365"/>
      <c r="X91" s="365"/>
      <c r="Y91" s="365"/>
      <c r="Z91" s="365"/>
      <c r="AA91" s="365"/>
    </row>
    <row r="92" spans="1:27" ht="15.75" customHeight="1" x14ac:dyDescent="0.2">
      <c r="A92" s="365"/>
      <c r="B92" s="365"/>
      <c r="C92" s="365"/>
      <c r="D92" s="365"/>
      <c r="E92" s="365"/>
      <c r="F92" s="365"/>
      <c r="G92" s="365"/>
      <c r="H92" s="365"/>
      <c r="I92" s="365"/>
      <c r="J92" s="365"/>
      <c r="K92" s="365"/>
      <c r="L92" s="365"/>
      <c r="M92" s="365"/>
      <c r="N92" s="365"/>
      <c r="O92" s="365"/>
      <c r="P92" s="365"/>
      <c r="Q92" s="365"/>
      <c r="R92" s="365"/>
      <c r="S92" s="365"/>
      <c r="T92" s="365"/>
      <c r="U92" s="365"/>
      <c r="V92" s="366"/>
      <c r="W92" s="365"/>
      <c r="X92" s="365"/>
      <c r="Y92" s="365"/>
      <c r="Z92" s="365"/>
      <c r="AA92" s="365"/>
    </row>
    <row r="93" spans="1:27" ht="15.75" customHeight="1" x14ac:dyDescent="0.2">
      <c r="A93" s="365"/>
      <c r="B93" s="365"/>
      <c r="C93" s="365"/>
      <c r="D93" s="365"/>
      <c r="E93" s="365"/>
      <c r="F93" s="365"/>
      <c r="G93" s="365"/>
      <c r="H93" s="365"/>
      <c r="I93" s="365"/>
      <c r="J93" s="365"/>
      <c r="K93" s="365"/>
      <c r="L93" s="365"/>
      <c r="M93" s="365"/>
      <c r="N93" s="365"/>
      <c r="O93" s="365"/>
      <c r="P93" s="365"/>
      <c r="Q93" s="365"/>
      <c r="R93" s="365"/>
      <c r="S93" s="365"/>
      <c r="T93" s="365"/>
      <c r="U93" s="365"/>
      <c r="V93" s="366"/>
      <c r="W93" s="365"/>
      <c r="X93" s="365"/>
      <c r="Y93" s="365"/>
      <c r="Z93" s="365"/>
      <c r="AA93" s="365"/>
    </row>
    <row r="94" spans="1:27" ht="15.75" customHeight="1" x14ac:dyDescent="0.2">
      <c r="A94" s="365"/>
      <c r="B94" s="365"/>
      <c r="C94" s="365"/>
      <c r="D94" s="365"/>
      <c r="E94" s="365"/>
      <c r="F94" s="365"/>
      <c r="G94" s="365"/>
      <c r="H94" s="365"/>
      <c r="I94" s="365"/>
      <c r="J94" s="365"/>
      <c r="K94" s="365"/>
      <c r="L94" s="365"/>
      <c r="M94" s="365"/>
      <c r="N94" s="365"/>
      <c r="O94" s="365"/>
      <c r="P94" s="365"/>
      <c r="Q94" s="365"/>
      <c r="R94" s="365"/>
      <c r="S94" s="365"/>
      <c r="T94" s="365"/>
      <c r="U94" s="365"/>
      <c r="V94" s="366"/>
      <c r="W94" s="365"/>
      <c r="X94" s="365"/>
      <c r="Y94" s="365"/>
      <c r="Z94" s="365"/>
      <c r="AA94" s="365"/>
    </row>
    <row r="95" spans="1:27" ht="15.75" customHeight="1" x14ac:dyDescent="0.2">
      <c r="A95" s="365"/>
      <c r="B95" s="365"/>
      <c r="C95" s="365"/>
      <c r="D95" s="365"/>
      <c r="E95" s="365"/>
      <c r="F95" s="365"/>
      <c r="G95" s="365"/>
      <c r="H95" s="365"/>
      <c r="I95" s="365"/>
      <c r="J95" s="365"/>
      <c r="K95" s="365"/>
      <c r="L95" s="365"/>
      <c r="M95" s="365"/>
      <c r="N95" s="365"/>
      <c r="O95" s="365"/>
      <c r="P95" s="365"/>
      <c r="Q95" s="365"/>
      <c r="R95" s="365"/>
      <c r="S95" s="365"/>
      <c r="T95" s="365"/>
      <c r="U95" s="365"/>
      <c r="V95" s="366"/>
      <c r="W95" s="365"/>
      <c r="X95" s="365"/>
      <c r="Y95" s="365"/>
      <c r="Z95" s="365"/>
      <c r="AA95" s="365"/>
    </row>
    <row r="96" spans="1:27" ht="15.75" customHeight="1" x14ac:dyDescent="0.2">
      <c r="A96" s="365"/>
      <c r="B96" s="365"/>
      <c r="C96" s="365"/>
      <c r="D96" s="365"/>
      <c r="E96" s="365"/>
      <c r="F96" s="365"/>
      <c r="G96" s="365"/>
      <c r="H96" s="365"/>
      <c r="I96" s="365"/>
      <c r="J96" s="365"/>
      <c r="K96" s="365"/>
      <c r="L96" s="365"/>
      <c r="M96" s="365"/>
      <c r="N96" s="365"/>
      <c r="O96" s="365"/>
      <c r="P96" s="365"/>
      <c r="Q96" s="365"/>
      <c r="R96" s="365"/>
      <c r="S96" s="365"/>
      <c r="T96" s="365"/>
      <c r="U96" s="365"/>
      <c r="V96" s="366"/>
      <c r="W96" s="365"/>
      <c r="X96" s="365"/>
      <c r="Y96" s="365"/>
      <c r="Z96" s="365"/>
      <c r="AA96" s="365"/>
    </row>
    <row r="97" spans="1:27" ht="15.75" customHeight="1" x14ac:dyDescent="0.2">
      <c r="A97" s="365"/>
      <c r="B97" s="365"/>
      <c r="C97" s="365"/>
      <c r="D97" s="365"/>
      <c r="E97" s="365"/>
      <c r="F97" s="365"/>
      <c r="G97" s="365"/>
      <c r="H97" s="365"/>
      <c r="I97" s="365"/>
      <c r="J97" s="365"/>
      <c r="K97" s="365"/>
      <c r="L97" s="365"/>
      <c r="M97" s="365"/>
      <c r="N97" s="365"/>
      <c r="O97" s="365"/>
      <c r="P97" s="365"/>
      <c r="Q97" s="365"/>
      <c r="R97" s="365"/>
      <c r="S97" s="365"/>
      <c r="T97" s="365"/>
      <c r="U97" s="365"/>
      <c r="V97" s="366"/>
      <c r="W97" s="365"/>
      <c r="X97" s="365"/>
      <c r="Y97" s="365"/>
      <c r="Z97" s="365"/>
      <c r="AA97" s="365"/>
    </row>
    <row r="98" spans="1:27" ht="15.75" customHeight="1" x14ac:dyDescent="0.2">
      <c r="A98" s="365"/>
      <c r="B98" s="365"/>
      <c r="C98" s="365"/>
      <c r="D98" s="365"/>
      <c r="E98" s="365"/>
      <c r="F98" s="365"/>
      <c r="G98" s="365"/>
      <c r="H98" s="365"/>
      <c r="I98" s="365"/>
      <c r="J98" s="365"/>
      <c r="K98" s="365"/>
      <c r="L98" s="365"/>
      <c r="M98" s="365"/>
      <c r="N98" s="365"/>
      <c r="O98" s="365"/>
      <c r="P98" s="365"/>
      <c r="Q98" s="365"/>
      <c r="R98" s="365"/>
      <c r="S98" s="365"/>
      <c r="T98" s="365"/>
      <c r="U98" s="365"/>
      <c r="V98" s="366"/>
      <c r="W98" s="365"/>
      <c r="X98" s="365"/>
      <c r="Y98" s="365"/>
      <c r="Z98" s="365"/>
      <c r="AA98" s="365"/>
    </row>
    <row r="99" spans="1:27" ht="15.75" customHeight="1" x14ac:dyDescent="0.2">
      <c r="A99" s="365"/>
      <c r="B99" s="365"/>
      <c r="C99" s="365"/>
      <c r="D99" s="365"/>
      <c r="E99" s="365"/>
      <c r="F99" s="365"/>
      <c r="G99" s="365"/>
      <c r="H99" s="365"/>
      <c r="I99" s="365"/>
      <c r="J99" s="365"/>
      <c r="K99" s="365"/>
      <c r="L99" s="365"/>
      <c r="M99" s="365"/>
      <c r="N99" s="365"/>
      <c r="O99" s="365"/>
      <c r="P99" s="365"/>
      <c r="Q99" s="365"/>
      <c r="R99" s="365"/>
      <c r="S99" s="365"/>
      <c r="T99" s="365"/>
      <c r="U99" s="365"/>
      <c r="V99" s="366"/>
      <c r="W99" s="365"/>
      <c r="X99" s="365"/>
      <c r="Y99" s="365"/>
      <c r="Z99" s="365"/>
      <c r="AA99" s="365"/>
    </row>
    <row r="100" spans="1:27" ht="15.75" customHeight="1" x14ac:dyDescent="0.2">
      <c r="A100" s="365"/>
      <c r="B100" s="365"/>
      <c r="C100" s="365"/>
      <c r="D100" s="365"/>
      <c r="E100" s="365"/>
      <c r="F100" s="365"/>
      <c r="G100" s="365"/>
      <c r="H100" s="365"/>
      <c r="I100" s="365"/>
      <c r="J100" s="365"/>
      <c r="K100" s="365"/>
      <c r="L100" s="365"/>
      <c r="M100" s="365"/>
      <c r="N100" s="365"/>
      <c r="O100" s="365"/>
      <c r="P100" s="365"/>
      <c r="Q100" s="365"/>
      <c r="R100" s="365"/>
      <c r="S100" s="365"/>
      <c r="T100" s="365"/>
      <c r="U100" s="365"/>
      <c r="V100" s="366"/>
      <c r="W100" s="365"/>
      <c r="X100" s="365"/>
      <c r="Y100" s="365"/>
      <c r="Z100" s="365"/>
      <c r="AA100" s="365"/>
    </row>
    <row r="101" spans="1:27" ht="15.75" customHeight="1" x14ac:dyDescent="0.2">
      <c r="A101" s="365"/>
      <c r="B101" s="365"/>
      <c r="C101" s="365"/>
      <c r="D101" s="365"/>
      <c r="E101" s="365"/>
      <c r="F101" s="365"/>
      <c r="G101" s="365"/>
      <c r="H101" s="365"/>
      <c r="I101" s="365"/>
      <c r="J101" s="365"/>
      <c r="K101" s="365"/>
      <c r="L101" s="365"/>
      <c r="M101" s="365"/>
      <c r="N101" s="365"/>
      <c r="O101" s="365"/>
      <c r="P101" s="365"/>
      <c r="Q101" s="365"/>
      <c r="R101" s="365"/>
      <c r="S101" s="365"/>
      <c r="T101" s="365"/>
      <c r="U101" s="365"/>
      <c r="V101" s="366"/>
      <c r="W101" s="365"/>
      <c r="X101" s="365"/>
      <c r="Y101" s="365"/>
      <c r="Z101" s="365"/>
      <c r="AA101" s="365"/>
    </row>
    <row r="102" spans="1:27" ht="15.75" customHeight="1" x14ac:dyDescent="0.2">
      <c r="A102" s="365"/>
      <c r="B102" s="365"/>
      <c r="C102" s="365"/>
      <c r="D102" s="365"/>
      <c r="E102" s="365"/>
      <c r="F102" s="365"/>
      <c r="G102" s="365"/>
      <c r="H102" s="365"/>
      <c r="I102" s="365"/>
      <c r="J102" s="365"/>
      <c r="K102" s="365"/>
      <c r="L102" s="365"/>
      <c r="M102" s="365"/>
      <c r="N102" s="365"/>
      <c r="O102" s="365"/>
      <c r="P102" s="365"/>
      <c r="Q102" s="365"/>
      <c r="R102" s="365"/>
      <c r="S102" s="365"/>
      <c r="T102" s="365"/>
      <c r="U102" s="365"/>
      <c r="V102" s="366"/>
      <c r="W102" s="365"/>
      <c r="X102" s="365"/>
      <c r="Y102" s="365"/>
      <c r="Z102" s="365"/>
      <c r="AA102" s="365"/>
    </row>
    <row r="103" spans="1:27" ht="15.75" customHeight="1" x14ac:dyDescent="0.2">
      <c r="A103" s="365"/>
      <c r="B103" s="365"/>
      <c r="C103" s="365"/>
      <c r="D103" s="365"/>
      <c r="E103" s="365"/>
      <c r="F103" s="365"/>
      <c r="G103" s="365"/>
      <c r="H103" s="365"/>
      <c r="I103" s="365"/>
      <c r="J103" s="365"/>
      <c r="K103" s="365"/>
      <c r="L103" s="365"/>
      <c r="M103" s="365"/>
      <c r="N103" s="365"/>
      <c r="O103" s="365"/>
      <c r="P103" s="365"/>
      <c r="Q103" s="365"/>
      <c r="R103" s="365"/>
      <c r="S103" s="365"/>
      <c r="T103" s="365"/>
      <c r="U103" s="365"/>
      <c r="V103" s="366"/>
      <c r="W103" s="365"/>
      <c r="X103" s="365"/>
      <c r="Y103" s="365"/>
      <c r="Z103" s="365"/>
      <c r="AA103" s="365"/>
    </row>
    <row r="104" spans="1:27" ht="15.75" customHeight="1" x14ac:dyDescent="0.2">
      <c r="A104" s="365"/>
      <c r="B104" s="365"/>
      <c r="C104" s="365"/>
      <c r="D104" s="365"/>
      <c r="E104" s="365"/>
      <c r="F104" s="365"/>
      <c r="G104" s="365"/>
      <c r="H104" s="365"/>
      <c r="I104" s="365"/>
      <c r="J104" s="365"/>
      <c r="K104" s="365"/>
      <c r="L104" s="365"/>
      <c r="M104" s="365"/>
      <c r="N104" s="365"/>
      <c r="O104" s="365"/>
      <c r="P104" s="365"/>
      <c r="Q104" s="365"/>
      <c r="R104" s="365"/>
      <c r="S104" s="365"/>
      <c r="T104" s="365"/>
      <c r="U104" s="365"/>
      <c r="V104" s="366"/>
      <c r="W104" s="365"/>
      <c r="X104" s="365"/>
      <c r="Y104" s="365"/>
      <c r="Z104" s="365"/>
      <c r="AA104" s="365"/>
    </row>
    <row r="105" spans="1:27" ht="15.75" customHeight="1" x14ac:dyDescent="0.2">
      <c r="A105" s="365"/>
      <c r="B105" s="365"/>
      <c r="C105" s="365"/>
      <c r="D105" s="365"/>
      <c r="E105" s="365"/>
      <c r="F105" s="365"/>
      <c r="G105" s="365"/>
      <c r="H105" s="365"/>
      <c r="I105" s="365"/>
      <c r="J105" s="365"/>
      <c r="K105" s="365"/>
      <c r="L105" s="365"/>
      <c r="M105" s="365"/>
      <c r="N105" s="365"/>
      <c r="O105" s="365"/>
      <c r="P105" s="365"/>
      <c r="Q105" s="365"/>
      <c r="R105" s="365"/>
      <c r="S105" s="365"/>
      <c r="T105" s="365"/>
      <c r="U105" s="365"/>
      <c r="V105" s="366"/>
      <c r="W105" s="365"/>
      <c r="X105" s="365"/>
      <c r="Y105" s="365"/>
      <c r="Z105" s="365"/>
      <c r="AA105" s="365"/>
    </row>
    <row r="106" spans="1:27" ht="15.75" customHeight="1" x14ac:dyDescent="0.2">
      <c r="A106" s="365"/>
      <c r="B106" s="365"/>
      <c r="C106" s="365"/>
      <c r="D106" s="365"/>
      <c r="E106" s="365"/>
      <c r="F106" s="365"/>
      <c r="G106" s="365"/>
      <c r="H106" s="365"/>
      <c r="I106" s="365"/>
      <c r="J106" s="365"/>
      <c r="K106" s="365"/>
      <c r="L106" s="365"/>
      <c r="M106" s="365"/>
      <c r="N106" s="365"/>
      <c r="O106" s="365"/>
      <c r="P106" s="365"/>
      <c r="Q106" s="365"/>
      <c r="R106" s="365"/>
      <c r="S106" s="365"/>
      <c r="T106" s="365"/>
      <c r="U106" s="365"/>
      <c r="V106" s="366"/>
      <c r="W106" s="365"/>
      <c r="X106" s="365"/>
      <c r="Y106" s="365"/>
      <c r="Z106" s="365"/>
      <c r="AA106" s="365"/>
    </row>
    <row r="107" spans="1:27" ht="15.75" customHeight="1" x14ac:dyDescent="0.2">
      <c r="A107" s="365"/>
      <c r="B107" s="365"/>
      <c r="C107" s="365"/>
      <c r="D107" s="365"/>
      <c r="E107" s="365"/>
      <c r="F107" s="365"/>
      <c r="G107" s="365"/>
      <c r="H107" s="365"/>
      <c r="I107" s="365"/>
      <c r="J107" s="365"/>
      <c r="K107" s="365"/>
      <c r="L107" s="365"/>
      <c r="M107" s="365"/>
      <c r="N107" s="365"/>
      <c r="O107" s="365"/>
      <c r="P107" s="365"/>
      <c r="Q107" s="365"/>
      <c r="R107" s="365"/>
      <c r="S107" s="365"/>
      <c r="T107" s="365"/>
      <c r="U107" s="365"/>
      <c r="V107" s="366"/>
      <c r="W107" s="365"/>
      <c r="X107" s="365"/>
      <c r="Y107" s="365"/>
      <c r="Z107" s="365"/>
      <c r="AA107" s="365"/>
    </row>
    <row r="108" spans="1:27" ht="15.75" customHeight="1" x14ac:dyDescent="0.2">
      <c r="A108" s="365"/>
      <c r="B108" s="365"/>
      <c r="C108" s="365"/>
      <c r="D108" s="365"/>
      <c r="E108" s="365"/>
      <c r="F108" s="365"/>
      <c r="G108" s="365"/>
      <c r="H108" s="365"/>
      <c r="I108" s="365"/>
      <c r="J108" s="365"/>
      <c r="K108" s="365"/>
      <c r="L108" s="365"/>
      <c r="M108" s="365"/>
      <c r="N108" s="365"/>
      <c r="O108" s="365"/>
      <c r="P108" s="365"/>
      <c r="Q108" s="365"/>
      <c r="R108" s="365"/>
      <c r="S108" s="365"/>
      <c r="T108" s="365"/>
      <c r="U108" s="365"/>
      <c r="V108" s="366"/>
      <c r="W108" s="365"/>
      <c r="X108" s="365"/>
      <c r="Y108" s="365"/>
      <c r="Z108" s="365"/>
      <c r="AA108" s="365"/>
    </row>
    <row r="109" spans="1:27" ht="15.75" customHeight="1" x14ac:dyDescent="0.2">
      <c r="A109" s="365"/>
      <c r="B109" s="365"/>
      <c r="C109" s="365"/>
      <c r="D109" s="365"/>
      <c r="E109" s="365"/>
      <c r="F109" s="365"/>
      <c r="G109" s="365"/>
      <c r="H109" s="365"/>
      <c r="I109" s="365"/>
      <c r="J109" s="365"/>
      <c r="K109" s="365"/>
      <c r="L109" s="365"/>
      <c r="M109" s="365"/>
      <c r="N109" s="365"/>
      <c r="O109" s="365"/>
      <c r="P109" s="365"/>
      <c r="Q109" s="365"/>
      <c r="R109" s="365"/>
      <c r="S109" s="365"/>
      <c r="T109" s="365"/>
      <c r="U109" s="365"/>
      <c r="V109" s="366"/>
      <c r="W109" s="365"/>
      <c r="X109" s="365"/>
      <c r="Y109" s="365"/>
      <c r="Z109" s="365"/>
      <c r="AA109" s="365"/>
    </row>
    <row r="110" spans="1:27" ht="15.75" customHeight="1" x14ac:dyDescent="0.2">
      <c r="A110" s="365"/>
      <c r="B110" s="365"/>
      <c r="C110" s="365"/>
      <c r="D110" s="365"/>
      <c r="E110" s="365"/>
      <c r="F110" s="365"/>
      <c r="G110" s="365"/>
      <c r="H110" s="365"/>
      <c r="I110" s="365"/>
      <c r="J110" s="365"/>
      <c r="K110" s="365"/>
      <c r="L110" s="365"/>
      <c r="M110" s="365"/>
      <c r="N110" s="365"/>
      <c r="O110" s="365"/>
      <c r="P110" s="365"/>
      <c r="Q110" s="365"/>
      <c r="R110" s="365"/>
      <c r="S110" s="365"/>
      <c r="T110" s="365"/>
      <c r="U110" s="365"/>
      <c r="V110" s="366"/>
      <c r="W110" s="365"/>
      <c r="X110" s="365"/>
      <c r="Y110" s="365"/>
      <c r="Z110" s="365"/>
      <c r="AA110" s="365"/>
    </row>
    <row r="111" spans="1:27" ht="15.75" customHeight="1" x14ac:dyDescent="0.2">
      <c r="A111" s="365"/>
      <c r="B111" s="365"/>
      <c r="C111" s="365"/>
      <c r="D111" s="365"/>
      <c r="E111" s="365"/>
      <c r="F111" s="365"/>
      <c r="G111" s="365"/>
      <c r="H111" s="365"/>
      <c r="I111" s="365"/>
      <c r="J111" s="365"/>
      <c r="K111" s="365"/>
      <c r="L111" s="365"/>
      <c r="M111" s="365"/>
      <c r="N111" s="365"/>
      <c r="O111" s="365"/>
      <c r="P111" s="365"/>
      <c r="Q111" s="365"/>
      <c r="R111" s="365"/>
      <c r="S111" s="365"/>
      <c r="T111" s="365"/>
      <c r="U111" s="365"/>
      <c r="V111" s="366"/>
      <c r="W111" s="365"/>
      <c r="X111" s="365"/>
      <c r="Y111" s="365"/>
      <c r="Z111" s="365"/>
      <c r="AA111" s="365"/>
    </row>
    <row r="112" spans="1:27" ht="15.75" customHeight="1" x14ac:dyDescent="0.2">
      <c r="A112" s="365"/>
      <c r="B112" s="365"/>
      <c r="C112" s="365"/>
      <c r="D112" s="365"/>
      <c r="E112" s="365"/>
      <c r="F112" s="365"/>
      <c r="G112" s="365"/>
      <c r="H112" s="365"/>
      <c r="I112" s="365"/>
      <c r="J112" s="365"/>
      <c r="K112" s="365"/>
      <c r="L112" s="365"/>
      <c r="M112" s="365"/>
      <c r="N112" s="365"/>
      <c r="O112" s="365"/>
      <c r="P112" s="365"/>
      <c r="Q112" s="365"/>
      <c r="R112" s="365"/>
      <c r="S112" s="365"/>
      <c r="T112" s="365"/>
      <c r="U112" s="365"/>
      <c r="V112" s="366"/>
      <c r="W112" s="365"/>
      <c r="X112" s="365"/>
      <c r="Y112" s="365"/>
      <c r="Z112" s="365"/>
      <c r="AA112" s="365"/>
    </row>
    <row r="113" spans="1:27" ht="15.75" customHeight="1" x14ac:dyDescent="0.2">
      <c r="A113" s="365"/>
      <c r="B113" s="365"/>
      <c r="C113" s="365"/>
      <c r="D113" s="365"/>
      <c r="E113" s="365"/>
      <c r="F113" s="365"/>
      <c r="G113" s="365"/>
      <c r="H113" s="365"/>
      <c r="I113" s="365"/>
      <c r="J113" s="365"/>
      <c r="K113" s="365"/>
      <c r="L113" s="365"/>
      <c r="M113" s="365"/>
      <c r="N113" s="365"/>
      <c r="O113" s="365"/>
      <c r="P113" s="365"/>
      <c r="Q113" s="365"/>
      <c r="R113" s="365"/>
      <c r="S113" s="365"/>
      <c r="T113" s="365"/>
      <c r="U113" s="365"/>
      <c r="V113" s="366"/>
      <c r="W113" s="365"/>
      <c r="X113" s="365"/>
      <c r="Y113" s="365"/>
      <c r="Z113" s="365"/>
      <c r="AA113" s="365"/>
    </row>
    <row r="114" spans="1:27" ht="15.75" customHeight="1" x14ac:dyDescent="0.2">
      <c r="A114" s="365"/>
      <c r="B114" s="365"/>
      <c r="C114" s="365"/>
      <c r="D114" s="365"/>
      <c r="E114" s="365"/>
      <c r="F114" s="365"/>
      <c r="G114" s="365"/>
      <c r="H114" s="365"/>
      <c r="I114" s="365"/>
      <c r="J114" s="365"/>
      <c r="K114" s="365"/>
      <c r="L114" s="365"/>
      <c r="M114" s="365"/>
      <c r="N114" s="365"/>
      <c r="O114" s="365"/>
      <c r="P114" s="365"/>
      <c r="Q114" s="365"/>
      <c r="R114" s="365"/>
      <c r="S114" s="365"/>
      <c r="T114" s="365"/>
      <c r="U114" s="365"/>
      <c r="V114" s="366"/>
      <c r="W114" s="365"/>
      <c r="X114" s="365"/>
      <c r="Y114" s="365"/>
      <c r="Z114" s="365"/>
      <c r="AA114" s="365"/>
    </row>
    <row r="115" spans="1:27" ht="15.75" customHeight="1" x14ac:dyDescent="0.2">
      <c r="A115" s="365"/>
      <c r="B115" s="365"/>
      <c r="C115" s="365"/>
      <c r="D115" s="365"/>
      <c r="E115" s="365"/>
      <c r="F115" s="365"/>
      <c r="G115" s="365"/>
      <c r="H115" s="365"/>
      <c r="I115" s="365"/>
      <c r="J115" s="365"/>
      <c r="K115" s="365"/>
      <c r="L115" s="365"/>
      <c r="M115" s="365"/>
      <c r="N115" s="365"/>
      <c r="O115" s="365"/>
      <c r="P115" s="365"/>
      <c r="Q115" s="365"/>
      <c r="R115" s="365"/>
      <c r="S115" s="365"/>
      <c r="T115" s="365"/>
      <c r="U115" s="365"/>
      <c r="V115" s="366"/>
      <c r="W115" s="365"/>
      <c r="X115" s="365"/>
      <c r="Y115" s="365"/>
      <c r="Z115" s="365"/>
      <c r="AA115" s="365"/>
    </row>
    <row r="116" spans="1:27" ht="15.75" customHeight="1" x14ac:dyDescent="0.2">
      <c r="A116" s="365"/>
      <c r="B116" s="365"/>
      <c r="C116" s="365"/>
      <c r="D116" s="365"/>
      <c r="E116" s="365"/>
      <c r="F116" s="365"/>
      <c r="G116" s="365"/>
      <c r="H116" s="365"/>
      <c r="I116" s="365"/>
      <c r="J116" s="365"/>
      <c r="K116" s="365"/>
      <c r="L116" s="365"/>
      <c r="M116" s="365"/>
      <c r="N116" s="365"/>
      <c r="O116" s="365"/>
      <c r="P116" s="365"/>
      <c r="Q116" s="365"/>
      <c r="R116" s="365"/>
      <c r="S116" s="365"/>
      <c r="T116" s="365"/>
      <c r="U116" s="365"/>
      <c r="V116" s="366"/>
      <c r="W116" s="365"/>
      <c r="X116" s="365"/>
      <c r="Y116" s="365"/>
      <c r="Z116" s="365"/>
      <c r="AA116" s="365"/>
    </row>
    <row r="117" spans="1:27" ht="15.75" customHeight="1" x14ac:dyDescent="0.2">
      <c r="A117" s="365"/>
      <c r="B117" s="365"/>
      <c r="C117" s="365"/>
      <c r="D117" s="365"/>
      <c r="E117" s="365"/>
      <c r="F117" s="365"/>
      <c r="G117" s="365"/>
      <c r="H117" s="365"/>
      <c r="I117" s="365"/>
      <c r="J117" s="365"/>
      <c r="K117" s="365"/>
      <c r="L117" s="365"/>
      <c r="M117" s="365"/>
      <c r="N117" s="365"/>
      <c r="O117" s="365"/>
      <c r="P117" s="365"/>
      <c r="Q117" s="365"/>
      <c r="R117" s="365"/>
      <c r="S117" s="365"/>
      <c r="T117" s="365"/>
      <c r="U117" s="365"/>
      <c r="V117" s="366"/>
      <c r="W117" s="365"/>
      <c r="X117" s="365"/>
      <c r="Y117" s="365"/>
      <c r="Z117" s="365"/>
      <c r="AA117" s="365"/>
    </row>
    <row r="118" spans="1:27" ht="39" customHeight="1" x14ac:dyDescent="0.2">
      <c r="A118" s="365"/>
      <c r="B118" s="365"/>
      <c r="C118" s="365"/>
      <c r="D118" s="365"/>
      <c r="E118" s="365"/>
      <c r="F118" s="365"/>
      <c r="G118" s="365"/>
      <c r="H118" s="365"/>
      <c r="I118" s="365"/>
      <c r="J118" s="365"/>
      <c r="K118" s="365"/>
      <c r="L118" s="365"/>
      <c r="M118" s="365"/>
      <c r="N118" s="365"/>
      <c r="O118" s="365"/>
      <c r="P118" s="365"/>
      <c r="Q118" s="365"/>
      <c r="R118" s="365"/>
      <c r="S118" s="365"/>
      <c r="T118" s="365"/>
      <c r="U118" s="365"/>
      <c r="V118" s="366"/>
      <c r="W118" s="365"/>
      <c r="X118" s="365"/>
      <c r="Y118" s="365"/>
      <c r="Z118" s="365"/>
      <c r="AA118" s="365"/>
    </row>
    <row r="119" spans="1:27" ht="15.75" customHeight="1" x14ac:dyDescent="0.2">
      <c r="A119" s="236"/>
      <c r="B119" s="187"/>
      <c r="C119" s="187"/>
      <c r="D119" s="187"/>
      <c r="E119" s="187"/>
      <c r="F119" s="187"/>
      <c r="G119" s="187"/>
      <c r="H119" s="187"/>
      <c r="I119" s="187"/>
      <c r="J119" s="187"/>
      <c r="K119" s="187"/>
      <c r="L119" s="187"/>
      <c r="M119" s="187"/>
      <c r="N119" s="187"/>
      <c r="O119" s="187"/>
      <c r="P119" s="187"/>
      <c r="Q119" s="187"/>
      <c r="R119" s="187"/>
      <c r="S119" s="187"/>
      <c r="T119" s="187"/>
      <c r="U119" s="187"/>
      <c r="V119" s="238"/>
      <c r="W119" s="187"/>
      <c r="X119" s="187"/>
      <c r="Y119" s="187"/>
      <c r="Z119" s="187"/>
      <c r="AA119" s="187"/>
    </row>
    <row r="120" spans="1:27" ht="15.75" customHeight="1" x14ac:dyDescent="0.2">
      <c r="A120" s="377"/>
      <c r="B120" s="191"/>
      <c r="C120" s="191"/>
      <c r="D120" s="191"/>
      <c r="E120" s="191"/>
      <c r="F120" s="191"/>
      <c r="G120" s="191"/>
      <c r="H120" s="191"/>
      <c r="I120" s="191"/>
      <c r="J120" s="191"/>
      <c r="K120" s="191"/>
      <c r="L120" s="191"/>
      <c r="M120" s="191"/>
      <c r="N120" s="191"/>
      <c r="O120" s="191"/>
      <c r="P120" s="191"/>
      <c r="Q120" s="191"/>
      <c r="R120" s="191"/>
      <c r="S120" s="191"/>
      <c r="T120" s="191"/>
      <c r="U120" s="191"/>
      <c r="V120" s="378"/>
      <c r="W120" s="191"/>
      <c r="X120" s="191"/>
      <c r="Y120" s="191"/>
      <c r="Z120" s="191"/>
      <c r="AA120" s="191"/>
    </row>
    <row r="121" spans="1:27" ht="15.75" customHeight="1" x14ac:dyDescent="0.2">
      <c r="A121" s="377"/>
      <c r="B121" s="191"/>
      <c r="C121" s="191"/>
      <c r="D121" s="191"/>
      <c r="E121" s="191"/>
      <c r="F121" s="191"/>
      <c r="G121" s="191"/>
      <c r="H121" s="191"/>
      <c r="I121" s="191"/>
      <c r="J121" s="191"/>
      <c r="K121" s="191"/>
      <c r="L121" s="191"/>
      <c r="M121" s="191"/>
      <c r="N121" s="191"/>
      <c r="O121" s="191"/>
      <c r="P121" s="191"/>
      <c r="Q121" s="191"/>
      <c r="R121" s="191"/>
      <c r="S121" s="191"/>
      <c r="T121" s="191"/>
      <c r="U121" s="191"/>
      <c r="V121" s="378"/>
      <c r="W121" s="191"/>
      <c r="X121" s="191"/>
      <c r="Y121" s="191"/>
      <c r="Z121" s="191"/>
      <c r="AA121" s="191"/>
    </row>
    <row r="122" spans="1:27" ht="15.75" customHeight="1" x14ac:dyDescent="0.2">
      <c r="A122" s="377"/>
      <c r="B122" s="191"/>
      <c r="C122" s="191"/>
      <c r="D122" s="191"/>
      <c r="E122" s="191"/>
      <c r="F122" s="191"/>
      <c r="G122" s="191"/>
      <c r="H122" s="191"/>
      <c r="I122" s="191"/>
      <c r="J122" s="191"/>
      <c r="K122" s="191"/>
      <c r="L122" s="191"/>
      <c r="M122" s="191"/>
      <c r="N122" s="191"/>
      <c r="O122" s="191"/>
      <c r="P122" s="191"/>
      <c r="Q122" s="191"/>
      <c r="R122" s="191"/>
      <c r="S122" s="191"/>
      <c r="T122" s="191"/>
      <c r="U122" s="191"/>
      <c r="V122" s="378"/>
      <c r="W122" s="191"/>
      <c r="X122" s="191"/>
      <c r="Y122" s="191"/>
      <c r="Z122" s="191"/>
      <c r="AA122" s="191"/>
    </row>
    <row r="123" spans="1:27" ht="15.75" customHeight="1" x14ac:dyDescent="0.2">
      <c r="A123" s="377"/>
      <c r="B123" s="191"/>
      <c r="C123" s="191"/>
      <c r="D123" s="191"/>
      <c r="E123" s="191"/>
      <c r="F123" s="191"/>
      <c r="G123" s="191"/>
      <c r="H123" s="191"/>
      <c r="I123" s="191"/>
      <c r="J123" s="191"/>
      <c r="K123" s="191"/>
      <c r="L123" s="191"/>
      <c r="M123" s="191"/>
      <c r="N123" s="191"/>
      <c r="O123" s="191"/>
      <c r="P123" s="191"/>
      <c r="Q123" s="191"/>
      <c r="R123" s="191"/>
      <c r="S123" s="191"/>
      <c r="T123" s="191"/>
      <c r="U123" s="191"/>
      <c r="V123" s="378"/>
      <c r="W123" s="191"/>
      <c r="X123" s="191"/>
      <c r="Y123" s="191"/>
      <c r="Z123" s="191"/>
      <c r="AA123" s="191"/>
    </row>
    <row r="124" spans="1:27" ht="15.75" customHeight="1" x14ac:dyDescent="0.2">
      <c r="A124" s="377"/>
      <c r="B124" s="191"/>
      <c r="C124" s="191"/>
      <c r="D124" s="191"/>
      <c r="E124" s="191"/>
      <c r="F124" s="191"/>
      <c r="G124" s="191"/>
      <c r="H124" s="191"/>
      <c r="I124" s="191"/>
      <c r="J124" s="191"/>
      <c r="K124" s="191"/>
      <c r="L124" s="191"/>
      <c r="M124" s="191"/>
      <c r="N124" s="191"/>
      <c r="O124" s="191"/>
      <c r="P124" s="191"/>
      <c r="Q124" s="191"/>
      <c r="R124" s="191"/>
      <c r="S124" s="191"/>
      <c r="T124" s="191"/>
      <c r="U124" s="191"/>
      <c r="V124" s="378"/>
      <c r="W124" s="191"/>
      <c r="X124" s="191"/>
      <c r="Y124" s="191"/>
      <c r="Z124" s="191"/>
      <c r="AA124" s="191"/>
    </row>
    <row r="125" spans="1:27" ht="15.75" customHeight="1" x14ac:dyDescent="0.2">
      <c r="A125" s="377"/>
      <c r="B125" s="191"/>
      <c r="C125" s="191"/>
      <c r="D125" s="191"/>
      <c r="E125" s="191"/>
      <c r="F125" s="191"/>
      <c r="G125" s="191"/>
      <c r="H125" s="191"/>
      <c r="I125" s="191"/>
      <c r="J125" s="191"/>
      <c r="K125" s="191"/>
      <c r="L125" s="191"/>
      <c r="M125" s="191"/>
      <c r="N125" s="191"/>
      <c r="O125" s="191"/>
      <c r="P125" s="191"/>
      <c r="Q125" s="191"/>
      <c r="R125" s="191"/>
      <c r="S125" s="191"/>
      <c r="T125" s="191"/>
      <c r="U125" s="191"/>
      <c r="V125" s="378"/>
      <c r="W125" s="191"/>
      <c r="X125" s="191"/>
      <c r="Y125" s="191"/>
      <c r="Z125" s="191"/>
      <c r="AA125" s="191"/>
    </row>
    <row r="126" spans="1:27" ht="15.75" customHeight="1" x14ac:dyDescent="0.2">
      <c r="A126" s="377"/>
      <c r="B126" s="191"/>
      <c r="C126" s="191"/>
      <c r="D126" s="191"/>
      <c r="E126" s="191"/>
      <c r="F126" s="191"/>
      <c r="G126" s="191"/>
      <c r="H126" s="191"/>
      <c r="I126" s="191"/>
      <c r="J126" s="191"/>
      <c r="K126" s="191"/>
      <c r="L126" s="191"/>
      <c r="M126" s="191"/>
      <c r="N126" s="191"/>
      <c r="O126" s="191"/>
      <c r="P126" s="191"/>
      <c r="Q126" s="191"/>
      <c r="R126" s="191"/>
      <c r="S126" s="191"/>
      <c r="T126" s="191"/>
      <c r="U126" s="191"/>
      <c r="V126" s="378"/>
      <c r="W126" s="191"/>
      <c r="X126" s="191"/>
      <c r="Y126" s="191"/>
      <c r="Z126" s="191"/>
      <c r="AA126" s="191"/>
    </row>
    <row r="127" spans="1:27" ht="15.75" customHeight="1" x14ac:dyDescent="0.2">
      <c r="A127" s="377"/>
      <c r="B127" s="191"/>
      <c r="C127" s="191"/>
      <c r="D127" s="191"/>
      <c r="E127" s="191"/>
      <c r="F127" s="191"/>
      <c r="G127" s="191"/>
      <c r="H127" s="191"/>
      <c r="I127" s="191"/>
      <c r="J127" s="191"/>
      <c r="K127" s="191"/>
      <c r="L127" s="191"/>
      <c r="M127" s="191"/>
      <c r="N127" s="191"/>
      <c r="O127" s="191"/>
      <c r="P127" s="191"/>
      <c r="Q127" s="191"/>
      <c r="R127" s="191"/>
      <c r="S127" s="191"/>
      <c r="T127" s="191"/>
      <c r="U127" s="191"/>
      <c r="V127" s="378"/>
      <c r="W127" s="191"/>
      <c r="X127" s="191"/>
      <c r="Y127" s="191"/>
      <c r="Z127" s="191"/>
      <c r="AA127" s="191"/>
    </row>
    <row r="128" spans="1:27" ht="15.75" customHeight="1" x14ac:dyDescent="0.2">
      <c r="A128" s="377"/>
      <c r="B128" s="191"/>
      <c r="C128" s="191"/>
      <c r="D128" s="191"/>
      <c r="E128" s="191"/>
      <c r="F128" s="191"/>
      <c r="G128" s="191"/>
      <c r="H128" s="191"/>
      <c r="I128" s="191"/>
      <c r="J128" s="191"/>
      <c r="K128" s="191"/>
      <c r="L128" s="191"/>
      <c r="M128" s="191"/>
      <c r="N128" s="191"/>
      <c r="O128" s="191"/>
      <c r="P128" s="191"/>
      <c r="Q128" s="191"/>
      <c r="R128" s="191"/>
      <c r="S128" s="191"/>
      <c r="T128" s="191"/>
      <c r="U128" s="191"/>
      <c r="V128" s="378"/>
      <c r="W128" s="191"/>
      <c r="X128" s="191"/>
      <c r="Y128" s="191"/>
      <c r="Z128" s="191"/>
      <c r="AA128" s="191"/>
    </row>
    <row r="129" spans="1:27" ht="15.75" customHeight="1" x14ac:dyDescent="0.2">
      <c r="A129" s="377"/>
      <c r="B129" s="191"/>
      <c r="C129" s="191"/>
      <c r="D129" s="191"/>
      <c r="E129" s="191"/>
      <c r="F129" s="191"/>
      <c r="G129" s="191"/>
      <c r="H129" s="191"/>
      <c r="I129" s="191"/>
      <c r="J129" s="191"/>
      <c r="K129" s="191"/>
      <c r="L129" s="191"/>
      <c r="M129" s="191"/>
      <c r="N129" s="191"/>
      <c r="O129" s="191"/>
      <c r="P129" s="191"/>
      <c r="Q129" s="191"/>
      <c r="R129" s="191"/>
      <c r="S129" s="191"/>
      <c r="T129" s="191"/>
      <c r="U129" s="191"/>
      <c r="V129" s="378"/>
      <c r="W129" s="191"/>
      <c r="X129" s="191"/>
      <c r="Y129" s="191"/>
      <c r="Z129" s="191"/>
      <c r="AA129" s="191"/>
    </row>
    <row r="130" spans="1:27" ht="15.75" customHeight="1" x14ac:dyDescent="0.2">
      <c r="A130" s="377"/>
      <c r="B130" s="191"/>
      <c r="C130" s="191"/>
      <c r="D130" s="191"/>
      <c r="E130" s="191"/>
      <c r="F130" s="191"/>
      <c r="G130" s="191"/>
      <c r="H130" s="191"/>
      <c r="I130" s="191"/>
      <c r="J130" s="191"/>
      <c r="K130" s="191"/>
      <c r="L130" s="191"/>
      <c r="M130" s="191"/>
      <c r="N130" s="191"/>
      <c r="O130" s="191"/>
      <c r="P130" s="191"/>
      <c r="Q130" s="191"/>
      <c r="R130" s="191"/>
      <c r="S130" s="191"/>
      <c r="T130" s="191"/>
      <c r="U130" s="191"/>
      <c r="V130" s="378"/>
      <c r="W130" s="191"/>
      <c r="X130" s="191"/>
      <c r="Y130" s="191"/>
      <c r="Z130" s="191"/>
      <c r="AA130" s="191"/>
    </row>
    <row r="131" spans="1:27" ht="15.75" customHeight="1" x14ac:dyDescent="0.2">
      <c r="A131" s="377"/>
      <c r="B131" s="191"/>
      <c r="C131" s="191"/>
      <c r="D131" s="191"/>
      <c r="E131" s="191"/>
      <c r="F131" s="191"/>
      <c r="G131" s="191"/>
      <c r="H131" s="191"/>
      <c r="I131" s="191"/>
      <c r="J131" s="191"/>
      <c r="K131" s="191"/>
      <c r="L131" s="191"/>
      <c r="M131" s="191"/>
      <c r="N131" s="191"/>
      <c r="O131" s="191"/>
      <c r="P131" s="191"/>
      <c r="Q131" s="191"/>
      <c r="R131" s="191"/>
      <c r="S131" s="191"/>
      <c r="T131" s="191"/>
      <c r="U131" s="191"/>
      <c r="V131" s="378"/>
      <c r="W131" s="191"/>
      <c r="X131" s="191"/>
      <c r="Y131" s="191"/>
      <c r="Z131" s="191"/>
      <c r="AA131" s="191"/>
    </row>
    <row r="132" spans="1:27" ht="15.75" customHeight="1" x14ac:dyDescent="0.2">
      <c r="A132" s="377"/>
      <c r="B132" s="191"/>
      <c r="C132" s="191"/>
      <c r="D132" s="191"/>
      <c r="E132" s="191"/>
      <c r="F132" s="191"/>
      <c r="G132" s="191"/>
      <c r="H132" s="191"/>
      <c r="I132" s="191"/>
      <c r="J132" s="191"/>
      <c r="K132" s="191"/>
      <c r="L132" s="191"/>
      <c r="M132" s="191"/>
      <c r="N132" s="191"/>
      <c r="O132" s="191"/>
      <c r="P132" s="191"/>
      <c r="Q132" s="191"/>
      <c r="R132" s="191"/>
      <c r="S132" s="191"/>
      <c r="T132" s="191"/>
      <c r="U132" s="191"/>
      <c r="V132" s="378"/>
      <c r="W132" s="191"/>
      <c r="X132" s="191"/>
      <c r="Y132" s="191"/>
      <c r="Z132" s="191"/>
      <c r="AA132" s="191"/>
    </row>
    <row r="133" spans="1:27" ht="15.75" customHeight="1" x14ac:dyDescent="0.2">
      <c r="A133" s="377"/>
      <c r="B133" s="191"/>
      <c r="C133" s="191"/>
      <c r="D133" s="191"/>
      <c r="E133" s="191"/>
      <c r="F133" s="191"/>
      <c r="G133" s="191"/>
      <c r="H133" s="191"/>
      <c r="I133" s="191"/>
      <c r="J133" s="191"/>
      <c r="K133" s="191"/>
      <c r="L133" s="191"/>
      <c r="M133" s="191"/>
      <c r="N133" s="191"/>
      <c r="O133" s="191"/>
      <c r="P133" s="191"/>
      <c r="Q133" s="191"/>
      <c r="R133" s="191"/>
      <c r="S133" s="191"/>
      <c r="T133" s="191"/>
      <c r="U133" s="191"/>
      <c r="V133" s="378"/>
      <c r="W133" s="191"/>
      <c r="X133" s="191"/>
      <c r="Y133" s="191"/>
      <c r="Z133" s="191"/>
      <c r="AA133" s="191"/>
    </row>
    <row r="134" spans="1:27" ht="15.75" customHeight="1" x14ac:dyDescent="0.2">
      <c r="A134" s="377"/>
      <c r="B134" s="191"/>
      <c r="C134" s="191"/>
      <c r="D134" s="191"/>
      <c r="E134" s="191"/>
      <c r="F134" s="191"/>
      <c r="G134" s="191"/>
      <c r="H134" s="191"/>
      <c r="I134" s="191"/>
      <c r="J134" s="191"/>
      <c r="K134" s="191"/>
      <c r="L134" s="191"/>
      <c r="M134" s="191"/>
      <c r="N134" s="191"/>
      <c r="O134" s="191"/>
      <c r="P134" s="191"/>
      <c r="Q134" s="191"/>
      <c r="R134" s="191"/>
      <c r="S134" s="191"/>
      <c r="T134" s="191"/>
      <c r="U134" s="191"/>
      <c r="V134" s="378"/>
      <c r="W134" s="191"/>
      <c r="X134" s="191"/>
      <c r="Y134" s="191"/>
      <c r="Z134" s="191"/>
      <c r="AA134" s="191"/>
    </row>
    <row r="135" spans="1:27" ht="15.75" customHeight="1" x14ac:dyDescent="0.2">
      <c r="A135" s="377"/>
      <c r="B135" s="191"/>
      <c r="C135" s="191"/>
      <c r="D135" s="191"/>
      <c r="E135" s="191"/>
      <c r="F135" s="191"/>
      <c r="G135" s="191"/>
      <c r="H135" s="191"/>
      <c r="I135" s="191"/>
      <c r="J135" s="191"/>
      <c r="K135" s="191"/>
      <c r="L135" s="191"/>
      <c r="M135" s="191"/>
      <c r="N135" s="191"/>
      <c r="O135" s="191"/>
      <c r="P135" s="191"/>
      <c r="Q135" s="191"/>
      <c r="R135" s="191"/>
      <c r="S135" s="191"/>
      <c r="T135" s="191"/>
      <c r="U135" s="191"/>
      <c r="V135" s="378"/>
      <c r="W135" s="191"/>
      <c r="X135" s="191"/>
      <c r="Y135" s="191"/>
      <c r="Z135" s="191"/>
      <c r="AA135" s="191"/>
    </row>
    <row r="136" spans="1:27" ht="15.75" customHeight="1" x14ac:dyDescent="0.2">
      <c r="A136" s="377"/>
      <c r="B136" s="191"/>
      <c r="C136" s="191"/>
      <c r="D136" s="191"/>
      <c r="E136" s="191"/>
      <c r="F136" s="191"/>
      <c r="G136" s="191"/>
      <c r="H136" s="191"/>
      <c r="I136" s="191"/>
      <c r="J136" s="191"/>
      <c r="K136" s="191"/>
      <c r="L136" s="191"/>
      <c r="M136" s="191"/>
      <c r="N136" s="191"/>
      <c r="O136" s="191"/>
      <c r="P136" s="191"/>
      <c r="Q136" s="191"/>
      <c r="R136" s="191"/>
      <c r="S136" s="191"/>
      <c r="T136" s="191"/>
      <c r="U136" s="191"/>
      <c r="V136" s="378"/>
      <c r="W136" s="191"/>
      <c r="X136" s="191"/>
      <c r="Y136" s="191"/>
      <c r="Z136" s="191"/>
      <c r="AA136" s="191"/>
    </row>
    <row r="137" spans="1:27" ht="15.75" customHeight="1" x14ac:dyDescent="0.2">
      <c r="A137" s="377"/>
      <c r="B137" s="191"/>
      <c r="C137" s="191"/>
      <c r="D137" s="191"/>
      <c r="E137" s="191"/>
      <c r="F137" s="191"/>
      <c r="G137" s="191"/>
      <c r="H137" s="191"/>
      <c r="I137" s="191"/>
      <c r="J137" s="191"/>
      <c r="K137" s="191"/>
      <c r="L137" s="191"/>
      <c r="M137" s="191"/>
      <c r="N137" s="191"/>
      <c r="O137" s="191"/>
      <c r="P137" s="191"/>
      <c r="Q137" s="191"/>
      <c r="R137" s="191"/>
      <c r="S137" s="191"/>
      <c r="T137" s="191"/>
      <c r="U137" s="191"/>
      <c r="V137" s="378"/>
      <c r="W137" s="191"/>
      <c r="X137" s="191"/>
      <c r="Y137" s="191"/>
      <c r="Z137" s="191"/>
      <c r="AA137" s="191"/>
    </row>
    <row r="138" spans="1:27" ht="15.75" customHeight="1" x14ac:dyDescent="0.2">
      <c r="A138" s="377"/>
      <c r="B138" s="191"/>
      <c r="C138" s="191"/>
      <c r="D138" s="191"/>
      <c r="E138" s="191"/>
      <c r="F138" s="191"/>
      <c r="G138" s="191"/>
      <c r="H138" s="191"/>
      <c r="I138" s="191"/>
      <c r="J138" s="191"/>
      <c r="K138" s="191"/>
      <c r="L138" s="191"/>
      <c r="M138" s="191"/>
      <c r="N138" s="191"/>
      <c r="O138" s="191"/>
      <c r="P138" s="191"/>
      <c r="Q138" s="191"/>
      <c r="R138" s="191"/>
      <c r="S138" s="191"/>
      <c r="T138" s="191"/>
      <c r="U138" s="191"/>
      <c r="V138" s="378"/>
      <c r="W138" s="191"/>
      <c r="X138" s="191"/>
      <c r="Y138" s="191"/>
      <c r="Z138" s="191"/>
      <c r="AA138" s="191"/>
    </row>
    <row r="139" spans="1:27" ht="15.75" customHeight="1" x14ac:dyDescent="0.2">
      <c r="A139" s="377"/>
      <c r="B139" s="191"/>
      <c r="C139" s="191"/>
      <c r="D139" s="191"/>
      <c r="E139" s="191"/>
      <c r="F139" s="191"/>
      <c r="G139" s="191"/>
      <c r="H139" s="191"/>
      <c r="I139" s="191"/>
      <c r="J139" s="191"/>
      <c r="K139" s="191"/>
      <c r="L139" s="191"/>
      <c r="M139" s="191"/>
      <c r="N139" s="191"/>
      <c r="O139" s="191"/>
      <c r="P139" s="191"/>
      <c r="Q139" s="191"/>
      <c r="R139" s="191"/>
      <c r="S139" s="191"/>
      <c r="T139" s="191"/>
      <c r="U139" s="191"/>
      <c r="V139" s="378"/>
      <c r="W139" s="191"/>
      <c r="X139" s="191"/>
      <c r="Y139" s="191"/>
      <c r="Z139" s="191"/>
      <c r="AA139" s="191"/>
    </row>
    <row r="140" spans="1:27" ht="15.75" customHeight="1" x14ac:dyDescent="0.2">
      <c r="A140" s="377"/>
      <c r="B140" s="191"/>
      <c r="C140" s="191"/>
      <c r="D140" s="191"/>
      <c r="E140" s="191"/>
      <c r="F140" s="191"/>
      <c r="G140" s="191"/>
      <c r="H140" s="191"/>
      <c r="I140" s="191"/>
      <c r="J140" s="191"/>
      <c r="K140" s="191"/>
      <c r="L140" s="191"/>
      <c r="M140" s="191"/>
      <c r="N140" s="191"/>
      <c r="O140" s="191"/>
      <c r="P140" s="191"/>
      <c r="Q140" s="191"/>
      <c r="R140" s="191"/>
      <c r="S140" s="191"/>
      <c r="T140" s="191"/>
      <c r="U140" s="191"/>
      <c r="V140" s="378"/>
      <c r="W140" s="191"/>
      <c r="X140" s="191"/>
      <c r="Y140" s="191"/>
      <c r="Z140" s="191"/>
      <c r="AA140" s="191"/>
    </row>
    <row r="141" spans="1:27" ht="15.75" customHeight="1" x14ac:dyDescent="0.2">
      <c r="A141" s="377"/>
      <c r="B141" s="191"/>
      <c r="C141" s="191"/>
      <c r="D141" s="191"/>
      <c r="E141" s="191"/>
      <c r="F141" s="191"/>
      <c r="G141" s="191"/>
      <c r="H141" s="191"/>
      <c r="I141" s="191"/>
      <c r="J141" s="191"/>
      <c r="K141" s="191"/>
      <c r="L141" s="191"/>
      <c r="M141" s="191"/>
      <c r="N141" s="191"/>
      <c r="O141" s="191"/>
      <c r="P141" s="191"/>
      <c r="Q141" s="191"/>
      <c r="R141" s="191"/>
      <c r="S141" s="191"/>
      <c r="T141" s="191"/>
      <c r="U141" s="191"/>
      <c r="V141" s="378"/>
      <c r="W141" s="191"/>
      <c r="X141" s="191"/>
      <c r="Y141" s="191"/>
      <c r="Z141" s="191"/>
      <c r="AA141" s="191"/>
    </row>
    <row r="142" spans="1:27" ht="15.75" customHeight="1" x14ac:dyDescent="0.2">
      <c r="A142" s="377"/>
      <c r="B142" s="191"/>
      <c r="C142" s="191"/>
      <c r="D142" s="191"/>
      <c r="E142" s="191"/>
      <c r="F142" s="191"/>
      <c r="G142" s="191"/>
      <c r="H142" s="191"/>
      <c r="I142" s="191"/>
      <c r="J142" s="191"/>
      <c r="K142" s="191"/>
      <c r="L142" s="191"/>
      <c r="M142" s="191"/>
      <c r="N142" s="191"/>
      <c r="O142" s="191"/>
      <c r="P142" s="191"/>
      <c r="Q142" s="191"/>
      <c r="R142" s="191"/>
      <c r="S142" s="191"/>
      <c r="T142" s="191"/>
      <c r="U142" s="191"/>
      <c r="V142" s="378"/>
      <c r="W142" s="191"/>
      <c r="X142" s="191"/>
      <c r="Y142" s="191"/>
      <c r="Z142" s="191"/>
      <c r="AA142" s="191"/>
    </row>
    <row r="143" spans="1:27" ht="15.75" customHeight="1" x14ac:dyDescent="0.2">
      <c r="A143" s="377"/>
      <c r="B143" s="191"/>
      <c r="C143" s="191"/>
      <c r="D143" s="191"/>
      <c r="E143" s="191"/>
      <c r="F143" s="191"/>
      <c r="G143" s="191"/>
      <c r="H143" s="191"/>
      <c r="I143" s="191"/>
      <c r="J143" s="191"/>
      <c r="K143" s="191"/>
      <c r="L143" s="191"/>
      <c r="M143" s="191"/>
      <c r="N143" s="191"/>
      <c r="O143" s="191"/>
      <c r="P143" s="191"/>
      <c r="Q143" s="191"/>
      <c r="R143" s="191"/>
      <c r="S143" s="191"/>
      <c r="T143" s="191"/>
      <c r="U143" s="191"/>
      <c r="V143" s="378"/>
      <c r="W143" s="191"/>
      <c r="X143" s="191"/>
      <c r="Y143" s="191"/>
      <c r="Z143" s="191"/>
      <c r="AA143" s="191"/>
    </row>
    <row r="144" spans="1:27" ht="15.75" customHeight="1" x14ac:dyDescent="0.2">
      <c r="A144" s="377"/>
      <c r="B144" s="191"/>
      <c r="C144" s="191"/>
      <c r="D144" s="191"/>
      <c r="E144" s="191"/>
      <c r="F144" s="191"/>
      <c r="G144" s="191"/>
      <c r="H144" s="191"/>
      <c r="I144" s="191"/>
      <c r="J144" s="191"/>
      <c r="K144" s="191"/>
      <c r="L144" s="191"/>
      <c r="M144" s="191"/>
      <c r="N144" s="191"/>
      <c r="O144" s="191"/>
      <c r="P144" s="191"/>
      <c r="Q144" s="191"/>
      <c r="R144" s="191"/>
      <c r="S144" s="191"/>
      <c r="T144" s="191"/>
      <c r="U144" s="191"/>
      <c r="V144" s="378"/>
      <c r="W144" s="191"/>
      <c r="X144" s="191"/>
      <c r="Y144" s="191"/>
      <c r="Z144" s="191"/>
      <c r="AA144" s="191"/>
    </row>
    <row r="145" spans="1:27" ht="15.75" customHeight="1" x14ac:dyDescent="0.2">
      <c r="A145" s="377"/>
      <c r="B145" s="191"/>
      <c r="C145" s="191"/>
      <c r="D145" s="191"/>
      <c r="E145" s="191"/>
      <c r="F145" s="191"/>
      <c r="G145" s="191"/>
      <c r="H145" s="191"/>
      <c r="I145" s="191"/>
      <c r="J145" s="191"/>
      <c r="K145" s="191"/>
      <c r="L145" s="191"/>
      <c r="M145" s="191"/>
      <c r="N145" s="191"/>
      <c r="O145" s="191"/>
      <c r="P145" s="191"/>
      <c r="Q145" s="191"/>
      <c r="R145" s="191"/>
      <c r="S145" s="191"/>
      <c r="T145" s="191"/>
      <c r="U145" s="191"/>
      <c r="V145" s="378"/>
      <c r="W145" s="191"/>
      <c r="X145" s="191"/>
      <c r="Y145" s="191"/>
      <c r="Z145" s="191"/>
      <c r="AA145" s="191"/>
    </row>
    <row r="146" spans="1:27" ht="15.75" customHeight="1" x14ac:dyDescent="0.2">
      <c r="A146" s="377"/>
      <c r="B146" s="191"/>
      <c r="C146" s="191"/>
      <c r="D146" s="191"/>
      <c r="E146" s="191"/>
      <c r="F146" s="191"/>
      <c r="G146" s="191"/>
      <c r="H146" s="191"/>
      <c r="I146" s="191"/>
      <c r="J146" s="191"/>
      <c r="K146" s="191"/>
      <c r="L146" s="191"/>
      <c r="M146" s="191"/>
      <c r="N146" s="191"/>
      <c r="O146" s="191"/>
      <c r="P146" s="191"/>
      <c r="Q146" s="191"/>
      <c r="R146" s="191"/>
      <c r="S146" s="191"/>
      <c r="T146" s="191"/>
      <c r="U146" s="191"/>
      <c r="V146" s="378"/>
      <c r="W146" s="191"/>
      <c r="X146" s="191"/>
      <c r="Y146" s="191"/>
      <c r="Z146" s="191"/>
      <c r="AA146" s="191"/>
    </row>
    <row r="147" spans="1:27" ht="15.75" customHeight="1" x14ac:dyDescent="0.2">
      <c r="A147" s="377"/>
      <c r="B147" s="191"/>
      <c r="C147" s="191"/>
      <c r="D147" s="191"/>
      <c r="E147" s="191"/>
      <c r="F147" s="191"/>
      <c r="G147" s="191"/>
      <c r="H147" s="191"/>
      <c r="I147" s="191"/>
      <c r="J147" s="191"/>
      <c r="K147" s="191"/>
      <c r="L147" s="191"/>
      <c r="M147" s="191"/>
      <c r="N147" s="191"/>
      <c r="O147" s="191"/>
      <c r="P147" s="191"/>
      <c r="Q147" s="191"/>
      <c r="R147" s="191"/>
      <c r="S147" s="191"/>
      <c r="T147" s="191"/>
      <c r="U147" s="191"/>
      <c r="V147" s="378"/>
      <c r="W147" s="191"/>
      <c r="X147" s="191"/>
      <c r="Y147" s="191"/>
      <c r="Z147" s="191"/>
      <c r="AA147" s="191"/>
    </row>
    <row r="148" spans="1:27" ht="15.75" customHeight="1" x14ac:dyDescent="0.2">
      <c r="A148" s="377"/>
      <c r="B148" s="191"/>
      <c r="C148" s="191"/>
      <c r="D148" s="191"/>
      <c r="E148" s="191"/>
      <c r="F148" s="191"/>
      <c r="G148" s="191"/>
      <c r="H148" s="191"/>
      <c r="I148" s="191"/>
      <c r="J148" s="191"/>
      <c r="K148" s="191"/>
      <c r="L148" s="191"/>
      <c r="M148" s="191"/>
      <c r="N148" s="191"/>
      <c r="O148" s="191"/>
      <c r="P148" s="191"/>
      <c r="Q148" s="191"/>
      <c r="R148" s="191"/>
      <c r="S148" s="191"/>
      <c r="T148" s="191"/>
      <c r="U148" s="191"/>
      <c r="V148" s="378"/>
      <c r="W148" s="191"/>
      <c r="X148" s="191"/>
      <c r="Y148" s="191"/>
      <c r="Z148" s="191"/>
      <c r="AA148" s="191"/>
    </row>
    <row r="149" spans="1:27" ht="15.75" customHeight="1" x14ac:dyDescent="0.2">
      <c r="A149" s="377"/>
      <c r="B149" s="191"/>
      <c r="C149" s="191"/>
      <c r="D149" s="191"/>
      <c r="E149" s="191"/>
      <c r="F149" s="191"/>
      <c r="G149" s="191"/>
      <c r="H149" s="191"/>
      <c r="I149" s="191"/>
      <c r="J149" s="191"/>
      <c r="K149" s="191"/>
      <c r="L149" s="191"/>
      <c r="M149" s="191"/>
      <c r="N149" s="191"/>
      <c r="O149" s="191"/>
      <c r="P149" s="191"/>
      <c r="Q149" s="191"/>
      <c r="R149" s="191"/>
      <c r="S149" s="191"/>
      <c r="T149" s="191"/>
      <c r="U149" s="191"/>
      <c r="V149" s="378"/>
      <c r="W149" s="191"/>
      <c r="X149" s="191"/>
      <c r="Y149" s="191"/>
      <c r="Z149" s="191"/>
      <c r="AA149" s="191"/>
    </row>
    <row r="150" spans="1:27" ht="15.75" customHeight="1" x14ac:dyDescent="0.2">
      <c r="A150" s="377"/>
      <c r="B150" s="191"/>
      <c r="C150" s="191"/>
      <c r="D150" s="191"/>
      <c r="E150" s="191"/>
      <c r="F150" s="191"/>
      <c r="G150" s="191"/>
      <c r="H150" s="191"/>
      <c r="I150" s="191"/>
      <c r="J150" s="191"/>
      <c r="K150" s="191"/>
      <c r="L150" s="191"/>
      <c r="M150" s="191"/>
      <c r="N150" s="191"/>
      <c r="O150" s="191"/>
      <c r="P150" s="191"/>
      <c r="Q150" s="191"/>
      <c r="R150" s="191"/>
      <c r="S150" s="191"/>
      <c r="T150" s="191"/>
      <c r="U150" s="191"/>
      <c r="V150" s="378"/>
      <c r="W150" s="191"/>
      <c r="X150" s="191"/>
      <c r="Y150" s="191"/>
      <c r="Z150" s="191"/>
      <c r="AA150" s="191"/>
    </row>
    <row r="151" spans="1:27" ht="15.75" customHeight="1" x14ac:dyDescent="0.2">
      <c r="A151" s="377"/>
      <c r="B151" s="191"/>
      <c r="C151" s="191"/>
      <c r="D151" s="191"/>
      <c r="E151" s="191"/>
      <c r="F151" s="191"/>
      <c r="G151" s="191"/>
      <c r="H151" s="191"/>
      <c r="I151" s="191"/>
      <c r="J151" s="191"/>
      <c r="K151" s="191"/>
      <c r="L151" s="191"/>
      <c r="M151" s="191"/>
      <c r="N151" s="191"/>
      <c r="O151" s="191"/>
      <c r="P151" s="191"/>
      <c r="Q151" s="191"/>
      <c r="R151" s="191"/>
      <c r="S151" s="191"/>
      <c r="T151" s="191"/>
      <c r="U151" s="191"/>
      <c r="V151" s="378"/>
      <c r="W151" s="191"/>
      <c r="X151" s="191"/>
      <c r="Y151" s="191"/>
      <c r="Z151" s="191"/>
      <c r="AA151" s="191"/>
    </row>
    <row r="152" spans="1:27" ht="15.75" customHeight="1" x14ac:dyDescent="0.2">
      <c r="A152" s="377"/>
      <c r="B152" s="191"/>
      <c r="C152" s="191"/>
      <c r="D152" s="191"/>
      <c r="E152" s="191"/>
      <c r="F152" s="191"/>
      <c r="G152" s="191"/>
      <c r="H152" s="191"/>
      <c r="I152" s="191"/>
      <c r="J152" s="191"/>
      <c r="K152" s="191"/>
      <c r="L152" s="191"/>
      <c r="M152" s="191"/>
      <c r="N152" s="191"/>
      <c r="O152" s="191"/>
      <c r="P152" s="191"/>
      <c r="Q152" s="191"/>
      <c r="R152" s="191"/>
      <c r="S152" s="191"/>
      <c r="T152" s="191"/>
      <c r="U152" s="191"/>
      <c r="V152" s="378"/>
      <c r="W152" s="191"/>
      <c r="X152" s="191"/>
      <c r="Y152" s="191"/>
      <c r="Z152" s="191"/>
      <c r="AA152" s="191"/>
    </row>
    <row r="153" spans="1:27" ht="15.75" customHeight="1" x14ac:dyDescent="0.2">
      <c r="A153" s="377"/>
      <c r="B153" s="191"/>
      <c r="C153" s="191"/>
      <c r="D153" s="191"/>
      <c r="E153" s="191"/>
      <c r="F153" s="191"/>
      <c r="G153" s="191"/>
      <c r="H153" s="191"/>
      <c r="I153" s="191"/>
      <c r="J153" s="191"/>
      <c r="K153" s="191"/>
      <c r="L153" s="191"/>
      <c r="M153" s="191"/>
      <c r="N153" s="191"/>
      <c r="O153" s="191"/>
      <c r="P153" s="191"/>
      <c r="Q153" s="191"/>
      <c r="R153" s="191"/>
      <c r="S153" s="191"/>
      <c r="T153" s="191"/>
      <c r="U153" s="191"/>
      <c r="V153" s="378"/>
      <c r="W153" s="191"/>
      <c r="X153" s="191"/>
      <c r="Y153" s="191"/>
      <c r="Z153" s="191"/>
      <c r="AA153" s="191"/>
    </row>
    <row r="154" spans="1:27" ht="15.75" customHeight="1" x14ac:dyDescent="0.2">
      <c r="A154" s="377"/>
      <c r="B154" s="191"/>
      <c r="C154" s="191"/>
      <c r="D154" s="191"/>
      <c r="E154" s="191"/>
      <c r="F154" s="191"/>
      <c r="G154" s="191"/>
      <c r="H154" s="191"/>
      <c r="I154" s="191"/>
      <c r="J154" s="191"/>
      <c r="K154" s="191"/>
      <c r="L154" s="191"/>
      <c r="M154" s="191"/>
      <c r="N154" s="191"/>
      <c r="O154" s="191"/>
      <c r="P154" s="191"/>
      <c r="Q154" s="191"/>
      <c r="R154" s="191"/>
      <c r="S154" s="191"/>
      <c r="T154" s="191"/>
      <c r="U154" s="191"/>
      <c r="V154" s="378"/>
      <c r="W154" s="191"/>
      <c r="X154" s="191"/>
      <c r="Y154" s="191"/>
      <c r="Z154" s="191"/>
      <c r="AA154" s="191"/>
    </row>
    <row r="155" spans="1:27" ht="15.75" customHeight="1" x14ac:dyDescent="0.2">
      <c r="A155" s="377"/>
      <c r="B155" s="191"/>
      <c r="C155" s="191"/>
      <c r="D155" s="191"/>
      <c r="E155" s="191"/>
      <c r="F155" s="191"/>
      <c r="G155" s="191"/>
      <c r="H155" s="191"/>
      <c r="I155" s="191"/>
      <c r="J155" s="191"/>
      <c r="K155" s="191"/>
      <c r="L155" s="191"/>
      <c r="M155" s="191"/>
      <c r="N155" s="191"/>
      <c r="O155" s="191"/>
      <c r="P155" s="191"/>
      <c r="Q155" s="191"/>
      <c r="R155" s="191"/>
      <c r="S155" s="191"/>
      <c r="T155" s="191"/>
      <c r="U155" s="191"/>
      <c r="V155" s="378"/>
      <c r="W155" s="191"/>
      <c r="X155" s="191"/>
      <c r="Y155" s="191"/>
      <c r="Z155" s="191"/>
      <c r="AA155" s="191"/>
    </row>
    <row r="156" spans="1:27" ht="15.75" customHeight="1" x14ac:dyDescent="0.2">
      <c r="A156" s="377"/>
      <c r="B156" s="191"/>
      <c r="C156" s="191"/>
      <c r="D156" s="191"/>
      <c r="E156" s="191"/>
      <c r="F156" s="191"/>
      <c r="G156" s="191"/>
      <c r="H156" s="191"/>
      <c r="I156" s="191"/>
      <c r="J156" s="191"/>
      <c r="K156" s="191"/>
      <c r="L156" s="191"/>
      <c r="M156" s="191"/>
      <c r="N156" s="191"/>
      <c r="O156" s="191"/>
      <c r="P156" s="191"/>
      <c r="Q156" s="191"/>
      <c r="R156" s="191"/>
      <c r="S156" s="191"/>
      <c r="T156" s="191"/>
      <c r="U156" s="191"/>
      <c r="V156" s="378"/>
      <c r="W156" s="191"/>
      <c r="X156" s="191"/>
      <c r="Y156" s="191"/>
      <c r="Z156" s="191"/>
      <c r="AA156" s="191"/>
    </row>
    <row r="157" spans="1:27" ht="15.75" customHeight="1" x14ac:dyDescent="0.2">
      <c r="A157" s="377"/>
      <c r="B157" s="191"/>
      <c r="C157" s="191"/>
      <c r="D157" s="191"/>
      <c r="E157" s="191"/>
      <c r="F157" s="191"/>
      <c r="G157" s="191"/>
      <c r="H157" s="191"/>
      <c r="I157" s="191"/>
      <c r="J157" s="191"/>
      <c r="K157" s="191"/>
      <c r="L157" s="191"/>
      <c r="M157" s="191"/>
      <c r="N157" s="191"/>
      <c r="O157" s="191"/>
      <c r="P157" s="191"/>
      <c r="Q157" s="191"/>
      <c r="R157" s="191"/>
      <c r="S157" s="191"/>
      <c r="T157" s="191"/>
      <c r="U157" s="191"/>
      <c r="V157" s="378"/>
      <c r="W157" s="191"/>
      <c r="X157" s="191"/>
      <c r="Y157" s="191"/>
      <c r="Z157" s="191"/>
      <c r="AA157" s="191"/>
    </row>
    <row r="158" spans="1:27" ht="15.75" customHeight="1" x14ac:dyDescent="0.2">
      <c r="A158" s="377"/>
      <c r="B158" s="191"/>
      <c r="C158" s="191"/>
      <c r="D158" s="191"/>
      <c r="E158" s="191"/>
      <c r="F158" s="191"/>
      <c r="G158" s="191"/>
      <c r="H158" s="191"/>
      <c r="I158" s="191"/>
      <c r="J158" s="191"/>
      <c r="K158" s="191"/>
      <c r="L158" s="191"/>
      <c r="M158" s="191"/>
      <c r="N158" s="191"/>
      <c r="O158" s="191"/>
      <c r="P158" s="191"/>
      <c r="Q158" s="191"/>
      <c r="R158" s="191"/>
      <c r="S158" s="191"/>
      <c r="T158" s="191"/>
      <c r="U158" s="191"/>
      <c r="V158" s="378"/>
      <c r="W158" s="191"/>
      <c r="X158" s="191"/>
      <c r="Y158" s="191"/>
      <c r="Z158" s="191"/>
      <c r="AA158" s="191"/>
    </row>
    <row r="159" spans="1:27" ht="15.75" customHeight="1" x14ac:dyDescent="0.2">
      <c r="A159" s="377"/>
      <c r="B159" s="191"/>
      <c r="C159" s="191"/>
      <c r="D159" s="191"/>
      <c r="E159" s="191"/>
      <c r="F159" s="191"/>
      <c r="G159" s="191"/>
      <c r="H159" s="191"/>
      <c r="I159" s="191"/>
      <c r="J159" s="191"/>
      <c r="K159" s="191"/>
      <c r="L159" s="191"/>
      <c r="M159" s="191"/>
      <c r="N159" s="191"/>
      <c r="O159" s="191"/>
      <c r="P159" s="191"/>
      <c r="Q159" s="191"/>
      <c r="R159" s="191"/>
      <c r="S159" s="191"/>
      <c r="T159" s="191"/>
      <c r="U159" s="191"/>
      <c r="V159" s="378"/>
      <c r="W159" s="191"/>
      <c r="X159" s="191"/>
      <c r="Y159" s="191"/>
      <c r="Z159" s="191"/>
      <c r="AA159" s="191"/>
    </row>
    <row r="160" spans="1:27" ht="15.75" customHeight="1" x14ac:dyDescent="0.2">
      <c r="A160" s="377"/>
      <c r="B160" s="191"/>
      <c r="C160" s="191"/>
      <c r="D160" s="191"/>
      <c r="E160" s="191"/>
      <c r="F160" s="191"/>
      <c r="G160" s="191"/>
      <c r="H160" s="191"/>
      <c r="I160" s="191"/>
      <c r="J160" s="191"/>
      <c r="K160" s="191"/>
      <c r="L160" s="191"/>
      <c r="M160" s="191"/>
      <c r="N160" s="191"/>
      <c r="O160" s="191"/>
      <c r="P160" s="191"/>
      <c r="Q160" s="191"/>
      <c r="R160" s="191"/>
      <c r="S160" s="191"/>
      <c r="T160" s="191"/>
      <c r="U160" s="191"/>
      <c r="V160" s="378"/>
      <c r="W160" s="191"/>
      <c r="X160" s="191"/>
      <c r="Y160" s="191"/>
      <c r="Z160" s="191"/>
      <c r="AA160" s="191"/>
    </row>
    <row r="161" spans="1:27" ht="15.75" customHeight="1" x14ac:dyDescent="0.2">
      <c r="A161" s="377"/>
      <c r="B161" s="191"/>
      <c r="C161" s="191"/>
      <c r="D161" s="191"/>
      <c r="E161" s="191"/>
      <c r="F161" s="191"/>
      <c r="G161" s="191"/>
      <c r="H161" s="191"/>
      <c r="I161" s="191"/>
      <c r="J161" s="191"/>
      <c r="K161" s="191"/>
      <c r="L161" s="191"/>
      <c r="M161" s="191"/>
      <c r="N161" s="191"/>
      <c r="O161" s="191"/>
      <c r="P161" s="191"/>
      <c r="Q161" s="191"/>
      <c r="R161" s="191"/>
      <c r="S161" s="191"/>
      <c r="T161" s="191"/>
      <c r="U161" s="191"/>
      <c r="V161" s="378"/>
      <c r="W161" s="191"/>
      <c r="X161" s="191"/>
      <c r="Y161" s="191"/>
      <c r="Z161" s="191"/>
      <c r="AA161" s="191"/>
    </row>
    <row r="162" spans="1:27" ht="15.75" customHeight="1" x14ac:dyDescent="0.2">
      <c r="A162" s="377"/>
      <c r="B162" s="191"/>
      <c r="C162" s="191"/>
      <c r="D162" s="191"/>
      <c r="E162" s="191"/>
      <c r="F162" s="191"/>
      <c r="G162" s="191"/>
      <c r="H162" s="191"/>
      <c r="I162" s="191"/>
      <c r="J162" s="191"/>
      <c r="K162" s="191"/>
      <c r="L162" s="191"/>
      <c r="M162" s="191"/>
      <c r="N162" s="191"/>
      <c r="O162" s="191"/>
      <c r="P162" s="191"/>
      <c r="Q162" s="191"/>
      <c r="R162" s="191"/>
      <c r="S162" s="191"/>
      <c r="T162" s="191"/>
      <c r="U162" s="191"/>
      <c r="V162" s="378"/>
      <c r="W162" s="191"/>
      <c r="X162" s="191"/>
      <c r="Y162" s="191"/>
      <c r="Z162" s="191"/>
      <c r="AA162" s="191"/>
    </row>
    <row r="163" spans="1:27" ht="15.75" customHeight="1" x14ac:dyDescent="0.2">
      <c r="A163" s="377"/>
      <c r="B163" s="191"/>
      <c r="C163" s="191"/>
      <c r="D163" s="191"/>
      <c r="E163" s="191"/>
      <c r="F163" s="191"/>
      <c r="G163" s="191"/>
      <c r="H163" s="191"/>
      <c r="I163" s="191"/>
      <c r="J163" s="191"/>
      <c r="K163" s="191"/>
      <c r="L163" s="191"/>
      <c r="M163" s="191"/>
      <c r="N163" s="191"/>
      <c r="O163" s="191"/>
      <c r="P163" s="191"/>
      <c r="Q163" s="191"/>
      <c r="R163" s="191"/>
      <c r="S163" s="191"/>
      <c r="T163" s="191"/>
      <c r="U163" s="191"/>
      <c r="V163" s="378"/>
      <c r="W163" s="191"/>
      <c r="X163" s="191"/>
      <c r="Y163" s="191"/>
      <c r="Z163" s="191"/>
      <c r="AA163" s="191"/>
    </row>
    <row r="164" spans="1:27" ht="15.75" customHeight="1" x14ac:dyDescent="0.2">
      <c r="A164" s="377"/>
      <c r="B164" s="191"/>
      <c r="C164" s="191"/>
      <c r="D164" s="191"/>
      <c r="E164" s="191"/>
      <c r="F164" s="191"/>
      <c r="G164" s="191"/>
      <c r="H164" s="191"/>
      <c r="I164" s="191"/>
      <c r="J164" s="191"/>
      <c r="K164" s="191"/>
      <c r="L164" s="191"/>
      <c r="M164" s="191"/>
      <c r="N164" s="191"/>
      <c r="O164" s="191"/>
      <c r="P164" s="191"/>
      <c r="Q164" s="191"/>
      <c r="R164" s="191"/>
      <c r="S164" s="191"/>
      <c r="T164" s="191"/>
      <c r="U164" s="191"/>
      <c r="V164" s="378"/>
      <c r="W164" s="191"/>
      <c r="X164" s="191"/>
      <c r="Y164" s="191"/>
      <c r="Z164" s="191"/>
      <c r="AA164" s="191"/>
    </row>
    <row r="165" spans="1:27" ht="15.75" customHeight="1" x14ac:dyDescent="0.2">
      <c r="A165" s="377"/>
      <c r="B165" s="191"/>
      <c r="C165" s="191"/>
      <c r="D165" s="191"/>
      <c r="E165" s="191"/>
      <c r="F165" s="191"/>
      <c r="G165" s="191"/>
      <c r="H165" s="191"/>
      <c r="I165" s="191"/>
      <c r="J165" s="191"/>
      <c r="K165" s="191"/>
      <c r="L165" s="191"/>
      <c r="M165" s="191"/>
      <c r="N165" s="191"/>
      <c r="O165" s="191"/>
      <c r="P165" s="191"/>
      <c r="Q165" s="191"/>
      <c r="R165" s="191"/>
      <c r="S165" s="191"/>
      <c r="T165" s="191"/>
      <c r="U165" s="191"/>
      <c r="V165" s="378"/>
      <c r="W165" s="191"/>
      <c r="X165" s="191"/>
      <c r="Y165" s="191"/>
      <c r="Z165" s="191"/>
      <c r="AA165" s="191"/>
    </row>
    <row r="166" spans="1:27" ht="15.75" customHeight="1" x14ac:dyDescent="0.2">
      <c r="A166" s="377"/>
      <c r="B166" s="191"/>
      <c r="C166" s="191"/>
      <c r="D166" s="191"/>
      <c r="E166" s="191"/>
      <c r="F166" s="191"/>
      <c r="G166" s="191"/>
      <c r="H166" s="191"/>
      <c r="I166" s="191"/>
      <c r="J166" s="191"/>
      <c r="K166" s="191"/>
      <c r="L166" s="191"/>
      <c r="M166" s="191"/>
      <c r="N166" s="191"/>
      <c r="O166" s="191"/>
      <c r="P166" s="191"/>
      <c r="Q166" s="191"/>
      <c r="R166" s="191"/>
      <c r="S166" s="191"/>
      <c r="T166" s="191"/>
      <c r="U166" s="191"/>
      <c r="V166" s="378"/>
      <c r="W166" s="191"/>
      <c r="X166" s="191"/>
      <c r="Y166" s="191"/>
      <c r="Z166" s="191"/>
      <c r="AA166" s="191"/>
    </row>
    <row r="167" spans="1:27" ht="15.75" customHeight="1" x14ac:dyDescent="0.2">
      <c r="A167" s="377"/>
      <c r="B167" s="191"/>
      <c r="C167" s="191"/>
      <c r="D167" s="191"/>
      <c r="E167" s="191"/>
      <c r="F167" s="191"/>
      <c r="G167" s="191"/>
      <c r="H167" s="191"/>
      <c r="I167" s="191"/>
      <c r="J167" s="191"/>
      <c r="K167" s="191"/>
      <c r="L167" s="191"/>
      <c r="M167" s="191"/>
      <c r="N167" s="191"/>
      <c r="O167" s="191"/>
      <c r="P167" s="191"/>
      <c r="Q167" s="191"/>
      <c r="R167" s="191"/>
      <c r="S167" s="191"/>
      <c r="T167" s="191"/>
      <c r="U167" s="191"/>
      <c r="V167" s="378"/>
      <c r="W167" s="191"/>
      <c r="X167" s="191"/>
      <c r="Y167" s="191"/>
      <c r="Z167" s="191"/>
      <c r="AA167" s="191"/>
    </row>
    <row r="168" spans="1:27" ht="15.75" customHeight="1" x14ac:dyDescent="0.2">
      <c r="A168" s="377"/>
      <c r="B168" s="191"/>
      <c r="C168" s="191"/>
      <c r="D168" s="191"/>
      <c r="E168" s="191"/>
      <c r="F168" s="191"/>
      <c r="G168" s="191"/>
      <c r="H168" s="191"/>
      <c r="I168" s="191"/>
      <c r="J168" s="191"/>
      <c r="K168" s="191"/>
      <c r="L168" s="191"/>
      <c r="M168" s="191"/>
      <c r="N168" s="191"/>
      <c r="O168" s="191"/>
      <c r="P168" s="191"/>
      <c r="Q168" s="191"/>
      <c r="R168" s="191"/>
      <c r="S168" s="191"/>
      <c r="T168" s="191"/>
      <c r="U168" s="191"/>
      <c r="V168" s="378"/>
      <c r="W168" s="191"/>
      <c r="X168" s="191"/>
      <c r="Y168" s="191"/>
      <c r="Z168" s="191"/>
      <c r="AA168" s="191"/>
    </row>
    <row r="169" spans="1:27" ht="15.75" customHeight="1" x14ac:dyDescent="0.2">
      <c r="A169" s="377"/>
      <c r="B169" s="191"/>
      <c r="C169" s="191"/>
      <c r="D169" s="191"/>
      <c r="E169" s="191"/>
      <c r="F169" s="191"/>
      <c r="G169" s="191"/>
      <c r="H169" s="191"/>
      <c r="I169" s="191"/>
      <c r="J169" s="191"/>
      <c r="K169" s="191"/>
      <c r="L169" s="191"/>
      <c r="M169" s="191"/>
      <c r="N169" s="191"/>
      <c r="O169" s="191"/>
      <c r="P169" s="191"/>
      <c r="Q169" s="191"/>
      <c r="R169" s="191"/>
      <c r="S169" s="191"/>
      <c r="T169" s="191"/>
      <c r="U169" s="191"/>
      <c r="V169" s="378"/>
      <c r="W169" s="191"/>
      <c r="X169" s="191"/>
      <c r="Y169" s="191"/>
      <c r="Z169" s="191"/>
      <c r="AA169" s="191"/>
    </row>
    <row r="170" spans="1:27" ht="15.75" customHeight="1" x14ac:dyDescent="0.2">
      <c r="A170" s="377"/>
      <c r="B170" s="191"/>
      <c r="C170" s="191"/>
      <c r="D170" s="191"/>
      <c r="E170" s="191"/>
      <c r="F170" s="191"/>
      <c r="G170" s="191"/>
      <c r="H170" s="191"/>
      <c r="I170" s="191"/>
      <c r="J170" s="191"/>
      <c r="K170" s="191"/>
      <c r="L170" s="191"/>
      <c r="M170" s="191"/>
      <c r="N170" s="191"/>
      <c r="O170" s="191"/>
      <c r="P170" s="191"/>
      <c r="Q170" s="191"/>
      <c r="R170" s="191"/>
      <c r="S170" s="191"/>
      <c r="T170" s="191"/>
      <c r="U170" s="191"/>
      <c r="V170" s="378"/>
      <c r="W170" s="191"/>
      <c r="X170" s="191"/>
      <c r="Y170" s="191"/>
      <c r="Z170" s="191"/>
      <c r="AA170" s="191"/>
    </row>
    <row r="171" spans="1:27" ht="15.75" customHeight="1" x14ac:dyDescent="0.2">
      <c r="A171" s="377"/>
      <c r="B171" s="191"/>
      <c r="C171" s="191"/>
      <c r="D171" s="191"/>
      <c r="E171" s="191"/>
      <c r="F171" s="191"/>
      <c r="G171" s="191"/>
      <c r="H171" s="191"/>
      <c r="I171" s="191"/>
      <c r="J171" s="191"/>
      <c r="K171" s="191"/>
      <c r="L171" s="191"/>
      <c r="M171" s="191"/>
      <c r="N171" s="191"/>
      <c r="O171" s="191"/>
      <c r="P171" s="191"/>
      <c r="Q171" s="191"/>
      <c r="R171" s="191"/>
      <c r="S171" s="191"/>
      <c r="T171" s="191"/>
      <c r="U171" s="191"/>
      <c r="V171" s="378"/>
      <c r="W171" s="191"/>
      <c r="X171" s="191"/>
      <c r="Y171" s="191"/>
      <c r="Z171" s="191"/>
      <c r="AA171" s="191"/>
    </row>
    <row r="172" spans="1:27" ht="15.75" customHeight="1" x14ac:dyDescent="0.2">
      <c r="A172" s="377"/>
      <c r="B172" s="191"/>
      <c r="C172" s="191"/>
      <c r="D172" s="191"/>
      <c r="E172" s="191"/>
      <c r="F172" s="191"/>
      <c r="G172" s="191"/>
      <c r="H172" s="191"/>
      <c r="I172" s="191"/>
      <c r="J172" s="191"/>
      <c r="K172" s="191"/>
      <c r="L172" s="191"/>
      <c r="M172" s="191"/>
      <c r="N172" s="191"/>
      <c r="O172" s="191"/>
      <c r="P172" s="191"/>
      <c r="Q172" s="191"/>
      <c r="R172" s="191"/>
      <c r="S172" s="191"/>
      <c r="T172" s="191"/>
      <c r="U172" s="191"/>
      <c r="V172" s="378"/>
      <c r="W172" s="191"/>
      <c r="X172" s="191"/>
      <c r="Y172" s="191"/>
      <c r="Z172" s="191"/>
      <c r="AA172" s="191"/>
    </row>
    <row r="173" spans="1:27" ht="15.75" customHeight="1" x14ac:dyDescent="0.2">
      <c r="A173" s="377"/>
      <c r="B173" s="191"/>
      <c r="C173" s="191"/>
      <c r="D173" s="191"/>
      <c r="E173" s="191"/>
      <c r="F173" s="191"/>
      <c r="G173" s="191"/>
      <c r="H173" s="191"/>
      <c r="I173" s="191"/>
      <c r="J173" s="191"/>
      <c r="K173" s="191"/>
      <c r="L173" s="191"/>
      <c r="M173" s="191"/>
      <c r="N173" s="191"/>
      <c r="O173" s="191"/>
      <c r="P173" s="191"/>
      <c r="Q173" s="191"/>
      <c r="R173" s="191"/>
      <c r="S173" s="191"/>
      <c r="T173" s="191"/>
      <c r="U173" s="191"/>
      <c r="V173" s="378"/>
      <c r="W173" s="191"/>
      <c r="X173" s="191"/>
      <c r="Y173" s="191"/>
      <c r="Z173" s="191"/>
      <c r="AA173" s="191"/>
    </row>
    <row r="174" spans="1:27" ht="15.75" customHeight="1" x14ac:dyDescent="0.2">
      <c r="A174" s="377"/>
      <c r="B174" s="191"/>
      <c r="C174" s="191"/>
      <c r="D174" s="191"/>
      <c r="E174" s="191"/>
      <c r="F174" s="191"/>
      <c r="G174" s="191"/>
      <c r="H174" s="191"/>
      <c r="I174" s="191"/>
      <c r="J174" s="191"/>
      <c r="K174" s="191"/>
      <c r="L174" s="191"/>
      <c r="M174" s="191"/>
      <c r="N174" s="191"/>
      <c r="O174" s="191"/>
      <c r="P174" s="191"/>
      <c r="Q174" s="191"/>
      <c r="R174" s="191"/>
      <c r="S174" s="191"/>
      <c r="T174" s="191"/>
      <c r="U174" s="191"/>
      <c r="V174" s="378"/>
      <c r="W174" s="191"/>
      <c r="X174" s="191"/>
      <c r="Y174" s="191"/>
      <c r="Z174" s="191"/>
      <c r="AA174" s="191"/>
    </row>
    <row r="175" spans="1:27" ht="15.75" customHeight="1" x14ac:dyDescent="0.2">
      <c r="A175" s="377"/>
      <c r="B175" s="191"/>
      <c r="C175" s="191"/>
      <c r="D175" s="191"/>
      <c r="E175" s="191"/>
      <c r="F175" s="191"/>
      <c r="G175" s="191"/>
      <c r="H175" s="191"/>
      <c r="I175" s="191"/>
      <c r="J175" s="191"/>
      <c r="K175" s="191"/>
      <c r="L175" s="191"/>
      <c r="M175" s="191"/>
      <c r="N175" s="191"/>
      <c r="O175" s="191"/>
      <c r="P175" s="191"/>
      <c r="Q175" s="191"/>
      <c r="R175" s="191"/>
      <c r="S175" s="191"/>
      <c r="T175" s="191"/>
      <c r="U175" s="191"/>
      <c r="V175" s="378"/>
      <c r="W175" s="191"/>
      <c r="X175" s="191"/>
      <c r="Y175" s="191"/>
      <c r="Z175" s="191"/>
      <c r="AA175" s="191"/>
    </row>
    <row r="176" spans="1:27" ht="15.75" customHeight="1" x14ac:dyDescent="0.2">
      <c r="A176" s="377"/>
      <c r="B176" s="191"/>
      <c r="C176" s="191"/>
      <c r="D176" s="191"/>
      <c r="E176" s="191"/>
      <c r="F176" s="191"/>
      <c r="G176" s="191"/>
      <c r="H176" s="191"/>
      <c r="I176" s="191"/>
      <c r="J176" s="191"/>
      <c r="K176" s="191"/>
      <c r="L176" s="191"/>
      <c r="M176" s="191"/>
      <c r="N176" s="191"/>
      <c r="O176" s="191"/>
      <c r="P176" s="191"/>
      <c r="Q176" s="191"/>
      <c r="R176" s="191"/>
      <c r="S176" s="191"/>
      <c r="T176" s="191"/>
      <c r="U176" s="191"/>
      <c r="V176" s="378"/>
      <c r="W176" s="191"/>
      <c r="X176" s="191"/>
      <c r="Y176" s="191"/>
      <c r="Z176" s="191"/>
      <c r="AA176" s="191"/>
    </row>
    <row r="177" spans="1:27" ht="15.75" customHeight="1" x14ac:dyDescent="0.2">
      <c r="A177" s="377"/>
      <c r="B177" s="191"/>
      <c r="C177" s="191"/>
      <c r="D177" s="191"/>
      <c r="E177" s="191"/>
      <c r="F177" s="191"/>
      <c r="G177" s="191"/>
      <c r="H177" s="191"/>
      <c r="I177" s="191"/>
      <c r="J177" s="191"/>
      <c r="K177" s="191"/>
      <c r="L177" s="191"/>
      <c r="M177" s="191"/>
      <c r="N177" s="191"/>
      <c r="O177" s="191"/>
      <c r="P177" s="191"/>
      <c r="Q177" s="191"/>
      <c r="R177" s="191"/>
      <c r="S177" s="191"/>
      <c r="T177" s="191"/>
      <c r="U177" s="191"/>
      <c r="V177" s="378"/>
      <c r="W177" s="191"/>
      <c r="X177" s="191"/>
      <c r="Y177" s="191"/>
      <c r="Z177" s="191"/>
      <c r="AA177" s="191"/>
    </row>
    <row r="178" spans="1:27" ht="15.75" customHeight="1" x14ac:dyDescent="0.2">
      <c r="A178" s="377"/>
      <c r="B178" s="191"/>
      <c r="C178" s="191"/>
      <c r="D178" s="191"/>
      <c r="E178" s="191"/>
      <c r="F178" s="191"/>
      <c r="G178" s="191"/>
      <c r="H178" s="191"/>
      <c r="I178" s="191"/>
      <c r="J178" s="191"/>
      <c r="K178" s="191"/>
      <c r="L178" s="191"/>
      <c r="M178" s="191"/>
      <c r="N178" s="191"/>
      <c r="O178" s="191"/>
      <c r="P178" s="191"/>
      <c r="Q178" s="191"/>
      <c r="R178" s="191"/>
      <c r="S178" s="191"/>
      <c r="T178" s="191"/>
      <c r="U178" s="191"/>
      <c r="V178" s="378"/>
      <c r="W178" s="191"/>
      <c r="X178" s="191"/>
      <c r="Y178" s="191"/>
      <c r="Z178" s="191"/>
      <c r="AA178" s="191"/>
    </row>
    <row r="179" spans="1:27" ht="15.75" customHeight="1" x14ac:dyDescent="0.2">
      <c r="A179" s="377"/>
      <c r="B179" s="191"/>
      <c r="C179" s="191"/>
      <c r="D179" s="191"/>
      <c r="E179" s="191"/>
      <c r="F179" s="191"/>
      <c r="G179" s="191"/>
      <c r="H179" s="191"/>
      <c r="I179" s="191"/>
      <c r="J179" s="191"/>
      <c r="K179" s="191"/>
      <c r="L179" s="191"/>
      <c r="M179" s="191"/>
      <c r="N179" s="191"/>
      <c r="O179" s="191"/>
      <c r="P179" s="191"/>
      <c r="Q179" s="191"/>
      <c r="R179" s="191"/>
      <c r="S179" s="191"/>
      <c r="T179" s="191"/>
      <c r="U179" s="191"/>
      <c r="V179" s="378"/>
      <c r="W179" s="191"/>
      <c r="X179" s="191"/>
      <c r="Y179" s="191"/>
      <c r="Z179" s="191"/>
      <c r="AA179" s="191"/>
    </row>
    <row r="180" spans="1:27" ht="15.75" customHeight="1" x14ac:dyDescent="0.2">
      <c r="A180" s="377"/>
      <c r="B180" s="191"/>
      <c r="C180" s="191"/>
      <c r="D180" s="191"/>
      <c r="E180" s="191"/>
      <c r="F180" s="191"/>
      <c r="G180" s="191"/>
      <c r="H180" s="191"/>
      <c r="I180" s="191"/>
      <c r="J180" s="191"/>
      <c r="K180" s="191"/>
      <c r="L180" s="191"/>
      <c r="M180" s="191"/>
      <c r="N180" s="191"/>
      <c r="O180" s="191"/>
      <c r="P180" s="191"/>
      <c r="Q180" s="191"/>
      <c r="R180" s="191"/>
      <c r="S180" s="191"/>
      <c r="T180" s="191"/>
      <c r="U180" s="191"/>
      <c r="V180" s="378"/>
      <c r="W180" s="191"/>
      <c r="X180" s="191"/>
      <c r="Y180" s="191"/>
      <c r="Z180" s="191"/>
      <c r="AA180" s="191"/>
    </row>
    <row r="181" spans="1:27" ht="15.75" customHeight="1" x14ac:dyDescent="0.2">
      <c r="A181" s="377"/>
      <c r="B181" s="191"/>
      <c r="C181" s="191"/>
      <c r="D181" s="191"/>
      <c r="E181" s="191"/>
      <c r="F181" s="191"/>
      <c r="G181" s="191"/>
      <c r="H181" s="191"/>
      <c r="I181" s="191"/>
      <c r="J181" s="191"/>
      <c r="K181" s="191"/>
      <c r="L181" s="191"/>
      <c r="M181" s="191"/>
      <c r="N181" s="191"/>
      <c r="O181" s="191"/>
      <c r="P181" s="191"/>
      <c r="Q181" s="191"/>
      <c r="R181" s="191"/>
      <c r="S181" s="191"/>
      <c r="T181" s="191"/>
      <c r="U181" s="191"/>
      <c r="V181" s="378"/>
      <c r="W181" s="191"/>
      <c r="X181" s="191"/>
      <c r="Y181" s="191"/>
      <c r="Z181" s="191"/>
      <c r="AA181" s="191"/>
    </row>
    <row r="182" spans="1:27" ht="15.75" customHeight="1" x14ac:dyDescent="0.2">
      <c r="A182" s="377"/>
      <c r="B182" s="191"/>
      <c r="C182" s="191"/>
      <c r="D182" s="191"/>
      <c r="E182" s="191"/>
      <c r="F182" s="191"/>
      <c r="G182" s="191"/>
      <c r="H182" s="191"/>
      <c r="I182" s="191"/>
      <c r="J182" s="191"/>
      <c r="K182" s="191"/>
      <c r="L182" s="191"/>
      <c r="M182" s="191"/>
      <c r="N182" s="191"/>
      <c r="O182" s="191"/>
      <c r="P182" s="191"/>
      <c r="Q182" s="191"/>
      <c r="R182" s="191"/>
      <c r="S182" s="191"/>
      <c r="T182" s="191"/>
      <c r="U182" s="191"/>
      <c r="V182" s="378"/>
      <c r="W182" s="191"/>
      <c r="X182" s="191"/>
      <c r="Y182" s="191"/>
      <c r="Z182" s="191"/>
      <c r="AA182" s="191"/>
    </row>
    <row r="183" spans="1:27" ht="15.75" customHeight="1" x14ac:dyDescent="0.2">
      <c r="A183" s="377"/>
      <c r="B183" s="191"/>
      <c r="C183" s="191"/>
      <c r="D183" s="191"/>
      <c r="E183" s="191"/>
      <c r="F183" s="191"/>
      <c r="G183" s="191"/>
      <c r="H183" s="191"/>
      <c r="I183" s="191"/>
      <c r="J183" s="191"/>
      <c r="K183" s="191"/>
      <c r="L183" s="191"/>
      <c r="M183" s="191"/>
      <c r="N183" s="191"/>
      <c r="O183" s="191"/>
      <c r="P183" s="191"/>
      <c r="Q183" s="191"/>
      <c r="R183" s="191"/>
      <c r="S183" s="191"/>
      <c r="T183" s="191"/>
      <c r="U183" s="191"/>
      <c r="V183" s="378"/>
      <c r="W183" s="191"/>
      <c r="X183" s="191"/>
      <c r="Y183" s="191"/>
      <c r="Z183" s="191"/>
      <c r="AA183" s="191"/>
    </row>
    <row r="184" spans="1:27" ht="15.75" customHeight="1" x14ac:dyDescent="0.2">
      <c r="A184" s="377"/>
      <c r="B184" s="191"/>
      <c r="C184" s="191"/>
      <c r="D184" s="191"/>
      <c r="E184" s="191"/>
      <c r="F184" s="191"/>
      <c r="G184" s="191"/>
      <c r="H184" s="191"/>
      <c r="I184" s="191"/>
      <c r="J184" s="191"/>
      <c r="K184" s="191"/>
      <c r="L184" s="191"/>
      <c r="M184" s="191"/>
      <c r="N184" s="191"/>
      <c r="O184" s="191"/>
      <c r="P184" s="191"/>
      <c r="Q184" s="191"/>
      <c r="R184" s="191"/>
      <c r="S184" s="191"/>
      <c r="T184" s="191"/>
      <c r="U184" s="191"/>
      <c r="V184" s="378"/>
      <c r="W184" s="191"/>
      <c r="X184" s="191"/>
      <c r="Y184" s="191"/>
      <c r="Z184" s="191"/>
      <c r="AA184" s="191"/>
    </row>
    <row r="185" spans="1:27" ht="15.75" customHeight="1" x14ac:dyDescent="0.2">
      <c r="A185" s="377"/>
      <c r="B185" s="191"/>
      <c r="C185" s="191"/>
      <c r="D185" s="191"/>
      <c r="E185" s="191"/>
      <c r="F185" s="191"/>
      <c r="G185" s="191"/>
      <c r="H185" s="191"/>
      <c r="I185" s="191"/>
      <c r="J185" s="191"/>
      <c r="K185" s="191"/>
      <c r="L185" s="191"/>
      <c r="M185" s="191"/>
      <c r="N185" s="191"/>
      <c r="O185" s="191"/>
      <c r="P185" s="191"/>
      <c r="Q185" s="191"/>
      <c r="R185" s="191"/>
      <c r="S185" s="191"/>
      <c r="T185" s="191"/>
      <c r="U185" s="191"/>
      <c r="V185" s="378"/>
      <c r="W185" s="191"/>
      <c r="X185" s="191"/>
      <c r="Y185" s="191"/>
      <c r="Z185" s="191"/>
      <c r="AA185" s="191"/>
    </row>
    <row r="186" spans="1:27" ht="15.75" customHeight="1" x14ac:dyDescent="0.2">
      <c r="A186" s="377"/>
      <c r="B186" s="191"/>
      <c r="C186" s="191"/>
      <c r="D186" s="191"/>
      <c r="E186" s="191"/>
      <c r="F186" s="191"/>
      <c r="G186" s="191"/>
      <c r="H186" s="191"/>
      <c r="I186" s="191"/>
      <c r="J186" s="191"/>
      <c r="K186" s="191"/>
      <c r="L186" s="191"/>
      <c r="M186" s="191"/>
      <c r="N186" s="191"/>
      <c r="O186" s="191"/>
      <c r="P186" s="191"/>
      <c r="Q186" s="191"/>
      <c r="R186" s="191"/>
      <c r="S186" s="191"/>
      <c r="T186" s="191"/>
      <c r="U186" s="191"/>
      <c r="V186" s="378"/>
      <c r="W186" s="191"/>
      <c r="X186" s="191"/>
      <c r="Y186" s="191"/>
      <c r="Z186" s="191"/>
      <c r="AA186" s="191"/>
    </row>
    <row r="187" spans="1:27" ht="15.75" customHeight="1" x14ac:dyDescent="0.2">
      <c r="A187" s="377"/>
      <c r="B187" s="191"/>
      <c r="C187" s="191"/>
      <c r="D187" s="191"/>
      <c r="E187" s="191"/>
      <c r="F187" s="191"/>
      <c r="G187" s="191"/>
      <c r="H187" s="191"/>
      <c r="I187" s="191"/>
      <c r="J187" s="191"/>
      <c r="K187" s="191"/>
      <c r="L187" s="191"/>
      <c r="M187" s="191"/>
      <c r="N187" s="191"/>
      <c r="O187" s="191"/>
      <c r="P187" s="191"/>
      <c r="Q187" s="191"/>
      <c r="R187" s="191"/>
      <c r="S187" s="191"/>
      <c r="T187" s="191"/>
      <c r="U187" s="191"/>
      <c r="V187" s="378"/>
      <c r="W187" s="191"/>
      <c r="X187" s="191"/>
      <c r="Y187" s="191"/>
      <c r="Z187" s="191"/>
      <c r="AA187" s="191"/>
    </row>
    <row r="188" spans="1:27" ht="15.75" customHeight="1" x14ac:dyDescent="0.2">
      <c r="A188" s="377"/>
      <c r="B188" s="191"/>
      <c r="C188" s="191"/>
      <c r="D188" s="191"/>
      <c r="E188" s="191"/>
      <c r="F188" s="191"/>
      <c r="G188" s="191"/>
      <c r="H188" s="191"/>
      <c r="I188" s="191"/>
      <c r="J188" s="191"/>
      <c r="K188" s="191"/>
      <c r="L188" s="191"/>
      <c r="M188" s="191"/>
      <c r="N188" s="191"/>
      <c r="O188" s="191"/>
      <c r="P188" s="191"/>
      <c r="Q188" s="191"/>
      <c r="R188" s="191"/>
      <c r="S188" s="191"/>
      <c r="T188" s="191"/>
      <c r="U188" s="191"/>
      <c r="V188" s="378"/>
      <c r="W188" s="191"/>
      <c r="X188" s="191"/>
      <c r="Y188" s="191"/>
      <c r="Z188" s="191"/>
      <c r="AA188" s="191"/>
    </row>
    <row r="189" spans="1:27" ht="15.75" customHeight="1" x14ac:dyDescent="0.2">
      <c r="A189" s="377"/>
      <c r="B189" s="191"/>
      <c r="C189" s="191"/>
      <c r="D189" s="191"/>
      <c r="E189" s="191"/>
      <c r="F189" s="191"/>
      <c r="G189" s="191"/>
      <c r="H189" s="191"/>
      <c r="I189" s="191"/>
      <c r="J189" s="191"/>
      <c r="K189" s="191"/>
      <c r="L189" s="191"/>
      <c r="M189" s="191"/>
      <c r="N189" s="191"/>
      <c r="O189" s="191"/>
      <c r="P189" s="191"/>
      <c r="Q189" s="191"/>
      <c r="R189" s="191"/>
      <c r="S189" s="191"/>
      <c r="T189" s="191"/>
      <c r="U189" s="191"/>
      <c r="V189" s="378"/>
      <c r="W189" s="191"/>
      <c r="X189" s="191"/>
      <c r="Y189" s="191"/>
      <c r="Z189" s="191"/>
      <c r="AA189" s="191"/>
    </row>
    <row r="190" spans="1:27" ht="15.75" customHeight="1" x14ac:dyDescent="0.2">
      <c r="A190" s="377"/>
      <c r="B190" s="191"/>
      <c r="C190" s="191"/>
      <c r="D190" s="191"/>
      <c r="E190" s="191"/>
      <c r="F190" s="191"/>
      <c r="G190" s="191"/>
      <c r="H190" s="191"/>
      <c r="I190" s="191"/>
      <c r="J190" s="191"/>
      <c r="K190" s="191"/>
      <c r="L190" s="191"/>
      <c r="M190" s="191"/>
      <c r="N190" s="191"/>
      <c r="O190" s="191"/>
      <c r="P190" s="191"/>
      <c r="Q190" s="191"/>
      <c r="R190" s="191"/>
      <c r="S190" s="191"/>
      <c r="T190" s="191"/>
      <c r="U190" s="191"/>
      <c r="V190" s="378"/>
      <c r="W190" s="191"/>
      <c r="X190" s="191"/>
      <c r="Y190" s="191"/>
      <c r="Z190" s="191"/>
      <c r="AA190" s="191"/>
    </row>
    <row r="191" spans="1:27" ht="15.75" customHeight="1" x14ac:dyDescent="0.2">
      <c r="A191" s="377"/>
      <c r="B191" s="191"/>
      <c r="C191" s="191"/>
      <c r="D191" s="191"/>
      <c r="E191" s="191"/>
      <c r="F191" s="191"/>
      <c r="G191" s="191"/>
      <c r="H191" s="191"/>
      <c r="I191" s="191"/>
      <c r="J191" s="191"/>
      <c r="K191" s="191"/>
      <c r="L191" s="191"/>
      <c r="M191" s="191"/>
      <c r="N191" s="191"/>
      <c r="O191" s="191"/>
      <c r="P191" s="191"/>
      <c r="Q191" s="191"/>
      <c r="R191" s="191"/>
      <c r="S191" s="191"/>
      <c r="T191" s="191"/>
      <c r="U191" s="191"/>
      <c r="V191" s="378"/>
      <c r="W191" s="191"/>
      <c r="X191" s="191"/>
      <c r="Y191" s="191"/>
      <c r="Z191" s="191"/>
      <c r="AA191" s="191"/>
    </row>
    <row r="192" spans="1:27" ht="15.75" customHeight="1" x14ac:dyDescent="0.2">
      <c r="A192" s="377"/>
      <c r="B192" s="191"/>
      <c r="C192" s="191"/>
      <c r="D192" s="191"/>
      <c r="E192" s="191"/>
      <c r="F192" s="191"/>
      <c r="G192" s="191"/>
      <c r="H192" s="191"/>
      <c r="I192" s="191"/>
      <c r="J192" s="191"/>
      <c r="K192" s="191"/>
      <c r="L192" s="191"/>
      <c r="M192" s="191"/>
      <c r="N192" s="191"/>
      <c r="O192" s="191"/>
      <c r="P192" s="191"/>
      <c r="Q192" s="191"/>
      <c r="R192" s="191"/>
      <c r="S192" s="191"/>
      <c r="T192" s="191"/>
      <c r="U192" s="191"/>
      <c r="V192" s="378"/>
      <c r="W192" s="191"/>
      <c r="X192" s="191"/>
      <c r="Y192" s="191"/>
      <c r="Z192" s="191"/>
      <c r="AA192" s="191"/>
    </row>
    <row r="193" spans="1:27" ht="15.75" customHeight="1" x14ac:dyDescent="0.2">
      <c r="A193" s="377"/>
      <c r="B193" s="191"/>
      <c r="C193" s="191"/>
      <c r="D193" s="191"/>
      <c r="E193" s="191"/>
      <c r="F193" s="191"/>
      <c r="G193" s="191"/>
      <c r="H193" s="191"/>
      <c r="I193" s="191"/>
      <c r="J193" s="191"/>
      <c r="K193" s="191"/>
      <c r="L193" s="191"/>
      <c r="M193" s="191"/>
      <c r="N193" s="191"/>
      <c r="O193" s="191"/>
      <c r="P193" s="191"/>
      <c r="Q193" s="191"/>
      <c r="R193" s="191"/>
      <c r="S193" s="191"/>
      <c r="T193" s="191"/>
      <c r="U193" s="191"/>
      <c r="V193" s="378"/>
      <c r="W193" s="191"/>
      <c r="X193" s="191"/>
      <c r="Y193" s="191"/>
      <c r="Z193" s="191"/>
      <c r="AA193" s="191"/>
    </row>
    <row r="194" spans="1:27" ht="15.75" customHeight="1" x14ac:dyDescent="0.2">
      <c r="A194" s="377"/>
      <c r="B194" s="191"/>
      <c r="C194" s="191"/>
      <c r="D194" s="191"/>
      <c r="E194" s="191"/>
      <c r="F194" s="191"/>
      <c r="G194" s="191"/>
      <c r="H194" s="191"/>
      <c r="I194" s="191"/>
      <c r="J194" s="191"/>
      <c r="K194" s="191"/>
      <c r="L194" s="191"/>
      <c r="M194" s="191"/>
      <c r="N194" s="191"/>
      <c r="O194" s="191"/>
      <c r="P194" s="191"/>
      <c r="Q194" s="191"/>
      <c r="R194" s="191"/>
      <c r="S194" s="191"/>
      <c r="T194" s="191"/>
      <c r="U194" s="191"/>
      <c r="V194" s="378"/>
      <c r="W194" s="191"/>
      <c r="X194" s="191"/>
      <c r="Y194" s="191"/>
      <c r="Z194" s="191"/>
      <c r="AA194" s="191"/>
    </row>
    <row r="195" spans="1:27" ht="15.75" customHeight="1" x14ac:dyDescent="0.2">
      <c r="A195" s="377"/>
      <c r="B195" s="191"/>
      <c r="C195" s="191"/>
      <c r="D195" s="191"/>
      <c r="E195" s="191"/>
      <c r="F195" s="191"/>
      <c r="G195" s="191"/>
      <c r="H195" s="191"/>
      <c r="I195" s="191"/>
      <c r="J195" s="191"/>
      <c r="K195" s="191"/>
      <c r="L195" s="191"/>
      <c r="M195" s="191"/>
      <c r="N195" s="191"/>
      <c r="O195" s="191"/>
      <c r="P195" s="191"/>
      <c r="Q195" s="191"/>
      <c r="R195" s="191"/>
      <c r="S195" s="191"/>
      <c r="T195" s="191"/>
      <c r="U195" s="191"/>
      <c r="V195" s="378"/>
      <c r="W195" s="191"/>
      <c r="X195" s="191"/>
      <c r="Y195" s="191"/>
      <c r="Z195" s="191"/>
      <c r="AA195" s="191"/>
    </row>
    <row r="196" spans="1:27" ht="15.75" customHeight="1" x14ac:dyDescent="0.2">
      <c r="A196" s="377"/>
      <c r="B196" s="191"/>
      <c r="C196" s="191"/>
      <c r="D196" s="191"/>
      <c r="E196" s="191"/>
      <c r="F196" s="191"/>
      <c r="G196" s="191"/>
      <c r="H196" s="191"/>
      <c r="I196" s="191"/>
      <c r="J196" s="191"/>
      <c r="K196" s="191"/>
      <c r="L196" s="191"/>
      <c r="M196" s="191"/>
      <c r="N196" s="191"/>
      <c r="O196" s="191"/>
      <c r="P196" s="191"/>
      <c r="Q196" s="191"/>
      <c r="R196" s="191"/>
      <c r="S196" s="191"/>
      <c r="T196" s="191"/>
      <c r="U196" s="191"/>
      <c r="V196" s="378"/>
      <c r="W196" s="191"/>
      <c r="X196" s="191"/>
      <c r="Y196" s="191"/>
      <c r="Z196" s="191"/>
      <c r="AA196" s="191"/>
    </row>
    <row r="197" spans="1:27" ht="15.75" customHeight="1" x14ac:dyDescent="0.2">
      <c r="A197" s="377"/>
      <c r="B197" s="191"/>
      <c r="C197" s="191"/>
      <c r="D197" s="191"/>
      <c r="E197" s="191"/>
      <c r="F197" s="191"/>
      <c r="G197" s="191"/>
      <c r="H197" s="191"/>
      <c r="I197" s="191"/>
      <c r="J197" s="191"/>
      <c r="K197" s="191"/>
      <c r="L197" s="191"/>
      <c r="M197" s="191"/>
      <c r="N197" s="191"/>
      <c r="O197" s="191"/>
      <c r="P197" s="191"/>
      <c r="Q197" s="191"/>
      <c r="R197" s="191"/>
      <c r="S197" s="191"/>
      <c r="T197" s="191"/>
      <c r="U197" s="191"/>
      <c r="V197" s="378"/>
      <c r="W197" s="191"/>
      <c r="X197" s="191"/>
      <c r="Y197" s="191"/>
      <c r="Z197" s="191"/>
      <c r="AA197" s="191"/>
    </row>
    <row r="198" spans="1:27" ht="15.75" customHeight="1" x14ac:dyDescent="0.2">
      <c r="A198" s="377"/>
      <c r="B198" s="191"/>
      <c r="C198" s="191"/>
      <c r="D198" s="191"/>
      <c r="E198" s="191"/>
      <c r="F198" s="191"/>
      <c r="G198" s="191"/>
      <c r="H198" s="191"/>
      <c r="I198" s="191"/>
      <c r="J198" s="191"/>
      <c r="K198" s="191"/>
      <c r="L198" s="191"/>
      <c r="M198" s="191"/>
      <c r="N198" s="191"/>
      <c r="O198" s="191"/>
      <c r="P198" s="191"/>
      <c r="Q198" s="191"/>
      <c r="R198" s="191"/>
      <c r="S198" s="191"/>
      <c r="T198" s="191"/>
      <c r="U198" s="191"/>
      <c r="V198" s="378"/>
      <c r="W198" s="191"/>
      <c r="X198" s="191"/>
      <c r="Y198" s="191"/>
      <c r="Z198" s="191"/>
      <c r="AA198" s="191"/>
    </row>
    <row r="199" spans="1:27" ht="15.75" customHeight="1" x14ac:dyDescent="0.2">
      <c r="A199" s="377"/>
      <c r="B199" s="191"/>
      <c r="C199" s="191"/>
      <c r="D199" s="191"/>
      <c r="E199" s="191"/>
      <c r="F199" s="191"/>
      <c r="G199" s="191"/>
      <c r="H199" s="191"/>
      <c r="I199" s="191"/>
      <c r="J199" s="191"/>
      <c r="K199" s="191"/>
      <c r="L199" s="191"/>
      <c r="M199" s="191"/>
      <c r="N199" s="191"/>
      <c r="O199" s="191"/>
      <c r="P199" s="191"/>
      <c r="Q199" s="191"/>
      <c r="R199" s="191"/>
      <c r="S199" s="191"/>
      <c r="T199" s="191"/>
      <c r="U199" s="191"/>
      <c r="V199" s="378"/>
      <c r="W199" s="191"/>
      <c r="X199" s="191"/>
      <c r="Y199" s="191"/>
      <c r="Z199" s="191"/>
      <c r="AA199" s="191"/>
    </row>
    <row r="200" spans="1:27" ht="15.75" customHeight="1" x14ac:dyDescent="0.2">
      <c r="A200" s="377"/>
      <c r="B200" s="191"/>
      <c r="C200" s="191"/>
      <c r="D200" s="191"/>
      <c r="E200" s="191"/>
      <c r="F200" s="191"/>
      <c r="G200" s="191"/>
      <c r="H200" s="191"/>
      <c r="I200" s="191"/>
      <c r="J200" s="191"/>
      <c r="K200" s="191"/>
      <c r="L200" s="191"/>
      <c r="M200" s="191"/>
      <c r="N200" s="191"/>
      <c r="O200" s="191"/>
      <c r="P200" s="191"/>
      <c r="Q200" s="191"/>
      <c r="R200" s="191"/>
      <c r="S200" s="191"/>
      <c r="T200" s="191"/>
      <c r="U200" s="191"/>
      <c r="V200" s="378"/>
      <c r="W200" s="191"/>
      <c r="X200" s="191"/>
      <c r="Y200" s="191"/>
      <c r="Z200" s="191"/>
      <c r="AA200" s="191"/>
    </row>
    <row r="201" spans="1:27" ht="15.75" customHeight="1" x14ac:dyDescent="0.2">
      <c r="A201" s="377"/>
      <c r="B201" s="191"/>
      <c r="C201" s="191"/>
      <c r="D201" s="191"/>
      <c r="E201" s="191"/>
      <c r="F201" s="191"/>
      <c r="G201" s="191"/>
      <c r="H201" s="191"/>
      <c r="I201" s="191"/>
      <c r="J201" s="191"/>
      <c r="K201" s="191"/>
      <c r="L201" s="191"/>
      <c r="M201" s="191"/>
      <c r="N201" s="191"/>
      <c r="O201" s="191"/>
      <c r="P201" s="191"/>
      <c r="Q201" s="191"/>
      <c r="R201" s="191"/>
      <c r="S201" s="191"/>
      <c r="T201" s="191"/>
      <c r="U201" s="191"/>
      <c r="V201" s="378"/>
      <c r="W201" s="191"/>
      <c r="X201" s="191"/>
      <c r="Y201" s="191"/>
      <c r="Z201" s="191"/>
      <c r="AA201" s="191"/>
    </row>
    <row r="202" spans="1:27" ht="15.75" customHeight="1" x14ac:dyDescent="0.2">
      <c r="A202" s="377"/>
      <c r="B202" s="191"/>
      <c r="C202" s="191"/>
      <c r="D202" s="191"/>
      <c r="E202" s="191"/>
      <c r="F202" s="191"/>
      <c r="G202" s="191"/>
      <c r="H202" s="191"/>
      <c r="I202" s="191"/>
      <c r="J202" s="191"/>
      <c r="K202" s="191"/>
      <c r="L202" s="191"/>
      <c r="M202" s="191"/>
      <c r="N202" s="191"/>
      <c r="O202" s="191"/>
      <c r="P202" s="191"/>
      <c r="Q202" s="191"/>
      <c r="R202" s="191"/>
      <c r="S202" s="191"/>
      <c r="T202" s="191"/>
      <c r="U202" s="191"/>
      <c r="V202" s="378"/>
      <c r="W202" s="191"/>
      <c r="X202" s="191"/>
      <c r="Y202" s="191"/>
      <c r="Z202" s="191"/>
      <c r="AA202" s="191"/>
    </row>
    <row r="203" spans="1:27" ht="15.75" customHeight="1" x14ac:dyDescent="0.2">
      <c r="A203" s="377"/>
      <c r="B203" s="191"/>
      <c r="C203" s="191"/>
      <c r="D203" s="191"/>
      <c r="E203" s="191"/>
      <c r="F203" s="191"/>
      <c r="G203" s="191"/>
      <c r="H203" s="191"/>
      <c r="I203" s="191"/>
      <c r="J203" s="191"/>
      <c r="K203" s="191"/>
      <c r="L203" s="191"/>
      <c r="M203" s="191"/>
      <c r="N203" s="191"/>
      <c r="O203" s="191"/>
      <c r="P203" s="191"/>
      <c r="Q203" s="191"/>
      <c r="R203" s="191"/>
      <c r="S203" s="191"/>
      <c r="T203" s="191"/>
      <c r="U203" s="191"/>
      <c r="V203" s="378"/>
      <c r="W203" s="191"/>
      <c r="X203" s="191"/>
      <c r="Y203" s="191"/>
      <c r="Z203" s="191"/>
      <c r="AA203" s="191"/>
    </row>
    <row r="204" spans="1:27" ht="15.75" customHeight="1" x14ac:dyDescent="0.2">
      <c r="A204" s="377"/>
      <c r="B204" s="191"/>
      <c r="C204" s="191"/>
      <c r="D204" s="191"/>
      <c r="E204" s="191"/>
      <c r="F204" s="191"/>
      <c r="G204" s="191"/>
      <c r="H204" s="191"/>
      <c r="I204" s="191"/>
      <c r="J204" s="191"/>
      <c r="K204" s="191"/>
      <c r="L204" s="191"/>
      <c r="M204" s="191"/>
      <c r="N204" s="191"/>
      <c r="O204" s="191"/>
      <c r="P204" s="191"/>
      <c r="Q204" s="191"/>
      <c r="R204" s="191"/>
      <c r="S204" s="191"/>
      <c r="T204" s="191"/>
      <c r="U204" s="191"/>
      <c r="V204" s="378"/>
      <c r="W204" s="191"/>
      <c r="X204" s="191"/>
      <c r="Y204" s="191"/>
      <c r="Z204" s="191"/>
      <c r="AA204" s="191"/>
    </row>
    <row r="205" spans="1:27" ht="15.75" customHeight="1" x14ac:dyDescent="0.2">
      <c r="A205" s="377"/>
      <c r="B205" s="191"/>
      <c r="C205" s="191"/>
      <c r="D205" s="191"/>
      <c r="E205" s="191"/>
      <c r="F205" s="191"/>
      <c r="G205" s="191"/>
      <c r="H205" s="191"/>
      <c r="I205" s="191"/>
      <c r="J205" s="191"/>
      <c r="K205" s="191"/>
      <c r="L205" s="191"/>
      <c r="M205" s="191"/>
      <c r="N205" s="191"/>
      <c r="O205" s="191"/>
      <c r="P205" s="191"/>
      <c r="Q205" s="191"/>
      <c r="R205" s="191"/>
      <c r="S205" s="191"/>
      <c r="T205" s="191"/>
      <c r="U205" s="191"/>
      <c r="V205" s="378"/>
      <c r="W205" s="191"/>
      <c r="X205" s="191"/>
      <c r="Y205" s="191"/>
      <c r="Z205" s="191"/>
      <c r="AA205" s="191"/>
    </row>
    <row r="206" spans="1:27" ht="15.75" customHeight="1" x14ac:dyDescent="0.2">
      <c r="A206" s="377"/>
      <c r="B206" s="191"/>
      <c r="C206" s="191"/>
      <c r="D206" s="191"/>
      <c r="E206" s="191"/>
      <c r="F206" s="191"/>
      <c r="G206" s="191"/>
      <c r="H206" s="191"/>
      <c r="I206" s="191"/>
      <c r="J206" s="191"/>
      <c r="K206" s="191"/>
      <c r="L206" s="191"/>
      <c r="M206" s="191"/>
      <c r="N206" s="191"/>
      <c r="O206" s="191"/>
      <c r="P206" s="191"/>
      <c r="Q206" s="191"/>
      <c r="R206" s="191"/>
      <c r="S206" s="191"/>
      <c r="T206" s="191"/>
      <c r="U206" s="191"/>
      <c r="V206" s="378"/>
      <c r="W206" s="191"/>
      <c r="X206" s="191"/>
      <c r="Y206" s="191"/>
      <c r="Z206" s="191"/>
      <c r="AA206" s="191"/>
    </row>
    <row r="207" spans="1:27" ht="15.75" customHeight="1" x14ac:dyDescent="0.2">
      <c r="A207" s="377"/>
      <c r="B207" s="191"/>
      <c r="C207" s="191"/>
      <c r="D207" s="191"/>
      <c r="E207" s="191"/>
      <c r="F207" s="191"/>
      <c r="G207" s="191"/>
      <c r="H207" s="191"/>
      <c r="I207" s="191"/>
      <c r="J207" s="191"/>
      <c r="K207" s="191"/>
      <c r="L207" s="191"/>
      <c r="M207" s="191"/>
      <c r="N207" s="191"/>
      <c r="O207" s="191"/>
      <c r="P207" s="191"/>
      <c r="Q207" s="191"/>
      <c r="R207" s="191"/>
      <c r="S207" s="191"/>
      <c r="T207" s="191"/>
      <c r="U207" s="191"/>
      <c r="V207" s="378"/>
      <c r="W207" s="191"/>
      <c r="X207" s="191"/>
      <c r="Y207" s="191"/>
      <c r="Z207" s="191"/>
      <c r="AA207" s="191"/>
    </row>
    <row r="208" spans="1:27" ht="15.75" customHeight="1" x14ac:dyDescent="0.2">
      <c r="A208" s="377"/>
      <c r="B208" s="191"/>
      <c r="C208" s="191"/>
      <c r="D208" s="191"/>
      <c r="E208" s="191"/>
      <c r="F208" s="191"/>
      <c r="G208" s="191"/>
      <c r="H208" s="191"/>
      <c r="I208" s="191"/>
      <c r="J208" s="191"/>
      <c r="K208" s="191"/>
      <c r="L208" s="191"/>
      <c r="M208" s="191"/>
      <c r="N208" s="191"/>
      <c r="O208" s="191"/>
      <c r="P208" s="191"/>
      <c r="Q208" s="191"/>
      <c r="R208" s="191"/>
      <c r="S208" s="191"/>
      <c r="T208" s="191"/>
      <c r="U208" s="191"/>
      <c r="V208" s="378"/>
      <c r="W208" s="191"/>
      <c r="X208" s="191"/>
      <c r="Y208" s="191"/>
      <c r="Z208" s="191"/>
      <c r="AA208" s="191"/>
    </row>
    <row r="209" spans="1:27" ht="15.75" customHeight="1" x14ac:dyDescent="0.2">
      <c r="A209" s="377"/>
      <c r="B209" s="191"/>
      <c r="C209" s="191"/>
      <c r="D209" s="191"/>
      <c r="E209" s="191"/>
      <c r="F209" s="191"/>
      <c r="G209" s="191"/>
      <c r="H209" s="191"/>
      <c r="I209" s="191"/>
      <c r="J209" s="191"/>
      <c r="K209" s="191"/>
      <c r="L209" s="191"/>
      <c r="M209" s="191"/>
      <c r="N209" s="191"/>
      <c r="O209" s="191"/>
      <c r="P209" s="191"/>
      <c r="Q209" s="191"/>
      <c r="R209" s="191"/>
      <c r="S209" s="191"/>
      <c r="T209" s="191"/>
      <c r="U209" s="191"/>
      <c r="V209" s="378"/>
      <c r="W209" s="191"/>
      <c r="X209" s="191"/>
      <c r="Y209" s="191"/>
      <c r="Z209" s="191"/>
      <c r="AA209" s="191"/>
    </row>
    <row r="210" spans="1:27" ht="15.75" customHeight="1" x14ac:dyDescent="0.2">
      <c r="A210" s="377"/>
      <c r="B210" s="191"/>
      <c r="C210" s="191"/>
      <c r="D210" s="191"/>
      <c r="E210" s="191"/>
      <c r="F210" s="191"/>
      <c r="G210" s="191"/>
      <c r="H210" s="191"/>
      <c r="I210" s="191"/>
      <c r="J210" s="191"/>
      <c r="K210" s="191"/>
      <c r="L210" s="191"/>
      <c r="M210" s="191"/>
      <c r="N210" s="191"/>
      <c r="O210" s="191"/>
      <c r="P210" s="191"/>
      <c r="Q210" s="191"/>
      <c r="R210" s="191"/>
      <c r="S210" s="191"/>
      <c r="T210" s="191"/>
      <c r="U210" s="191"/>
      <c r="V210" s="378"/>
      <c r="W210" s="191"/>
      <c r="X210" s="191"/>
      <c r="Y210" s="191"/>
      <c r="Z210" s="191"/>
      <c r="AA210" s="191"/>
    </row>
    <row r="211" spans="1:27" ht="15.75" customHeight="1" x14ac:dyDescent="0.2">
      <c r="A211" s="377"/>
      <c r="B211" s="191"/>
      <c r="C211" s="191"/>
      <c r="D211" s="191"/>
      <c r="E211" s="191"/>
      <c r="F211" s="191"/>
      <c r="G211" s="191"/>
      <c r="H211" s="191"/>
      <c r="I211" s="191"/>
      <c r="J211" s="191"/>
      <c r="K211" s="191"/>
      <c r="L211" s="191"/>
      <c r="M211" s="191"/>
      <c r="N211" s="191"/>
      <c r="O211" s="191"/>
      <c r="P211" s="191"/>
      <c r="Q211" s="191"/>
      <c r="R211" s="191"/>
      <c r="S211" s="191"/>
      <c r="T211" s="191"/>
      <c r="U211" s="191"/>
      <c r="V211" s="378"/>
      <c r="W211" s="191"/>
      <c r="X211" s="191"/>
      <c r="Y211" s="191"/>
      <c r="Z211" s="191"/>
      <c r="AA211" s="191"/>
    </row>
    <row r="212" spans="1:27" ht="15.75" customHeight="1" x14ac:dyDescent="0.2">
      <c r="A212" s="377"/>
      <c r="B212" s="191"/>
      <c r="C212" s="191"/>
      <c r="D212" s="191"/>
      <c r="E212" s="191"/>
      <c r="F212" s="191"/>
      <c r="G212" s="191"/>
      <c r="H212" s="191"/>
      <c r="I212" s="191"/>
      <c r="J212" s="191"/>
      <c r="K212" s="191"/>
      <c r="L212" s="191"/>
      <c r="M212" s="191"/>
      <c r="N212" s="191"/>
      <c r="O212" s="191"/>
      <c r="P212" s="191"/>
      <c r="Q212" s="191"/>
      <c r="R212" s="191"/>
      <c r="S212" s="191"/>
      <c r="T212" s="191"/>
      <c r="U212" s="191"/>
      <c r="V212" s="378"/>
      <c r="W212" s="191"/>
      <c r="X212" s="191"/>
      <c r="Y212" s="191"/>
      <c r="Z212" s="191"/>
      <c r="AA212" s="191"/>
    </row>
    <row r="213" spans="1:27" ht="15.75" customHeight="1" x14ac:dyDescent="0.2">
      <c r="A213" s="377"/>
      <c r="B213" s="191"/>
      <c r="C213" s="191"/>
      <c r="D213" s="191"/>
      <c r="E213" s="191"/>
      <c r="F213" s="191"/>
      <c r="G213" s="191"/>
      <c r="H213" s="191"/>
      <c r="I213" s="191"/>
      <c r="J213" s="191"/>
      <c r="K213" s="191"/>
      <c r="L213" s="191"/>
      <c r="M213" s="191"/>
      <c r="N213" s="191"/>
      <c r="O213" s="191"/>
      <c r="P213" s="191"/>
      <c r="Q213" s="191"/>
      <c r="R213" s="191"/>
      <c r="S213" s="191"/>
      <c r="T213" s="191"/>
      <c r="U213" s="191"/>
      <c r="V213" s="378"/>
      <c r="W213" s="191"/>
      <c r="X213" s="191"/>
      <c r="Y213" s="191"/>
      <c r="Z213" s="191"/>
      <c r="AA213" s="191"/>
    </row>
    <row r="214" spans="1:27" ht="15.75" customHeight="1" x14ac:dyDescent="0.2">
      <c r="A214" s="377"/>
      <c r="B214" s="191"/>
      <c r="C214" s="191"/>
      <c r="D214" s="191"/>
      <c r="E214" s="191"/>
      <c r="F214" s="191"/>
      <c r="G214" s="191"/>
      <c r="H214" s="191"/>
      <c r="I214" s="191"/>
      <c r="J214" s="191"/>
      <c r="K214" s="191"/>
      <c r="L214" s="191"/>
      <c r="M214" s="191"/>
      <c r="N214" s="191"/>
      <c r="O214" s="191"/>
      <c r="P214" s="191"/>
      <c r="Q214" s="191"/>
      <c r="R214" s="191"/>
      <c r="S214" s="191"/>
      <c r="T214" s="191"/>
      <c r="U214" s="191"/>
      <c r="V214" s="378"/>
      <c r="W214" s="191"/>
      <c r="X214" s="191"/>
      <c r="Y214" s="191"/>
      <c r="Z214" s="191"/>
      <c r="AA214" s="191"/>
    </row>
    <row r="215" spans="1:27" ht="15.75" customHeight="1" x14ac:dyDescent="0.2">
      <c r="A215" s="377"/>
      <c r="B215" s="191"/>
      <c r="C215" s="191"/>
      <c r="D215" s="191"/>
      <c r="E215" s="191"/>
      <c r="F215" s="191"/>
      <c r="G215" s="191"/>
      <c r="H215" s="191"/>
      <c r="I215" s="191"/>
      <c r="J215" s="191"/>
      <c r="K215" s="191"/>
      <c r="L215" s="191"/>
      <c r="M215" s="191"/>
      <c r="N215" s="191"/>
      <c r="O215" s="191"/>
      <c r="P215" s="191"/>
      <c r="Q215" s="191"/>
      <c r="R215" s="191"/>
      <c r="S215" s="191"/>
      <c r="T215" s="191"/>
      <c r="U215" s="191"/>
      <c r="V215" s="378"/>
      <c r="W215" s="191"/>
      <c r="X215" s="191"/>
      <c r="Y215" s="191"/>
      <c r="Z215" s="191"/>
      <c r="AA215" s="191"/>
    </row>
    <row r="216" spans="1:27" ht="15.75" customHeight="1" x14ac:dyDescent="0.2">
      <c r="A216" s="377"/>
      <c r="B216" s="191"/>
      <c r="C216" s="191"/>
      <c r="D216" s="191"/>
      <c r="E216" s="191"/>
      <c r="F216" s="191"/>
      <c r="G216" s="191"/>
      <c r="H216" s="191"/>
      <c r="I216" s="191"/>
      <c r="J216" s="191"/>
      <c r="K216" s="191"/>
      <c r="L216" s="191"/>
      <c r="M216" s="191"/>
      <c r="N216" s="191"/>
      <c r="O216" s="191"/>
      <c r="P216" s="191"/>
      <c r="Q216" s="191"/>
      <c r="R216" s="191"/>
      <c r="S216" s="191"/>
      <c r="T216" s="191"/>
      <c r="U216" s="191"/>
      <c r="V216" s="378"/>
      <c r="W216" s="191"/>
      <c r="X216" s="191"/>
      <c r="Y216" s="191"/>
      <c r="Z216" s="191"/>
      <c r="AA216" s="191"/>
    </row>
    <row r="217" spans="1:27" ht="15.75" customHeight="1" x14ac:dyDescent="0.2">
      <c r="A217" s="377"/>
      <c r="B217" s="191"/>
      <c r="C217" s="191"/>
      <c r="D217" s="191"/>
      <c r="E217" s="191"/>
      <c r="F217" s="191"/>
      <c r="G217" s="191"/>
      <c r="H217" s="191"/>
      <c r="I217" s="191"/>
      <c r="J217" s="191"/>
      <c r="K217" s="191"/>
      <c r="L217" s="191"/>
      <c r="M217" s="191"/>
      <c r="N217" s="191"/>
      <c r="O217" s="191"/>
      <c r="P217" s="191"/>
      <c r="Q217" s="191"/>
      <c r="R217" s="191"/>
      <c r="S217" s="191"/>
      <c r="T217" s="191"/>
      <c r="U217" s="191"/>
      <c r="V217" s="378"/>
      <c r="W217" s="191"/>
      <c r="X217" s="191"/>
      <c r="Y217" s="191"/>
      <c r="Z217" s="191"/>
      <c r="AA217" s="191"/>
    </row>
    <row r="218" spans="1:27" ht="15.75" customHeight="1" x14ac:dyDescent="0.2">
      <c r="A218" s="377"/>
      <c r="B218" s="191"/>
      <c r="C218" s="191"/>
      <c r="D218" s="191"/>
      <c r="E218" s="191"/>
      <c r="F218" s="191"/>
      <c r="G218" s="191"/>
      <c r="H218" s="191"/>
      <c r="I218" s="191"/>
      <c r="J218" s="191"/>
      <c r="K218" s="191"/>
      <c r="L218" s="191"/>
      <c r="M218" s="191"/>
      <c r="N218" s="191"/>
      <c r="O218" s="191"/>
      <c r="P218" s="191"/>
      <c r="Q218" s="191"/>
      <c r="R218" s="191"/>
      <c r="S218" s="191"/>
      <c r="T218" s="191"/>
      <c r="U218" s="191"/>
      <c r="V218" s="378"/>
      <c r="W218" s="191"/>
      <c r="X218" s="191"/>
      <c r="Y218" s="191"/>
      <c r="Z218" s="191"/>
      <c r="AA218" s="191"/>
    </row>
    <row r="219" spans="1:27" ht="15.75" customHeight="1" x14ac:dyDescent="0.2">
      <c r="A219" s="377"/>
      <c r="B219" s="191"/>
      <c r="C219" s="191"/>
      <c r="D219" s="191"/>
      <c r="E219" s="191"/>
      <c r="F219" s="191"/>
      <c r="G219" s="191"/>
      <c r="H219" s="191"/>
      <c r="I219" s="191"/>
      <c r="J219" s="191"/>
      <c r="K219" s="191"/>
      <c r="L219" s="191"/>
      <c r="M219" s="191"/>
      <c r="N219" s="191"/>
      <c r="O219" s="191"/>
      <c r="P219" s="191"/>
      <c r="Q219" s="191"/>
      <c r="R219" s="191"/>
      <c r="S219" s="191"/>
      <c r="T219" s="191"/>
      <c r="U219" s="191"/>
      <c r="V219" s="378"/>
      <c r="W219" s="191"/>
      <c r="X219" s="191"/>
      <c r="Y219" s="191"/>
      <c r="Z219" s="191"/>
      <c r="AA219" s="191"/>
    </row>
    <row r="220" spans="1:27" ht="15.75" customHeight="1" x14ac:dyDescent="0.2">
      <c r="A220" s="377"/>
      <c r="B220" s="191"/>
      <c r="C220" s="191"/>
      <c r="D220" s="191"/>
      <c r="E220" s="191"/>
      <c r="F220" s="191"/>
      <c r="G220" s="191"/>
      <c r="H220" s="191"/>
      <c r="I220" s="191"/>
      <c r="J220" s="191"/>
      <c r="K220" s="191"/>
      <c r="L220" s="191"/>
      <c r="M220" s="191"/>
      <c r="N220" s="191"/>
      <c r="O220" s="191"/>
      <c r="P220" s="191"/>
      <c r="Q220" s="191"/>
      <c r="R220" s="191"/>
      <c r="S220" s="191"/>
      <c r="T220" s="191"/>
      <c r="U220" s="191"/>
      <c r="V220" s="378"/>
      <c r="W220" s="191"/>
      <c r="X220" s="191"/>
      <c r="Y220" s="191"/>
      <c r="Z220" s="191"/>
      <c r="AA220" s="191"/>
    </row>
    <row r="221" spans="1:27" ht="15.75" customHeight="1" x14ac:dyDescent="0.2">
      <c r="A221" s="377"/>
      <c r="B221" s="191"/>
      <c r="C221" s="191"/>
      <c r="D221" s="191"/>
      <c r="E221" s="191"/>
      <c r="F221" s="191"/>
      <c r="G221" s="191"/>
      <c r="H221" s="191"/>
      <c r="I221" s="191"/>
      <c r="J221" s="191"/>
      <c r="K221" s="191"/>
      <c r="L221" s="191"/>
      <c r="M221" s="191"/>
      <c r="N221" s="191"/>
      <c r="O221" s="191"/>
      <c r="P221" s="191"/>
      <c r="Q221" s="191"/>
      <c r="R221" s="191"/>
      <c r="S221" s="191"/>
      <c r="T221" s="191"/>
      <c r="U221" s="191"/>
      <c r="V221" s="378"/>
      <c r="W221" s="191"/>
      <c r="X221" s="191"/>
      <c r="Y221" s="191"/>
      <c r="Z221" s="191"/>
      <c r="AA221" s="191"/>
    </row>
    <row r="222" spans="1:27" ht="15.75" customHeight="1" x14ac:dyDescent="0.2">
      <c r="A222" s="377"/>
      <c r="B222" s="191"/>
      <c r="C222" s="191"/>
      <c r="D222" s="191"/>
      <c r="E222" s="191"/>
      <c r="F222" s="191"/>
      <c r="G222" s="191"/>
      <c r="H222" s="191"/>
      <c r="I222" s="191"/>
      <c r="J222" s="191"/>
      <c r="K222" s="191"/>
      <c r="L222" s="191"/>
      <c r="M222" s="191"/>
      <c r="N222" s="191"/>
      <c r="O222" s="191"/>
      <c r="P222" s="191"/>
      <c r="Q222" s="191"/>
      <c r="R222" s="191"/>
      <c r="S222" s="191"/>
      <c r="T222" s="191"/>
      <c r="U222" s="191"/>
      <c r="V222" s="378"/>
      <c r="W222" s="191"/>
      <c r="X222" s="191"/>
      <c r="Y222" s="191"/>
      <c r="Z222" s="191"/>
      <c r="AA222" s="191"/>
    </row>
    <row r="223" spans="1:27" ht="15.75" customHeight="1" x14ac:dyDescent="0.2">
      <c r="A223" s="377"/>
      <c r="B223" s="191"/>
      <c r="C223" s="191"/>
      <c r="D223" s="191"/>
      <c r="E223" s="191"/>
      <c r="F223" s="191"/>
      <c r="G223" s="191"/>
      <c r="H223" s="191"/>
      <c r="I223" s="191"/>
      <c r="J223" s="191"/>
      <c r="K223" s="191"/>
      <c r="L223" s="191"/>
      <c r="M223" s="191"/>
      <c r="N223" s="191"/>
      <c r="O223" s="191"/>
      <c r="P223" s="191"/>
      <c r="Q223" s="191"/>
      <c r="R223" s="191"/>
      <c r="S223" s="191"/>
      <c r="T223" s="191"/>
      <c r="U223" s="191"/>
      <c r="V223" s="378"/>
      <c r="W223" s="191"/>
      <c r="X223" s="191"/>
      <c r="Y223" s="191"/>
      <c r="Z223" s="191"/>
      <c r="AA223" s="191"/>
    </row>
    <row r="224" spans="1:27" ht="15.75" customHeight="1" x14ac:dyDescent="0.2">
      <c r="A224" s="377"/>
      <c r="B224" s="191"/>
      <c r="C224" s="191"/>
      <c r="D224" s="191"/>
      <c r="E224" s="191"/>
      <c r="F224" s="191"/>
      <c r="G224" s="191"/>
      <c r="H224" s="191"/>
      <c r="I224" s="191"/>
      <c r="J224" s="191"/>
      <c r="K224" s="191"/>
      <c r="L224" s="191"/>
      <c r="M224" s="191"/>
      <c r="N224" s="191"/>
      <c r="O224" s="191"/>
      <c r="P224" s="191"/>
      <c r="Q224" s="191"/>
      <c r="R224" s="191"/>
      <c r="S224" s="191"/>
      <c r="T224" s="191"/>
      <c r="U224" s="191"/>
      <c r="V224" s="378"/>
      <c r="W224" s="191"/>
      <c r="X224" s="191"/>
      <c r="Y224" s="191"/>
      <c r="Z224" s="191"/>
      <c r="AA224" s="191"/>
    </row>
    <row r="225" spans="1:27" ht="15.75" customHeight="1" x14ac:dyDescent="0.2">
      <c r="A225" s="377"/>
      <c r="B225" s="191"/>
      <c r="C225" s="191"/>
      <c r="D225" s="191"/>
      <c r="E225" s="191"/>
      <c r="F225" s="191"/>
      <c r="G225" s="191"/>
      <c r="H225" s="191"/>
      <c r="I225" s="191"/>
      <c r="J225" s="191"/>
      <c r="K225" s="191"/>
      <c r="L225" s="191"/>
      <c r="M225" s="191"/>
      <c r="N225" s="191"/>
      <c r="O225" s="191"/>
      <c r="P225" s="191"/>
      <c r="Q225" s="191"/>
      <c r="R225" s="191"/>
      <c r="S225" s="191"/>
      <c r="T225" s="191"/>
      <c r="U225" s="191"/>
      <c r="V225" s="378"/>
      <c r="W225" s="191"/>
      <c r="X225" s="191"/>
      <c r="Y225" s="191"/>
      <c r="Z225" s="191"/>
      <c r="AA225" s="191"/>
    </row>
    <row r="226" spans="1:27" ht="15.75" customHeight="1" x14ac:dyDescent="0.2">
      <c r="A226" s="377"/>
      <c r="B226" s="191"/>
      <c r="C226" s="191"/>
      <c r="D226" s="191"/>
      <c r="E226" s="191"/>
      <c r="F226" s="191"/>
      <c r="G226" s="191"/>
      <c r="H226" s="191"/>
      <c r="I226" s="191"/>
      <c r="J226" s="191"/>
      <c r="K226" s="191"/>
      <c r="L226" s="191"/>
      <c r="M226" s="191"/>
      <c r="N226" s="191"/>
      <c r="O226" s="191"/>
      <c r="P226" s="191"/>
      <c r="Q226" s="191"/>
      <c r="R226" s="191"/>
      <c r="S226" s="191"/>
      <c r="T226" s="191"/>
      <c r="U226" s="191"/>
      <c r="V226" s="378"/>
      <c r="W226" s="191"/>
      <c r="X226" s="191"/>
      <c r="Y226" s="191"/>
      <c r="Z226" s="191"/>
      <c r="AA226" s="191"/>
    </row>
    <row r="227" spans="1:27" ht="15.75" customHeight="1" x14ac:dyDescent="0.2">
      <c r="A227" s="377"/>
      <c r="B227" s="191"/>
      <c r="C227" s="191"/>
      <c r="D227" s="191"/>
      <c r="E227" s="191"/>
      <c r="F227" s="191"/>
      <c r="G227" s="191"/>
      <c r="H227" s="191"/>
      <c r="I227" s="191"/>
      <c r="J227" s="191"/>
      <c r="K227" s="191"/>
      <c r="L227" s="191"/>
      <c r="M227" s="191"/>
      <c r="N227" s="191"/>
      <c r="O227" s="191"/>
      <c r="P227" s="191"/>
      <c r="Q227" s="191"/>
      <c r="R227" s="191"/>
      <c r="S227" s="191"/>
      <c r="T227" s="191"/>
      <c r="U227" s="191"/>
      <c r="V227" s="378"/>
      <c r="W227" s="191"/>
      <c r="X227" s="191"/>
      <c r="Y227" s="191"/>
      <c r="Z227" s="191"/>
      <c r="AA227" s="191"/>
    </row>
    <row r="228" spans="1:27" ht="15.75" customHeight="1" x14ac:dyDescent="0.2">
      <c r="A228" s="377"/>
      <c r="B228" s="191"/>
      <c r="C228" s="191"/>
      <c r="D228" s="191"/>
      <c r="E228" s="191"/>
      <c r="F228" s="191"/>
      <c r="G228" s="191"/>
      <c r="H228" s="191"/>
      <c r="I228" s="191"/>
      <c r="J228" s="191"/>
      <c r="K228" s="191"/>
      <c r="L228" s="191"/>
      <c r="M228" s="191"/>
      <c r="N228" s="191"/>
      <c r="O228" s="191"/>
      <c r="P228" s="191"/>
      <c r="Q228" s="191"/>
      <c r="R228" s="191"/>
      <c r="S228" s="191"/>
      <c r="T228" s="191"/>
      <c r="U228" s="191"/>
      <c r="V228" s="378"/>
      <c r="W228" s="191"/>
      <c r="X228" s="191"/>
      <c r="Y228" s="191"/>
      <c r="Z228" s="191"/>
      <c r="AA228" s="191"/>
    </row>
    <row r="229" spans="1:27" ht="15.75" customHeight="1" x14ac:dyDescent="0.2">
      <c r="A229" s="377"/>
      <c r="B229" s="191"/>
      <c r="C229" s="191"/>
      <c r="D229" s="191"/>
      <c r="E229" s="191"/>
      <c r="F229" s="191"/>
      <c r="G229" s="191"/>
      <c r="H229" s="191"/>
      <c r="I229" s="191"/>
      <c r="J229" s="191"/>
      <c r="K229" s="191"/>
      <c r="L229" s="191"/>
      <c r="M229" s="191"/>
      <c r="N229" s="191"/>
      <c r="O229" s="191"/>
      <c r="P229" s="191"/>
      <c r="Q229" s="191"/>
      <c r="R229" s="191"/>
      <c r="S229" s="191"/>
      <c r="T229" s="191"/>
      <c r="U229" s="191"/>
      <c r="V229" s="378"/>
      <c r="W229" s="191"/>
      <c r="X229" s="191"/>
      <c r="Y229" s="191"/>
      <c r="Z229" s="191"/>
      <c r="AA229" s="191"/>
    </row>
    <row r="230" spans="1:27" ht="15.75" customHeight="1" x14ac:dyDescent="0.2">
      <c r="A230" s="377"/>
      <c r="B230" s="191"/>
      <c r="C230" s="191"/>
      <c r="D230" s="191"/>
      <c r="E230" s="191"/>
      <c r="F230" s="191"/>
      <c r="G230" s="191"/>
      <c r="H230" s="191"/>
      <c r="I230" s="191"/>
      <c r="J230" s="191"/>
      <c r="K230" s="191"/>
      <c r="L230" s="191"/>
      <c r="M230" s="191"/>
      <c r="N230" s="191"/>
      <c r="O230" s="191"/>
      <c r="P230" s="191"/>
      <c r="Q230" s="191"/>
      <c r="R230" s="191"/>
      <c r="S230" s="191"/>
      <c r="T230" s="191"/>
      <c r="U230" s="191"/>
      <c r="V230" s="378"/>
      <c r="W230" s="191"/>
      <c r="X230" s="191"/>
      <c r="Y230" s="191"/>
      <c r="Z230" s="191"/>
      <c r="AA230" s="191"/>
    </row>
    <row r="231" spans="1:27" ht="15.75" customHeight="1" x14ac:dyDescent="0.2">
      <c r="A231" s="377"/>
      <c r="B231" s="191"/>
      <c r="C231" s="191"/>
      <c r="D231" s="191"/>
      <c r="E231" s="191"/>
      <c r="F231" s="191"/>
      <c r="G231" s="191"/>
      <c r="H231" s="191"/>
      <c r="I231" s="191"/>
      <c r="J231" s="191"/>
      <c r="K231" s="191"/>
      <c r="L231" s="191"/>
      <c r="M231" s="191"/>
      <c r="N231" s="191"/>
      <c r="O231" s="191"/>
      <c r="P231" s="191"/>
      <c r="Q231" s="191"/>
      <c r="R231" s="191"/>
      <c r="S231" s="191"/>
      <c r="T231" s="191"/>
      <c r="U231" s="191"/>
      <c r="V231" s="378"/>
      <c r="W231" s="191"/>
      <c r="X231" s="191"/>
      <c r="Y231" s="191"/>
      <c r="Z231" s="191"/>
      <c r="AA231" s="191"/>
    </row>
    <row r="232" spans="1:27" ht="15.75" customHeight="1" x14ac:dyDescent="0.2">
      <c r="A232" s="377"/>
      <c r="B232" s="191"/>
      <c r="C232" s="191"/>
      <c r="D232" s="191"/>
      <c r="E232" s="191"/>
      <c r="F232" s="191"/>
      <c r="G232" s="191"/>
      <c r="H232" s="191"/>
      <c r="I232" s="191"/>
      <c r="J232" s="191"/>
      <c r="K232" s="191"/>
      <c r="L232" s="191"/>
      <c r="M232" s="191"/>
      <c r="N232" s="191"/>
      <c r="O232" s="191"/>
      <c r="P232" s="191"/>
      <c r="Q232" s="191"/>
      <c r="R232" s="191"/>
      <c r="S232" s="191"/>
      <c r="T232" s="191"/>
      <c r="U232" s="191"/>
      <c r="V232" s="378"/>
      <c r="W232" s="191"/>
      <c r="X232" s="191"/>
      <c r="Y232" s="191"/>
      <c r="Z232" s="191"/>
      <c r="AA232" s="191"/>
    </row>
    <row r="233" spans="1:27" ht="15.75" customHeight="1" x14ac:dyDescent="0.2">
      <c r="A233" s="377"/>
      <c r="B233" s="191"/>
      <c r="C233" s="191"/>
      <c r="D233" s="191"/>
      <c r="E233" s="191"/>
      <c r="F233" s="191"/>
      <c r="G233" s="191"/>
      <c r="H233" s="191"/>
      <c r="I233" s="191"/>
      <c r="J233" s="191"/>
      <c r="K233" s="191"/>
      <c r="L233" s="191"/>
      <c r="M233" s="191"/>
      <c r="N233" s="191"/>
      <c r="O233" s="191"/>
      <c r="P233" s="191"/>
      <c r="Q233" s="191"/>
      <c r="R233" s="191"/>
      <c r="S233" s="191"/>
      <c r="T233" s="191"/>
      <c r="U233" s="191"/>
      <c r="V233" s="378"/>
      <c r="W233" s="191"/>
      <c r="X233" s="191"/>
      <c r="Y233" s="191"/>
      <c r="Z233" s="191"/>
      <c r="AA233" s="191"/>
    </row>
    <row r="234" spans="1:27" ht="15.75" customHeight="1" x14ac:dyDescent="0.2">
      <c r="A234" s="377"/>
      <c r="B234" s="191"/>
      <c r="C234" s="191"/>
      <c r="D234" s="191"/>
      <c r="E234" s="191"/>
      <c r="F234" s="191"/>
      <c r="G234" s="191"/>
      <c r="H234" s="191"/>
      <c r="I234" s="191"/>
      <c r="J234" s="191"/>
      <c r="K234" s="191"/>
      <c r="L234" s="191"/>
      <c r="M234" s="191"/>
      <c r="N234" s="191"/>
      <c r="O234" s="191"/>
      <c r="P234" s="191"/>
      <c r="Q234" s="191"/>
      <c r="R234" s="191"/>
      <c r="S234" s="191"/>
      <c r="T234" s="191"/>
      <c r="U234" s="191"/>
      <c r="V234" s="378"/>
      <c r="W234" s="191"/>
      <c r="X234" s="191"/>
      <c r="Y234" s="191"/>
      <c r="Z234" s="191"/>
      <c r="AA234" s="191"/>
    </row>
    <row r="235" spans="1:27" ht="15.75" customHeight="1" x14ac:dyDescent="0.2">
      <c r="A235" s="377"/>
      <c r="B235" s="191"/>
      <c r="C235" s="191"/>
      <c r="D235" s="191"/>
      <c r="E235" s="191"/>
      <c r="F235" s="191"/>
      <c r="G235" s="191"/>
      <c r="H235" s="191"/>
      <c r="I235" s="191"/>
      <c r="J235" s="191"/>
      <c r="K235" s="191"/>
      <c r="L235" s="191"/>
      <c r="M235" s="191"/>
      <c r="N235" s="191"/>
      <c r="O235" s="191"/>
      <c r="P235" s="191"/>
      <c r="Q235" s="191"/>
      <c r="R235" s="191"/>
      <c r="S235" s="191"/>
      <c r="T235" s="191"/>
      <c r="U235" s="191"/>
      <c r="V235" s="378"/>
      <c r="W235" s="191"/>
      <c r="X235" s="191"/>
      <c r="Y235" s="191"/>
      <c r="Z235" s="191"/>
      <c r="AA235" s="191"/>
    </row>
    <row r="236" spans="1:27" ht="15.75" customHeight="1" x14ac:dyDescent="0.2">
      <c r="A236" s="377"/>
      <c r="B236" s="191"/>
      <c r="C236" s="191"/>
      <c r="D236" s="191"/>
      <c r="E236" s="191"/>
      <c r="F236" s="191"/>
      <c r="G236" s="191"/>
      <c r="H236" s="191"/>
      <c r="I236" s="191"/>
      <c r="J236" s="191"/>
      <c r="K236" s="191"/>
      <c r="L236" s="191"/>
      <c r="M236" s="191"/>
      <c r="N236" s="191"/>
      <c r="O236" s="191"/>
      <c r="P236" s="191"/>
      <c r="Q236" s="191"/>
      <c r="R236" s="191"/>
      <c r="S236" s="191"/>
      <c r="T236" s="191"/>
      <c r="U236" s="191"/>
      <c r="V236" s="378"/>
      <c r="W236" s="191"/>
      <c r="X236" s="191"/>
      <c r="Y236" s="191"/>
      <c r="Z236" s="191"/>
      <c r="AA236" s="191"/>
    </row>
    <row r="237" spans="1:27" ht="15.75" customHeight="1" x14ac:dyDescent="0.2">
      <c r="A237" s="377"/>
      <c r="B237" s="191"/>
      <c r="C237" s="191"/>
      <c r="D237" s="191"/>
      <c r="E237" s="191"/>
      <c r="F237" s="191"/>
      <c r="G237" s="191"/>
      <c r="H237" s="191"/>
      <c r="I237" s="191"/>
      <c r="J237" s="191"/>
      <c r="K237" s="191"/>
      <c r="L237" s="191"/>
      <c r="M237" s="191"/>
      <c r="N237" s="191"/>
      <c r="O237" s="191"/>
      <c r="P237" s="191"/>
      <c r="Q237" s="191"/>
      <c r="R237" s="191"/>
      <c r="S237" s="191"/>
      <c r="T237" s="191"/>
      <c r="U237" s="191"/>
      <c r="V237" s="378"/>
      <c r="W237" s="191"/>
      <c r="X237" s="191"/>
      <c r="Y237" s="191"/>
      <c r="Z237" s="191"/>
      <c r="AA237" s="191"/>
    </row>
    <row r="238" spans="1:27" ht="15.75" customHeight="1" x14ac:dyDescent="0.2">
      <c r="A238" s="377"/>
      <c r="B238" s="191"/>
      <c r="C238" s="191"/>
      <c r="D238" s="191"/>
      <c r="E238" s="191"/>
      <c r="F238" s="191"/>
      <c r="G238" s="191"/>
      <c r="H238" s="191"/>
      <c r="I238" s="191"/>
      <c r="J238" s="191"/>
      <c r="K238" s="191"/>
      <c r="L238" s="191"/>
      <c r="M238" s="191"/>
      <c r="N238" s="191"/>
      <c r="O238" s="191"/>
      <c r="P238" s="191"/>
      <c r="Q238" s="191"/>
      <c r="R238" s="191"/>
      <c r="S238" s="191"/>
      <c r="T238" s="191"/>
      <c r="U238" s="191"/>
      <c r="V238" s="378"/>
      <c r="W238" s="191"/>
      <c r="X238" s="191"/>
      <c r="Y238" s="191"/>
      <c r="Z238" s="191"/>
      <c r="AA238" s="191"/>
    </row>
    <row r="239" spans="1:27" ht="15.75" customHeight="1" x14ac:dyDescent="0.2">
      <c r="A239" s="377"/>
      <c r="B239" s="191"/>
      <c r="C239" s="191"/>
      <c r="D239" s="191"/>
      <c r="E239" s="191"/>
      <c r="F239" s="191"/>
      <c r="G239" s="191"/>
      <c r="H239" s="191"/>
      <c r="I239" s="191"/>
      <c r="J239" s="191"/>
      <c r="K239" s="191"/>
      <c r="L239" s="191"/>
      <c r="M239" s="191"/>
      <c r="N239" s="191"/>
      <c r="O239" s="191"/>
      <c r="P239" s="191"/>
      <c r="Q239" s="191"/>
      <c r="R239" s="191"/>
      <c r="S239" s="191"/>
      <c r="T239" s="191"/>
      <c r="U239" s="191"/>
      <c r="V239" s="378"/>
      <c r="W239" s="191"/>
      <c r="X239" s="191"/>
      <c r="Y239" s="191"/>
      <c r="Z239" s="191"/>
      <c r="AA239" s="191"/>
    </row>
    <row r="240" spans="1:27" ht="15.75" customHeight="1" x14ac:dyDescent="0.2">
      <c r="A240" s="377"/>
      <c r="B240" s="191"/>
      <c r="C240" s="191"/>
      <c r="D240" s="191"/>
      <c r="E240" s="191"/>
      <c r="F240" s="191"/>
      <c r="G240" s="191"/>
      <c r="H240" s="191"/>
      <c r="I240" s="191"/>
      <c r="J240" s="191"/>
      <c r="K240" s="191"/>
      <c r="L240" s="191"/>
      <c r="M240" s="191"/>
      <c r="N240" s="191"/>
      <c r="O240" s="191"/>
      <c r="P240" s="191"/>
      <c r="Q240" s="191"/>
      <c r="R240" s="191"/>
      <c r="S240" s="191"/>
      <c r="T240" s="191"/>
      <c r="U240" s="191"/>
      <c r="V240" s="378"/>
      <c r="W240" s="191"/>
      <c r="X240" s="191"/>
      <c r="Y240" s="191"/>
      <c r="Z240" s="191"/>
      <c r="AA240" s="191"/>
    </row>
    <row r="241" spans="1:27" ht="15.75" customHeight="1" x14ac:dyDescent="0.2">
      <c r="A241" s="377"/>
      <c r="B241" s="191"/>
      <c r="C241" s="191"/>
      <c r="D241" s="191"/>
      <c r="E241" s="191"/>
      <c r="F241" s="191"/>
      <c r="G241" s="191"/>
      <c r="H241" s="191"/>
      <c r="I241" s="191"/>
      <c r="J241" s="191"/>
      <c r="K241" s="191"/>
      <c r="L241" s="191"/>
      <c r="M241" s="191"/>
      <c r="N241" s="191"/>
      <c r="O241" s="191"/>
      <c r="P241" s="191"/>
      <c r="Q241" s="191"/>
      <c r="R241" s="191"/>
      <c r="S241" s="191"/>
      <c r="T241" s="191"/>
      <c r="U241" s="191"/>
      <c r="V241" s="378"/>
      <c r="W241" s="191"/>
      <c r="X241" s="191"/>
      <c r="Y241" s="191"/>
      <c r="Z241" s="191"/>
      <c r="AA241" s="191"/>
    </row>
    <row r="242" spans="1:27" ht="15.75" customHeight="1" x14ac:dyDescent="0.2">
      <c r="A242" s="377"/>
      <c r="B242" s="191"/>
      <c r="C242" s="191"/>
      <c r="D242" s="191"/>
      <c r="E242" s="191"/>
      <c r="F242" s="191"/>
      <c r="G242" s="191"/>
      <c r="H242" s="191"/>
      <c r="I242" s="191"/>
      <c r="J242" s="191"/>
      <c r="K242" s="191"/>
      <c r="L242" s="191"/>
      <c r="M242" s="191"/>
      <c r="N242" s="191"/>
      <c r="O242" s="191"/>
      <c r="P242" s="191"/>
      <c r="Q242" s="191"/>
      <c r="R242" s="191"/>
      <c r="S242" s="191"/>
      <c r="T242" s="191"/>
      <c r="U242" s="191"/>
      <c r="V242" s="378"/>
      <c r="W242" s="191"/>
      <c r="X242" s="191"/>
      <c r="Y242" s="191"/>
      <c r="Z242" s="191"/>
      <c r="AA242" s="191"/>
    </row>
    <row r="243" spans="1:27" ht="15.75" customHeight="1" x14ac:dyDescent="0.2">
      <c r="A243" s="377"/>
      <c r="B243" s="191"/>
      <c r="C243" s="191"/>
      <c r="D243" s="191"/>
      <c r="E243" s="191"/>
      <c r="F243" s="191"/>
      <c r="G243" s="191"/>
      <c r="H243" s="191"/>
      <c r="I243" s="191"/>
      <c r="J243" s="191"/>
      <c r="K243" s="191"/>
      <c r="L243" s="191"/>
      <c r="M243" s="191"/>
      <c r="N243" s="191"/>
      <c r="O243" s="191"/>
      <c r="P243" s="191"/>
      <c r="Q243" s="191"/>
      <c r="R243" s="191"/>
      <c r="S243" s="191"/>
      <c r="T243" s="191"/>
      <c r="U243" s="191"/>
      <c r="V243" s="378"/>
      <c r="W243" s="191"/>
      <c r="X243" s="191"/>
      <c r="Y243" s="191"/>
      <c r="Z243" s="191"/>
      <c r="AA243" s="191"/>
    </row>
    <row r="244" spans="1:27" ht="15.75" customHeight="1" x14ac:dyDescent="0.2">
      <c r="A244" s="377"/>
      <c r="B244" s="191"/>
      <c r="C244" s="191"/>
      <c r="D244" s="191"/>
      <c r="E244" s="191"/>
      <c r="F244" s="191"/>
      <c r="G244" s="191"/>
      <c r="H244" s="191"/>
      <c r="I244" s="191"/>
      <c r="J244" s="191"/>
      <c r="K244" s="191"/>
      <c r="L244" s="191"/>
      <c r="M244" s="191"/>
      <c r="N244" s="191"/>
      <c r="O244" s="191"/>
      <c r="P244" s="191"/>
      <c r="Q244" s="191"/>
      <c r="R244" s="191"/>
      <c r="S244" s="191"/>
      <c r="T244" s="191"/>
      <c r="U244" s="191"/>
      <c r="V244" s="378"/>
      <c r="W244" s="191"/>
      <c r="X244" s="191"/>
      <c r="Y244" s="191"/>
      <c r="Z244" s="191"/>
      <c r="AA244" s="191"/>
    </row>
    <row r="245" spans="1:27" ht="15.75" customHeight="1" x14ac:dyDescent="0.2">
      <c r="A245" s="377"/>
      <c r="B245" s="191"/>
      <c r="C245" s="191"/>
      <c r="D245" s="191"/>
      <c r="E245" s="191"/>
      <c r="F245" s="191"/>
      <c r="G245" s="191"/>
      <c r="H245" s="191"/>
      <c r="I245" s="191"/>
      <c r="J245" s="191"/>
      <c r="K245" s="191"/>
      <c r="L245" s="191"/>
      <c r="M245" s="191"/>
      <c r="N245" s="191"/>
      <c r="O245" s="191"/>
      <c r="P245" s="191"/>
      <c r="Q245" s="191"/>
      <c r="R245" s="191"/>
      <c r="S245" s="191"/>
      <c r="T245" s="191"/>
      <c r="U245" s="191"/>
      <c r="V245" s="378"/>
      <c r="W245" s="191"/>
      <c r="X245" s="191"/>
      <c r="Y245" s="191"/>
      <c r="Z245" s="191"/>
      <c r="AA245" s="191"/>
    </row>
    <row r="246" spans="1:27" ht="15.75" customHeight="1" x14ac:dyDescent="0.2">
      <c r="A246" s="377"/>
      <c r="B246" s="191"/>
      <c r="C246" s="191"/>
      <c r="D246" s="191"/>
      <c r="E246" s="191"/>
      <c r="F246" s="191"/>
      <c r="G246" s="191"/>
      <c r="H246" s="191"/>
      <c r="I246" s="191"/>
      <c r="J246" s="191"/>
      <c r="K246" s="191"/>
      <c r="L246" s="191"/>
      <c r="M246" s="191"/>
      <c r="N246" s="191"/>
      <c r="O246" s="191"/>
      <c r="P246" s="191"/>
      <c r="Q246" s="191"/>
      <c r="R246" s="191"/>
      <c r="S246" s="191"/>
      <c r="T246" s="191"/>
      <c r="U246" s="191"/>
      <c r="V246" s="378"/>
      <c r="W246" s="191"/>
      <c r="X246" s="191"/>
      <c r="Y246" s="191"/>
      <c r="Z246" s="191"/>
      <c r="AA246" s="191"/>
    </row>
    <row r="247" spans="1:27" ht="15.75" customHeight="1" x14ac:dyDescent="0.2">
      <c r="A247" s="377"/>
      <c r="B247" s="191"/>
      <c r="C247" s="191"/>
      <c r="D247" s="191"/>
      <c r="E247" s="191"/>
      <c r="F247" s="191"/>
      <c r="G247" s="191"/>
      <c r="H247" s="191"/>
      <c r="I247" s="191"/>
      <c r="J247" s="191"/>
      <c r="K247" s="191"/>
      <c r="L247" s="191"/>
      <c r="M247" s="191"/>
      <c r="N247" s="191"/>
      <c r="O247" s="191"/>
      <c r="P247" s="191"/>
      <c r="Q247" s="191"/>
      <c r="R247" s="191"/>
      <c r="S247" s="191"/>
      <c r="T247" s="191"/>
      <c r="U247" s="191"/>
      <c r="V247" s="378"/>
      <c r="W247" s="191"/>
      <c r="X247" s="191"/>
      <c r="Y247" s="191"/>
      <c r="Z247" s="191"/>
      <c r="AA247" s="191"/>
    </row>
    <row r="248" spans="1:27" ht="15.75" customHeight="1" x14ac:dyDescent="0.2">
      <c r="A248" s="377"/>
      <c r="B248" s="191"/>
      <c r="C248" s="191"/>
      <c r="D248" s="191"/>
      <c r="E248" s="191"/>
      <c r="F248" s="191"/>
      <c r="G248" s="191"/>
      <c r="H248" s="191"/>
      <c r="I248" s="191"/>
      <c r="J248" s="191"/>
      <c r="K248" s="191"/>
      <c r="L248" s="191"/>
      <c r="M248" s="191"/>
      <c r="N248" s="191"/>
      <c r="O248" s="191"/>
      <c r="P248" s="191"/>
      <c r="Q248" s="191"/>
      <c r="R248" s="191"/>
      <c r="S248" s="191"/>
      <c r="T248" s="191"/>
      <c r="U248" s="191"/>
      <c r="V248" s="378"/>
      <c r="W248" s="191"/>
      <c r="X248" s="191"/>
      <c r="Y248" s="191"/>
      <c r="Z248" s="191"/>
      <c r="AA248" s="191"/>
    </row>
    <row r="249" spans="1:27" ht="15.75" customHeight="1" x14ac:dyDescent="0.2">
      <c r="A249" s="377"/>
      <c r="B249" s="191"/>
      <c r="C249" s="191"/>
      <c r="D249" s="191"/>
      <c r="E249" s="191"/>
      <c r="F249" s="191"/>
      <c r="G249" s="191"/>
      <c r="H249" s="191"/>
      <c r="I249" s="191"/>
      <c r="J249" s="191"/>
      <c r="K249" s="191"/>
      <c r="L249" s="191"/>
      <c r="M249" s="191"/>
      <c r="N249" s="191"/>
      <c r="O249" s="191"/>
      <c r="P249" s="191"/>
      <c r="Q249" s="191"/>
      <c r="R249" s="191"/>
      <c r="S249" s="191"/>
      <c r="T249" s="191"/>
      <c r="U249" s="191"/>
      <c r="V249" s="378"/>
      <c r="W249" s="191"/>
      <c r="X249" s="191"/>
      <c r="Y249" s="191"/>
      <c r="Z249" s="191"/>
      <c r="AA249" s="191"/>
    </row>
    <row r="250" spans="1:27" ht="15.75" customHeight="1" x14ac:dyDescent="0.2">
      <c r="A250" s="377"/>
      <c r="B250" s="191"/>
      <c r="C250" s="191"/>
      <c r="D250" s="191"/>
      <c r="E250" s="191"/>
      <c r="F250" s="191"/>
      <c r="G250" s="191"/>
      <c r="H250" s="191"/>
      <c r="I250" s="191"/>
      <c r="J250" s="191"/>
      <c r="K250" s="191"/>
      <c r="L250" s="191"/>
      <c r="M250" s="191"/>
      <c r="N250" s="191"/>
      <c r="O250" s="191"/>
      <c r="P250" s="191"/>
      <c r="Q250" s="191"/>
      <c r="R250" s="191"/>
      <c r="S250" s="191"/>
      <c r="T250" s="191"/>
      <c r="U250" s="191"/>
      <c r="V250" s="378"/>
      <c r="W250" s="191"/>
      <c r="X250" s="191"/>
      <c r="Y250" s="191"/>
      <c r="Z250" s="191"/>
      <c r="AA250" s="191"/>
    </row>
    <row r="251" spans="1:27" ht="15.75" customHeight="1" x14ac:dyDescent="0.2">
      <c r="A251" s="377"/>
      <c r="B251" s="191"/>
      <c r="C251" s="191"/>
      <c r="D251" s="191"/>
      <c r="E251" s="191"/>
      <c r="F251" s="191"/>
      <c r="G251" s="191"/>
      <c r="H251" s="191"/>
      <c r="I251" s="191"/>
      <c r="J251" s="191"/>
      <c r="K251" s="191"/>
      <c r="L251" s="191"/>
      <c r="M251" s="191"/>
      <c r="N251" s="191"/>
      <c r="O251" s="191"/>
      <c r="P251" s="191"/>
      <c r="Q251" s="191"/>
      <c r="R251" s="191"/>
      <c r="S251" s="191"/>
      <c r="T251" s="191"/>
      <c r="U251" s="191"/>
      <c r="V251" s="378"/>
      <c r="W251" s="191"/>
      <c r="X251" s="191"/>
      <c r="Y251" s="191"/>
      <c r="Z251" s="191"/>
      <c r="AA251" s="191"/>
    </row>
    <row r="252" spans="1:27" ht="15.75" customHeight="1" x14ac:dyDescent="0.2">
      <c r="A252" s="377"/>
      <c r="B252" s="191"/>
      <c r="C252" s="191"/>
      <c r="D252" s="191"/>
      <c r="E252" s="191"/>
      <c r="F252" s="191"/>
      <c r="G252" s="191"/>
      <c r="H252" s="191"/>
      <c r="I252" s="191"/>
      <c r="J252" s="191"/>
      <c r="K252" s="191"/>
      <c r="L252" s="191"/>
      <c r="M252" s="191"/>
      <c r="N252" s="191"/>
      <c r="O252" s="191"/>
      <c r="P252" s="191"/>
      <c r="Q252" s="191"/>
      <c r="R252" s="191"/>
      <c r="S252" s="191"/>
      <c r="T252" s="191"/>
      <c r="U252" s="191"/>
      <c r="V252" s="378"/>
      <c r="W252" s="191"/>
      <c r="X252" s="191"/>
      <c r="Y252" s="191"/>
      <c r="Z252" s="191"/>
      <c r="AA252" s="191"/>
    </row>
    <row r="253" spans="1:27" ht="15.75" customHeight="1" x14ac:dyDescent="0.2">
      <c r="A253" s="377"/>
      <c r="B253" s="191"/>
      <c r="C253" s="191"/>
      <c r="D253" s="191"/>
      <c r="E253" s="191"/>
      <c r="F253" s="191"/>
      <c r="G253" s="191"/>
      <c r="H253" s="191"/>
      <c r="I253" s="191"/>
      <c r="J253" s="191"/>
      <c r="K253" s="191"/>
      <c r="L253" s="191"/>
      <c r="M253" s="191"/>
      <c r="N253" s="191"/>
      <c r="O253" s="191"/>
      <c r="P253" s="191"/>
      <c r="Q253" s="191"/>
      <c r="R253" s="191"/>
      <c r="S253" s="191"/>
      <c r="T253" s="191"/>
      <c r="U253" s="191"/>
      <c r="V253" s="378"/>
      <c r="W253" s="191"/>
      <c r="X253" s="191"/>
      <c r="Y253" s="191"/>
      <c r="Z253" s="191"/>
      <c r="AA253" s="191"/>
    </row>
    <row r="254" spans="1:27" ht="15.75" customHeight="1" x14ac:dyDescent="0.2">
      <c r="A254" s="377"/>
      <c r="B254" s="191"/>
      <c r="C254" s="191"/>
      <c r="D254" s="191"/>
      <c r="E254" s="191"/>
      <c r="F254" s="191"/>
      <c r="G254" s="191"/>
      <c r="H254" s="191"/>
      <c r="I254" s="191"/>
      <c r="J254" s="191"/>
      <c r="K254" s="191"/>
      <c r="L254" s="191"/>
      <c r="M254" s="191"/>
      <c r="N254" s="191"/>
      <c r="O254" s="191"/>
      <c r="P254" s="191"/>
      <c r="Q254" s="191"/>
      <c r="R254" s="191"/>
      <c r="S254" s="191"/>
      <c r="T254" s="191"/>
      <c r="U254" s="191"/>
      <c r="V254" s="378"/>
      <c r="W254" s="191"/>
      <c r="X254" s="191"/>
      <c r="Y254" s="191"/>
      <c r="Z254" s="191"/>
      <c r="AA254" s="191"/>
    </row>
    <row r="255" spans="1:27" ht="15.75" customHeight="1" x14ac:dyDescent="0.2">
      <c r="A255" s="377"/>
      <c r="B255" s="191"/>
      <c r="C255" s="191"/>
      <c r="D255" s="191"/>
      <c r="E255" s="191"/>
      <c r="F255" s="191"/>
      <c r="G255" s="191"/>
      <c r="H255" s="191"/>
      <c r="I255" s="191"/>
      <c r="J255" s="191"/>
      <c r="K255" s="191"/>
      <c r="L255" s="191"/>
      <c r="M255" s="191"/>
      <c r="N255" s="191"/>
      <c r="O255" s="191"/>
      <c r="P255" s="191"/>
      <c r="Q255" s="191"/>
      <c r="R255" s="191"/>
      <c r="S255" s="191"/>
      <c r="T255" s="191"/>
      <c r="U255" s="191"/>
      <c r="V255" s="378"/>
      <c r="W255" s="191"/>
      <c r="X255" s="191"/>
      <c r="Y255" s="191"/>
      <c r="Z255" s="191"/>
      <c r="AA255" s="191"/>
    </row>
    <row r="256" spans="1:27" ht="15.75" customHeight="1" x14ac:dyDescent="0.2">
      <c r="A256" s="377"/>
      <c r="B256" s="191"/>
      <c r="C256" s="191"/>
      <c r="D256" s="191"/>
      <c r="E256" s="191"/>
      <c r="F256" s="191"/>
      <c r="G256" s="191"/>
      <c r="H256" s="191"/>
      <c r="I256" s="191"/>
      <c r="J256" s="191"/>
      <c r="K256" s="191"/>
      <c r="L256" s="191"/>
      <c r="M256" s="191"/>
      <c r="N256" s="191"/>
      <c r="O256" s="191"/>
      <c r="P256" s="191"/>
      <c r="Q256" s="191"/>
      <c r="R256" s="191"/>
      <c r="S256" s="191"/>
      <c r="T256" s="191"/>
      <c r="U256" s="191"/>
      <c r="V256" s="378"/>
      <c r="W256" s="191"/>
      <c r="X256" s="191"/>
      <c r="Y256" s="191"/>
      <c r="Z256" s="191"/>
      <c r="AA256" s="191"/>
    </row>
    <row r="257" spans="1:27" ht="15.75" customHeight="1" x14ac:dyDescent="0.2">
      <c r="A257" s="377"/>
      <c r="B257" s="191"/>
      <c r="C257" s="191"/>
      <c r="D257" s="191"/>
      <c r="E257" s="191"/>
      <c r="F257" s="191"/>
      <c r="G257" s="191"/>
      <c r="H257" s="191"/>
      <c r="I257" s="191"/>
      <c r="J257" s="191"/>
      <c r="K257" s="191"/>
      <c r="L257" s="191"/>
      <c r="M257" s="191"/>
      <c r="N257" s="191"/>
      <c r="O257" s="191"/>
      <c r="P257" s="191"/>
      <c r="Q257" s="191"/>
      <c r="R257" s="191"/>
      <c r="S257" s="191"/>
      <c r="T257" s="191"/>
      <c r="U257" s="191"/>
      <c r="V257" s="378"/>
      <c r="W257" s="191"/>
      <c r="X257" s="191"/>
      <c r="Y257" s="191"/>
      <c r="Z257" s="191"/>
      <c r="AA257" s="191"/>
    </row>
    <row r="258" spans="1:27" ht="15.75" customHeight="1" x14ac:dyDescent="0.2">
      <c r="A258" s="377"/>
      <c r="B258" s="191"/>
      <c r="C258" s="191"/>
      <c r="D258" s="191"/>
      <c r="E258" s="191"/>
      <c r="F258" s="191"/>
      <c r="G258" s="191"/>
      <c r="H258" s="191"/>
      <c r="I258" s="191"/>
      <c r="J258" s="191"/>
      <c r="K258" s="191"/>
      <c r="L258" s="191"/>
      <c r="M258" s="191"/>
      <c r="N258" s="191"/>
      <c r="O258" s="191"/>
      <c r="P258" s="191"/>
      <c r="Q258" s="191"/>
      <c r="R258" s="191"/>
      <c r="S258" s="191"/>
      <c r="T258" s="191"/>
      <c r="U258" s="191"/>
      <c r="V258" s="378"/>
      <c r="W258" s="191"/>
      <c r="X258" s="191"/>
      <c r="Y258" s="191"/>
      <c r="Z258" s="191"/>
      <c r="AA258" s="191"/>
    </row>
    <row r="259" spans="1:27" ht="15.75" customHeight="1" x14ac:dyDescent="0.2">
      <c r="A259" s="377"/>
      <c r="B259" s="191"/>
      <c r="C259" s="191"/>
      <c r="D259" s="191"/>
      <c r="E259" s="191"/>
      <c r="F259" s="191"/>
      <c r="G259" s="191"/>
      <c r="H259" s="191"/>
      <c r="I259" s="191"/>
      <c r="J259" s="191"/>
      <c r="K259" s="191"/>
      <c r="L259" s="191"/>
      <c r="M259" s="191"/>
      <c r="N259" s="191"/>
      <c r="O259" s="191"/>
      <c r="P259" s="191"/>
      <c r="Q259" s="191"/>
      <c r="R259" s="191"/>
      <c r="S259" s="191"/>
      <c r="T259" s="191"/>
      <c r="U259" s="191"/>
      <c r="V259" s="378"/>
      <c r="W259" s="191"/>
      <c r="X259" s="191"/>
      <c r="Y259" s="191"/>
      <c r="Z259" s="191"/>
      <c r="AA259" s="191"/>
    </row>
    <row r="260" spans="1:27" ht="15.75" customHeight="1" x14ac:dyDescent="0.2">
      <c r="A260" s="377"/>
      <c r="B260" s="191"/>
      <c r="C260" s="191"/>
      <c r="D260" s="191"/>
      <c r="E260" s="191"/>
      <c r="F260" s="191"/>
      <c r="G260" s="191"/>
      <c r="H260" s="191"/>
      <c r="I260" s="191"/>
      <c r="J260" s="191"/>
      <c r="K260" s="191"/>
      <c r="L260" s="191"/>
      <c r="M260" s="191"/>
      <c r="N260" s="191"/>
      <c r="O260" s="191"/>
      <c r="P260" s="191"/>
      <c r="Q260" s="191"/>
      <c r="R260" s="191"/>
      <c r="S260" s="191"/>
      <c r="T260" s="191"/>
      <c r="U260" s="191"/>
      <c r="V260" s="378"/>
      <c r="W260" s="191"/>
      <c r="X260" s="191"/>
      <c r="Y260" s="191"/>
      <c r="Z260" s="191"/>
      <c r="AA260" s="191"/>
    </row>
    <row r="261" spans="1:27" ht="15.75" customHeight="1" x14ac:dyDescent="0.2">
      <c r="A261" s="377"/>
      <c r="B261" s="191"/>
      <c r="C261" s="191"/>
      <c r="D261" s="191"/>
      <c r="E261" s="191"/>
      <c r="F261" s="191"/>
      <c r="G261" s="191"/>
      <c r="H261" s="191"/>
      <c r="I261" s="191"/>
      <c r="J261" s="191"/>
      <c r="K261" s="191"/>
      <c r="L261" s="191"/>
      <c r="M261" s="191"/>
      <c r="N261" s="191"/>
      <c r="O261" s="191"/>
      <c r="P261" s="191"/>
      <c r="Q261" s="191"/>
      <c r="R261" s="191"/>
      <c r="S261" s="191"/>
      <c r="T261" s="191"/>
      <c r="U261" s="191"/>
      <c r="V261" s="378"/>
      <c r="W261" s="191"/>
      <c r="X261" s="191"/>
      <c r="Y261" s="191"/>
      <c r="Z261" s="191"/>
      <c r="AA261" s="191"/>
    </row>
    <row r="262" spans="1:27" ht="15.75" customHeight="1" x14ac:dyDescent="0.2">
      <c r="A262" s="377"/>
      <c r="B262" s="191"/>
      <c r="C262" s="191"/>
      <c r="D262" s="191"/>
      <c r="E262" s="191"/>
      <c r="F262" s="191"/>
      <c r="G262" s="191"/>
      <c r="H262" s="191"/>
      <c r="I262" s="191"/>
      <c r="J262" s="191"/>
      <c r="K262" s="191"/>
      <c r="L262" s="191"/>
      <c r="M262" s="191"/>
      <c r="N262" s="191"/>
      <c r="O262" s="191"/>
      <c r="P262" s="191"/>
      <c r="Q262" s="191"/>
      <c r="R262" s="191"/>
      <c r="S262" s="191"/>
      <c r="T262" s="191"/>
      <c r="U262" s="191"/>
      <c r="V262" s="378"/>
      <c r="W262" s="191"/>
      <c r="X262" s="191"/>
      <c r="Y262" s="191"/>
      <c r="Z262" s="191"/>
      <c r="AA262" s="191"/>
    </row>
    <row r="263" spans="1:27" ht="15.75" customHeight="1" x14ac:dyDescent="0.2">
      <c r="A263" s="377"/>
      <c r="B263" s="191"/>
      <c r="C263" s="191"/>
      <c r="D263" s="191"/>
      <c r="E263" s="191"/>
      <c r="F263" s="191"/>
      <c r="G263" s="191"/>
      <c r="H263" s="191"/>
      <c r="I263" s="191"/>
      <c r="J263" s="191"/>
      <c r="K263" s="191"/>
      <c r="L263" s="191"/>
      <c r="M263" s="191"/>
      <c r="N263" s="191"/>
      <c r="O263" s="191"/>
      <c r="P263" s="191"/>
      <c r="Q263" s="191"/>
      <c r="R263" s="191"/>
      <c r="S263" s="191"/>
      <c r="T263" s="191"/>
      <c r="U263" s="191"/>
      <c r="V263" s="378"/>
      <c r="W263" s="191"/>
      <c r="X263" s="191"/>
      <c r="Y263" s="191"/>
      <c r="Z263" s="191"/>
      <c r="AA263" s="191"/>
    </row>
    <row r="264" spans="1:27" ht="15.75" customHeight="1" x14ac:dyDescent="0.2">
      <c r="A264" s="377"/>
      <c r="B264" s="191"/>
      <c r="C264" s="191"/>
      <c r="D264" s="191"/>
      <c r="E264" s="191"/>
      <c r="F264" s="191"/>
      <c r="G264" s="191"/>
      <c r="H264" s="191"/>
      <c r="I264" s="191"/>
      <c r="J264" s="191"/>
      <c r="K264" s="191"/>
      <c r="L264" s="191"/>
      <c r="M264" s="191"/>
      <c r="N264" s="191"/>
      <c r="O264" s="191"/>
      <c r="P264" s="191"/>
      <c r="Q264" s="191"/>
      <c r="R264" s="191"/>
      <c r="S264" s="191"/>
      <c r="T264" s="191"/>
      <c r="U264" s="191"/>
      <c r="V264" s="378"/>
      <c r="W264" s="191"/>
      <c r="X264" s="191"/>
      <c r="Y264" s="191"/>
      <c r="Z264" s="191"/>
      <c r="AA264" s="191"/>
    </row>
    <row r="265" spans="1:27" ht="15.75" customHeight="1" x14ac:dyDescent="0.2">
      <c r="A265" s="377"/>
      <c r="B265" s="191"/>
      <c r="C265" s="191"/>
      <c r="D265" s="191"/>
      <c r="E265" s="191"/>
      <c r="F265" s="191"/>
      <c r="G265" s="191"/>
      <c r="H265" s="191"/>
      <c r="I265" s="191"/>
      <c r="J265" s="191"/>
      <c r="K265" s="191"/>
      <c r="L265" s="191"/>
      <c r="M265" s="191"/>
      <c r="N265" s="191"/>
      <c r="O265" s="191"/>
      <c r="P265" s="191"/>
      <c r="Q265" s="191"/>
      <c r="R265" s="191"/>
      <c r="S265" s="191"/>
      <c r="T265" s="191"/>
      <c r="U265" s="191"/>
      <c r="V265" s="378"/>
      <c r="W265" s="191"/>
      <c r="X265" s="191"/>
      <c r="Y265" s="191"/>
      <c r="Z265" s="191"/>
      <c r="AA265" s="191"/>
    </row>
    <row r="266" spans="1:27" ht="15.75" customHeight="1" x14ac:dyDescent="0.2">
      <c r="A266" s="377"/>
      <c r="B266" s="191"/>
      <c r="C266" s="191"/>
      <c r="D266" s="191"/>
      <c r="E266" s="191"/>
      <c r="F266" s="191"/>
      <c r="G266" s="191"/>
      <c r="H266" s="191"/>
      <c r="I266" s="191"/>
      <c r="J266" s="191"/>
      <c r="K266" s="191"/>
      <c r="L266" s="191"/>
      <c r="M266" s="191"/>
      <c r="N266" s="191"/>
      <c r="O266" s="191"/>
      <c r="P266" s="191"/>
      <c r="Q266" s="191"/>
      <c r="R266" s="191"/>
      <c r="S266" s="191"/>
      <c r="T266" s="191"/>
      <c r="U266" s="191"/>
      <c r="V266" s="378"/>
      <c r="W266" s="191"/>
      <c r="X266" s="191"/>
      <c r="Y266" s="191"/>
      <c r="Z266" s="191"/>
      <c r="AA266" s="191"/>
    </row>
    <row r="267" spans="1:27" ht="15.75" customHeight="1" x14ac:dyDescent="0.2">
      <c r="A267" s="377"/>
      <c r="B267" s="191"/>
      <c r="C267" s="191"/>
      <c r="D267" s="191"/>
      <c r="E267" s="191"/>
      <c r="F267" s="191"/>
      <c r="G267" s="191"/>
      <c r="H267" s="191"/>
      <c r="I267" s="191"/>
      <c r="J267" s="191"/>
      <c r="K267" s="191"/>
      <c r="L267" s="191"/>
      <c r="M267" s="191"/>
      <c r="N267" s="191"/>
      <c r="O267" s="191"/>
      <c r="P267" s="191"/>
      <c r="Q267" s="191"/>
      <c r="R267" s="191"/>
      <c r="S267" s="191"/>
      <c r="T267" s="191"/>
      <c r="U267" s="191"/>
      <c r="V267" s="378"/>
      <c r="W267" s="191"/>
      <c r="X267" s="191"/>
      <c r="Y267" s="191"/>
      <c r="Z267" s="191"/>
      <c r="AA267" s="191"/>
    </row>
    <row r="268" spans="1:27" ht="15.75" customHeight="1" x14ac:dyDescent="0.2">
      <c r="A268" s="377"/>
      <c r="B268" s="191"/>
      <c r="C268" s="191"/>
      <c r="D268" s="191"/>
      <c r="E268" s="191"/>
      <c r="F268" s="191"/>
      <c r="G268" s="191"/>
      <c r="H268" s="191"/>
      <c r="I268" s="191"/>
      <c r="J268" s="191"/>
      <c r="K268" s="191"/>
      <c r="L268" s="191"/>
      <c r="M268" s="191"/>
      <c r="N268" s="191"/>
      <c r="O268" s="191"/>
      <c r="P268" s="191"/>
      <c r="Q268" s="191"/>
      <c r="R268" s="191"/>
      <c r="S268" s="191"/>
      <c r="T268" s="191"/>
      <c r="U268" s="191"/>
      <c r="V268" s="378"/>
      <c r="W268" s="191"/>
      <c r="X268" s="191"/>
      <c r="Y268" s="191"/>
      <c r="Z268" s="191"/>
      <c r="AA268" s="191"/>
    </row>
    <row r="269" spans="1:27" ht="15.75" customHeight="1" x14ac:dyDescent="0.2">
      <c r="A269" s="377"/>
      <c r="B269" s="191"/>
      <c r="C269" s="191"/>
      <c r="D269" s="191"/>
      <c r="E269" s="191"/>
      <c r="F269" s="191"/>
      <c r="G269" s="191"/>
      <c r="H269" s="191"/>
      <c r="I269" s="191"/>
      <c r="J269" s="191"/>
      <c r="K269" s="191"/>
      <c r="L269" s="191"/>
      <c r="M269" s="191"/>
      <c r="N269" s="191"/>
      <c r="O269" s="191"/>
      <c r="P269" s="191"/>
      <c r="Q269" s="191"/>
      <c r="R269" s="191"/>
      <c r="S269" s="191"/>
      <c r="T269" s="191"/>
      <c r="U269" s="191"/>
      <c r="V269" s="378"/>
      <c r="W269" s="191"/>
      <c r="X269" s="191"/>
      <c r="Y269" s="191"/>
      <c r="Z269" s="191"/>
      <c r="AA269" s="191"/>
    </row>
    <row r="270" spans="1:27" ht="15.75" customHeight="1" x14ac:dyDescent="0.2">
      <c r="A270" s="377"/>
      <c r="B270" s="191"/>
      <c r="C270" s="191"/>
      <c r="D270" s="191"/>
      <c r="E270" s="191"/>
      <c r="F270" s="191"/>
      <c r="G270" s="191"/>
      <c r="H270" s="191"/>
      <c r="I270" s="191"/>
      <c r="J270" s="191"/>
      <c r="K270" s="191"/>
      <c r="L270" s="191"/>
      <c r="M270" s="191"/>
      <c r="N270" s="191"/>
      <c r="O270" s="191"/>
      <c r="P270" s="191"/>
      <c r="Q270" s="191"/>
      <c r="R270" s="191"/>
      <c r="S270" s="191"/>
      <c r="T270" s="191"/>
      <c r="U270" s="191"/>
      <c r="V270" s="378"/>
      <c r="W270" s="191"/>
      <c r="X270" s="191"/>
      <c r="Y270" s="191"/>
      <c r="Z270" s="191"/>
      <c r="AA270" s="191"/>
    </row>
    <row r="271" spans="1:27" ht="15.75" customHeight="1" x14ac:dyDescent="0.2">
      <c r="A271" s="377"/>
      <c r="B271" s="191"/>
      <c r="C271" s="191"/>
      <c r="D271" s="191"/>
      <c r="E271" s="191"/>
      <c r="F271" s="191"/>
      <c r="G271" s="191"/>
      <c r="H271" s="191"/>
      <c r="I271" s="191"/>
      <c r="J271" s="191"/>
      <c r="K271" s="191"/>
      <c r="L271" s="191"/>
      <c r="M271" s="191"/>
      <c r="N271" s="191"/>
      <c r="O271" s="191"/>
      <c r="P271" s="191"/>
      <c r="Q271" s="191"/>
      <c r="R271" s="191"/>
      <c r="S271" s="191"/>
      <c r="T271" s="191"/>
      <c r="U271" s="191"/>
      <c r="V271" s="378"/>
      <c r="W271" s="191"/>
      <c r="X271" s="191"/>
      <c r="Y271" s="191"/>
      <c r="Z271" s="191"/>
      <c r="AA271" s="191"/>
    </row>
    <row r="272" spans="1:27" ht="15.75" customHeight="1" x14ac:dyDescent="0.2">
      <c r="A272" s="377"/>
      <c r="B272" s="191"/>
      <c r="C272" s="191"/>
      <c r="D272" s="191"/>
      <c r="E272" s="191"/>
      <c r="F272" s="191"/>
      <c r="G272" s="191"/>
      <c r="H272" s="191"/>
      <c r="I272" s="191"/>
      <c r="J272" s="191"/>
      <c r="K272" s="191"/>
      <c r="L272" s="191"/>
      <c r="M272" s="191"/>
      <c r="N272" s="191"/>
      <c r="O272" s="191"/>
      <c r="P272" s="191"/>
      <c r="Q272" s="191"/>
      <c r="R272" s="191"/>
      <c r="S272" s="191"/>
      <c r="T272" s="191"/>
      <c r="U272" s="191"/>
      <c r="V272" s="378"/>
      <c r="W272" s="191"/>
      <c r="X272" s="191"/>
      <c r="Y272" s="191"/>
      <c r="Z272" s="191"/>
      <c r="AA272" s="191"/>
    </row>
    <row r="273" spans="1:27" ht="15.75" customHeight="1" x14ac:dyDescent="0.2">
      <c r="A273" s="377"/>
      <c r="B273" s="191"/>
      <c r="C273" s="191"/>
      <c r="D273" s="191"/>
      <c r="E273" s="191"/>
      <c r="F273" s="191"/>
      <c r="G273" s="191"/>
      <c r="H273" s="191"/>
      <c r="I273" s="191"/>
      <c r="J273" s="191"/>
      <c r="K273" s="191"/>
      <c r="L273" s="191"/>
      <c r="M273" s="191"/>
      <c r="N273" s="191"/>
      <c r="O273" s="191"/>
      <c r="P273" s="191"/>
      <c r="Q273" s="191"/>
      <c r="R273" s="191"/>
      <c r="S273" s="191"/>
      <c r="T273" s="191"/>
      <c r="U273" s="191"/>
      <c r="V273" s="378"/>
      <c r="W273" s="191"/>
      <c r="X273" s="191"/>
      <c r="Y273" s="191"/>
      <c r="Z273" s="191"/>
      <c r="AA273" s="191"/>
    </row>
    <row r="274" spans="1:27" ht="15.75" customHeight="1" x14ac:dyDescent="0.2">
      <c r="A274" s="377"/>
      <c r="B274" s="191"/>
      <c r="C274" s="191"/>
      <c r="D274" s="191"/>
      <c r="E274" s="191"/>
      <c r="F274" s="191"/>
      <c r="G274" s="191"/>
      <c r="H274" s="191"/>
      <c r="I274" s="191"/>
      <c r="J274" s="191"/>
      <c r="K274" s="191"/>
      <c r="L274" s="191"/>
      <c r="M274" s="191"/>
      <c r="N274" s="191"/>
      <c r="O274" s="191"/>
      <c r="P274" s="191"/>
      <c r="Q274" s="191"/>
      <c r="R274" s="191"/>
      <c r="S274" s="191"/>
      <c r="T274" s="191"/>
      <c r="U274" s="191"/>
      <c r="V274" s="378"/>
      <c r="W274" s="191"/>
      <c r="X274" s="191"/>
      <c r="Y274" s="191"/>
      <c r="Z274" s="191"/>
      <c r="AA274" s="191"/>
    </row>
    <row r="275" spans="1:27" ht="15.75" customHeight="1" x14ac:dyDescent="0.2">
      <c r="A275" s="377"/>
      <c r="B275" s="191"/>
      <c r="C275" s="191"/>
      <c r="D275" s="191"/>
      <c r="E275" s="191"/>
      <c r="F275" s="191"/>
      <c r="G275" s="191"/>
      <c r="H275" s="191"/>
      <c r="I275" s="191"/>
      <c r="J275" s="191"/>
      <c r="K275" s="191"/>
      <c r="L275" s="191"/>
      <c r="M275" s="191"/>
      <c r="N275" s="191"/>
      <c r="O275" s="191"/>
      <c r="P275" s="191"/>
      <c r="Q275" s="191"/>
      <c r="R275" s="191"/>
      <c r="S275" s="191"/>
      <c r="T275" s="191"/>
      <c r="U275" s="191"/>
      <c r="V275" s="378"/>
      <c r="W275" s="191"/>
      <c r="X275" s="191"/>
      <c r="Y275" s="191"/>
      <c r="Z275" s="191"/>
      <c r="AA275" s="191"/>
    </row>
    <row r="276" spans="1:27" ht="15.75" customHeight="1" x14ac:dyDescent="0.2">
      <c r="A276" s="377"/>
      <c r="B276" s="191"/>
      <c r="C276" s="191"/>
      <c r="D276" s="191"/>
      <c r="E276" s="191"/>
      <c r="F276" s="191"/>
      <c r="G276" s="191"/>
      <c r="H276" s="191"/>
      <c r="I276" s="191"/>
      <c r="J276" s="191"/>
      <c r="K276" s="191"/>
      <c r="L276" s="191"/>
      <c r="M276" s="191"/>
      <c r="N276" s="191"/>
      <c r="O276" s="191"/>
      <c r="P276" s="191"/>
      <c r="Q276" s="191"/>
      <c r="R276" s="191"/>
      <c r="S276" s="191"/>
      <c r="T276" s="191"/>
      <c r="U276" s="191"/>
      <c r="V276" s="378"/>
      <c r="W276" s="191"/>
      <c r="X276" s="191"/>
      <c r="Y276" s="191"/>
      <c r="Z276" s="191"/>
      <c r="AA276" s="191"/>
    </row>
    <row r="277" spans="1:27" ht="15.75" customHeight="1" x14ac:dyDescent="0.2">
      <c r="A277" s="377"/>
      <c r="B277" s="191"/>
      <c r="C277" s="191"/>
      <c r="D277" s="191"/>
      <c r="E277" s="191"/>
      <c r="F277" s="191"/>
      <c r="G277" s="191"/>
      <c r="H277" s="191"/>
      <c r="I277" s="191"/>
      <c r="J277" s="191"/>
      <c r="K277" s="191"/>
      <c r="L277" s="191"/>
      <c r="M277" s="191"/>
      <c r="N277" s="191"/>
      <c r="O277" s="191"/>
      <c r="P277" s="191"/>
      <c r="Q277" s="191"/>
      <c r="R277" s="191"/>
      <c r="S277" s="191"/>
      <c r="T277" s="191"/>
      <c r="U277" s="191"/>
      <c r="V277" s="378"/>
      <c r="W277" s="191"/>
      <c r="X277" s="191"/>
      <c r="Y277" s="191"/>
      <c r="Z277" s="191"/>
      <c r="AA277" s="191"/>
    </row>
    <row r="278" spans="1:27" ht="15.75" customHeight="1" x14ac:dyDescent="0.2">
      <c r="A278" s="377"/>
      <c r="B278" s="191"/>
      <c r="C278" s="191"/>
      <c r="D278" s="191"/>
      <c r="E278" s="191"/>
      <c r="F278" s="191"/>
      <c r="G278" s="191"/>
      <c r="H278" s="191"/>
      <c r="I278" s="191"/>
      <c r="J278" s="191"/>
      <c r="K278" s="191"/>
      <c r="L278" s="191"/>
      <c r="M278" s="191"/>
      <c r="N278" s="191"/>
      <c r="O278" s="191"/>
      <c r="P278" s="191"/>
      <c r="Q278" s="191"/>
      <c r="R278" s="191"/>
      <c r="S278" s="191"/>
      <c r="T278" s="191"/>
      <c r="U278" s="191"/>
      <c r="V278" s="378"/>
      <c r="W278" s="191"/>
      <c r="X278" s="191"/>
      <c r="Y278" s="191"/>
      <c r="Z278" s="191"/>
      <c r="AA278" s="191"/>
    </row>
    <row r="279" spans="1:27" ht="15.75" customHeight="1" x14ac:dyDescent="0.2">
      <c r="A279" s="377"/>
      <c r="B279" s="191"/>
      <c r="C279" s="191"/>
      <c r="D279" s="191"/>
      <c r="E279" s="191"/>
      <c r="F279" s="191"/>
      <c r="G279" s="191"/>
      <c r="H279" s="191"/>
      <c r="I279" s="191"/>
      <c r="J279" s="191"/>
      <c r="K279" s="191"/>
      <c r="L279" s="191"/>
      <c r="M279" s="191"/>
      <c r="N279" s="191"/>
      <c r="O279" s="191"/>
      <c r="P279" s="191"/>
      <c r="Q279" s="191"/>
      <c r="R279" s="191"/>
      <c r="S279" s="191"/>
      <c r="T279" s="191"/>
      <c r="U279" s="191"/>
      <c r="V279" s="378"/>
      <c r="W279" s="191"/>
      <c r="X279" s="191"/>
      <c r="Y279" s="191"/>
      <c r="Z279" s="191"/>
      <c r="AA279" s="191"/>
    </row>
    <row r="280" spans="1:27" ht="15.75" customHeight="1" x14ac:dyDescent="0.2">
      <c r="A280" s="377"/>
      <c r="B280" s="191"/>
      <c r="C280" s="191"/>
      <c r="D280" s="191"/>
      <c r="E280" s="191"/>
      <c r="F280" s="191"/>
      <c r="G280" s="191"/>
      <c r="H280" s="191"/>
      <c r="I280" s="191"/>
      <c r="J280" s="191"/>
      <c r="K280" s="191"/>
      <c r="L280" s="191"/>
      <c r="M280" s="191"/>
      <c r="N280" s="191"/>
      <c r="O280" s="191"/>
      <c r="P280" s="191"/>
      <c r="Q280" s="191"/>
      <c r="R280" s="191"/>
      <c r="S280" s="191"/>
      <c r="T280" s="191"/>
      <c r="U280" s="191"/>
      <c r="V280" s="378"/>
      <c r="W280" s="191"/>
      <c r="X280" s="191"/>
      <c r="Y280" s="191"/>
      <c r="Z280" s="191"/>
      <c r="AA280" s="191"/>
    </row>
    <row r="281" spans="1:27" ht="15.75" customHeight="1" x14ac:dyDescent="0.2">
      <c r="A281" s="377"/>
      <c r="B281" s="191"/>
      <c r="C281" s="191"/>
      <c r="D281" s="191"/>
      <c r="E281" s="191"/>
      <c r="F281" s="191"/>
      <c r="G281" s="191"/>
      <c r="H281" s="191"/>
      <c r="I281" s="191"/>
      <c r="J281" s="191"/>
      <c r="K281" s="191"/>
      <c r="L281" s="191"/>
      <c r="M281" s="191"/>
      <c r="N281" s="191"/>
      <c r="O281" s="191"/>
      <c r="P281" s="191"/>
      <c r="Q281" s="191"/>
      <c r="R281" s="191"/>
      <c r="S281" s="191"/>
      <c r="T281" s="191"/>
      <c r="U281" s="191"/>
      <c r="V281" s="378"/>
      <c r="W281" s="191"/>
      <c r="X281" s="191"/>
      <c r="Y281" s="191"/>
      <c r="Z281" s="191"/>
      <c r="AA281" s="191"/>
    </row>
    <row r="282" spans="1:27" ht="15.75" customHeight="1" x14ac:dyDescent="0.2">
      <c r="A282" s="377"/>
      <c r="B282" s="191"/>
      <c r="C282" s="191"/>
      <c r="D282" s="191"/>
      <c r="E282" s="191"/>
      <c r="F282" s="191"/>
      <c r="G282" s="191"/>
      <c r="H282" s="191"/>
      <c r="I282" s="191"/>
      <c r="J282" s="191"/>
      <c r="K282" s="191"/>
      <c r="L282" s="191"/>
      <c r="M282" s="191"/>
      <c r="N282" s="191"/>
      <c r="O282" s="191"/>
      <c r="P282" s="191"/>
      <c r="Q282" s="191"/>
      <c r="R282" s="191"/>
      <c r="S282" s="191"/>
      <c r="T282" s="191"/>
      <c r="U282" s="191"/>
      <c r="V282" s="378"/>
      <c r="W282" s="191"/>
      <c r="X282" s="191"/>
      <c r="Y282" s="191"/>
      <c r="Z282" s="191"/>
      <c r="AA282" s="191"/>
    </row>
    <row r="283" spans="1:27" ht="15.75" customHeight="1" x14ac:dyDescent="0.2">
      <c r="A283" s="377"/>
      <c r="B283" s="191"/>
      <c r="C283" s="191"/>
      <c r="D283" s="191"/>
      <c r="E283" s="191"/>
      <c r="F283" s="191"/>
      <c r="G283" s="191"/>
      <c r="H283" s="191"/>
      <c r="I283" s="191"/>
      <c r="J283" s="191"/>
      <c r="K283" s="191"/>
      <c r="L283" s="191"/>
      <c r="M283" s="191"/>
      <c r="N283" s="191"/>
      <c r="O283" s="191"/>
      <c r="P283" s="191"/>
      <c r="Q283" s="191"/>
      <c r="R283" s="191"/>
      <c r="S283" s="191"/>
      <c r="T283" s="191"/>
      <c r="U283" s="191"/>
      <c r="V283" s="378"/>
      <c r="W283" s="191"/>
      <c r="X283" s="191"/>
      <c r="Y283" s="191"/>
      <c r="Z283" s="191"/>
      <c r="AA283" s="191"/>
    </row>
    <row r="284" spans="1:27" ht="15.75" customHeight="1" x14ac:dyDescent="0.2">
      <c r="A284" s="377"/>
      <c r="B284" s="191"/>
      <c r="C284" s="191"/>
      <c r="D284" s="191"/>
      <c r="E284" s="191"/>
      <c r="F284" s="191"/>
      <c r="G284" s="191"/>
      <c r="H284" s="191"/>
      <c r="I284" s="191"/>
      <c r="J284" s="191"/>
      <c r="K284" s="191"/>
      <c r="L284" s="191"/>
      <c r="M284" s="191"/>
      <c r="N284" s="191"/>
      <c r="O284" s="191"/>
      <c r="P284" s="191"/>
      <c r="Q284" s="191"/>
      <c r="R284" s="191"/>
      <c r="S284" s="191"/>
      <c r="T284" s="191"/>
      <c r="U284" s="191"/>
      <c r="V284" s="378"/>
      <c r="W284" s="191"/>
      <c r="X284" s="191"/>
      <c r="Y284" s="191"/>
      <c r="Z284" s="191"/>
      <c r="AA284" s="191"/>
    </row>
    <row r="285" spans="1:27" ht="15.75" customHeight="1" x14ac:dyDescent="0.2">
      <c r="A285" s="377"/>
      <c r="B285" s="191"/>
      <c r="C285" s="191"/>
      <c r="D285" s="191"/>
      <c r="E285" s="191"/>
      <c r="F285" s="191"/>
      <c r="G285" s="191"/>
      <c r="H285" s="191"/>
      <c r="I285" s="191"/>
      <c r="J285" s="191"/>
      <c r="K285" s="191"/>
      <c r="L285" s="191"/>
      <c r="M285" s="191"/>
      <c r="N285" s="191"/>
      <c r="O285" s="191"/>
      <c r="P285" s="191"/>
      <c r="Q285" s="191"/>
      <c r="R285" s="191"/>
      <c r="S285" s="191"/>
      <c r="T285" s="191"/>
      <c r="U285" s="191"/>
      <c r="V285" s="378"/>
      <c r="W285" s="191"/>
      <c r="X285" s="191"/>
      <c r="Y285" s="191"/>
      <c r="Z285" s="191"/>
      <c r="AA285" s="191"/>
    </row>
    <row r="286" spans="1:27" ht="15.75" customHeight="1" x14ac:dyDescent="0.2">
      <c r="A286" s="377"/>
      <c r="B286" s="191"/>
      <c r="C286" s="191"/>
      <c r="D286" s="191"/>
      <c r="E286" s="191"/>
      <c r="F286" s="191"/>
      <c r="G286" s="191"/>
      <c r="H286" s="191"/>
      <c r="I286" s="191"/>
      <c r="J286" s="191"/>
      <c r="K286" s="191"/>
      <c r="L286" s="191"/>
      <c r="M286" s="191"/>
      <c r="N286" s="191"/>
      <c r="O286" s="191"/>
      <c r="P286" s="191"/>
      <c r="Q286" s="191"/>
      <c r="R286" s="191"/>
      <c r="S286" s="191"/>
      <c r="T286" s="191"/>
      <c r="U286" s="191"/>
      <c r="V286" s="378"/>
      <c r="W286" s="191"/>
      <c r="X286" s="191"/>
      <c r="Y286" s="191"/>
      <c r="Z286" s="191"/>
      <c r="AA286" s="191"/>
    </row>
    <row r="287" spans="1:27" ht="15.75" customHeight="1" x14ac:dyDescent="0.2">
      <c r="A287" s="377"/>
      <c r="B287" s="191"/>
      <c r="C287" s="191"/>
      <c r="D287" s="191"/>
      <c r="E287" s="191"/>
      <c r="F287" s="191"/>
      <c r="G287" s="191"/>
      <c r="H287" s="191"/>
      <c r="I287" s="191"/>
      <c r="J287" s="191"/>
      <c r="K287" s="191"/>
      <c r="L287" s="191"/>
      <c r="M287" s="191"/>
      <c r="N287" s="191"/>
      <c r="O287" s="191"/>
      <c r="P287" s="191"/>
      <c r="Q287" s="191"/>
      <c r="R287" s="191"/>
      <c r="S287" s="191"/>
      <c r="T287" s="191"/>
      <c r="U287" s="191"/>
      <c r="V287" s="378"/>
      <c r="W287" s="191"/>
      <c r="X287" s="191"/>
      <c r="Y287" s="191"/>
      <c r="Z287" s="191"/>
      <c r="AA287" s="191"/>
    </row>
    <row r="288" spans="1:27" ht="15.75" customHeight="1" x14ac:dyDescent="0.2">
      <c r="A288" s="377"/>
      <c r="B288" s="191"/>
      <c r="C288" s="191"/>
      <c r="D288" s="191"/>
      <c r="E288" s="191"/>
      <c r="F288" s="191"/>
      <c r="G288" s="191"/>
      <c r="H288" s="191"/>
      <c r="I288" s="191"/>
      <c r="J288" s="191"/>
      <c r="K288" s="191"/>
      <c r="L288" s="191"/>
      <c r="M288" s="191"/>
      <c r="N288" s="191"/>
      <c r="O288" s="191"/>
      <c r="P288" s="191"/>
      <c r="Q288" s="191"/>
      <c r="R288" s="191"/>
      <c r="S288" s="191"/>
      <c r="T288" s="191"/>
      <c r="U288" s="191"/>
      <c r="V288" s="378"/>
      <c r="W288" s="191"/>
      <c r="X288" s="191"/>
      <c r="Y288" s="191"/>
      <c r="Z288" s="191"/>
      <c r="AA288" s="191"/>
    </row>
    <row r="289" spans="1:27" ht="15.75" customHeight="1" x14ac:dyDescent="0.2">
      <c r="A289" s="377"/>
      <c r="B289" s="191"/>
      <c r="C289" s="191"/>
      <c r="D289" s="191"/>
      <c r="E289" s="191"/>
      <c r="F289" s="191"/>
      <c r="G289" s="191"/>
      <c r="H289" s="191"/>
      <c r="I289" s="191"/>
      <c r="J289" s="191"/>
      <c r="K289" s="191"/>
      <c r="L289" s="191"/>
      <c r="M289" s="191"/>
      <c r="N289" s="191"/>
      <c r="O289" s="191"/>
      <c r="P289" s="191"/>
      <c r="Q289" s="191"/>
      <c r="R289" s="191"/>
      <c r="S289" s="191"/>
      <c r="T289" s="191"/>
      <c r="U289" s="191"/>
      <c r="V289" s="378"/>
      <c r="W289" s="191"/>
      <c r="X289" s="191"/>
      <c r="Y289" s="191"/>
      <c r="Z289" s="191"/>
      <c r="AA289" s="191"/>
    </row>
    <row r="290" spans="1:27" ht="15.75" customHeight="1" x14ac:dyDescent="0.2">
      <c r="A290" s="377"/>
      <c r="B290" s="191"/>
      <c r="C290" s="191"/>
      <c r="D290" s="191"/>
      <c r="E290" s="191"/>
      <c r="F290" s="191"/>
      <c r="G290" s="191"/>
      <c r="H290" s="191"/>
      <c r="I290" s="191"/>
      <c r="J290" s="191"/>
      <c r="K290" s="191"/>
      <c r="L290" s="191"/>
      <c r="M290" s="191"/>
      <c r="N290" s="191"/>
      <c r="O290" s="191"/>
      <c r="P290" s="191"/>
      <c r="Q290" s="191"/>
      <c r="R290" s="191"/>
      <c r="S290" s="191"/>
      <c r="T290" s="191"/>
      <c r="U290" s="191"/>
      <c r="V290" s="378"/>
      <c r="W290" s="191"/>
      <c r="X290" s="191"/>
      <c r="Y290" s="191"/>
      <c r="Z290" s="191"/>
      <c r="AA290" s="191"/>
    </row>
    <row r="291" spans="1:27" ht="15.75" customHeight="1" x14ac:dyDescent="0.2">
      <c r="A291" s="377"/>
      <c r="B291" s="191"/>
      <c r="C291" s="191"/>
      <c r="D291" s="191"/>
      <c r="E291" s="191"/>
      <c r="F291" s="191"/>
      <c r="G291" s="191"/>
      <c r="H291" s="191"/>
      <c r="I291" s="191"/>
      <c r="J291" s="191"/>
      <c r="K291" s="191"/>
      <c r="L291" s="191"/>
      <c r="M291" s="191"/>
      <c r="N291" s="191"/>
      <c r="O291" s="191"/>
      <c r="P291" s="191"/>
      <c r="Q291" s="191"/>
      <c r="R291" s="191"/>
      <c r="S291" s="191"/>
      <c r="T291" s="191"/>
      <c r="U291" s="191"/>
      <c r="V291" s="378"/>
      <c r="W291" s="191"/>
      <c r="X291" s="191"/>
      <c r="Y291" s="191"/>
      <c r="Z291" s="191"/>
      <c r="AA291" s="191"/>
    </row>
    <row r="292" spans="1:27" ht="15.75" customHeight="1" x14ac:dyDescent="0.2">
      <c r="A292" s="377"/>
      <c r="B292" s="191"/>
      <c r="C292" s="191"/>
      <c r="D292" s="191"/>
      <c r="E292" s="191"/>
      <c r="F292" s="191"/>
      <c r="G292" s="191"/>
      <c r="H292" s="191"/>
      <c r="I292" s="191"/>
      <c r="J292" s="191"/>
      <c r="K292" s="191"/>
      <c r="L292" s="191"/>
      <c r="M292" s="191"/>
      <c r="N292" s="191"/>
      <c r="O292" s="191"/>
      <c r="P292" s="191"/>
      <c r="Q292" s="191"/>
      <c r="R292" s="191"/>
      <c r="S292" s="191"/>
      <c r="T292" s="191"/>
      <c r="U292" s="191"/>
      <c r="V292" s="378"/>
      <c r="W292" s="191"/>
      <c r="X292" s="191"/>
      <c r="Y292" s="191"/>
      <c r="Z292" s="191"/>
      <c r="AA292" s="191"/>
    </row>
    <row r="293" spans="1:27" ht="15.75" customHeight="1" x14ac:dyDescent="0.2">
      <c r="A293" s="377"/>
      <c r="B293" s="191"/>
      <c r="C293" s="191"/>
      <c r="D293" s="191"/>
      <c r="E293" s="191"/>
      <c r="F293" s="191"/>
      <c r="G293" s="191"/>
      <c r="H293" s="191"/>
      <c r="I293" s="191"/>
      <c r="J293" s="191"/>
      <c r="K293" s="191"/>
      <c r="L293" s="191"/>
      <c r="M293" s="191"/>
      <c r="N293" s="191"/>
      <c r="O293" s="191"/>
      <c r="P293" s="191"/>
      <c r="Q293" s="191"/>
      <c r="R293" s="191"/>
      <c r="S293" s="191"/>
      <c r="T293" s="191"/>
      <c r="U293" s="191"/>
      <c r="V293" s="378"/>
      <c r="W293" s="191"/>
      <c r="X293" s="191"/>
      <c r="Y293" s="191"/>
      <c r="Z293" s="191"/>
      <c r="AA293" s="191"/>
    </row>
    <row r="294" spans="1:27" ht="15.75" customHeight="1" x14ac:dyDescent="0.2">
      <c r="A294" s="377"/>
      <c r="B294" s="191"/>
      <c r="C294" s="191"/>
      <c r="D294" s="191"/>
      <c r="E294" s="191"/>
      <c r="F294" s="191"/>
      <c r="G294" s="191"/>
      <c r="H294" s="191"/>
      <c r="I294" s="191"/>
      <c r="J294" s="191"/>
      <c r="K294" s="191"/>
      <c r="L294" s="191"/>
      <c r="M294" s="191"/>
      <c r="N294" s="191"/>
      <c r="O294" s="191"/>
      <c r="P294" s="191"/>
      <c r="Q294" s="191"/>
      <c r="R294" s="191"/>
      <c r="S294" s="191"/>
      <c r="T294" s="191"/>
      <c r="U294" s="191"/>
      <c r="V294" s="378"/>
      <c r="W294" s="191"/>
      <c r="X294" s="191"/>
      <c r="Y294" s="191"/>
      <c r="Z294" s="191"/>
      <c r="AA294" s="191"/>
    </row>
    <row r="295" spans="1:27" ht="15.75" customHeight="1" x14ac:dyDescent="0.2">
      <c r="A295" s="377"/>
      <c r="B295" s="191"/>
      <c r="C295" s="191"/>
      <c r="D295" s="191"/>
      <c r="E295" s="191"/>
      <c r="F295" s="191"/>
      <c r="G295" s="191"/>
      <c r="H295" s="191"/>
      <c r="I295" s="191"/>
      <c r="J295" s="191"/>
      <c r="K295" s="191"/>
      <c r="L295" s="191"/>
      <c r="M295" s="191"/>
      <c r="N295" s="191"/>
      <c r="O295" s="191"/>
      <c r="P295" s="191"/>
      <c r="Q295" s="191"/>
      <c r="R295" s="191"/>
      <c r="S295" s="191"/>
      <c r="T295" s="191"/>
      <c r="U295" s="191"/>
      <c r="V295" s="378"/>
      <c r="W295" s="191"/>
      <c r="X295" s="191"/>
      <c r="Y295" s="191"/>
      <c r="Z295" s="191"/>
      <c r="AA295" s="191"/>
    </row>
    <row r="296" spans="1:27" ht="15.75" customHeight="1" x14ac:dyDescent="0.2">
      <c r="A296" s="377"/>
      <c r="B296" s="191"/>
      <c r="C296" s="191"/>
      <c r="D296" s="191"/>
      <c r="E296" s="191"/>
      <c r="F296" s="191"/>
      <c r="G296" s="191"/>
      <c r="H296" s="191"/>
      <c r="I296" s="191"/>
      <c r="J296" s="191"/>
      <c r="K296" s="191"/>
      <c r="L296" s="191"/>
      <c r="M296" s="191"/>
      <c r="N296" s="191"/>
      <c r="O296" s="191"/>
      <c r="P296" s="191"/>
      <c r="Q296" s="191"/>
      <c r="R296" s="191"/>
      <c r="S296" s="191"/>
      <c r="T296" s="191"/>
      <c r="U296" s="191"/>
      <c r="V296" s="378"/>
      <c r="W296" s="191"/>
      <c r="X296" s="191"/>
      <c r="Y296" s="191"/>
      <c r="Z296" s="191"/>
      <c r="AA296" s="191"/>
    </row>
    <row r="297" spans="1:27" ht="15.75" customHeight="1" x14ac:dyDescent="0.2">
      <c r="A297" s="377"/>
      <c r="B297" s="191"/>
      <c r="C297" s="191"/>
      <c r="D297" s="191"/>
      <c r="E297" s="191"/>
      <c r="F297" s="191"/>
      <c r="G297" s="191"/>
      <c r="H297" s="191"/>
      <c r="I297" s="191"/>
      <c r="J297" s="191"/>
      <c r="K297" s="191"/>
      <c r="L297" s="191"/>
      <c r="M297" s="191"/>
      <c r="N297" s="191"/>
      <c r="O297" s="191"/>
      <c r="P297" s="191"/>
      <c r="Q297" s="191"/>
      <c r="R297" s="191"/>
      <c r="S297" s="191"/>
      <c r="T297" s="191"/>
      <c r="U297" s="191"/>
      <c r="V297" s="378"/>
      <c r="W297" s="191"/>
      <c r="X297" s="191"/>
      <c r="Y297" s="191"/>
      <c r="Z297" s="191"/>
      <c r="AA297" s="191"/>
    </row>
    <row r="298" spans="1:27" ht="15.75" customHeight="1" x14ac:dyDescent="0.2">
      <c r="A298" s="377"/>
      <c r="B298" s="191"/>
      <c r="C298" s="191"/>
      <c r="D298" s="191"/>
      <c r="E298" s="191"/>
      <c r="F298" s="191"/>
      <c r="G298" s="191"/>
      <c r="H298" s="191"/>
      <c r="I298" s="191"/>
      <c r="J298" s="191"/>
      <c r="K298" s="191"/>
      <c r="L298" s="191"/>
      <c r="M298" s="191"/>
      <c r="N298" s="191"/>
      <c r="O298" s="191"/>
      <c r="P298" s="191"/>
      <c r="Q298" s="191"/>
      <c r="R298" s="191"/>
      <c r="S298" s="191"/>
      <c r="T298" s="191"/>
      <c r="U298" s="191"/>
      <c r="V298" s="378"/>
      <c r="W298" s="191"/>
      <c r="X298" s="191"/>
      <c r="Y298" s="191"/>
      <c r="Z298" s="191"/>
      <c r="AA298" s="191"/>
    </row>
    <row r="299" spans="1:27" ht="15.75" customHeight="1" x14ac:dyDescent="0.2">
      <c r="A299" s="377"/>
      <c r="B299" s="191"/>
      <c r="C299" s="191"/>
      <c r="D299" s="191"/>
      <c r="E299" s="191"/>
      <c r="F299" s="191"/>
      <c r="G299" s="191"/>
      <c r="H299" s="191"/>
      <c r="I299" s="191"/>
      <c r="J299" s="191"/>
      <c r="K299" s="191"/>
      <c r="L299" s="191"/>
      <c r="M299" s="191"/>
      <c r="N299" s="191"/>
      <c r="O299" s="191"/>
      <c r="P299" s="191"/>
      <c r="Q299" s="191"/>
      <c r="R299" s="191"/>
      <c r="S299" s="191"/>
      <c r="T299" s="191"/>
      <c r="U299" s="191"/>
      <c r="V299" s="378"/>
      <c r="W299" s="191"/>
      <c r="X299" s="191"/>
      <c r="Y299" s="191"/>
      <c r="Z299" s="191"/>
      <c r="AA299" s="191"/>
    </row>
    <row r="300" spans="1:27" ht="15.75" customHeight="1" x14ac:dyDescent="0.2">
      <c r="A300" s="377"/>
      <c r="B300" s="191"/>
      <c r="C300" s="191"/>
      <c r="D300" s="191"/>
      <c r="E300" s="191"/>
      <c r="F300" s="191"/>
      <c r="G300" s="191"/>
      <c r="H300" s="191"/>
      <c r="I300" s="191"/>
      <c r="J300" s="191"/>
      <c r="K300" s="191"/>
      <c r="L300" s="191"/>
      <c r="M300" s="191"/>
      <c r="N300" s="191"/>
      <c r="O300" s="191"/>
      <c r="P300" s="191"/>
      <c r="Q300" s="191"/>
      <c r="R300" s="191"/>
      <c r="S300" s="191"/>
      <c r="T300" s="191"/>
      <c r="U300" s="191"/>
      <c r="V300" s="378"/>
      <c r="W300" s="191"/>
      <c r="X300" s="191"/>
      <c r="Y300" s="191"/>
      <c r="Z300" s="191"/>
      <c r="AA300" s="191"/>
    </row>
    <row r="301" spans="1:27" ht="15.75" customHeight="1" x14ac:dyDescent="0.2">
      <c r="A301" s="377"/>
      <c r="B301" s="191"/>
      <c r="C301" s="191"/>
      <c r="D301" s="191"/>
      <c r="E301" s="191"/>
      <c r="F301" s="191"/>
      <c r="G301" s="191"/>
      <c r="H301" s="191"/>
      <c r="I301" s="191"/>
      <c r="J301" s="191"/>
      <c r="K301" s="191"/>
      <c r="L301" s="191"/>
      <c r="M301" s="191"/>
      <c r="N301" s="191"/>
      <c r="O301" s="191"/>
      <c r="P301" s="191"/>
      <c r="Q301" s="191"/>
      <c r="R301" s="191"/>
      <c r="S301" s="191"/>
      <c r="T301" s="191"/>
      <c r="U301" s="191"/>
      <c r="V301" s="378"/>
      <c r="W301" s="191"/>
      <c r="X301" s="191"/>
      <c r="Y301" s="191"/>
      <c r="Z301" s="191"/>
      <c r="AA301" s="191"/>
    </row>
    <row r="302" spans="1:27" ht="15.75" customHeight="1" x14ac:dyDescent="0.2">
      <c r="A302" s="377"/>
      <c r="B302" s="191"/>
      <c r="C302" s="191"/>
      <c r="D302" s="191"/>
      <c r="E302" s="191"/>
      <c r="F302" s="191"/>
      <c r="G302" s="191"/>
      <c r="H302" s="191"/>
      <c r="I302" s="191"/>
      <c r="J302" s="191"/>
      <c r="K302" s="191"/>
      <c r="L302" s="191"/>
      <c r="M302" s="191"/>
      <c r="N302" s="191"/>
      <c r="O302" s="191"/>
      <c r="P302" s="191"/>
      <c r="Q302" s="191"/>
      <c r="R302" s="191"/>
      <c r="S302" s="191"/>
      <c r="T302" s="191"/>
      <c r="U302" s="191"/>
      <c r="V302" s="378"/>
      <c r="W302" s="191"/>
      <c r="X302" s="191"/>
      <c r="Y302" s="191"/>
      <c r="Z302" s="191"/>
      <c r="AA302" s="191"/>
    </row>
    <row r="303" spans="1:27" ht="15.75" customHeight="1" x14ac:dyDescent="0.2">
      <c r="A303" s="377"/>
      <c r="B303" s="191"/>
      <c r="C303" s="191"/>
      <c r="D303" s="191"/>
      <c r="E303" s="191"/>
      <c r="F303" s="191"/>
      <c r="G303" s="191"/>
      <c r="H303" s="191"/>
      <c r="I303" s="191"/>
      <c r="J303" s="191"/>
      <c r="K303" s="191"/>
      <c r="L303" s="191"/>
      <c r="M303" s="191"/>
      <c r="N303" s="191"/>
      <c r="O303" s="191"/>
      <c r="P303" s="191"/>
      <c r="Q303" s="191"/>
      <c r="R303" s="191"/>
      <c r="S303" s="191"/>
      <c r="T303" s="191"/>
      <c r="U303" s="191"/>
      <c r="V303" s="378"/>
      <c r="W303" s="191"/>
      <c r="X303" s="191"/>
      <c r="Y303" s="191"/>
      <c r="Z303" s="191"/>
      <c r="AA303" s="191"/>
    </row>
    <row r="304" spans="1:27" ht="15.75" customHeight="1" x14ac:dyDescent="0.2">
      <c r="A304" s="377"/>
      <c r="B304" s="191"/>
      <c r="C304" s="191"/>
      <c r="D304" s="191"/>
      <c r="E304" s="191"/>
      <c r="F304" s="191"/>
      <c r="G304" s="191"/>
      <c r="H304" s="191"/>
      <c r="I304" s="191"/>
      <c r="J304" s="191"/>
      <c r="K304" s="191"/>
      <c r="L304" s="191"/>
      <c r="M304" s="191"/>
      <c r="N304" s="191"/>
      <c r="O304" s="191"/>
      <c r="P304" s="191"/>
      <c r="Q304" s="191"/>
      <c r="R304" s="191"/>
      <c r="S304" s="191"/>
      <c r="T304" s="191"/>
      <c r="U304" s="191"/>
      <c r="V304" s="378"/>
      <c r="W304" s="191"/>
      <c r="X304" s="191"/>
      <c r="Y304" s="191"/>
      <c r="Z304" s="191"/>
      <c r="AA304" s="191"/>
    </row>
    <row r="305" spans="1:27" ht="15.75" customHeight="1" x14ac:dyDescent="0.2">
      <c r="A305" s="377"/>
      <c r="B305" s="191"/>
      <c r="C305" s="191"/>
      <c r="D305" s="191"/>
      <c r="E305" s="191"/>
      <c r="F305" s="191"/>
      <c r="G305" s="191"/>
      <c r="H305" s="191"/>
      <c r="I305" s="191"/>
      <c r="J305" s="191"/>
      <c r="K305" s="191"/>
      <c r="L305" s="191"/>
      <c r="M305" s="191"/>
      <c r="N305" s="191"/>
      <c r="O305" s="191"/>
      <c r="P305" s="191"/>
      <c r="Q305" s="191"/>
      <c r="R305" s="191"/>
      <c r="S305" s="191"/>
      <c r="T305" s="191"/>
      <c r="U305" s="191"/>
      <c r="V305" s="378"/>
      <c r="W305" s="191"/>
      <c r="X305" s="191"/>
      <c r="Y305" s="191"/>
      <c r="Z305" s="191"/>
      <c r="AA305" s="191"/>
    </row>
    <row r="306" spans="1:27" ht="15.75" customHeight="1" x14ac:dyDescent="0.2">
      <c r="A306" s="377"/>
      <c r="B306" s="191"/>
      <c r="C306" s="191"/>
      <c r="D306" s="191"/>
      <c r="E306" s="191"/>
      <c r="F306" s="191"/>
      <c r="G306" s="191"/>
      <c r="H306" s="191"/>
      <c r="I306" s="191"/>
      <c r="J306" s="191"/>
      <c r="K306" s="191"/>
      <c r="L306" s="191"/>
      <c r="M306" s="191"/>
      <c r="N306" s="191"/>
      <c r="O306" s="191"/>
      <c r="P306" s="191"/>
      <c r="Q306" s="191"/>
      <c r="R306" s="191"/>
      <c r="S306" s="191"/>
      <c r="T306" s="191"/>
      <c r="U306" s="191"/>
      <c r="V306" s="378"/>
      <c r="W306" s="191"/>
      <c r="X306" s="191"/>
      <c r="Y306" s="191"/>
      <c r="Z306" s="191"/>
      <c r="AA306" s="191"/>
    </row>
    <row r="307" spans="1:27" ht="15.75" customHeight="1" x14ac:dyDescent="0.2">
      <c r="A307" s="377"/>
      <c r="B307" s="191"/>
      <c r="C307" s="191"/>
      <c r="D307" s="191"/>
      <c r="E307" s="191"/>
      <c r="F307" s="191"/>
      <c r="G307" s="191"/>
      <c r="H307" s="191"/>
      <c r="I307" s="191"/>
      <c r="J307" s="191"/>
      <c r="K307" s="191"/>
      <c r="L307" s="191"/>
      <c r="M307" s="191"/>
      <c r="N307" s="191"/>
      <c r="O307" s="191"/>
      <c r="P307" s="191"/>
      <c r="Q307" s="191"/>
      <c r="R307" s="191"/>
      <c r="S307" s="191"/>
      <c r="T307" s="191"/>
      <c r="U307" s="191"/>
      <c r="V307" s="378"/>
      <c r="W307" s="191"/>
      <c r="X307" s="191"/>
      <c r="Y307" s="191"/>
      <c r="Z307" s="191"/>
      <c r="AA307" s="191"/>
    </row>
    <row r="308" spans="1:27" ht="15.75" customHeight="1" x14ac:dyDescent="0.2">
      <c r="A308" s="377"/>
      <c r="B308" s="191"/>
      <c r="C308" s="191"/>
      <c r="D308" s="191"/>
      <c r="E308" s="191"/>
      <c r="F308" s="191"/>
      <c r="G308" s="191"/>
      <c r="H308" s="191"/>
      <c r="I308" s="191"/>
      <c r="J308" s="191"/>
      <c r="K308" s="191"/>
      <c r="L308" s="191"/>
      <c r="M308" s="191"/>
      <c r="N308" s="191"/>
      <c r="O308" s="191"/>
      <c r="P308" s="191"/>
      <c r="Q308" s="191"/>
      <c r="R308" s="191"/>
      <c r="S308" s="191"/>
      <c r="T308" s="191"/>
      <c r="U308" s="191"/>
      <c r="V308" s="378"/>
      <c r="W308" s="191"/>
      <c r="X308" s="191"/>
      <c r="Y308" s="191"/>
      <c r="Z308" s="191"/>
      <c r="AA308" s="191"/>
    </row>
    <row r="309" spans="1:27" ht="15.75" customHeight="1" x14ac:dyDescent="0.2">
      <c r="A309" s="377"/>
      <c r="B309" s="191"/>
      <c r="C309" s="191"/>
      <c r="D309" s="191"/>
      <c r="E309" s="191"/>
      <c r="F309" s="191"/>
      <c r="G309" s="191"/>
      <c r="H309" s="191"/>
      <c r="I309" s="191"/>
      <c r="J309" s="191"/>
      <c r="K309" s="191"/>
      <c r="L309" s="191"/>
      <c r="M309" s="191"/>
      <c r="N309" s="191"/>
      <c r="O309" s="191"/>
      <c r="P309" s="191"/>
      <c r="Q309" s="191"/>
      <c r="R309" s="191"/>
      <c r="S309" s="191"/>
      <c r="T309" s="191"/>
      <c r="U309" s="191"/>
      <c r="V309" s="378"/>
      <c r="W309" s="191"/>
      <c r="X309" s="191"/>
      <c r="Y309" s="191"/>
      <c r="Z309" s="191"/>
      <c r="AA309" s="191"/>
    </row>
    <row r="310" spans="1:27" ht="15.75" customHeight="1" x14ac:dyDescent="0.2">
      <c r="A310" s="377"/>
      <c r="B310" s="191"/>
      <c r="C310" s="191"/>
      <c r="D310" s="191"/>
      <c r="E310" s="191"/>
      <c r="F310" s="191"/>
      <c r="G310" s="191"/>
      <c r="H310" s="191"/>
      <c r="I310" s="191"/>
      <c r="J310" s="191"/>
      <c r="K310" s="191"/>
      <c r="L310" s="191"/>
      <c r="M310" s="191"/>
      <c r="N310" s="191"/>
      <c r="O310" s="191"/>
      <c r="P310" s="191"/>
      <c r="Q310" s="191"/>
      <c r="R310" s="191"/>
      <c r="S310" s="191"/>
      <c r="T310" s="191"/>
      <c r="U310" s="191"/>
      <c r="V310" s="378"/>
      <c r="W310" s="191"/>
      <c r="X310" s="191"/>
      <c r="Y310" s="191"/>
      <c r="Z310" s="191"/>
      <c r="AA310" s="191"/>
    </row>
    <row r="311" spans="1:27" ht="15.75" customHeight="1" x14ac:dyDescent="0.2">
      <c r="A311" s="377"/>
      <c r="B311" s="191"/>
      <c r="C311" s="191"/>
      <c r="D311" s="191"/>
      <c r="E311" s="191"/>
      <c r="F311" s="191"/>
      <c r="G311" s="191"/>
      <c r="H311" s="191"/>
      <c r="I311" s="191"/>
      <c r="J311" s="191"/>
      <c r="K311" s="191"/>
      <c r="L311" s="191"/>
      <c r="M311" s="191"/>
      <c r="N311" s="191"/>
      <c r="O311" s="191"/>
      <c r="P311" s="191"/>
      <c r="Q311" s="191"/>
      <c r="R311" s="191"/>
      <c r="S311" s="191"/>
      <c r="T311" s="191"/>
      <c r="U311" s="191"/>
      <c r="V311" s="378"/>
      <c r="W311" s="191"/>
      <c r="X311" s="191"/>
      <c r="Y311" s="191"/>
      <c r="Z311" s="191"/>
      <c r="AA311" s="191"/>
    </row>
    <row r="312" spans="1:27" ht="15.75" customHeight="1" x14ac:dyDescent="0.2">
      <c r="A312" s="377"/>
      <c r="B312" s="191"/>
      <c r="C312" s="191"/>
      <c r="D312" s="191"/>
      <c r="E312" s="191"/>
      <c r="F312" s="191"/>
      <c r="G312" s="191"/>
      <c r="H312" s="191"/>
      <c r="I312" s="191"/>
      <c r="J312" s="191"/>
      <c r="K312" s="191"/>
      <c r="L312" s="191"/>
      <c r="M312" s="191"/>
      <c r="N312" s="191"/>
      <c r="O312" s="191"/>
      <c r="P312" s="191"/>
      <c r="Q312" s="191"/>
      <c r="R312" s="191"/>
      <c r="S312" s="191"/>
      <c r="T312" s="191"/>
      <c r="U312" s="191"/>
      <c r="V312" s="378"/>
      <c r="W312" s="191"/>
      <c r="X312" s="191"/>
      <c r="Y312" s="191"/>
      <c r="Z312" s="191"/>
      <c r="AA312" s="191"/>
    </row>
    <row r="313" spans="1:27" ht="15.75" customHeight="1" x14ac:dyDescent="0.2">
      <c r="A313" s="377"/>
      <c r="B313" s="191"/>
      <c r="C313" s="191"/>
      <c r="D313" s="191"/>
      <c r="E313" s="191"/>
      <c r="F313" s="191"/>
      <c r="G313" s="191"/>
      <c r="H313" s="191"/>
      <c r="I313" s="191"/>
      <c r="J313" s="191"/>
      <c r="K313" s="191"/>
      <c r="L313" s="191"/>
      <c r="M313" s="191"/>
      <c r="N313" s="191"/>
      <c r="O313" s="191"/>
      <c r="P313" s="191"/>
      <c r="Q313" s="191"/>
      <c r="R313" s="191"/>
      <c r="S313" s="191"/>
      <c r="T313" s="191"/>
      <c r="U313" s="191"/>
      <c r="V313" s="378"/>
      <c r="W313" s="191"/>
      <c r="X313" s="191"/>
      <c r="Y313" s="191"/>
      <c r="Z313" s="191"/>
      <c r="AA313" s="191"/>
    </row>
    <row r="314" spans="1:27" ht="15.75" customHeight="1" x14ac:dyDescent="0.2">
      <c r="A314" s="377"/>
      <c r="B314" s="191"/>
      <c r="C314" s="191"/>
      <c r="D314" s="191"/>
      <c r="E314" s="191"/>
      <c r="F314" s="191"/>
      <c r="G314" s="191"/>
      <c r="H314" s="191"/>
      <c r="I314" s="191"/>
      <c r="J314" s="191"/>
      <c r="K314" s="191"/>
      <c r="L314" s="191"/>
      <c r="M314" s="191"/>
      <c r="N314" s="191"/>
      <c r="O314" s="191"/>
      <c r="P314" s="191"/>
      <c r="Q314" s="191"/>
      <c r="R314" s="191"/>
      <c r="S314" s="191"/>
      <c r="T314" s="191"/>
      <c r="U314" s="191"/>
      <c r="V314" s="378"/>
      <c r="W314" s="191"/>
      <c r="X314" s="191"/>
      <c r="Y314" s="191"/>
      <c r="Z314" s="191"/>
      <c r="AA314" s="191"/>
    </row>
    <row r="315" spans="1:27" ht="15.75" customHeight="1" x14ac:dyDescent="0.2">
      <c r="A315" s="377"/>
      <c r="B315" s="191"/>
      <c r="C315" s="191"/>
      <c r="D315" s="191"/>
      <c r="E315" s="191"/>
      <c r="F315" s="191"/>
      <c r="G315" s="191"/>
      <c r="H315" s="191"/>
      <c r="I315" s="191"/>
      <c r="J315" s="191"/>
      <c r="K315" s="191"/>
      <c r="L315" s="191"/>
      <c r="M315" s="191"/>
      <c r="N315" s="191"/>
      <c r="O315" s="191"/>
      <c r="P315" s="191"/>
      <c r="Q315" s="191"/>
      <c r="R315" s="191"/>
      <c r="S315" s="191"/>
      <c r="T315" s="191"/>
      <c r="U315" s="191"/>
      <c r="V315" s="378"/>
      <c r="W315" s="191"/>
      <c r="X315" s="191"/>
      <c r="Y315" s="191"/>
      <c r="Z315" s="191"/>
      <c r="AA315" s="191"/>
    </row>
    <row r="316" spans="1:27" ht="15.75" customHeight="1" x14ac:dyDescent="0.2">
      <c r="A316" s="377"/>
      <c r="B316" s="191"/>
      <c r="C316" s="191"/>
      <c r="D316" s="191"/>
      <c r="E316" s="191"/>
      <c r="F316" s="191"/>
      <c r="G316" s="191"/>
      <c r="H316" s="191"/>
      <c r="I316" s="191"/>
      <c r="J316" s="191"/>
      <c r="K316" s="191"/>
      <c r="L316" s="191"/>
      <c r="M316" s="191"/>
      <c r="N316" s="191"/>
      <c r="O316" s="191"/>
      <c r="P316" s="191"/>
      <c r="Q316" s="191"/>
      <c r="R316" s="191"/>
      <c r="S316" s="191"/>
      <c r="T316" s="191"/>
      <c r="U316" s="191"/>
      <c r="V316" s="378"/>
      <c r="W316" s="191"/>
      <c r="X316" s="191"/>
      <c r="Y316" s="191"/>
      <c r="Z316" s="191"/>
      <c r="AA316" s="191"/>
    </row>
    <row r="317" spans="1:27" ht="15.75" customHeight="1" x14ac:dyDescent="0.2">
      <c r="A317" s="377"/>
      <c r="B317" s="191"/>
      <c r="C317" s="191"/>
      <c r="D317" s="191"/>
      <c r="E317" s="191"/>
      <c r="F317" s="191"/>
      <c r="G317" s="191"/>
      <c r="H317" s="191"/>
      <c r="I317" s="191"/>
      <c r="J317" s="191"/>
      <c r="K317" s="191"/>
      <c r="L317" s="191"/>
      <c r="M317" s="191"/>
      <c r="N317" s="191"/>
      <c r="O317" s="191"/>
      <c r="P317" s="191"/>
      <c r="Q317" s="191"/>
      <c r="R317" s="191"/>
      <c r="S317" s="191"/>
      <c r="T317" s="191"/>
      <c r="U317" s="191"/>
      <c r="V317" s="378"/>
      <c r="W317" s="191"/>
      <c r="X317" s="191"/>
      <c r="Y317" s="191"/>
      <c r="Z317" s="191"/>
      <c r="AA317" s="191"/>
    </row>
    <row r="318" spans="1:27" ht="15.75" customHeight="1" x14ac:dyDescent="0.2">
      <c r="A318" s="377"/>
      <c r="B318" s="191"/>
      <c r="C318" s="191"/>
      <c r="D318" s="191"/>
      <c r="E318" s="191"/>
      <c r="F318" s="191"/>
      <c r="G318" s="191"/>
      <c r="H318" s="191"/>
      <c r="I318" s="191"/>
      <c r="J318" s="191"/>
      <c r="K318" s="191"/>
      <c r="L318" s="191"/>
      <c r="M318" s="191"/>
      <c r="N318" s="191"/>
      <c r="O318" s="191"/>
      <c r="P318" s="191"/>
      <c r="Q318" s="191"/>
      <c r="R318" s="191"/>
      <c r="S318" s="191"/>
      <c r="T318" s="191"/>
      <c r="U318" s="191"/>
      <c r="V318" s="378"/>
      <c r="W318" s="191"/>
      <c r="X318" s="191"/>
      <c r="Y318" s="191"/>
      <c r="Z318" s="191"/>
      <c r="AA318" s="191"/>
    </row>
    <row r="319" spans="1:27" ht="15.75" customHeight="1" x14ac:dyDescent="0.2">
      <c r="A319" s="377"/>
      <c r="B319" s="191"/>
      <c r="C319" s="191"/>
      <c r="D319" s="191"/>
      <c r="E319" s="191"/>
      <c r="F319" s="191"/>
      <c r="G319" s="191"/>
      <c r="H319" s="191"/>
      <c r="I319" s="191"/>
      <c r="J319" s="191"/>
      <c r="K319" s="191"/>
      <c r="L319" s="191"/>
      <c r="M319" s="191"/>
      <c r="N319" s="191"/>
      <c r="O319" s="191"/>
      <c r="P319" s="191"/>
      <c r="Q319" s="191"/>
      <c r="R319" s="191"/>
      <c r="S319" s="191"/>
      <c r="T319" s="191"/>
      <c r="U319" s="191"/>
      <c r="V319" s="378"/>
      <c r="W319" s="191"/>
      <c r="X319" s="191"/>
      <c r="Y319" s="191"/>
      <c r="Z319" s="191"/>
      <c r="AA319" s="191"/>
    </row>
    <row r="320" spans="1:27" ht="15.75" customHeight="1" x14ac:dyDescent="0.2">
      <c r="A320" s="377"/>
      <c r="B320" s="191"/>
      <c r="C320" s="191"/>
      <c r="D320" s="191"/>
      <c r="E320" s="191"/>
      <c r="F320" s="191"/>
      <c r="G320" s="191"/>
      <c r="H320" s="191"/>
      <c r="I320" s="191"/>
      <c r="J320" s="191"/>
      <c r="K320" s="191"/>
      <c r="L320" s="191"/>
      <c r="M320" s="191"/>
      <c r="N320" s="191"/>
      <c r="O320" s="191"/>
      <c r="P320" s="191"/>
      <c r="Q320" s="191"/>
      <c r="R320" s="191"/>
      <c r="S320" s="191"/>
      <c r="T320" s="191"/>
      <c r="U320" s="191"/>
      <c r="V320" s="378"/>
      <c r="W320" s="191"/>
      <c r="X320" s="191"/>
      <c r="Y320" s="191"/>
      <c r="Z320" s="191"/>
      <c r="AA320" s="191"/>
    </row>
    <row r="321" spans="1:27" ht="15.75" customHeight="1" x14ac:dyDescent="0.2">
      <c r="A321" s="377"/>
      <c r="B321" s="191"/>
      <c r="C321" s="191"/>
      <c r="D321" s="191"/>
      <c r="E321" s="191"/>
      <c r="F321" s="191"/>
      <c r="G321" s="191"/>
      <c r="H321" s="191"/>
      <c r="I321" s="191"/>
      <c r="J321" s="191"/>
      <c r="K321" s="191"/>
      <c r="L321" s="191"/>
      <c r="M321" s="191"/>
      <c r="N321" s="191"/>
      <c r="O321" s="191"/>
      <c r="P321" s="191"/>
      <c r="Q321" s="191"/>
      <c r="R321" s="191"/>
      <c r="S321" s="191"/>
      <c r="T321" s="191"/>
      <c r="U321" s="191"/>
      <c r="V321" s="378"/>
      <c r="W321" s="191"/>
      <c r="X321" s="191"/>
      <c r="Y321" s="191"/>
      <c r="Z321" s="191"/>
      <c r="AA321" s="191"/>
    </row>
    <row r="322" spans="1:27" ht="15.75" customHeight="1" x14ac:dyDescent="0.2">
      <c r="A322" s="377"/>
      <c r="B322" s="191"/>
      <c r="C322" s="191"/>
      <c r="D322" s="191"/>
      <c r="E322" s="191"/>
      <c r="F322" s="191"/>
      <c r="G322" s="191"/>
      <c r="H322" s="191"/>
      <c r="I322" s="191"/>
      <c r="J322" s="191"/>
      <c r="K322" s="191"/>
      <c r="L322" s="191"/>
      <c r="M322" s="191"/>
      <c r="N322" s="191"/>
      <c r="O322" s="191"/>
      <c r="P322" s="191"/>
      <c r="Q322" s="191"/>
      <c r="R322" s="191"/>
      <c r="S322" s="191"/>
      <c r="T322" s="191"/>
      <c r="U322" s="191"/>
      <c r="V322" s="378"/>
      <c r="W322" s="191"/>
      <c r="X322" s="191"/>
      <c r="Y322" s="191"/>
      <c r="Z322" s="191"/>
      <c r="AA322" s="191"/>
    </row>
    <row r="323" spans="1:27" ht="15.75" customHeight="1" x14ac:dyDescent="0.2">
      <c r="A323" s="377"/>
      <c r="B323" s="191"/>
      <c r="C323" s="191"/>
      <c r="D323" s="191"/>
      <c r="E323" s="191"/>
      <c r="F323" s="191"/>
      <c r="G323" s="191"/>
      <c r="H323" s="191"/>
      <c r="I323" s="191"/>
      <c r="J323" s="191"/>
      <c r="K323" s="191"/>
      <c r="L323" s="191"/>
      <c r="M323" s="191"/>
      <c r="N323" s="191"/>
      <c r="O323" s="191"/>
      <c r="P323" s="191"/>
      <c r="Q323" s="191"/>
      <c r="R323" s="191"/>
      <c r="S323" s="191"/>
      <c r="T323" s="191"/>
      <c r="U323" s="191"/>
      <c r="V323" s="378"/>
      <c r="W323" s="191"/>
      <c r="X323" s="191"/>
      <c r="Y323" s="191"/>
      <c r="Z323" s="191"/>
      <c r="AA323" s="191"/>
    </row>
    <row r="324" spans="1:27" ht="15.75" customHeight="1" x14ac:dyDescent="0.2">
      <c r="A324" s="377"/>
      <c r="B324" s="191"/>
      <c r="C324" s="191"/>
      <c r="D324" s="191"/>
      <c r="E324" s="191"/>
      <c r="F324" s="191"/>
      <c r="G324" s="191"/>
      <c r="H324" s="191"/>
      <c r="I324" s="191"/>
      <c r="J324" s="191"/>
      <c r="K324" s="191"/>
      <c r="L324" s="191"/>
      <c r="M324" s="191"/>
      <c r="N324" s="191"/>
      <c r="O324" s="191"/>
      <c r="P324" s="191"/>
      <c r="Q324" s="191"/>
      <c r="R324" s="191"/>
      <c r="S324" s="191"/>
      <c r="T324" s="191"/>
      <c r="U324" s="191"/>
      <c r="V324" s="378"/>
      <c r="W324" s="191"/>
      <c r="X324" s="191"/>
      <c r="Y324" s="191"/>
      <c r="Z324" s="191"/>
      <c r="AA324" s="191"/>
    </row>
    <row r="325" spans="1:27" ht="15.75" customHeight="1" x14ac:dyDescent="0.2">
      <c r="A325" s="377"/>
      <c r="B325" s="191"/>
      <c r="C325" s="191"/>
      <c r="D325" s="191"/>
      <c r="E325" s="191"/>
      <c r="F325" s="191"/>
      <c r="G325" s="191"/>
      <c r="H325" s="191"/>
      <c r="I325" s="191"/>
      <c r="J325" s="191"/>
      <c r="K325" s="191"/>
      <c r="L325" s="191"/>
      <c r="M325" s="191"/>
      <c r="N325" s="191"/>
      <c r="O325" s="191"/>
      <c r="P325" s="191"/>
      <c r="Q325" s="191"/>
      <c r="R325" s="191"/>
      <c r="S325" s="191"/>
      <c r="T325" s="191"/>
      <c r="U325" s="191"/>
      <c r="V325" s="378"/>
      <c r="W325" s="191"/>
      <c r="X325" s="191"/>
      <c r="Y325" s="191"/>
      <c r="Z325" s="191"/>
      <c r="AA325" s="191"/>
    </row>
    <row r="326" spans="1:27" ht="15.75" customHeight="1" x14ac:dyDescent="0.2">
      <c r="A326" s="377"/>
      <c r="B326" s="191"/>
      <c r="C326" s="191"/>
      <c r="D326" s="191"/>
      <c r="E326" s="191"/>
      <c r="F326" s="191"/>
      <c r="G326" s="191"/>
      <c r="H326" s="191"/>
      <c r="I326" s="191"/>
      <c r="J326" s="191"/>
      <c r="K326" s="191"/>
      <c r="L326" s="191"/>
      <c r="M326" s="191"/>
      <c r="N326" s="191"/>
      <c r="O326" s="191"/>
      <c r="P326" s="191"/>
      <c r="Q326" s="191"/>
      <c r="R326" s="191"/>
      <c r="S326" s="191"/>
      <c r="T326" s="191"/>
      <c r="U326" s="191"/>
      <c r="V326" s="378"/>
      <c r="W326" s="191"/>
      <c r="X326" s="191"/>
      <c r="Y326" s="191"/>
      <c r="Z326" s="191"/>
      <c r="AA326" s="191"/>
    </row>
    <row r="327" spans="1:27" ht="15.75" customHeight="1" x14ac:dyDescent="0.2">
      <c r="A327" s="377"/>
      <c r="B327" s="191"/>
      <c r="C327" s="191"/>
      <c r="D327" s="191"/>
      <c r="E327" s="191"/>
      <c r="F327" s="191"/>
      <c r="G327" s="191"/>
      <c r="H327" s="191"/>
      <c r="I327" s="191"/>
      <c r="J327" s="191"/>
      <c r="K327" s="191"/>
      <c r="L327" s="191"/>
      <c r="M327" s="191"/>
      <c r="N327" s="191"/>
      <c r="O327" s="191"/>
      <c r="P327" s="191"/>
      <c r="Q327" s="191"/>
      <c r="R327" s="191"/>
      <c r="S327" s="191"/>
      <c r="T327" s="191"/>
      <c r="U327" s="191"/>
      <c r="V327" s="378"/>
      <c r="W327" s="191"/>
      <c r="X327" s="191"/>
      <c r="Y327" s="191"/>
      <c r="Z327" s="191"/>
      <c r="AA327" s="191"/>
    </row>
    <row r="328" spans="1:27" ht="15.75" customHeight="1" x14ac:dyDescent="0.2">
      <c r="A328" s="377"/>
      <c r="B328" s="191"/>
      <c r="C328" s="191"/>
      <c r="D328" s="191"/>
      <c r="E328" s="191"/>
      <c r="F328" s="191"/>
      <c r="G328" s="191"/>
      <c r="H328" s="191"/>
      <c r="I328" s="191"/>
      <c r="J328" s="191"/>
      <c r="K328" s="191"/>
      <c r="L328" s="191"/>
      <c r="M328" s="191"/>
      <c r="N328" s="191"/>
      <c r="O328" s="191"/>
      <c r="P328" s="191"/>
      <c r="Q328" s="191"/>
      <c r="R328" s="191"/>
      <c r="S328" s="191"/>
      <c r="T328" s="191"/>
      <c r="U328" s="191"/>
      <c r="V328" s="378"/>
      <c r="W328" s="191"/>
      <c r="X328" s="191"/>
      <c r="Y328" s="191"/>
      <c r="Z328" s="191"/>
      <c r="AA328" s="191"/>
    </row>
    <row r="329" spans="1:27" ht="15.75" customHeight="1" x14ac:dyDescent="0.2">
      <c r="A329" s="377"/>
      <c r="B329" s="191"/>
      <c r="C329" s="191"/>
      <c r="D329" s="191"/>
      <c r="E329" s="191"/>
      <c r="F329" s="191"/>
      <c r="G329" s="191"/>
      <c r="H329" s="191"/>
      <c r="I329" s="191"/>
      <c r="J329" s="191"/>
      <c r="K329" s="191"/>
      <c r="L329" s="191"/>
      <c r="M329" s="191"/>
      <c r="N329" s="191"/>
      <c r="O329" s="191"/>
      <c r="P329" s="191"/>
      <c r="Q329" s="191"/>
      <c r="R329" s="191"/>
      <c r="S329" s="191"/>
      <c r="T329" s="191"/>
      <c r="U329" s="191"/>
      <c r="V329" s="378"/>
      <c r="W329" s="191"/>
      <c r="X329" s="191"/>
      <c r="Y329" s="191"/>
      <c r="Z329" s="191"/>
      <c r="AA329" s="191"/>
    </row>
    <row r="330" spans="1:27" ht="15.75" customHeight="1" x14ac:dyDescent="0.2">
      <c r="A330" s="377"/>
      <c r="B330" s="191"/>
      <c r="C330" s="191"/>
      <c r="D330" s="191"/>
      <c r="E330" s="191"/>
      <c r="F330" s="191"/>
      <c r="G330" s="191"/>
      <c r="H330" s="191"/>
      <c r="I330" s="191"/>
      <c r="J330" s="191"/>
      <c r="K330" s="191"/>
      <c r="L330" s="191"/>
      <c r="M330" s="191"/>
      <c r="N330" s="191"/>
      <c r="O330" s="191"/>
      <c r="P330" s="191"/>
      <c r="Q330" s="191"/>
      <c r="R330" s="191"/>
      <c r="S330" s="191"/>
      <c r="T330" s="191"/>
      <c r="U330" s="191"/>
      <c r="V330" s="378"/>
      <c r="W330" s="191"/>
      <c r="X330" s="191"/>
      <c r="Y330" s="191"/>
      <c r="Z330" s="191"/>
      <c r="AA330" s="191"/>
    </row>
    <row r="331" spans="1:27" ht="15.75" customHeight="1" x14ac:dyDescent="0.2">
      <c r="A331" s="377"/>
      <c r="B331" s="191"/>
      <c r="C331" s="191"/>
      <c r="D331" s="191"/>
      <c r="E331" s="191"/>
      <c r="F331" s="191"/>
      <c r="G331" s="191"/>
      <c r="H331" s="191"/>
      <c r="I331" s="191"/>
      <c r="J331" s="191"/>
      <c r="K331" s="191"/>
      <c r="L331" s="191"/>
      <c r="M331" s="191"/>
      <c r="N331" s="191"/>
      <c r="O331" s="191"/>
      <c r="P331" s="191"/>
      <c r="Q331" s="191"/>
      <c r="R331" s="191"/>
      <c r="S331" s="191"/>
      <c r="T331" s="191"/>
      <c r="U331" s="191"/>
      <c r="V331" s="378"/>
      <c r="W331" s="191"/>
      <c r="X331" s="191"/>
      <c r="Y331" s="191"/>
      <c r="Z331" s="191"/>
      <c r="AA331" s="191"/>
    </row>
    <row r="332" spans="1:27" ht="15.75" customHeight="1" x14ac:dyDescent="0.2">
      <c r="A332" s="377"/>
      <c r="B332" s="191"/>
      <c r="C332" s="191"/>
      <c r="D332" s="191"/>
      <c r="E332" s="191"/>
      <c r="F332" s="191"/>
      <c r="G332" s="191"/>
      <c r="H332" s="191"/>
      <c r="I332" s="191"/>
      <c r="J332" s="191"/>
      <c r="K332" s="191"/>
      <c r="L332" s="191"/>
      <c r="M332" s="191"/>
      <c r="N332" s="191"/>
      <c r="O332" s="191"/>
      <c r="P332" s="191"/>
      <c r="Q332" s="191"/>
      <c r="R332" s="191"/>
      <c r="S332" s="191"/>
      <c r="T332" s="191"/>
      <c r="U332" s="191"/>
      <c r="V332" s="378"/>
      <c r="W332" s="191"/>
      <c r="X332" s="191"/>
      <c r="Y332" s="191"/>
      <c r="Z332" s="191"/>
      <c r="AA332" s="191"/>
    </row>
    <row r="333" spans="1:27" ht="15.75" customHeight="1" x14ac:dyDescent="0.2">
      <c r="A333" s="377"/>
      <c r="B333" s="191"/>
      <c r="C333" s="191"/>
      <c r="D333" s="191"/>
      <c r="E333" s="191"/>
      <c r="F333" s="191"/>
      <c r="G333" s="191"/>
      <c r="H333" s="191"/>
      <c r="I333" s="191"/>
      <c r="J333" s="191"/>
      <c r="K333" s="191"/>
      <c r="L333" s="191"/>
      <c r="M333" s="191"/>
      <c r="N333" s="191"/>
      <c r="O333" s="191"/>
      <c r="P333" s="191"/>
      <c r="Q333" s="191"/>
      <c r="R333" s="191"/>
      <c r="S333" s="191"/>
      <c r="T333" s="191"/>
      <c r="U333" s="191"/>
      <c r="V333" s="378"/>
      <c r="W333" s="191"/>
      <c r="X333" s="191"/>
      <c r="Y333" s="191"/>
      <c r="Z333" s="191"/>
      <c r="AA333" s="191"/>
    </row>
    <row r="334" spans="1:27" ht="15.75" customHeight="1" x14ac:dyDescent="0.2">
      <c r="A334" s="377"/>
      <c r="B334" s="191"/>
      <c r="C334" s="191"/>
      <c r="D334" s="191"/>
      <c r="E334" s="191"/>
      <c r="F334" s="191"/>
      <c r="G334" s="191"/>
      <c r="H334" s="191"/>
      <c r="I334" s="191"/>
      <c r="J334" s="191"/>
      <c r="K334" s="191"/>
      <c r="L334" s="191"/>
      <c r="M334" s="191"/>
      <c r="N334" s="191"/>
      <c r="O334" s="191"/>
      <c r="P334" s="191"/>
      <c r="Q334" s="191"/>
      <c r="R334" s="191"/>
      <c r="S334" s="191"/>
      <c r="T334" s="191"/>
      <c r="U334" s="191"/>
      <c r="V334" s="378"/>
      <c r="W334" s="191"/>
      <c r="X334" s="191"/>
      <c r="Y334" s="191"/>
      <c r="Z334" s="191"/>
      <c r="AA334" s="191"/>
    </row>
    <row r="335" spans="1:27" ht="15.75" customHeight="1" x14ac:dyDescent="0.2">
      <c r="A335" s="377"/>
      <c r="B335" s="191"/>
      <c r="C335" s="191"/>
      <c r="D335" s="191"/>
      <c r="E335" s="191"/>
      <c r="F335" s="191"/>
      <c r="G335" s="191"/>
      <c r="H335" s="191"/>
      <c r="I335" s="191"/>
      <c r="J335" s="191"/>
      <c r="K335" s="191"/>
      <c r="L335" s="191"/>
      <c r="M335" s="191"/>
      <c r="N335" s="191"/>
      <c r="O335" s="191"/>
      <c r="P335" s="191"/>
      <c r="Q335" s="191"/>
      <c r="R335" s="191"/>
      <c r="S335" s="191"/>
      <c r="T335" s="191"/>
      <c r="U335" s="191"/>
      <c r="V335" s="378"/>
      <c r="W335" s="191"/>
      <c r="X335" s="191"/>
      <c r="Y335" s="191"/>
      <c r="Z335" s="191"/>
      <c r="AA335" s="191"/>
    </row>
    <row r="336" spans="1:27" ht="15.75" customHeight="1" x14ac:dyDescent="0.2">
      <c r="A336" s="377"/>
      <c r="B336" s="191"/>
      <c r="C336" s="191"/>
      <c r="D336" s="191"/>
      <c r="E336" s="191"/>
      <c r="F336" s="191"/>
      <c r="G336" s="191"/>
      <c r="H336" s="191"/>
      <c r="I336" s="191"/>
      <c r="J336" s="191"/>
      <c r="K336" s="191"/>
      <c r="L336" s="191"/>
      <c r="M336" s="191"/>
      <c r="N336" s="191"/>
      <c r="O336" s="191"/>
      <c r="P336" s="191"/>
      <c r="Q336" s="191"/>
      <c r="R336" s="191"/>
      <c r="S336" s="191"/>
      <c r="T336" s="191"/>
      <c r="U336" s="191"/>
      <c r="V336" s="378"/>
      <c r="W336" s="191"/>
      <c r="X336" s="191"/>
      <c r="Y336" s="191"/>
      <c r="Z336" s="191"/>
      <c r="AA336" s="191"/>
    </row>
    <row r="337" spans="1:27" ht="15.75" customHeight="1" x14ac:dyDescent="0.2">
      <c r="A337" s="377"/>
      <c r="B337" s="191"/>
      <c r="C337" s="191"/>
      <c r="D337" s="191"/>
      <c r="E337" s="191"/>
      <c r="F337" s="191"/>
      <c r="G337" s="191"/>
      <c r="H337" s="191"/>
      <c r="I337" s="191"/>
      <c r="J337" s="191"/>
      <c r="K337" s="191"/>
      <c r="L337" s="191"/>
      <c r="M337" s="191"/>
      <c r="N337" s="191"/>
      <c r="O337" s="191"/>
      <c r="P337" s="191"/>
      <c r="Q337" s="191"/>
      <c r="R337" s="191"/>
      <c r="S337" s="191"/>
      <c r="T337" s="191"/>
      <c r="U337" s="191"/>
      <c r="V337" s="378"/>
      <c r="W337" s="191"/>
      <c r="X337" s="191"/>
      <c r="Y337" s="191"/>
      <c r="Z337" s="191"/>
      <c r="AA337" s="191"/>
    </row>
    <row r="338" spans="1:27" ht="15.75" customHeight="1" x14ac:dyDescent="0.2">
      <c r="A338" s="377"/>
      <c r="B338" s="191"/>
      <c r="C338" s="191"/>
      <c r="D338" s="191"/>
      <c r="E338" s="191"/>
      <c r="F338" s="191"/>
      <c r="G338" s="191"/>
      <c r="H338" s="191"/>
      <c r="I338" s="191"/>
      <c r="J338" s="191"/>
      <c r="K338" s="191"/>
      <c r="L338" s="191"/>
      <c r="M338" s="191"/>
      <c r="N338" s="191"/>
      <c r="O338" s="191"/>
      <c r="P338" s="191"/>
      <c r="Q338" s="191"/>
      <c r="R338" s="191"/>
      <c r="S338" s="191"/>
      <c r="T338" s="191"/>
      <c r="U338" s="191"/>
      <c r="V338" s="378"/>
      <c r="W338" s="191"/>
      <c r="X338" s="191"/>
      <c r="Y338" s="191"/>
      <c r="Z338" s="191"/>
      <c r="AA338" s="191"/>
    </row>
    <row r="339" spans="1:27" ht="15.75" customHeight="1" x14ac:dyDescent="0.2">
      <c r="A339" s="377"/>
      <c r="B339" s="191"/>
      <c r="C339" s="191"/>
      <c r="D339" s="191"/>
      <c r="E339" s="191"/>
      <c r="F339" s="191"/>
      <c r="G339" s="191"/>
      <c r="H339" s="191"/>
      <c r="I339" s="191"/>
      <c r="J339" s="191"/>
      <c r="K339" s="191"/>
      <c r="L339" s="191"/>
      <c r="M339" s="191"/>
      <c r="N339" s="191"/>
      <c r="O339" s="191"/>
      <c r="P339" s="191"/>
      <c r="Q339" s="191"/>
      <c r="R339" s="191"/>
      <c r="S339" s="191"/>
      <c r="T339" s="191"/>
      <c r="U339" s="191"/>
      <c r="V339" s="378"/>
      <c r="W339" s="191"/>
      <c r="X339" s="191"/>
      <c r="Y339" s="191"/>
      <c r="Z339" s="191"/>
      <c r="AA339" s="191"/>
    </row>
    <row r="340" spans="1:27" ht="15.75" customHeight="1" x14ac:dyDescent="0.2">
      <c r="A340" s="377"/>
      <c r="B340" s="191"/>
      <c r="C340" s="191"/>
      <c r="D340" s="191"/>
      <c r="E340" s="191"/>
      <c r="F340" s="191"/>
      <c r="G340" s="191"/>
      <c r="H340" s="191"/>
      <c r="I340" s="191"/>
      <c r="J340" s="191"/>
      <c r="K340" s="191"/>
      <c r="L340" s="191"/>
      <c r="M340" s="191"/>
      <c r="N340" s="191"/>
      <c r="O340" s="191"/>
      <c r="P340" s="191"/>
      <c r="Q340" s="191"/>
      <c r="R340" s="191"/>
      <c r="S340" s="191"/>
      <c r="T340" s="191"/>
      <c r="U340" s="191"/>
      <c r="V340" s="378"/>
      <c r="W340" s="191"/>
      <c r="X340" s="191"/>
      <c r="Y340" s="191"/>
      <c r="Z340" s="191"/>
      <c r="AA340" s="191"/>
    </row>
    <row r="341" spans="1:27" ht="15.75" customHeight="1" x14ac:dyDescent="0.2">
      <c r="A341" s="377"/>
      <c r="B341" s="191"/>
      <c r="C341" s="191"/>
      <c r="D341" s="191"/>
      <c r="E341" s="191"/>
      <c r="F341" s="191"/>
      <c r="G341" s="191"/>
      <c r="H341" s="191"/>
      <c r="I341" s="191"/>
      <c r="J341" s="191"/>
      <c r="K341" s="191"/>
      <c r="L341" s="191"/>
      <c r="M341" s="191"/>
      <c r="N341" s="191"/>
      <c r="O341" s="191"/>
      <c r="P341" s="191"/>
      <c r="Q341" s="191"/>
      <c r="R341" s="191"/>
      <c r="S341" s="191"/>
      <c r="T341" s="191"/>
      <c r="U341" s="191"/>
      <c r="V341" s="378"/>
      <c r="W341" s="191"/>
      <c r="X341" s="191"/>
      <c r="Y341" s="191"/>
      <c r="Z341" s="191"/>
      <c r="AA341" s="191"/>
    </row>
    <row r="342" spans="1:27" ht="15.75" customHeight="1" x14ac:dyDescent="0.2">
      <c r="A342" s="377"/>
      <c r="B342" s="191"/>
      <c r="C342" s="191"/>
      <c r="D342" s="191"/>
      <c r="E342" s="191"/>
      <c r="F342" s="191"/>
      <c r="G342" s="191"/>
      <c r="H342" s="191"/>
      <c r="I342" s="191"/>
      <c r="J342" s="191"/>
      <c r="K342" s="191"/>
      <c r="L342" s="191"/>
      <c r="M342" s="191"/>
      <c r="N342" s="191"/>
      <c r="O342" s="191"/>
      <c r="P342" s="191"/>
      <c r="Q342" s="191"/>
      <c r="R342" s="191"/>
      <c r="S342" s="191"/>
      <c r="T342" s="191"/>
      <c r="U342" s="191"/>
      <c r="V342" s="378"/>
      <c r="W342" s="191"/>
      <c r="X342" s="191"/>
      <c r="Y342" s="191"/>
      <c r="Z342" s="191"/>
      <c r="AA342" s="191"/>
    </row>
    <row r="343" spans="1:27" ht="15.75" customHeight="1" x14ac:dyDescent="0.2">
      <c r="A343" s="377"/>
      <c r="B343" s="191"/>
      <c r="C343" s="191"/>
      <c r="D343" s="191"/>
      <c r="E343" s="191"/>
      <c r="F343" s="191"/>
      <c r="G343" s="191"/>
      <c r="H343" s="191"/>
      <c r="I343" s="191"/>
      <c r="J343" s="191"/>
      <c r="K343" s="191"/>
      <c r="L343" s="191"/>
      <c r="M343" s="191"/>
      <c r="N343" s="191"/>
      <c r="O343" s="191"/>
      <c r="P343" s="191"/>
      <c r="Q343" s="191"/>
      <c r="R343" s="191"/>
      <c r="S343" s="191"/>
      <c r="T343" s="191"/>
      <c r="U343" s="191"/>
      <c r="V343" s="378"/>
      <c r="W343" s="191"/>
      <c r="X343" s="191"/>
      <c r="Y343" s="191"/>
      <c r="Z343" s="191"/>
      <c r="AA343" s="191"/>
    </row>
    <row r="344" spans="1:27" ht="15.75" customHeight="1" x14ac:dyDescent="0.2">
      <c r="A344" s="377"/>
      <c r="B344" s="191"/>
      <c r="C344" s="191"/>
      <c r="D344" s="191"/>
      <c r="E344" s="191"/>
      <c r="F344" s="191"/>
      <c r="G344" s="191"/>
      <c r="H344" s="191"/>
      <c r="I344" s="191"/>
      <c r="J344" s="191"/>
      <c r="K344" s="191"/>
      <c r="L344" s="191"/>
      <c r="M344" s="191"/>
      <c r="N344" s="191"/>
      <c r="O344" s="191"/>
      <c r="P344" s="191"/>
      <c r="Q344" s="191"/>
      <c r="R344" s="191"/>
      <c r="S344" s="191"/>
      <c r="T344" s="191"/>
      <c r="U344" s="191"/>
      <c r="V344" s="378"/>
      <c r="W344" s="191"/>
      <c r="X344" s="191"/>
      <c r="Y344" s="191"/>
      <c r="Z344" s="191"/>
      <c r="AA344" s="191"/>
    </row>
    <row r="345" spans="1:27" ht="15.75" customHeight="1" x14ac:dyDescent="0.2">
      <c r="A345" s="377"/>
      <c r="B345" s="191"/>
      <c r="C345" s="191"/>
      <c r="D345" s="191"/>
      <c r="E345" s="191"/>
      <c r="F345" s="191"/>
      <c r="G345" s="191"/>
      <c r="H345" s="191"/>
      <c r="I345" s="191"/>
      <c r="J345" s="191"/>
      <c r="K345" s="191"/>
      <c r="L345" s="191"/>
      <c r="M345" s="191"/>
      <c r="N345" s="191"/>
      <c r="O345" s="191"/>
      <c r="P345" s="191"/>
      <c r="Q345" s="191"/>
      <c r="R345" s="191"/>
      <c r="S345" s="191"/>
      <c r="T345" s="191"/>
      <c r="U345" s="191"/>
      <c r="V345" s="378"/>
      <c r="W345" s="191"/>
      <c r="X345" s="191"/>
      <c r="Y345" s="191"/>
      <c r="Z345" s="191"/>
      <c r="AA345" s="191"/>
    </row>
    <row r="346" spans="1:27" ht="15.75" customHeight="1" x14ac:dyDescent="0.2">
      <c r="A346" s="377"/>
      <c r="B346" s="191"/>
      <c r="C346" s="191"/>
      <c r="D346" s="191"/>
      <c r="E346" s="191"/>
      <c r="F346" s="191"/>
      <c r="G346" s="191"/>
      <c r="H346" s="191"/>
      <c r="I346" s="191"/>
      <c r="J346" s="191"/>
      <c r="K346" s="191"/>
      <c r="L346" s="191"/>
      <c r="M346" s="191"/>
      <c r="N346" s="191"/>
      <c r="O346" s="191"/>
      <c r="P346" s="191"/>
      <c r="Q346" s="191"/>
      <c r="R346" s="191"/>
      <c r="S346" s="191"/>
      <c r="T346" s="191"/>
      <c r="U346" s="191"/>
      <c r="V346" s="378"/>
      <c r="W346" s="191"/>
      <c r="X346" s="191"/>
      <c r="Y346" s="191"/>
      <c r="Z346" s="191"/>
      <c r="AA346" s="191"/>
    </row>
    <row r="347" spans="1:27" ht="15.75" customHeight="1" x14ac:dyDescent="0.2">
      <c r="A347" s="377"/>
      <c r="B347" s="191"/>
      <c r="C347" s="191"/>
      <c r="D347" s="191"/>
      <c r="E347" s="191"/>
      <c r="F347" s="191"/>
      <c r="G347" s="191"/>
      <c r="H347" s="191"/>
      <c r="I347" s="191"/>
      <c r="J347" s="191"/>
      <c r="K347" s="191"/>
      <c r="L347" s="191"/>
      <c r="M347" s="191"/>
      <c r="N347" s="191"/>
      <c r="O347" s="191"/>
      <c r="P347" s="191"/>
      <c r="Q347" s="191"/>
      <c r="R347" s="191"/>
      <c r="S347" s="191"/>
      <c r="T347" s="191"/>
      <c r="U347" s="191"/>
      <c r="V347" s="378"/>
      <c r="W347" s="191"/>
      <c r="X347" s="191"/>
      <c r="Y347" s="191"/>
      <c r="Z347" s="191"/>
      <c r="AA347" s="191"/>
    </row>
    <row r="348" spans="1:27" ht="15.75" customHeight="1" x14ac:dyDescent="0.2">
      <c r="A348" s="377"/>
      <c r="B348" s="191"/>
      <c r="C348" s="191"/>
      <c r="D348" s="191"/>
      <c r="E348" s="191"/>
      <c r="F348" s="191"/>
      <c r="G348" s="191"/>
      <c r="H348" s="191"/>
      <c r="I348" s="191"/>
      <c r="J348" s="191"/>
      <c r="K348" s="191"/>
      <c r="L348" s="191"/>
      <c r="M348" s="191"/>
      <c r="N348" s="191"/>
      <c r="O348" s="191"/>
      <c r="P348" s="191"/>
      <c r="Q348" s="191"/>
      <c r="R348" s="191"/>
      <c r="S348" s="191"/>
      <c r="T348" s="191"/>
      <c r="U348" s="191"/>
      <c r="V348" s="378"/>
      <c r="W348" s="191"/>
      <c r="X348" s="191"/>
      <c r="Y348" s="191"/>
      <c r="Z348" s="191"/>
      <c r="AA348" s="191"/>
    </row>
    <row r="349" spans="1:27" ht="15.75" customHeight="1" x14ac:dyDescent="0.2">
      <c r="A349" s="377"/>
      <c r="B349" s="191"/>
      <c r="C349" s="191"/>
      <c r="D349" s="191"/>
      <c r="E349" s="191"/>
      <c r="F349" s="191"/>
      <c r="G349" s="191"/>
      <c r="H349" s="191"/>
      <c r="I349" s="191"/>
      <c r="J349" s="191"/>
      <c r="K349" s="191"/>
      <c r="L349" s="191"/>
      <c r="M349" s="191"/>
      <c r="N349" s="191"/>
      <c r="O349" s="191"/>
      <c r="P349" s="191"/>
      <c r="Q349" s="191"/>
      <c r="R349" s="191"/>
      <c r="S349" s="191"/>
      <c r="T349" s="191"/>
      <c r="U349" s="191"/>
      <c r="V349" s="378"/>
      <c r="W349" s="191"/>
      <c r="X349" s="191"/>
      <c r="Y349" s="191"/>
      <c r="Z349" s="191"/>
      <c r="AA349" s="191"/>
    </row>
    <row r="350" spans="1:27" ht="15.75" customHeight="1" x14ac:dyDescent="0.2">
      <c r="A350" s="377"/>
      <c r="B350" s="191"/>
      <c r="C350" s="191"/>
      <c r="D350" s="191"/>
      <c r="E350" s="191"/>
      <c r="F350" s="191"/>
      <c r="G350" s="191"/>
      <c r="H350" s="191"/>
      <c r="I350" s="191"/>
      <c r="J350" s="191"/>
      <c r="K350" s="191"/>
      <c r="L350" s="191"/>
      <c r="M350" s="191"/>
      <c r="N350" s="191"/>
      <c r="O350" s="191"/>
      <c r="P350" s="191"/>
      <c r="Q350" s="191"/>
      <c r="R350" s="191"/>
      <c r="S350" s="191"/>
      <c r="T350" s="191"/>
      <c r="U350" s="191"/>
      <c r="V350" s="378"/>
      <c r="W350" s="191"/>
      <c r="X350" s="191"/>
      <c r="Y350" s="191"/>
      <c r="Z350" s="191"/>
      <c r="AA350" s="191"/>
    </row>
    <row r="351" spans="1:27" ht="15.75" customHeight="1" x14ac:dyDescent="0.2">
      <c r="A351" s="377"/>
      <c r="B351" s="191"/>
      <c r="C351" s="191"/>
      <c r="D351" s="191"/>
      <c r="E351" s="191"/>
      <c r="F351" s="191"/>
      <c r="G351" s="191"/>
      <c r="H351" s="191"/>
      <c r="I351" s="191"/>
      <c r="J351" s="191"/>
      <c r="K351" s="191"/>
      <c r="L351" s="191"/>
      <c r="M351" s="191"/>
      <c r="N351" s="191"/>
      <c r="O351" s="191"/>
      <c r="P351" s="191"/>
      <c r="Q351" s="191"/>
      <c r="R351" s="191"/>
      <c r="S351" s="191"/>
      <c r="T351" s="191"/>
      <c r="U351" s="191"/>
      <c r="V351" s="378"/>
      <c r="W351" s="191"/>
      <c r="X351" s="191"/>
      <c r="Y351" s="191"/>
      <c r="Z351" s="191"/>
      <c r="AA351" s="191"/>
    </row>
    <row r="352" spans="1:27" ht="15.75" customHeight="1" x14ac:dyDescent="0.2">
      <c r="A352" s="377"/>
      <c r="B352" s="191"/>
      <c r="C352" s="191"/>
      <c r="D352" s="191"/>
      <c r="E352" s="191"/>
      <c r="F352" s="191"/>
      <c r="G352" s="191"/>
      <c r="H352" s="191"/>
      <c r="I352" s="191"/>
      <c r="J352" s="191"/>
      <c r="K352" s="191"/>
      <c r="L352" s="191"/>
      <c r="M352" s="191"/>
      <c r="N352" s="191"/>
      <c r="O352" s="191"/>
      <c r="P352" s="191"/>
      <c r="Q352" s="191"/>
      <c r="R352" s="191"/>
      <c r="S352" s="191"/>
      <c r="T352" s="191"/>
      <c r="U352" s="191"/>
      <c r="V352" s="378"/>
      <c r="W352" s="191"/>
      <c r="X352" s="191"/>
      <c r="Y352" s="191"/>
      <c r="Z352" s="191"/>
      <c r="AA352" s="191"/>
    </row>
    <row r="353" spans="1:27" ht="15.75" customHeight="1" x14ac:dyDescent="0.2">
      <c r="A353" s="377"/>
      <c r="B353" s="191"/>
      <c r="C353" s="191"/>
      <c r="D353" s="191"/>
      <c r="E353" s="191"/>
      <c r="F353" s="191"/>
      <c r="G353" s="191"/>
      <c r="H353" s="191"/>
      <c r="I353" s="191"/>
      <c r="J353" s="191"/>
      <c r="K353" s="191"/>
      <c r="L353" s="191"/>
      <c r="M353" s="191"/>
      <c r="N353" s="191"/>
      <c r="O353" s="191"/>
      <c r="P353" s="191"/>
      <c r="Q353" s="191"/>
      <c r="R353" s="191"/>
      <c r="S353" s="191"/>
      <c r="T353" s="191"/>
      <c r="U353" s="191"/>
      <c r="V353" s="378"/>
      <c r="W353" s="191"/>
      <c r="X353" s="191"/>
      <c r="Y353" s="191"/>
      <c r="Z353" s="191"/>
      <c r="AA353" s="191"/>
    </row>
    <row r="354" spans="1:27" ht="15.75" customHeight="1" x14ac:dyDescent="0.2">
      <c r="A354" s="377"/>
      <c r="B354" s="191"/>
      <c r="C354" s="191"/>
      <c r="D354" s="191"/>
      <c r="E354" s="191"/>
      <c r="F354" s="191"/>
      <c r="G354" s="191"/>
      <c r="H354" s="191"/>
      <c r="I354" s="191"/>
      <c r="J354" s="191"/>
      <c r="K354" s="191"/>
      <c r="L354" s="191"/>
      <c r="M354" s="191"/>
      <c r="N354" s="191"/>
      <c r="O354" s="191"/>
      <c r="P354" s="191"/>
      <c r="Q354" s="191"/>
      <c r="R354" s="191"/>
      <c r="S354" s="191"/>
      <c r="T354" s="191"/>
      <c r="U354" s="191"/>
      <c r="V354" s="378"/>
      <c r="W354" s="191"/>
      <c r="X354" s="191"/>
      <c r="Y354" s="191"/>
      <c r="Z354" s="191"/>
      <c r="AA354" s="191"/>
    </row>
    <row r="355" spans="1:27" ht="15.75" customHeight="1" x14ac:dyDescent="0.2">
      <c r="A355" s="377"/>
      <c r="B355" s="191"/>
      <c r="C355" s="191"/>
      <c r="D355" s="191"/>
      <c r="E355" s="191"/>
      <c r="F355" s="191"/>
      <c r="G355" s="191"/>
      <c r="H355" s="191"/>
      <c r="I355" s="191"/>
      <c r="J355" s="191"/>
      <c r="K355" s="191"/>
      <c r="L355" s="191"/>
      <c r="M355" s="191"/>
      <c r="N355" s="191"/>
      <c r="O355" s="191"/>
      <c r="P355" s="191"/>
      <c r="Q355" s="191"/>
      <c r="R355" s="191"/>
      <c r="S355" s="191"/>
      <c r="T355" s="191"/>
      <c r="U355" s="191"/>
      <c r="V355" s="378"/>
      <c r="W355" s="191"/>
      <c r="X355" s="191"/>
      <c r="Y355" s="191"/>
      <c r="Z355" s="191"/>
      <c r="AA355" s="191"/>
    </row>
    <row r="356" spans="1:27" ht="15.75" customHeight="1" x14ac:dyDescent="0.2">
      <c r="A356" s="377"/>
      <c r="B356" s="191"/>
      <c r="C356" s="191"/>
      <c r="D356" s="191"/>
      <c r="E356" s="191"/>
      <c r="F356" s="191"/>
      <c r="G356" s="191"/>
      <c r="H356" s="191"/>
      <c r="I356" s="191"/>
      <c r="J356" s="191"/>
      <c r="K356" s="191"/>
      <c r="L356" s="191"/>
      <c r="M356" s="191"/>
      <c r="N356" s="191"/>
      <c r="O356" s="191"/>
      <c r="P356" s="191"/>
      <c r="Q356" s="191"/>
      <c r="R356" s="191"/>
      <c r="S356" s="191"/>
      <c r="T356" s="191"/>
      <c r="U356" s="191"/>
      <c r="V356" s="378"/>
      <c r="W356" s="191"/>
      <c r="X356" s="191"/>
      <c r="Y356" s="191"/>
      <c r="Z356" s="191"/>
      <c r="AA356" s="191"/>
    </row>
    <row r="357" spans="1:27" ht="15.75" customHeight="1" x14ac:dyDescent="0.2">
      <c r="A357" s="377"/>
      <c r="B357" s="191"/>
      <c r="C357" s="191"/>
      <c r="D357" s="191"/>
      <c r="E357" s="191"/>
      <c r="F357" s="191"/>
      <c r="G357" s="191"/>
      <c r="H357" s="191"/>
      <c r="I357" s="191"/>
      <c r="J357" s="191"/>
      <c r="K357" s="191"/>
      <c r="L357" s="191"/>
      <c r="M357" s="191"/>
      <c r="N357" s="191"/>
      <c r="O357" s="191"/>
      <c r="P357" s="191"/>
      <c r="Q357" s="191"/>
      <c r="R357" s="191"/>
      <c r="S357" s="191"/>
      <c r="T357" s="191"/>
      <c r="U357" s="191"/>
      <c r="V357" s="378"/>
      <c r="W357" s="191"/>
      <c r="X357" s="191"/>
      <c r="Y357" s="191"/>
      <c r="Z357" s="191"/>
      <c r="AA357" s="191"/>
    </row>
    <row r="358" spans="1:27" ht="15.75" customHeight="1" x14ac:dyDescent="0.2">
      <c r="A358" s="377"/>
      <c r="B358" s="191"/>
      <c r="C358" s="191"/>
      <c r="D358" s="191"/>
      <c r="E358" s="191"/>
      <c r="F358" s="191"/>
      <c r="G358" s="191"/>
      <c r="H358" s="191"/>
      <c r="I358" s="191"/>
      <c r="J358" s="191"/>
      <c r="K358" s="191"/>
      <c r="L358" s="191"/>
      <c r="M358" s="191"/>
      <c r="N358" s="191"/>
      <c r="O358" s="191"/>
      <c r="P358" s="191"/>
      <c r="Q358" s="191"/>
      <c r="R358" s="191"/>
      <c r="S358" s="191"/>
      <c r="T358" s="191"/>
      <c r="U358" s="191"/>
      <c r="V358" s="378"/>
      <c r="W358" s="191"/>
      <c r="X358" s="191"/>
      <c r="Y358" s="191"/>
      <c r="Z358" s="191"/>
      <c r="AA358" s="191"/>
    </row>
    <row r="359" spans="1:27" ht="15.75" customHeight="1" x14ac:dyDescent="0.2">
      <c r="A359" s="377"/>
      <c r="B359" s="191"/>
      <c r="C359" s="191"/>
      <c r="D359" s="191"/>
      <c r="E359" s="191"/>
      <c r="F359" s="191"/>
      <c r="G359" s="191"/>
      <c r="H359" s="191"/>
      <c r="I359" s="191"/>
      <c r="J359" s="191"/>
      <c r="K359" s="191"/>
      <c r="L359" s="191"/>
      <c r="M359" s="191"/>
      <c r="N359" s="191"/>
      <c r="O359" s="191"/>
      <c r="P359" s="191"/>
      <c r="Q359" s="191"/>
      <c r="R359" s="191"/>
      <c r="S359" s="191"/>
      <c r="T359" s="191"/>
      <c r="U359" s="191"/>
      <c r="V359" s="378"/>
      <c r="W359" s="191"/>
      <c r="X359" s="191"/>
      <c r="Y359" s="191"/>
      <c r="Z359" s="191"/>
      <c r="AA359" s="191"/>
    </row>
    <row r="360" spans="1:27" ht="15.75" customHeight="1" x14ac:dyDescent="0.2">
      <c r="A360" s="377"/>
      <c r="B360" s="191"/>
      <c r="C360" s="191"/>
      <c r="D360" s="191"/>
      <c r="E360" s="191"/>
      <c r="F360" s="191"/>
      <c r="G360" s="191"/>
      <c r="H360" s="191"/>
      <c r="I360" s="191"/>
      <c r="J360" s="191"/>
      <c r="K360" s="191"/>
      <c r="L360" s="191"/>
      <c r="M360" s="191"/>
      <c r="N360" s="191"/>
      <c r="O360" s="191"/>
      <c r="P360" s="191"/>
      <c r="Q360" s="191"/>
      <c r="R360" s="191"/>
      <c r="S360" s="191"/>
      <c r="T360" s="191"/>
      <c r="U360" s="191"/>
      <c r="V360" s="378"/>
      <c r="W360" s="191"/>
      <c r="X360" s="191"/>
      <c r="Y360" s="191"/>
      <c r="Z360" s="191"/>
      <c r="AA360" s="191"/>
    </row>
    <row r="361" spans="1:27" ht="15.75" customHeight="1" x14ac:dyDescent="0.2">
      <c r="A361" s="377"/>
      <c r="B361" s="191"/>
      <c r="C361" s="191"/>
      <c r="D361" s="191"/>
      <c r="E361" s="191"/>
      <c r="F361" s="191"/>
      <c r="G361" s="191"/>
      <c r="H361" s="191"/>
      <c r="I361" s="191"/>
      <c r="J361" s="191"/>
      <c r="K361" s="191"/>
      <c r="L361" s="191"/>
      <c r="M361" s="191"/>
      <c r="N361" s="191"/>
      <c r="O361" s="191"/>
      <c r="P361" s="191"/>
      <c r="Q361" s="191"/>
      <c r="R361" s="191"/>
      <c r="S361" s="191"/>
      <c r="T361" s="191"/>
      <c r="U361" s="191"/>
      <c r="V361" s="378"/>
      <c r="W361" s="191"/>
      <c r="X361" s="191"/>
      <c r="Y361" s="191"/>
      <c r="Z361" s="191"/>
      <c r="AA361" s="191"/>
    </row>
    <row r="362" spans="1:27" ht="15.75" customHeight="1" x14ac:dyDescent="0.2">
      <c r="A362" s="377"/>
      <c r="B362" s="191"/>
      <c r="C362" s="191"/>
      <c r="D362" s="191"/>
      <c r="E362" s="191"/>
      <c r="F362" s="191"/>
      <c r="G362" s="191"/>
      <c r="H362" s="191"/>
      <c r="I362" s="191"/>
      <c r="J362" s="191"/>
      <c r="K362" s="191"/>
      <c r="L362" s="191"/>
      <c r="M362" s="191"/>
      <c r="N362" s="191"/>
      <c r="O362" s="191"/>
      <c r="P362" s="191"/>
      <c r="Q362" s="191"/>
      <c r="R362" s="191"/>
      <c r="S362" s="191"/>
      <c r="T362" s="191"/>
      <c r="U362" s="191"/>
      <c r="V362" s="378"/>
      <c r="W362" s="191"/>
      <c r="X362" s="191"/>
      <c r="Y362" s="191"/>
      <c r="Z362" s="191"/>
      <c r="AA362" s="191"/>
    </row>
    <row r="363" spans="1:27" ht="15.75" customHeight="1" x14ac:dyDescent="0.2">
      <c r="A363" s="377"/>
      <c r="B363" s="191"/>
      <c r="C363" s="191"/>
      <c r="D363" s="191"/>
      <c r="E363" s="191"/>
      <c r="F363" s="191"/>
      <c r="G363" s="191"/>
      <c r="H363" s="191"/>
      <c r="I363" s="191"/>
      <c r="J363" s="191"/>
      <c r="K363" s="191"/>
      <c r="L363" s="191"/>
      <c r="M363" s="191"/>
      <c r="N363" s="191"/>
      <c r="O363" s="191"/>
      <c r="P363" s="191"/>
      <c r="Q363" s="191"/>
      <c r="R363" s="191"/>
      <c r="S363" s="191"/>
      <c r="T363" s="191"/>
      <c r="U363" s="191"/>
      <c r="V363" s="378"/>
      <c r="W363" s="191"/>
      <c r="X363" s="191"/>
      <c r="Y363" s="191"/>
      <c r="Z363" s="191"/>
      <c r="AA363" s="191"/>
    </row>
    <row r="364" spans="1:27" ht="15.75" customHeight="1" x14ac:dyDescent="0.2">
      <c r="A364" s="377"/>
      <c r="B364" s="191"/>
      <c r="C364" s="191"/>
      <c r="D364" s="191"/>
      <c r="E364" s="191"/>
      <c r="F364" s="191"/>
      <c r="G364" s="191"/>
      <c r="H364" s="191"/>
      <c r="I364" s="191"/>
      <c r="J364" s="191"/>
      <c r="K364" s="191"/>
      <c r="L364" s="191"/>
      <c r="M364" s="191"/>
      <c r="N364" s="191"/>
      <c r="O364" s="191"/>
      <c r="P364" s="191"/>
      <c r="Q364" s="191"/>
      <c r="R364" s="191"/>
      <c r="S364" s="191"/>
      <c r="T364" s="191"/>
      <c r="U364" s="191"/>
      <c r="V364" s="378"/>
      <c r="W364" s="191"/>
      <c r="X364" s="191"/>
      <c r="Y364" s="191"/>
      <c r="Z364" s="191"/>
      <c r="AA364" s="191"/>
    </row>
    <row r="365" spans="1:27" ht="15.75" customHeight="1" x14ac:dyDescent="0.2">
      <c r="A365" s="377"/>
      <c r="B365" s="191"/>
      <c r="C365" s="191"/>
      <c r="D365" s="191"/>
      <c r="E365" s="191"/>
      <c r="F365" s="191"/>
      <c r="G365" s="191"/>
      <c r="H365" s="191"/>
      <c r="I365" s="191"/>
      <c r="J365" s="191"/>
      <c r="K365" s="191"/>
      <c r="L365" s="191"/>
      <c r="M365" s="191"/>
      <c r="N365" s="191"/>
      <c r="O365" s="191"/>
      <c r="P365" s="191"/>
      <c r="Q365" s="191"/>
      <c r="R365" s="191"/>
      <c r="S365" s="191"/>
      <c r="T365" s="191"/>
      <c r="U365" s="191"/>
      <c r="V365" s="378"/>
      <c r="W365" s="191"/>
      <c r="X365" s="191"/>
      <c r="Y365" s="191"/>
      <c r="Z365" s="191"/>
      <c r="AA365" s="191"/>
    </row>
    <row r="366" spans="1:27" ht="15.75" customHeight="1" x14ac:dyDescent="0.2">
      <c r="A366" s="377"/>
      <c r="B366" s="191"/>
      <c r="C366" s="191"/>
      <c r="D366" s="191"/>
      <c r="E366" s="191"/>
      <c r="F366" s="191"/>
      <c r="G366" s="191"/>
      <c r="H366" s="191"/>
      <c r="I366" s="191"/>
      <c r="J366" s="191"/>
      <c r="K366" s="191"/>
      <c r="L366" s="191"/>
      <c r="M366" s="191"/>
      <c r="N366" s="191"/>
      <c r="O366" s="191"/>
      <c r="P366" s="191"/>
      <c r="Q366" s="191"/>
      <c r="R366" s="191"/>
      <c r="S366" s="191"/>
      <c r="T366" s="191"/>
      <c r="U366" s="191"/>
      <c r="V366" s="378"/>
      <c r="W366" s="191"/>
      <c r="X366" s="191"/>
      <c r="Y366" s="191"/>
      <c r="Z366" s="191"/>
      <c r="AA366" s="191"/>
    </row>
    <row r="367" spans="1:27" ht="15.75" customHeight="1" x14ac:dyDescent="0.2">
      <c r="A367" s="377"/>
      <c r="B367" s="191"/>
      <c r="C367" s="191"/>
      <c r="D367" s="191"/>
      <c r="E367" s="191"/>
      <c r="F367" s="191"/>
      <c r="G367" s="191"/>
      <c r="H367" s="191"/>
      <c r="I367" s="191"/>
      <c r="J367" s="191"/>
      <c r="K367" s="191"/>
      <c r="L367" s="191"/>
      <c r="M367" s="191"/>
      <c r="N367" s="191"/>
      <c r="O367" s="191"/>
      <c r="P367" s="191"/>
      <c r="Q367" s="191"/>
      <c r="R367" s="191"/>
      <c r="S367" s="191"/>
      <c r="T367" s="191"/>
      <c r="U367" s="191"/>
      <c r="V367" s="378"/>
      <c r="W367" s="191"/>
      <c r="X367" s="191"/>
      <c r="Y367" s="191"/>
      <c r="Z367" s="191"/>
      <c r="AA367" s="191"/>
    </row>
    <row r="368" spans="1:27" ht="15.75" customHeight="1" x14ac:dyDescent="0.2">
      <c r="A368" s="377"/>
      <c r="B368" s="191"/>
      <c r="C368" s="191"/>
      <c r="D368" s="191"/>
      <c r="E368" s="191"/>
      <c r="F368" s="191"/>
      <c r="G368" s="191"/>
      <c r="H368" s="191"/>
      <c r="I368" s="191"/>
      <c r="J368" s="191"/>
      <c r="K368" s="191"/>
      <c r="L368" s="191"/>
      <c r="M368" s="191"/>
      <c r="N368" s="191"/>
      <c r="O368" s="191"/>
      <c r="P368" s="191"/>
      <c r="Q368" s="191"/>
      <c r="R368" s="191"/>
      <c r="S368" s="191"/>
      <c r="T368" s="191"/>
      <c r="U368" s="191"/>
      <c r="V368" s="378"/>
      <c r="W368" s="191"/>
      <c r="X368" s="191"/>
      <c r="Y368" s="191"/>
      <c r="Z368" s="191"/>
      <c r="AA368" s="191"/>
    </row>
    <row r="369" spans="1:27" ht="15.75" customHeight="1" x14ac:dyDescent="0.2">
      <c r="A369" s="377"/>
      <c r="B369" s="191"/>
      <c r="C369" s="191"/>
      <c r="D369" s="191"/>
      <c r="E369" s="191"/>
      <c r="F369" s="191"/>
      <c r="G369" s="191"/>
      <c r="H369" s="191"/>
      <c r="I369" s="191"/>
      <c r="J369" s="191"/>
      <c r="K369" s="191"/>
      <c r="L369" s="191"/>
      <c r="M369" s="191"/>
      <c r="N369" s="191"/>
      <c r="O369" s="191"/>
      <c r="P369" s="191"/>
      <c r="Q369" s="191"/>
      <c r="R369" s="191"/>
      <c r="S369" s="191"/>
      <c r="T369" s="191"/>
      <c r="U369" s="191"/>
      <c r="V369" s="378"/>
      <c r="W369" s="191"/>
      <c r="X369" s="191"/>
      <c r="Y369" s="191"/>
      <c r="Z369" s="191"/>
      <c r="AA369" s="191"/>
    </row>
    <row r="370" spans="1:27" ht="15.75" customHeight="1" x14ac:dyDescent="0.2">
      <c r="A370" s="377"/>
      <c r="B370" s="191"/>
      <c r="C370" s="191"/>
      <c r="D370" s="191"/>
      <c r="E370" s="191"/>
      <c r="F370" s="191"/>
      <c r="G370" s="191"/>
      <c r="H370" s="191"/>
      <c r="I370" s="191"/>
      <c r="J370" s="191"/>
      <c r="K370" s="191"/>
      <c r="L370" s="191"/>
      <c r="M370" s="191"/>
      <c r="N370" s="191"/>
      <c r="O370" s="191"/>
      <c r="P370" s="191"/>
      <c r="Q370" s="191"/>
      <c r="R370" s="191"/>
      <c r="S370" s="191"/>
      <c r="T370" s="191"/>
      <c r="U370" s="191"/>
      <c r="V370" s="378"/>
      <c r="W370" s="191"/>
      <c r="X370" s="191"/>
      <c r="Y370" s="191"/>
      <c r="Z370" s="191"/>
      <c r="AA370" s="191"/>
    </row>
    <row r="371" spans="1:27" ht="15.75" customHeight="1" x14ac:dyDescent="0.2">
      <c r="A371" s="377"/>
      <c r="B371" s="191"/>
      <c r="C371" s="191"/>
      <c r="D371" s="191"/>
      <c r="E371" s="191"/>
      <c r="F371" s="191"/>
      <c r="G371" s="191"/>
      <c r="H371" s="191"/>
      <c r="I371" s="191"/>
      <c r="J371" s="191"/>
      <c r="K371" s="191"/>
      <c r="L371" s="191"/>
      <c r="M371" s="191"/>
      <c r="N371" s="191"/>
      <c r="O371" s="191"/>
      <c r="P371" s="191"/>
      <c r="Q371" s="191"/>
      <c r="R371" s="191"/>
      <c r="S371" s="191"/>
      <c r="T371" s="191"/>
      <c r="U371" s="191"/>
      <c r="V371" s="378"/>
      <c r="W371" s="191"/>
      <c r="X371" s="191"/>
      <c r="Y371" s="191"/>
      <c r="Z371" s="191"/>
      <c r="AA371" s="191"/>
    </row>
    <row r="372" spans="1:27" ht="15.75" customHeight="1" x14ac:dyDescent="0.2">
      <c r="A372" s="377"/>
      <c r="B372" s="191"/>
      <c r="C372" s="191"/>
      <c r="D372" s="191"/>
      <c r="E372" s="191"/>
      <c r="F372" s="191"/>
      <c r="G372" s="191"/>
      <c r="H372" s="191"/>
      <c r="I372" s="191"/>
      <c r="J372" s="191"/>
      <c r="K372" s="191"/>
      <c r="L372" s="191"/>
      <c r="M372" s="191"/>
      <c r="N372" s="191"/>
      <c r="O372" s="191"/>
      <c r="P372" s="191"/>
      <c r="Q372" s="191"/>
      <c r="R372" s="191"/>
      <c r="S372" s="191"/>
      <c r="T372" s="191"/>
      <c r="U372" s="191"/>
      <c r="V372" s="378"/>
      <c r="W372" s="191"/>
      <c r="X372" s="191"/>
      <c r="Y372" s="191"/>
      <c r="Z372" s="191"/>
      <c r="AA372" s="191"/>
    </row>
    <row r="373" spans="1:27" ht="15.75" customHeight="1" x14ac:dyDescent="0.2">
      <c r="A373" s="377"/>
      <c r="B373" s="191"/>
      <c r="C373" s="191"/>
      <c r="D373" s="191"/>
      <c r="E373" s="191"/>
      <c r="F373" s="191"/>
      <c r="G373" s="191"/>
      <c r="H373" s="191"/>
      <c r="I373" s="191"/>
      <c r="J373" s="191"/>
      <c r="K373" s="191"/>
      <c r="L373" s="191"/>
      <c r="M373" s="191"/>
      <c r="N373" s="191"/>
      <c r="O373" s="191"/>
      <c r="P373" s="191"/>
      <c r="Q373" s="191"/>
      <c r="R373" s="191"/>
      <c r="S373" s="191"/>
      <c r="T373" s="191"/>
      <c r="U373" s="191"/>
      <c r="V373" s="378"/>
      <c r="W373" s="191"/>
      <c r="X373" s="191"/>
      <c r="Y373" s="191"/>
      <c r="Z373" s="191"/>
      <c r="AA373" s="191"/>
    </row>
    <row r="374" spans="1:27" ht="15.75" customHeight="1" x14ac:dyDescent="0.2">
      <c r="A374" s="377"/>
      <c r="B374" s="191"/>
      <c r="C374" s="191"/>
      <c r="D374" s="191"/>
      <c r="E374" s="191"/>
      <c r="F374" s="191"/>
      <c r="G374" s="191"/>
      <c r="H374" s="191"/>
      <c r="I374" s="191"/>
      <c r="J374" s="191"/>
      <c r="K374" s="191"/>
      <c r="L374" s="191"/>
      <c r="M374" s="191"/>
      <c r="N374" s="191"/>
      <c r="O374" s="191"/>
      <c r="P374" s="191"/>
      <c r="Q374" s="191"/>
      <c r="R374" s="191"/>
      <c r="S374" s="191"/>
      <c r="T374" s="191"/>
      <c r="U374" s="191"/>
      <c r="V374" s="378"/>
      <c r="W374" s="191"/>
      <c r="X374" s="191"/>
      <c r="Y374" s="191"/>
      <c r="Z374" s="191"/>
      <c r="AA374" s="191"/>
    </row>
    <row r="375" spans="1:27" ht="15.75" customHeight="1" x14ac:dyDescent="0.2">
      <c r="A375" s="377"/>
      <c r="B375" s="191"/>
      <c r="C375" s="191"/>
      <c r="D375" s="191"/>
      <c r="E375" s="191"/>
      <c r="F375" s="191"/>
      <c r="G375" s="191"/>
      <c r="H375" s="191"/>
      <c r="I375" s="191"/>
      <c r="J375" s="191"/>
      <c r="K375" s="191"/>
      <c r="L375" s="191"/>
      <c r="M375" s="191"/>
      <c r="N375" s="191"/>
      <c r="O375" s="191"/>
      <c r="P375" s="191"/>
      <c r="Q375" s="191"/>
      <c r="R375" s="191"/>
      <c r="S375" s="191"/>
      <c r="T375" s="191"/>
      <c r="U375" s="191"/>
      <c r="V375" s="378"/>
      <c r="W375" s="191"/>
      <c r="X375" s="191"/>
      <c r="Y375" s="191"/>
      <c r="Z375" s="191"/>
      <c r="AA375" s="191"/>
    </row>
    <row r="376" spans="1:27" ht="15.75" customHeight="1" x14ac:dyDescent="0.2">
      <c r="A376" s="377"/>
      <c r="B376" s="191"/>
      <c r="C376" s="191"/>
      <c r="D376" s="191"/>
      <c r="E376" s="191"/>
      <c r="F376" s="191"/>
      <c r="G376" s="191"/>
      <c r="H376" s="191"/>
      <c r="I376" s="191"/>
      <c r="J376" s="191"/>
      <c r="K376" s="191"/>
      <c r="L376" s="191"/>
      <c r="M376" s="191"/>
      <c r="N376" s="191"/>
      <c r="O376" s="191"/>
      <c r="P376" s="191"/>
      <c r="Q376" s="191"/>
      <c r="R376" s="191"/>
      <c r="S376" s="191"/>
      <c r="T376" s="191"/>
      <c r="U376" s="191"/>
      <c r="V376" s="378"/>
      <c r="W376" s="191"/>
      <c r="X376" s="191"/>
      <c r="Y376" s="191"/>
      <c r="Z376" s="191"/>
      <c r="AA376" s="191"/>
    </row>
    <row r="377" spans="1:27" ht="15.75" customHeight="1" x14ac:dyDescent="0.2">
      <c r="A377" s="377"/>
      <c r="B377" s="191"/>
      <c r="C377" s="191"/>
      <c r="D377" s="191"/>
      <c r="E377" s="191"/>
      <c r="F377" s="191"/>
      <c r="G377" s="191"/>
      <c r="H377" s="191"/>
      <c r="I377" s="191"/>
      <c r="J377" s="191"/>
      <c r="K377" s="191"/>
      <c r="L377" s="191"/>
      <c r="M377" s="191"/>
      <c r="N377" s="191"/>
      <c r="O377" s="191"/>
      <c r="P377" s="191"/>
      <c r="Q377" s="191"/>
      <c r="R377" s="191"/>
      <c r="S377" s="191"/>
      <c r="T377" s="191"/>
      <c r="U377" s="191"/>
      <c r="V377" s="378"/>
      <c r="W377" s="191"/>
      <c r="X377" s="191"/>
      <c r="Y377" s="191"/>
      <c r="Z377" s="191"/>
      <c r="AA377" s="191"/>
    </row>
    <row r="378" spans="1:27" ht="15.75" customHeight="1" x14ac:dyDescent="0.2">
      <c r="A378" s="377"/>
      <c r="B378" s="191"/>
      <c r="C378" s="191"/>
      <c r="D378" s="191"/>
      <c r="E378" s="191"/>
      <c r="F378" s="191"/>
      <c r="G378" s="191"/>
      <c r="H378" s="191"/>
      <c r="I378" s="191"/>
      <c r="J378" s="191"/>
      <c r="K378" s="191"/>
      <c r="L378" s="191"/>
      <c r="M378" s="191"/>
      <c r="N378" s="191"/>
      <c r="O378" s="191"/>
      <c r="P378" s="191"/>
      <c r="Q378" s="191"/>
      <c r="R378" s="191"/>
      <c r="S378" s="191"/>
      <c r="T378" s="191"/>
      <c r="U378" s="191"/>
      <c r="V378" s="378"/>
      <c r="W378" s="191"/>
      <c r="X378" s="191"/>
      <c r="Y378" s="191"/>
      <c r="Z378" s="191"/>
      <c r="AA378" s="191"/>
    </row>
    <row r="379" spans="1:27" ht="15.75" customHeight="1" x14ac:dyDescent="0.2">
      <c r="A379" s="377"/>
      <c r="B379" s="191"/>
      <c r="C379" s="191"/>
      <c r="D379" s="191"/>
      <c r="E379" s="191"/>
      <c r="F379" s="191"/>
      <c r="G379" s="191"/>
      <c r="H379" s="191"/>
      <c r="I379" s="191"/>
      <c r="J379" s="191"/>
      <c r="K379" s="191"/>
      <c r="L379" s="191"/>
      <c r="M379" s="191"/>
      <c r="N379" s="191"/>
      <c r="O379" s="191"/>
      <c r="P379" s="191"/>
      <c r="Q379" s="191"/>
      <c r="R379" s="191"/>
      <c r="S379" s="191"/>
      <c r="T379" s="191"/>
      <c r="U379" s="191"/>
      <c r="V379" s="378"/>
      <c r="W379" s="191"/>
      <c r="X379" s="191"/>
      <c r="Y379" s="191"/>
      <c r="Z379" s="191"/>
      <c r="AA379" s="191"/>
    </row>
    <row r="380" spans="1:27" ht="15.75" customHeight="1" x14ac:dyDescent="0.2">
      <c r="A380" s="377"/>
      <c r="B380" s="191"/>
      <c r="C380" s="191"/>
      <c r="D380" s="191"/>
      <c r="E380" s="191"/>
      <c r="F380" s="191"/>
      <c r="G380" s="191"/>
      <c r="H380" s="191"/>
      <c r="I380" s="191"/>
      <c r="J380" s="191"/>
      <c r="K380" s="191"/>
      <c r="L380" s="191"/>
      <c r="M380" s="191"/>
      <c r="N380" s="191"/>
      <c r="O380" s="191"/>
      <c r="P380" s="191"/>
      <c r="Q380" s="191"/>
      <c r="R380" s="191"/>
      <c r="S380" s="191"/>
      <c r="T380" s="191"/>
      <c r="U380" s="191"/>
      <c r="V380" s="378"/>
      <c r="W380" s="191"/>
      <c r="X380" s="191"/>
      <c r="Y380" s="191"/>
      <c r="Z380" s="191"/>
      <c r="AA380" s="191"/>
    </row>
    <row r="381" spans="1:27" ht="15.75" customHeight="1" x14ac:dyDescent="0.2">
      <c r="A381" s="377"/>
      <c r="B381" s="191"/>
      <c r="C381" s="191"/>
      <c r="D381" s="191"/>
      <c r="E381" s="191"/>
      <c r="F381" s="191"/>
      <c r="G381" s="191"/>
      <c r="H381" s="191"/>
      <c r="I381" s="191"/>
      <c r="J381" s="191"/>
      <c r="K381" s="191"/>
      <c r="L381" s="191"/>
      <c r="M381" s="191"/>
      <c r="N381" s="191"/>
      <c r="O381" s="191"/>
      <c r="P381" s="191"/>
      <c r="Q381" s="191"/>
      <c r="R381" s="191"/>
      <c r="S381" s="191"/>
      <c r="T381" s="191"/>
      <c r="U381" s="191"/>
      <c r="V381" s="378"/>
      <c r="W381" s="191"/>
      <c r="X381" s="191"/>
      <c r="Y381" s="191"/>
      <c r="Z381" s="191"/>
      <c r="AA381" s="191"/>
    </row>
    <row r="382" spans="1:27" ht="15.75" customHeight="1" x14ac:dyDescent="0.2">
      <c r="A382" s="377"/>
      <c r="B382" s="191"/>
      <c r="C382" s="191"/>
      <c r="D382" s="191"/>
      <c r="E382" s="191"/>
      <c r="F382" s="191"/>
      <c r="G382" s="191"/>
      <c r="H382" s="191"/>
      <c r="I382" s="191"/>
      <c r="J382" s="191"/>
      <c r="K382" s="191"/>
      <c r="L382" s="191"/>
      <c r="M382" s="191"/>
      <c r="N382" s="191"/>
      <c r="O382" s="191"/>
      <c r="P382" s="191"/>
      <c r="Q382" s="191"/>
      <c r="R382" s="191"/>
      <c r="S382" s="191"/>
      <c r="T382" s="191"/>
      <c r="U382" s="191"/>
      <c r="V382" s="378"/>
      <c r="W382" s="191"/>
      <c r="X382" s="191"/>
      <c r="Y382" s="191"/>
      <c r="Z382" s="191"/>
      <c r="AA382" s="191"/>
    </row>
    <row r="383" spans="1:27" ht="15.75" customHeight="1" x14ac:dyDescent="0.2">
      <c r="A383" s="377"/>
      <c r="B383" s="191"/>
      <c r="C383" s="191"/>
      <c r="D383" s="191"/>
      <c r="E383" s="191"/>
      <c r="F383" s="191"/>
      <c r="G383" s="191"/>
      <c r="H383" s="191"/>
      <c r="I383" s="191"/>
      <c r="J383" s="191"/>
      <c r="K383" s="191"/>
      <c r="L383" s="191"/>
      <c r="M383" s="191"/>
      <c r="N383" s="191"/>
      <c r="O383" s="191"/>
      <c r="P383" s="191"/>
      <c r="Q383" s="191"/>
      <c r="R383" s="191"/>
      <c r="S383" s="191"/>
      <c r="T383" s="191"/>
      <c r="U383" s="191"/>
      <c r="V383" s="378"/>
      <c r="W383" s="191"/>
      <c r="X383" s="191"/>
      <c r="Y383" s="191"/>
      <c r="Z383" s="191"/>
      <c r="AA383" s="191"/>
    </row>
    <row r="384" spans="1:27" ht="15.75" customHeight="1" x14ac:dyDescent="0.2">
      <c r="A384" s="377"/>
      <c r="B384" s="191"/>
      <c r="C384" s="191"/>
      <c r="D384" s="191"/>
      <c r="E384" s="191"/>
      <c r="F384" s="191"/>
      <c r="G384" s="191"/>
      <c r="H384" s="191"/>
      <c r="I384" s="191"/>
      <c r="J384" s="191"/>
      <c r="K384" s="191"/>
      <c r="L384" s="191"/>
      <c r="M384" s="191"/>
      <c r="N384" s="191"/>
      <c r="O384" s="191"/>
      <c r="P384" s="191"/>
      <c r="Q384" s="191"/>
      <c r="R384" s="191"/>
      <c r="S384" s="191"/>
      <c r="T384" s="191"/>
      <c r="U384" s="191"/>
      <c r="V384" s="378"/>
      <c r="W384" s="191"/>
      <c r="X384" s="191"/>
      <c r="Y384" s="191"/>
      <c r="Z384" s="191"/>
      <c r="AA384" s="191"/>
    </row>
    <row r="385" spans="1:27" ht="15.75" customHeight="1" x14ac:dyDescent="0.2">
      <c r="A385" s="377"/>
      <c r="B385" s="191"/>
      <c r="C385" s="191"/>
      <c r="D385" s="191"/>
      <c r="E385" s="191"/>
      <c r="F385" s="191"/>
      <c r="G385" s="191"/>
      <c r="H385" s="191"/>
      <c r="I385" s="191"/>
      <c r="J385" s="191"/>
      <c r="K385" s="191"/>
      <c r="L385" s="191"/>
      <c r="M385" s="191"/>
      <c r="N385" s="191"/>
      <c r="O385" s="191"/>
      <c r="P385" s="191"/>
      <c r="Q385" s="191"/>
      <c r="R385" s="191"/>
      <c r="S385" s="191"/>
      <c r="T385" s="191"/>
      <c r="U385" s="191"/>
      <c r="V385" s="378"/>
      <c r="W385" s="191"/>
      <c r="X385" s="191"/>
      <c r="Y385" s="191"/>
      <c r="Z385" s="191"/>
      <c r="AA385" s="191"/>
    </row>
    <row r="386" spans="1:27" ht="15.75" customHeight="1" x14ac:dyDescent="0.2">
      <c r="A386" s="377"/>
      <c r="B386" s="191"/>
      <c r="C386" s="191"/>
      <c r="D386" s="191"/>
      <c r="E386" s="191"/>
      <c r="F386" s="191"/>
      <c r="G386" s="191"/>
      <c r="H386" s="191"/>
      <c r="I386" s="191"/>
      <c r="J386" s="191"/>
      <c r="K386" s="191"/>
      <c r="L386" s="191"/>
      <c r="M386" s="191"/>
      <c r="N386" s="191"/>
      <c r="O386" s="191"/>
      <c r="P386" s="191"/>
      <c r="Q386" s="191"/>
      <c r="R386" s="191"/>
      <c r="S386" s="191"/>
      <c r="T386" s="191"/>
      <c r="U386" s="191"/>
      <c r="V386" s="378"/>
      <c r="W386" s="191"/>
      <c r="X386" s="191"/>
      <c r="Y386" s="191"/>
      <c r="Z386" s="191"/>
      <c r="AA386" s="191"/>
    </row>
    <row r="387" spans="1:27" ht="15.75" customHeight="1" x14ac:dyDescent="0.2">
      <c r="A387" s="377"/>
      <c r="B387" s="191"/>
      <c r="C387" s="191"/>
      <c r="D387" s="191"/>
      <c r="E387" s="191"/>
      <c r="F387" s="191"/>
      <c r="G387" s="191"/>
      <c r="H387" s="191"/>
      <c r="I387" s="191"/>
      <c r="J387" s="191"/>
      <c r="K387" s="191"/>
      <c r="L387" s="191"/>
      <c r="M387" s="191"/>
      <c r="N387" s="191"/>
      <c r="O387" s="191"/>
      <c r="P387" s="191"/>
      <c r="Q387" s="191"/>
      <c r="R387" s="191"/>
      <c r="S387" s="191"/>
      <c r="T387" s="191"/>
      <c r="U387" s="191"/>
      <c r="V387" s="378"/>
      <c r="W387" s="191"/>
      <c r="X387" s="191"/>
      <c r="Y387" s="191"/>
      <c r="Z387" s="191"/>
      <c r="AA387" s="191"/>
    </row>
    <row r="388" spans="1:27" ht="15.75" customHeight="1" x14ac:dyDescent="0.2">
      <c r="A388" s="377"/>
      <c r="B388" s="191"/>
      <c r="C388" s="191"/>
      <c r="D388" s="191"/>
      <c r="E388" s="191"/>
      <c r="F388" s="191"/>
      <c r="G388" s="191"/>
      <c r="H388" s="191"/>
      <c r="I388" s="191"/>
      <c r="J388" s="191"/>
      <c r="K388" s="191"/>
      <c r="L388" s="191"/>
      <c r="M388" s="191"/>
      <c r="N388" s="191"/>
      <c r="O388" s="191"/>
      <c r="P388" s="191"/>
      <c r="Q388" s="191"/>
      <c r="R388" s="191"/>
      <c r="S388" s="191"/>
      <c r="T388" s="191"/>
      <c r="U388" s="191"/>
      <c r="V388" s="378"/>
      <c r="W388" s="191"/>
      <c r="X388" s="191"/>
      <c r="Y388" s="191"/>
      <c r="Z388" s="191"/>
      <c r="AA388" s="191"/>
    </row>
    <row r="389" spans="1:27" ht="15.75" customHeight="1" x14ac:dyDescent="0.2">
      <c r="A389" s="377"/>
      <c r="B389" s="191"/>
      <c r="C389" s="191"/>
      <c r="D389" s="191"/>
      <c r="E389" s="191"/>
      <c r="F389" s="191"/>
      <c r="G389" s="191"/>
      <c r="H389" s="191"/>
      <c r="I389" s="191"/>
      <c r="J389" s="191"/>
      <c r="K389" s="191"/>
      <c r="L389" s="191"/>
      <c r="M389" s="191"/>
      <c r="N389" s="191"/>
      <c r="O389" s="191"/>
      <c r="P389" s="191"/>
      <c r="Q389" s="191"/>
      <c r="R389" s="191"/>
      <c r="S389" s="191"/>
      <c r="T389" s="191"/>
      <c r="U389" s="191"/>
      <c r="V389" s="378"/>
      <c r="W389" s="191"/>
      <c r="X389" s="191"/>
      <c r="Y389" s="191"/>
      <c r="Z389" s="191"/>
      <c r="AA389" s="191"/>
    </row>
    <row r="390" spans="1:27" ht="15.75" customHeight="1" x14ac:dyDescent="0.2">
      <c r="A390" s="377"/>
      <c r="B390" s="191"/>
      <c r="C390" s="191"/>
      <c r="D390" s="191"/>
      <c r="E390" s="191"/>
      <c r="F390" s="191"/>
      <c r="G390" s="191"/>
      <c r="H390" s="191"/>
      <c r="I390" s="191"/>
      <c r="J390" s="191"/>
      <c r="K390" s="191"/>
      <c r="L390" s="191"/>
      <c r="M390" s="191"/>
      <c r="N390" s="191"/>
      <c r="O390" s="191"/>
      <c r="P390" s="191"/>
      <c r="Q390" s="191"/>
      <c r="R390" s="191"/>
      <c r="S390" s="191"/>
      <c r="T390" s="191"/>
      <c r="U390" s="191"/>
      <c r="V390" s="378"/>
      <c r="W390" s="191"/>
      <c r="X390" s="191"/>
      <c r="Y390" s="191"/>
      <c r="Z390" s="191"/>
      <c r="AA390" s="191"/>
    </row>
    <row r="391" spans="1:27" ht="15.75" customHeight="1" x14ac:dyDescent="0.2">
      <c r="A391" s="377"/>
      <c r="B391" s="191"/>
      <c r="C391" s="191"/>
      <c r="D391" s="191"/>
      <c r="E391" s="191"/>
      <c r="F391" s="191"/>
      <c r="G391" s="191"/>
      <c r="H391" s="191"/>
      <c r="I391" s="191"/>
      <c r="J391" s="191"/>
      <c r="K391" s="191"/>
      <c r="L391" s="191"/>
      <c r="M391" s="191"/>
      <c r="N391" s="191"/>
      <c r="O391" s="191"/>
      <c r="P391" s="191"/>
      <c r="Q391" s="191"/>
      <c r="R391" s="191"/>
      <c r="S391" s="191"/>
      <c r="T391" s="191"/>
      <c r="U391" s="191"/>
      <c r="V391" s="378"/>
      <c r="W391" s="191"/>
      <c r="X391" s="191"/>
      <c r="Y391" s="191"/>
      <c r="Z391" s="191"/>
      <c r="AA391" s="191"/>
    </row>
    <row r="392" spans="1:27" ht="15.75" customHeight="1" x14ac:dyDescent="0.2">
      <c r="A392" s="377"/>
      <c r="B392" s="191"/>
      <c r="C392" s="191"/>
      <c r="D392" s="191"/>
      <c r="E392" s="191"/>
      <c r="F392" s="191"/>
      <c r="G392" s="191"/>
      <c r="H392" s="191"/>
      <c r="I392" s="191"/>
      <c r="J392" s="191"/>
      <c r="K392" s="191"/>
      <c r="L392" s="191"/>
      <c r="M392" s="191"/>
      <c r="N392" s="191"/>
      <c r="O392" s="191"/>
      <c r="P392" s="191"/>
      <c r="Q392" s="191"/>
      <c r="R392" s="191"/>
      <c r="S392" s="191"/>
      <c r="T392" s="191"/>
      <c r="U392" s="191"/>
      <c r="V392" s="378"/>
      <c r="W392" s="191"/>
      <c r="X392" s="191"/>
      <c r="Y392" s="191"/>
      <c r="Z392" s="191"/>
      <c r="AA392" s="191"/>
    </row>
    <row r="393" spans="1:27" ht="15.75" customHeight="1" x14ac:dyDescent="0.2">
      <c r="A393" s="377"/>
      <c r="B393" s="191"/>
      <c r="C393" s="191"/>
      <c r="D393" s="191"/>
      <c r="E393" s="191"/>
      <c r="F393" s="191"/>
      <c r="G393" s="191"/>
      <c r="H393" s="191"/>
      <c r="I393" s="191"/>
      <c r="J393" s="191"/>
      <c r="K393" s="191"/>
      <c r="L393" s="191"/>
      <c r="M393" s="191"/>
      <c r="N393" s="191"/>
      <c r="O393" s="191"/>
      <c r="P393" s="191"/>
      <c r="Q393" s="191"/>
      <c r="R393" s="191"/>
      <c r="S393" s="191"/>
      <c r="T393" s="191"/>
      <c r="U393" s="191"/>
      <c r="V393" s="378"/>
      <c r="W393" s="191"/>
      <c r="X393" s="191"/>
      <c r="Y393" s="191"/>
      <c r="Z393" s="191"/>
      <c r="AA393" s="191"/>
    </row>
    <row r="394" spans="1:27" ht="15.75" customHeight="1" x14ac:dyDescent="0.2">
      <c r="A394" s="377"/>
      <c r="B394" s="191"/>
      <c r="C394" s="191"/>
      <c r="D394" s="191"/>
      <c r="E394" s="191"/>
      <c r="F394" s="191"/>
      <c r="G394" s="191"/>
      <c r="H394" s="191"/>
      <c r="I394" s="191"/>
      <c r="J394" s="191"/>
      <c r="K394" s="191"/>
      <c r="L394" s="191"/>
      <c r="M394" s="191"/>
      <c r="N394" s="191"/>
      <c r="O394" s="191"/>
      <c r="P394" s="191"/>
      <c r="Q394" s="191"/>
      <c r="R394" s="191"/>
      <c r="S394" s="191"/>
      <c r="T394" s="191"/>
      <c r="U394" s="191"/>
      <c r="V394" s="378"/>
      <c r="W394" s="191"/>
      <c r="X394" s="191"/>
      <c r="Y394" s="191"/>
      <c r="Z394" s="191"/>
      <c r="AA394" s="191"/>
    </row>
    <row r="395" spans="1:27" ht="15.75" customHeight="1" x14ac:dyDescent="0.2">
      <c r="A395" s="377"/>
      <c r="B395" s="191"/>
      <c r="C395" s="191"/>
      <c r="D395" s="191"/>
      <c r="E395" s="191"/>
      <c r="F395" s="191"/>
      <c r="G395" s="191"/>
      <c r="H395" s="191"/>
      <c r="I395" s="191"/>
      <c r="J395" s="191"/>
      <c r="K395" s="191"/>
      <c r="L395" s="191"/>
      <c r="M395" s="191"/>
      <c r="N395" s="191"/>
      <c r="O395" s="191"/>
      <c r="P395" s="191"/>
      <c r="Q395" s="191"/>
      <c r="R395" s="191"/>
      <c r="S395" s="191"/>
      <c r="T395" s="191"/>
      <c r="U395" s="191"/>
      <c r="V395" s="378"/>
      <c r="W395" s="191"/>
      <c r="X395" s="191"/>
      <c r="Y395" s="191"/>
      <c r="Z395" s="191"/>
      <c r="AA395" s="191"/>
    </row>
    <row r="396" spans="1:27" ht="15.75" customHeight="1" x14ac:dyDescent="0.2">
      <c r="A396" s="377"/>
      <c r="B396" s="191"/>
      <c r="C396" s="191"/>
      <c r="D396" s="191"/>
      <c r="E396" s="191"/>
      <c r="F396" s="191"/>
      <c r="G396" s="191"/>
      <c r="H396" s="191"/>
      <c r="I396" s="191"/>
      <c r="J396" s="191"/>
      <c r="K396" s="191"/>
      <c r="L396" s="191"/>
      <c r="M396" s="191"/>
      <c r="N396" s="191"/>
      <c r="O396" s="191"/>
      <c r="P396" s="191"/>
      <c r="Q396" s="191"/>
      <c r="R396" s="191"/>
      <c r="S396" s="191"/>
      <c r="T396" s="191"/>
      <c r="U396" s="191"/>
      <c r="V396" s="378"/>
      <c r="W396" s="191"/>
      <c r="X396" s="191"/>
      <c r="Y396" s="191"/>
      <c r="Z396" s="191"/>
      <c r="AA396" s="191"/>
    </row>
    <row r="397" spans="1:27" ht="15.75" customHeight="1" x14ac:dyDescent="0.2">
      <c r="A397" s="377"/>
      <c r="B397" s="191"/>
      <c r="C397" s="191"/>
      <c r="D397" s="191"/>
      <c r="E397" s="191"/>
      <c r="F397" s="191"/>
      <c r="G397" s="191"/>
      <c r="H397" s="191"/>
      <c r="I397" s="191"/>
      <c r="J397" s="191"/>
      <c r="K397" s="191"/>
      <c r="L397" s="191"/>
      <c r="M397" s="191"/>
      <c r="N397" s="191"/>
      <c r="O397" s="191"/>
      <c r="P397" s="191"/>
      <c r="Q397" s="191"/>
      <c r="R397" s="191"/>
      <c r="S397" s="191"/>
      <c r="T397" s="191"/>
      <c r="U397" s="191"/>
      <c r="V397" s="378"/>
      <c r="W397" s="191"/>
      <c r="X397" s="191"/>
      <c r="Y397" s="191"/>
      <c r="Z397" s="191"/>
      <c r="AA397" s="191"/>
    </row>
    <row r="398" spans="1:27" ht="15.75" customHeight="1" x14ac:dyDescent="0.2">
      <c r="A398" s="377"/>
      <c r="B398" s="191"/>
      <c r="C398" s="191"/>
      <c r="D398" s="191"/>
      <c r="E398" s="191"/>
      <c r="F398" s="191"/>
      <c r="G398" s="191"/>
      <c r="H398" s="191"/>
      <c r="I398" s="191"/>
      <c r="J398" s="191"/>
      <c r="K398" s="191"/>
      <c r="L398" s="191"/>
      <c r="M398" s="191"/>
      <c r="N398" s="191"/>
      <c r="O398" s="191"/>
      <c r="P398" s="191"/>
      <c r="Q398" s="191"/>
      <c r="R398" s="191"/>
      <c r="S398" s="191"/>
      <c r="T398" s="191"/>
      <c r="U398" s="191"/>
      <c r="V398" s="378"/>
      <c r="W398" s="191"/>
      <c r="X398" s="191"/>
      <c r="Y398" s="191"/>
      <c r="Z398" s="191"/>
      <c r="AA398" s="191"/>
    </row>
    <row r="399" spans="1:27" ht="15.75" customHeight="1" x14ac:dyDescent="0.2">
      <c r="A399" s="377"/>
      <c r="B399" s="191"/>
      <c r="C399" s="191"/>
      <c r="D399" s="191"/>
      <c r="E399" s="191"/>
      <c r="F399" s="191"/>
      <c r="G399" s="191"/>
      <c r="H399" s="191"/>
      <c r="I399" s="191"/>
      <c r="J399" s="191"/>
      <c r="K399" s="191"/>
      <c r="L399" s="191"/>
      <c r="M399" s="191"/>
      <c r="N399" s="191"/>
      <c r="O399" s="191"/>
      <c r="P399" s="191"/>
      <c r="Q399" s="191"/>
      <c r="R399" s="191"/>
      <c r="S399" s="191"/>
      <c r="T399" s="191"/>
      <c r="U399" s="191"/>
      <c r="V399" s="378"/>
      <c r="W399" s="191"/>
      <c r="X399" s="191"/>
      <c r="Y399" s="191"/>
      <c r="Z399" s="191"/>
      <c r="AA399" s="191"/>
    </row>
    <row r="400" spans="1:27" ht="15.75" customHeight="1" x14ac:dyDescent="0.2">
      <c r="A400" s="377"/>
      <c r="B400" s="191"/>
      <c r="C400" s="191"/>
      <c r="D400" s="191"/>
      <c r="E400" s="191"/>
      <c r="F400" s="191"/>
      <c r="G400" s="191"/>
      <c r="H400" s="191"/>
      <c r="I400" s="191"/>
      <c r="J400" s="191"/>
      <c r="K400" s="191"/>
      <c r="L400" s="191"/>
      <c r="M400" s="191"/>
      <c r="N400" s="191"/>
      <c r="O400" s="191"/>
      <c r="P400" s="191"/>
      <c r="Q400" s="191"/>
      <c r="R400" s="191"/>
      <c r="S400" s="191"/>
      <c r="T400" s="191"/>
      <c r="U400" s="191"/>
      <c r="V400" s="378"/>
      <c r="W400" s="191"/>
      <c r="X400" s="191"/>
      <c r="Y400" s="191"/>
      <c r="Z400" s="191"/>
      <c r="AA400" s="191"/>
    </row>
    <row r="401" spans="1:27" ht="15.75" customHeight="1" x14ac:dyDescent="0.2">
      <c r="A401" s="377"/>
      <c r="B401" s="191"/>
      <c r="C401" s="191"/>
      <c r="D401" s="191"/>
      <c r="E401" s="191"/>
      <c r="F401" s="191"/>
      <c r="G401" s="191"/>
      <c r="H401" s="191"/>
      <c r="I401" s="191"/>
      <c r="J401" s="191"/>
      <c r="K401" s="191"/>
      <c r="L401" s="191"/>
      <c r="M401" s="191"/>
      <c r="N401" s="191"/>
      <c r="O401" s="191"/>
      <c r="P401" s="191"/>
      <c r="Q401" s="191"/>
      <c r="R401" s="191"/>
      <c r="S401" s="191"/>
      <c r="T401" s="191"/>
      <c r="U401" s="191"/>
      <c r="V401" s="378"/>
      <c r="W401" s="191"/>
      <c r="X401" s="191"/>
      <c r="Y401" s="191"/>
      <c r="Z401" s="191"/>
      <c r="AA401" s="191"/>
    </row>
    <row r="402" spans="1:27" ht="15.75" customHeight="1" x14ac:dyDescent="0.2">
      <c r="A402" s="377"/>
      <c r="B402" s="191"/>
      <c r="C402" s="191"/>
      <c r="D402" s="191"/>
      <c r="E402" s="191"/>
      <c r="F402" s="191"/>
      <c r="G402" s="191"/>
      <c r="H402" s="191"/>
      <c r="I402" s="191"/>
      <c r="J402" s="191"/>
      <c r="K402" s="191"/>
      <c r="L402" s="191"/>
      <c r="M402" s="191"/>
      <c r="N402" s="191"/>
      <c r="O402" s="191"/>
      <c r="P402" s="191"/>
      <c r="Q402" s="191"/>
      <c r="R402" s="191"/>
      <c r="S402" s="191"/>
      <c r="T402" s="191"/>
      <c r="U402" s="191"/>
      <c r="V402" s="378"/>
      <c r="W402" s="191"/>
      <c r="X402" s="191"/>
      <c r="Y402" s="191"/>
      <c r="Z402" s="191"/>
      <c r="AA402" s="191"/>
    </row>
    <row r="403" spans="1:27" ht="15.75" customHeight="1" x14ac:dyDescent="0.2">
      <c r="A403" s="377"/>
      <c r="B403" s="191"/>
      <c r="C403" s="191"/>
      <c r="D403" s="191"/>
      <c r="E403" s="191"/>
      <c r="F403" s="191"/>
      <c r="G403" s="191"/>
      <c r="H403" s="191"/>
      <c r="I403" s="191"/>
      <c r="J403" s="191"/>
      <c r="K403" s="191"/>
      <c r="L403" s="191"/>
      <c r="M403" s="191"/>
      <c r="N403" s="191"/>
      <c r="O403" s="191"/>
      <c r="P403" s="191"/>
      <c r="Q403" s="191"/>
      <c r="R403" s="191"/>
      <c r="S403" s="191"/>
      <c r="T403" s="191"/>
      <c r="U403" s="191"/>
      <c r="V403" s="378"/>
      <c r="W403" s="191"/>
      <c r="X403" s="191"/>
      <c r="Y403" s="191"/>
      <c r="Z403" s="191"/>
      <c r="AA403" s="191"/>
    </row>
    <row r="404" spans="1:27" ht="15.75" customHeight="1" x14ac:dyDescent="0.2">
      <c r="A404" s="377"/>
      <c r="B404" s="191"/>
      <c r="C404" s="191"/>
      <c r="D404" s="191"/>
      <c r="E404" s="191"/>
      <c r="F404" s="191"/>
      <c r="G404" s="191"/>
      <c r="H404" s="191"/>
      <c r="I404" s="191"/>
      <c r="J404" s="191"/>
      <c r="K404" s="191"/>
      <c r="L404" s="191"/>
      <c r="M404" s="191"/>
      <c r="N404" s="191"/>
      <c r="O404" s="191"/>
      <c r="P404" s="191"/>
      <c r="Q404" s="191"/>
      <c r="R404" s="191"/>
      <c r="S404" s="191"/>
      <c r="T404" s="191"/>
      <c r="U404" s="191"/>
      <c r="V404" s="378"/>
      <c r="W404" s="191"/>
      <c r="X404" s="191"/>
      <c r="Y404" s="191"/>
      <c r="Z404" s="191"/>
      <c r="AA404" s="191"/>
    </row>
    <row r="405" spans="1:27" ht="15.75" customHeight="1" x14ac:dyDescent="0.2">
      <c r="A405" s="377"/>
      <c r="B405" s="191"/>
      <c r="C405" s="191"/>
      <c r="D405" s="191"/>
      <c r="E405" s="191"/>
      <c r="F405" s="191"/>
      <c r="G405" s="191"/>
      <c r="H405" s="191"/>
      <c r="I405" s="191"/>
      <c r="J405" s="191"/>
      <c r="K405" s="191"/>
      <c r="L405" s="191"/>
      <c r="M405" s="191"/>
      <c r="N405" s="191"/>
      <c r="O405" s="191"/>
      <c r="P405" s="191"/>
      <c r="Q405" s="191"/>
      <c r="R405" s="191"/>
      <c r="S405" s="191"/>
      <c r="T405" s="191"/>
      <c r="U405" s="191"/>
      <c r="V405" s="378"/>
      <c r="W405" s="191"/>
      <c r="X405" s="191"/>
      <c r="Y405" s="191"/>
      <c r="Z405" s="191"/>
      <c r="AA405" s="191"/>
    </row>
    <row r="406" spans="1:27" ht="15.75" customHeight="1" x14ac:dyDescent="0.2">
      <c r="A406" s="377"/>
      <c r="B406" s="191"/>
      <c r="C406" s="191"/>
      <c r="D406" s="191"/>
      <c r="E406" s="191"/>
      <c r="F406" s="191"/>
      <c r="G406" s="191"/>
      <c r="H406" s="191"/>
      <c r="I406" s="191"/>
      <c r="J406" s="191"/>
      <c r="K406" s="191"/>
      <c r="L406" s="191"/>
      <c r="M406" s="191"/>
      <c r="N406" s="191"/>
      <c r="O406" s="191"/>
      <c r="P406" s="191"/>
      <c r="Q406" s="191"/>
      <c r="R406" s="191"/>
      <c r="S406" s="191"/>
      <c r="T406" s="191"/>
      <c r="U406" s="191"/>
      <c r="V406" s="378"/>
      <c r="W406" s="191"/>
      <c r="X406" s="191"/>
      <c r="Y406" s="191"/>
      <c r="Z406" s="191"/>
      <c r="AA406" s="191"/>
    </row>
    <row r="407" spans="1:27" ht="15.75" customHeight="1" x14ac:dyDescent="0.2">
      <c r="A407" s="377"/>
      <c r="B407" s="191"/>
      <c r="C407" s="191"/>
      <c r="D407" s="191"/>
      <c r="E407" s="191"/>
      <c r="F407" s="191"/>
      <c r="G407" s="191"/>
      <c r="H407" s="191"/>
      <c r="I407" s="191"/>
      <c r="J407" s="191"/>
      <c r="K407" s="191"/>
      <c r="L407" s="191"/>
      <c r="M407" s="191"/>
      <c r="N407" s="191"/>
      <c r="O407" s="191"/>
      <c r="P407" s="191"/>
      <c r="Q407" s="191"/>
      <c r="R407" s="191"/>
      <c r="S407" s="191"/>
      <c r="T407" s="191"/>
      <c r="U407" s="191"/>
      <c r="V407" s="378"/>
      <c r="W407" s="191"/>
      <c r="X407" s="191"/>
      <c r="Y407" s="191"/>
      <c r="Z407" s="191"/>
      <c r="AA407" s="191"/>
    </row>
    <row r="408" spans="1:27" ht="15.75" customHeight="1" x14ac:dyDescent="0.2">
      <c r="A408" s="377"/>
      <c r="B408" s="191"/>
      <c r="C408" s="191"/>
      <c r="D408" s="191"/>
      <c r="E408" s="191"/>
      <c r="F408" s="191"/>
      <c r="G408" s="191"/>
      <c r="H408" s="191"/>
      <c r="I408" s="191"/>
      <c r="J408" s="191"/>
      <c r="K408" s="191"/>
      <c r="L408" s="191"/>
      <c r="M408" s="191"/>
      <c r="N408" s="191"/>
      <c r="O408" s="191"/>
      <c r="P408" s="191"/>
      <c r="Q408" s="191"/>
      <c r="R408" s="191"/>
      <c r="S408" s="191"/>
      <c r="T408" s="191"/>
      <c r="U408" s="191"/>
      <c r="V408" s="378"/>
      <c r="W408" s="191"/>
      <c r="X408" s="191"/>
      <c r="Y408" s="191"/>
      <c r="Z408" s="191"/>
      <c r="AA408" s="191"/>
    </row>
    <row r="409" spans="1:27" ht="15.75" customHeight="1" x14ac:dyDescent="0.2">
      <c r="A409" s="377"/>
      <c r="B409" s="191"/>
      <c r="C409" s="191"/>
      <c r="D409" s="191"/>
      <c r="E409" s="191"/>
      <c r="F409" s="191"/>
      <c r="G409" s="191"/>
      <c r="H409" s="191"/>
      <c r="I409" s="191"/>
      <c r="J409" s="191"/>
      <c r="K409" s="191"/>
      <c r="L409" s="191"/>
      <c r="M409" s="191"/>
      <c r="N409" s="191"/>
      <c r="O409" s="191"/>
      <c r="P409" s="191"/>
      <c r="Q409" s="191"/>
      <c r="R409" s="191"/>
      <c r="S409" s="191"/>
      <c r="T409" s="191"/>
      <c r="U409" s="191"/>
      <c r="V409" s="378"/>
      <c r="W409" s="191"/>
      <c r="X409" s="191"/>
      <c r="Y409" s="191"/>
      <c r="Z409" s="191"/>
      <c r="AA409" s="191"/>
    </row>
    <row r="410" spans="1:27" ht="15.75" customHeight="1" x14ac:dyDescent="0.2">
      <c r="A410" s="377"/>
      <c r="B410" s="191"/>
      <c r="C410" s="191"/>
      <c r="D410" s="191"/>
      <c r="E410" s="191"/>
      <c r="F410" s="191"/>
      <c r="G410" s="191"/>
      <c r="H410" s="191"/>
      <c r="I410" s="191"/>
      <c r="J410" s="191"/>
      <c r="K410" s="191"/>
      <c r="L410" s="191"/>
      <c r="M410" s="191"/>
      <c r="N410" s="191"/>
      <c r="O410" s="191"/>
      <c r="P410" s="191"/>
      <c r="Q410" s="191"/>
      <c r="R410" s="191"/>
      <c r="S410" s="191"/>
      <c r="T410" s="191"/>
      <c r="U410" s="191"/>
      <c r="V410" s="378"/>
      <c r="W410" s="191"/>
      <c r="X410" s="191"/>
      <c r="Y410" s="191"/>
      <c r="Z410" s="191"/>
      <c r="AA410" s="191"/>
    </row>
    <row r="411" spans="1:27" ht="15.75" customHeight="1" x14ac:dyDescent="0.2">
      <c r="A411" s="377"/>
      <c r="B411" s="191"/>
      <c r="C411" s="191"/>
      <c r="D411" s="191"/>
      <c r="E411" s="191"/>
      <c r="F411" s="191"/>
      <c r="G411" s="191"/>
      <c r="H411" s="191"/>
      <c r="I411" s="191"/>
      <c r="J411" s="191"/>
      <c r="K411" s="191"/>
      <c r="L411" s="191"/>
      <c r="M411" s="191"/>
      <c r="N411" s="191"/>
      <c r="O411" s="191"/>
      <c r="P411" s="191"/>
      <c r="Q411" s="191"/>
      <c r="R411" s="191"/>
      <c r="S411" s="191"/>
      <c r="T411" s="191"/>
      <c r="U411" s="191"/>
      <c r="V411" s="378"/>
      <c r="W411" s="191"/>
      <c r="X411" s="191"/>
      <c r="Y411" s="191"/>
      <c r="Z411" s="191"/>
      <c r="AA411" s="191"/>
    </row>
    <row r="412" spans="1:27" ht="15.75" customHeight="1" x14ac:dyDescent="0.2">
      <c r="A412" s="377"/>
      <c r="B412" s="191"/>
      <c r="C412" s="191"/>
      <c r="D412" s="191"/>
      <c r="E412" s="191"/>
      <c r="F412" s="191"/>
      <c r="G412" s="191"/>
      <c r="H412" s="191"/>
      <c r="I412" s="191"/>
      <c r="J412" s="191"/>
      <c r="K412" s="191"/>
      <c r="L412" s="191"/>
      <c r="M412" s="191"/>
      <c r="N412" s="191"/>
      <c r="O412" s="191"/>
      <c r="P412" s="191"/>
      <c r="Q412" s="191"/>
      <c r="R412" s="191"/>
      <c r="S412" s="191"/>
      <c r="T412" s="191"/>
      <c r="U412" s="191"/>
      <c r="V412" s="378"/>
      <c r="W412" s="191"/>
      <c r="X412" s="191"/>
      <c r="Y412" s="191"/>
      <c r="Z412" s="191"/>
      <c r="AA412" s="191"/>
    </row>
    <row r="413" spans="1:27" ht="15.75" customHeight="1" x14ac:dyDescent="0.2">
      <c r="A413" s="377"/>
      <c r="B413" s="191"/>
      <c r="C413" s="191"/>
      <c r="D413" s="191"/>
      <c r="E413" s="191"/>
      <c r="F413" s="191"/>
      <c r="G413" s="191"/>
      <c r="H413" s="191"/>
      <c r="I413" s="191"/>
      <c r="J413" s="191"/>
      <c r="K413" s="191"/>
      <c r="L413" s="191"/>
      <c r="M413" s="191"/>
      <c r="N413" s="191"/>
      <c r="O413" s="191"/>
      <c r="P413" s="191"/>
      <c r="Q413" s="191"/>
      <c r="R413" s="191"/>
      <c r="S413" s="191"/>
      <c r="T413" s="191"/>
      <c r="U413" s="191"/>
      <c r="V413" s="378"/>
      <c r="W413" s="191"/>
      <c r="X413" s="191"/>
      <c r="Y413" s="191"/>
      <c r="Z413" s="191"/>
      <c r="AA413" s="191"/>
    </row>
    <row r="414" spans="1:27" ht="15.75" customHeight="1" x14ac:dyDescent="0.2">
      <c r="A414" s="377"/>
      <c r="B414" s="191"/>
      <c r="C414" s="191"/>
      <c r="D414" s="191"/>
      <c r="E414" s="191"/>
      <c r="F414" s="191"/>
      <c r="G414" s="191"/>
      <c r="H414" s="191"/>
      <c r="I414" s="191"/>
      <c r="J414" s="191"/>
      <c r="K414" s="191"/>
      <c r="L414" s="191"/>
      <c r="M414" s="191"/>
      <c r="N414" s="191"/>
      <c r="O414" s="191"/>
      <c r="P414" s="191"/>
      <c r="Q414" s="191"/>
      <c r="R414" s="191"/>
      <c r="S414" s="191"/>
      <c r="T414" s="191"/>
      <c r="U414" s="191"/>
      <c r="V414" s="378"/>
      <c r="W414" s="191"/>
      <c r="X414" s="191"/>
      <c r="Y414" s="191"/>
      <c r="Z414" s="191"/>
      <c r="AA414" s="191"/>
    </row>
    <row r="415" spans="1:27" ht="15.75" customHeight="1" x14ac:dyDescent="0.2">
      <c r="A415" s="377"/>
      <c r="B415" s="191"/>
      <c r="C415" s="191"/>
      <c r="D415" s="191"/>
      <c r="E415" s="191"/>
      <c r="F415" s="191"/>
      <c r="G415" s="191"/>
      <c r="H415" s="191"/>
      <c r="I415" s="191"/>
      <c r="J415" s="191"/>
      <c r="K415" s="191"/>
      <c r="L415" s="191"/>
      <c r="M415" s="191"/>
      <c r="N415" s="191"/>
      <c r="O415" s="191"/>
      <c r="P415" s="191"/>
      <c r="Q415" s="191"/>
      <c r="R415" s="191"/>
      <c r="S415" s="191"/>
      <c r="T415" s="191"/>
      <c r="U415" s="191"/>
      <c r="V415" s="378"/>
      <c r="W415" s="191"/>
      <c r="X415" s="191"/>
      <c r="Y415" s="191"/>
      <c r="Z415" s="191"/>
      <c r="AA415" s="191"/>
    </row>
    <row r="416" spans="1:27" ht="15.75" customHeight="1" x14ac:dyDescent="0.2">
      <c r="A416" s="377"/>
      <c r="B416" s="191"/>
      <c r="C416" s="191"/>
      <c r="D416" s="191"/>
      <c r="E416" s="191"/>
      <c r="F416" s="191"/>
      <c r="G416" s="191"/>
      <c r="H416" s="191"/>
      <c r="I416" s="191"/>
      <c r="J416" s="191"/>
      <c r="K416" s="191"/>
      <c r="L416" s="191"/>
      <c r="M416" s="191"/>
      <c r="N416" s="191"/>
      <c r="O416" s="191"/>
      <c r="P416" s="191"/>
      <c r="Q416" s="191"/>
      <c r="R416" s="191"/>
      <c r="S416" s="191"/>
      <c r="T416" s="191"/>
      <c r="U416" s="191"/>
      <c r="V416" s="378"/>
      <c r="W416" s="191"/>
      <c r="X416" s="191"/>
      <c r="Y416" s="191"/>
      <c r="Z416" s="191"/>
      <c r="AA416" s="191"/>
    </row>
    <row r="417" spans="1:27" ht="15.75" customHeight="1" x14ac:dyDescent="0.2">
      <c r="A417" s="377"/>
      <c r="B417" s="191"/>
      <c r="C417" s="191"/>
      <c r="D417" s="191"/>
      <c r="E417" s="191"/>
      <c r="F417" s="191"/>
      <c r="G417" s="191"/>
      <c r="H417" s="191"/>
      <c r="I417" s="191"/>
      <c r="J417" s="191"/>
      <c r="K417" s="191"/>
      <c r="L417" s="191"/>
      <c r="M417" s="191"/>
      <c r="N417" s="191"/>
      <c r="O417" s="191"/>
      <c r="P417" s="191"/>
      <c r="Q417" s="191"/>
      <c r="R417" s="191"/>
      <c r="S417" s="191"/>
      <c r="T417" s="191"/>
      <c r="U417" s="191"/>
      <c r="V417" s="378"/>
      <c r="W417" s="191"/>
      <c r="X417" s="191"/>
      <c r="Y417" s="191"/>
      <c r="Z417" s="191"/>
      <c r="AA417" s="191"/>
    </row>
    <row r="418" spans="1:27" ht="15.75" customHeight="1" x14ac:dyDescent="0.2">
      <c r="A418" s="377"/>
      <c r="B418" s="191"/>
      <c r="C418" s="191"/>
      <c r="D418" s="191"/>
      <c r="E418" s="191"/>
      <c r="F418" s="191"/>
      <c r="G418" s="191"/>
      <c r="H418" s="191"/>
      <c r="I418" s="191"/>
      <c r="J418" s="191"/>
      <c r="K418" s="191"/>
      <c r="L418" s="191"/>
      <c r="M418" s="191"/>
      <c r="N418" s="191"/>
      <c r="O418" s="191"/>
      <c r="P418" s="191"/>
      <c r="Q418" s="191"/>
      <c r="R418" s="191"/>
      <c r="S418" s="191"/>
      <c r="T418" s="191"/>
      <c r="U418" s="191"/>
      <c r="V418" s="378"/>
      <c r="W418" s="191"/>
      <c r="X418" s="191"/>
      <c r="Y418" s="191"/>
      <c r="Z418" s="191"/>
      <c r="AA418" s="191"/>
    </row>
    <row r="419" spans="1:27" ht="15.75" customHeight="1" x14ac:dyDescent="0.2">
      <c r="A419" s="377"/>
      <c r="B419" s="191"/>
      <c r="C419" s="191"/>
      <c r="D419" s="191"/>
      <c r="E419" s="191"/>
      <c r="F419" s="191"/>
      <c r="G419" s="191"/>
      <c r="H419" s="191"/>
      <c r="I419" s="191"/>
      <c r="J419" s="191"/>
      <c r="K419" s="191"/>
      <c r="L419" s="191"/>
      <c r="M419" s="191"/>
      <c r="N419" s="191"/>
      <c r="O419" s="191"/>
      <c r="P419" s="191"/>
      <c r="Q419" s="191"/>
      <c r="R419" s="191"/>
      <c r="S419" s="191"/>
      <c r="T419" s="191"/>
      <c r="U419" s="191"/>
      <c r="V419" s="378"/>
      <c r="W419" s="191"/>
      <c r="X419" s="191"/>
      <c r="Y419" s="191"/>
      <c r="Z419" s="191"/>
      <c r="AA419" s="191"/>
    </row>
    <row r="420" spans="1:27" ht="15.75" customHeight="1" x14ac:dyDescent="0.2">
      <c r="A420" s="377"/>
      <c r="B420" s="191"/>
      <c r="C420" s="191"/>
      <c r="D420" s="191"/>
      <c r="E420" s="191"/>
      <c r="F420" s="191"/>
      <c r="G420" s="191"/>
      <c r="H420" s="191"/>
      <c r="I420" s="191"/>
      <c r="J420" s="191"/>
      <c r="K420" s="191"/>
      <c r="L420" s="191"/>
      <c r="M420" s="191"/>
      <c r="N420" s="191"/>
      <c r="O420" s="191"/>
      <c r="P420" s="191"/>
      <c r="Q420" s="191"/>
      <c r="R420" s="191"/>
      <c r="S420" s="191"/>
      <c r="T420" s="191"/>
      <c r="U420" s="191"/>
      <c r="V420" s="378"/>
      <c r="W420" s="191"/>
      <c r="X420" s="191"/>
      <c r="Y420" s="191"/>
      <c r="Z420" s="191"/>
      <c r="AA420" s="191"/>
    </row>
    <row r="421" spans="1:27" ht="15.75" customHeight="1" x14ac:dyDescent="0.2">
      <c r="A421" s="377"/>
      <c r="B421" s="191"/>
      <c r="C421" s="191"/>
      <c r="D421" s="191"/>
      <c r="E421" s="191"/>
      <c r="F421" s="191"/>
      <c r="G421" s="191"/>
      <c r="H421" s="191"/>
      <c r="I421" s="191"/>
      <c r="J421" s="191"/>
      <c r="K421" s="191"/>
      <c r="L421" s="191"/>
      <c r="M421" s="191"/>
      <c r="N421" s="191"/>
      <c r="O421" s="191"/>
      <c r="P421" s="191"/>
      <c r="Q421" s="191"/>
      <c r="R421" s="191"/>
      <c r="S421" s="191"/>
      <c r="T421" s="191"/>
      <c r="U421" s="191"/>
      <c r="V421" s="378"/>
      <c r="W421" s="191"/>
      <c r="X421" s="191"/>
      <c r="Y421" s="191"/>
      <c r="Z421" s="191"/>
      <c r="AA421" s="191"/>
    </row>
    <row r="422" spans="1:27" ht="15.75" customHeight="1" x14ac:dyDescent="0.2">
      <c r="A422" s="377"/>
      <c r="B422" s="191"/>
      <c r="C422" s="191"/>
      <c r="D422" s="191"/>
      <c r="E422" s="191"/>
      <c r="F422" s="191"/>
      <c r="G422" s="191"/>
      <c r="H422" s="191"/>
      <c r="I422" s="191"/>
      <c r="J422" s="191"/>
      <c r="K422" s="191"/>
      <c r="L422" s="191"/>
      <c r="M422" s="191"/>
      <c r="N422" s="191"/>
      <c r="O422" s="191"/>
      <c r="P422" s="191"/>
      <c r="Q422" s="191"/>
      <c r="R422" s="191"/>
      <c r="S422" s="191"/>
      <c r="T422" s="191"/>
      <c r="U422" s="191"/>
      <c r="V422" s="378"/>
      <c r="W422" s="191"/>
      <c r="X422" s="191"/>
      <c r="Y422" s="191"/>
      <c r="Z422" s="191"/>
      <c r="AA422" s="191"/>
    </row>
    <row r="423" spans="1:27" ht="15.75" customHeight="1" x14ac:dyDescent="0.2">
      <c r="A423" s="377"/>
      <c r="B423" s="191"/>
      <c r="C423" s="191"/>
      <c r="D423" s="191"/>
      <c r="E423" s="191"/>
      <c r="F423" s="191"/>
      <c r="G423" s="191"/>
      <c r="H423" s="191"/>
      <c r="I423" s="191"/>
      <c r="J423" s="191"/>
      <c r="K423" s="191"/>
      <c r="L423" s="191"/>
      <c r="M423" s="191"/>
      <c r="N423" s="191"/>
      <c r="O423" s="191"/>
      <c r="P423" s="191"/>
      <c r="Q423" s="191"/>
      <c r="R423" s="191"/>
      <c r="S423" s="191"/>
      <c r="T423" s="191"/>
      <c r="U423" s="191"/>
      <c r="V423" s="378"/>
      <c r="W423" s="191"/>
      <c r="X423" s="191"/>
      <c r="Y423" s="191"/>
      <c r="Z423" s="191"/>
      <c r="AA423" s="191"/>
    </row>
    <row r="424" spans="1:27" ht="15.75" customHeight="1" x14ac:dyDescent="0.2">
      <c r="A424" s="377"/>
      <c r="B424" s="191"/>
      <c r="C424" s="191"/>
      <c r="D424" s="191"/>
      <c r="E424" s="191"/>
      <c r="F424" s="191"/>
      <c r="G424" s="191"/>
      <c r="H424" s="191"/>
      <c r="I424" s="191"/>
      <c r="J424" s="191"/>
      <c r="K424" s="191"/>
      <c r="L424" s="191"/>
      <c r="M424" s="191"/>
      <c r="N424" s="191"/>
      <c r="O424" s="191"/>
      <c r="P424" s="191"/>
      <c r="Q424" s="191"/>
      <c r="R424" s="191"/>
      <c r="S424" s="191"/>
      <c r="T424" s="191"/>
      <c r="U424" s="191"/>
      <c r="V424" s="378"/>
      <c r="W424" s="191"/>
      <c r="X424" s="191"/>
      <c r="Y424" s="191"/>
      <c r="Z424" s="191"/>
      <c r="AA424" s="191"/>
    </row>
    <row r="425" spans="1:27" ht="15.75" customHeight="1" x14ac:dyDescent="0.2">
      <c r="A425" s="377"/>
      <c r="B425" s="191"/>
      <c r="C425" s="191"/>
      <c r="D425" s="191"/>
      <c r="E425" s="191"/>
      <c r="F425" s="191"/>
      <c r="G425" s="191"/>
      <c r="H425" s="191"/>
      <c r="I425" s="191"/>
      <c r="J425" s="191"/>
      <c r="K425" s="191"/>
      <c r="L425" s="191"/>
      <c r="M425" s="191"/>
      <c r="N425" s="191"/>
      <c r="O425" s="191"/>
      <c r="P425" s="191"/>
      <c r="Q425" s="191"/>
      <c r="R425" s="191"/>
      <c r="S425" s="191"/>
      <c r="T425" s="191"/>
      <c r="U425" s="191"/>
      <c r="V425" s="378"/>
      <c r="W425" s="191"/>
      <c r="X425" s="191"/>
      <c r="Y425" s="191"/>
      <c r="Z425" s="191"/>
      <c r="AA425" s="191"/>
    </row>
    <row r="426" spans="1:27" ht="15.75" customHeight="1" x14ac:dyDescent="0.2">
      <c r="A426" s="377"/>
      <c r="B426" s="191"/>
      <c r="C426" s="191"/>
      <c r="D426" s="191"/>
      <c r="E426" s="191"/>
      <c r="F426" s="191"/>
      <c r="G426" s="191"/>
      <c r="H426" s="191"/>
      <c r="I426" s="191"/>
      <c r="J426" s="191"/>
      <c r="K426" s="191"/>
      <c r="L426" s="191"/>
      <c r="M426" s="191"/>
      <c r="N426" s="191"/>
      <c r="O426" s="191"/>
      <c r="P426" s="191"/>
      <c r="Q426" s="191"/>
      <c r="R426" s="191"/>
      <c r="S426" s="191"/>
      <c r="T426" s="191"/>
      <c r="U426" s="191"/>
      <c r="V426" s="378"/>
      <c r="W426" s="191"/>
      <c r="X426" s="191"/>
      <c r="Y426" s="191"/>
      <c r="Z426" s="191"/>
      <c r="AA426" s="191"/>
    </row>
    <row r="427" spans="1:27" ht="15.75" customHeight="1" x14ac:dyDescent="0.2">
      <c r="A427" s="377"/>
      <c r="B427" s="191"/>
      <c r="C427" s="191"/>
      <c r="D427" s="191"/>
      <c r="E427" s="191"/>
      <c r="F427" s="191"/>
      <c r="G427" s="191"/>
      <c r="H427" s="191"/>
      <c r="I427" s="191"/>
      <c r="J427" s="191"/>
      <c r="K427" s="191"/>
      <c r="L427" s="191"/>
      <c r="M427" s="191"/>
      <c r="N427" s="191"/>
      <c r="O427" s="191"/>
      <c r="P427" s="191"/>
      <c r="Q427" s="191"/>
      <c r="R427" s="191"/>
      <c r="S427" s="191"/>
      <c r="T427" s="191"/>
      <c r="U427" s="191"/>
      <c r="V427" s="378"/>
      <c r="W427" s="191"/>
      <c r="X427" s="191"/>
      <c r="Y427" s="191"/>
      <c r="Z427" s="191"/>
      <c r="AA427" s="191"/>
    </row>
    <row r="428" spans="1:27" ht="15.75" customHeight="1" x14ac:dyDescent="0.2">
      <c r="A428" s="377"/>
      <c r="B428" s="191"/>
      <c r="C428" s="191"/>
      <c r="D428" s="191"/>
      <c r="E428" s="191"/>
      <c r="F428" s="191"/>
      <c r="G428" s="191"/>
      <c r="H428" s="191"/>
      <c r="I428" s="191"/>
      <c r="J428" s="191"/>
      <c r="K428" s="191"/>
      <c r="L428" s="191"/>
      <c r="M428" s="191"/>
      <c r="N428" s="191"/>
      <c r="O428" s="191"/>
      <c r="P428" s="191"/>
      <c r="Q428" s="191"/>
      <c r="R428" s="191"/>
      <c r="S428" s="191"/>
      <c r="T428" s="191"/>
      <c r="U428" s="191"/>
      <c r="V428" s="378"/>
      <c r="W428" s="191"/>
      <c r="X428" s="191"/>
      <c r="Y428" s="191"/>
      <c r="Z428" s="191"/>
      <c r="AA428" s="191"/>
    </row>
    <row r="429" spans="1:27" ht="15.75" customHeight="1" x14ac:dyDescent="0.2">
      <c r="A429" s="377"/>
      <c r="B429" s="191"/>
      <c r="C429" s="191"/>
      <c r="D429" s="191"/>
      <c r="E429" s="191"/>
      <c r="F429" s="191"/>
      <c r="G429" s="191"/>
      <c r="H429" s="191"/>
      <c r="I429" s="191"/>
      <c r="J429" s="191"/>
      <c r="K429" s="191"/>
      <c r="L429" s="191"/>
      <c r="M429" s="191"/>
      <c r="N429" s="191"/>
      <c r="O429" s="191"/>
      <c r="P429" s="191"/>
      <c r="Q429" s="191"/>
      <c r="R429" s="191"/>
      <c r="S429" s="191"/>
      <c r="T429" s="191"/>
      <c r="U429" s="191"/>
      <c r="V429" s="378"/>
      <c r="W429" s="191"/>
      <c r="X429" s="191"/>
      <c r="Y429" s="191"/>
      <c r="Z429" s="191"/>
      <c r="AA429" s="191"/>
    </row>
    <row r="430" spans="1:27" ht="15.75" customHeight="1" x14ac:dyDescent="0.2">
      <c r="A430" s="377"/>
      <c r="B430" s="191"/>
      <c r="C430" s="191"/>
      <c r="D430" s="191"/>
      <c r="E430" s="191"/>
      <c r="F430" s="191"/>
      <c r="G430" s="191"/>
      <c r="H430" s="191"/>
      <c r="I430" s="191"/>
      <c r="J430" s="191"/>
      <c r="K430" s="191"/>
      <c r="L430" s="191"/>
      <c r="M430" s="191"/>
      <c r="N430" s="191"/>
      <c r="O430" s="191"/>
      <c r="P430" s="191"/>
      <c r="Q430" s="191"/>
      <c r="R430" s="191"/>
      <c r="S430" s="191"/>
      <c r="T430" s="191"/>
      <c r="U430" s="191"/>
      <c r="V430" s="378"/>
      <c r="W430" s="191"/>
      <c r="X430" s="191"/>
      <c r="Y430" s="191"/>
      <c r="Z430" s="191"/>
      <c r="AA430" s="191"/>
    </row>
    <row r="431" spans="1:27" ht="15.75" customHeight="1" x14ac:dyDescent="0.2">
      <c r="A431" s="377"/>
      <c r="B431" s="191"/>
      <c r="C431" s="191"/>
      <c r="D431" s="191"/>
      <c r="E431" s="191"/>
      <c r="F431" s="191"/>
      <c r="G431" s="191"/>
      <c r="H431" s="191"/>
      <c r="I431" s="191"/>
      <c r="J431" s="191"/>
      <c r="K431" s="191"/>
      <c r="L431" s="191"/>
      <c r="M431" s="191"/>
      <c r="N431" s="191"/>
      <c r="O431" s="191"/>
      <c r="P431" s="191"/>
      <c r="Q431" s="191"/>
      <c r="R431" s="191"/>
      <c r="S431" s="191"/>
      <c r="T431" s="191"/>
      <c r="U431" s="191"/>
      <c r="V431" s="378"/>
      <c r="W431" s="191"/>
      <c r="X431" s="191"/>
      <c r="Y431" s="191"/>
      <c r="Z431" s="191"/>
      <c r="AA431" s="191"/>
    </row>
    <row r="432" spans="1:27" ht="15.75" customHeight="1" x14ac:dyDescent="0.2">
      <c r="A432" s="377"/>
      <c r="B432" s="191"/>
      <c r="C432" s="191"/>
      <c r="D432" s="191"/>
      <c r="E432" s="191"/>
      <c r="F432" s="191"/>
      <c r="G432" s="191"/>
      <c r="H432" s="191"/>
      <c r="I432" s="191"/>
      <c r="J432" s="191"/>
      <c r="K432" s="191"/>
      <c r="L432" s="191"/>
      <c r="M432" s="191"/>
      <c r="N432" s="191"/>
      <c r="O432" s="191"/>
      <c r="P432" s="191"/>
      <c r="Q432" s="191"/>
      <c r="R432" s="191"/>
      <c r="S432" s="191"/>
      <c r="T432" s="191"/>
      <c r="U432" s="191"/>
      <c r="V432" s="378"/>
      <c r="W432" s="191"/>
      <c r="X432" s="191"/>
      <c r="Y432" s="191"/>
      <c r="Z432" s="191"/>
      <c r="AA432" s="191"/>
    </row>
    <row r="433" spans="1:27" ht="15.75" customHeight="1" x14ac:dyDescent="0.2">
      <c r="A433" s="377"/>
      <c r="B433" s="191"/>
      <c r="C433" s="191"/>
      <c r="D433" s="191"/>
      <c r="E433" s="191"/>
      <c r="F433" s="191"/>
      <c r="G433" s="191"/>
      <c r="H433" s="191"/>
      <c r="I433" s="191"/>
      <c r="J433" s="191"/>
      <c r="K433" s="191"/>
      <c r="L433" s="191"/>
      <c r="M433" s="191"/>
      <c r="N433" s="191"/>
      <c r="O433" s="191"/>
      <c r="P433" s="191"/>
      <c r="Q433" s="191"/>
      <c r="R433" s="191"/>
      <c r="S433" s="191"/>
      <c r="T433" s="191"/>
      <c r="U433" s="191"/>
      <c r="V433" s="378"/>
      <c r="W433" s="191"/>
      <c r="X433" s="191"/>
      <c r="Y433" s="191"/>
      <c r="Z433" s="191"/>
      <c r="AA433" s="191"/>
    </row>
    <row r="434" spans="1:27" ht="15.75" customHeight="1" x14ac:dyDescent="0.2">
      <c r="A434" s="377"/>
      <c r="B434" s="191"/>
      <c r="C434" s="191"/>
      <c r="D434" s="191"/>
      <c r="E434" s="191"/>
      <c r="F434" s="191"/>
      <c r="G434" s="191"/>
      <c r="H434" s="191"/>
      <c r="I434" s="191"/>
      <c r="J434" s="191"/>
      <c r="K434" s="191"/>
      <c r="L434" s="191"/>
      <c r="M434" s="191"/>
      <c r="N434" s="191"/>
      <c r="O434" s="191"/>
      <c r="P434" s="191"/>
      <c r="Q434" s="191"/>
      <c r="R434" s="191"/>
      <c r="S434" s="191"/>
      <c r="T434" s="191"/>
      <c r="U434" s="191"/>
      <c r="V434" s="378"/>
      <c r="W434" s="191"/>
      <c r="X434" s="191"/>
      <c r="Y434" s="191"/>
      <c r="Z434" s="191"/>
      <c r="AA434" s="191"/>
    </row>
    <row r="435" spans="1:27" ht="15.75" customHeight="1" x14ac:dyDescent="0.2">
      <c r="A435" s="377"/>
      <c r="B435" s="191"/>
      <c r="C435" s="191"/>
      <c r="D435" s="191"/>
      <c r="E435" s="191"/>
      <c r="F435" s="191"/>
      <c r="G435" s="191"/>
      <c r="H435" s="191"/>
      <c r="I435" s="191"/>
      <c r="J435" s="191"/>
      <c r="K435" s="191"/>
      <c r="L435" s="191"/>
      <c r="M435" s="191"/>
      <c r="N435" s="191"/>
      <c r="O435" s="191"/>
      <c r="P435" s="191"/>
      <c r="Q435" s="191"/>
      <c r="R435" s="191"/>
      <c r="S435" s="191"/>
      <c r="T435" s="191"/>
      <c r="U435" s="191"/>
      <c r="V435" s="378"/>
      <c r="W435" s="191"/>
      <c r="X435" s="191"/>
      <c r="Y435" s="191"/>
      <c r="Z435" s="191"/>
      <c r="AA435" s="191"/>
    </row>
    <row r="436" spans="1:27" ht="15.75" customHeight="1" x14ac:dyDescent="0.2">
      <c r="A436" s="377"/>
      <c r="B436" s="191"/>
      <c r="C436" s="191"/>
      <c r="D436" s="191"/>
      <c r="E436" s="191"/>
      <c r="F436" s="191"/>
      <c r="G436" s="191"/>
      <c r="H436" s="191"/>
      <c r="I436" s="191"/>
      <c r="J436" s="191"/>
      <c r="K436" s="191"/>
      <c r="L436" s="191"/>
      <c r="M436" s="191"/>
      <c r="N436" s="191"/>
      <c r="O436" s="191"/>
      <c r="P436" s="191"/>
      <c r="Q436" s="191"/>
      <c r="R436" s="191"/>
      <c r="S436" s="191"/>
      <c r="T436" s="191"/>
      <c r="U436" s="191"/>
      <c r="V436" s="378"/>
      <c r="W436" s="191"/>
      <c r="X436" s="191"/>
      <c r="Y436" s="191"/>
      <c r="Z436" s="191"/>
      <c r="AA436" s="191"/>
    </row>
    <row r="437" spans="1:27" ht="15.75" customHeight="1" x14ac:dyDescent="0.2">
      <c r="A437" s="377"/>
      <c r="B437" s="191"/>
      <c r="C437" s="191"/>
      <c r="D437" s="191"/>
      <c r="E437" s="191"/>
      <c r="F437" s="191"/>
      <c r="G437" s="191"/>
      <c r="H437" s="191"/>
      <c r="I437" s="191"/>
      <c r="J437" s="191"/>
      <c r="K437" s="191"/>
      <c r="L437" s="191"/>
      <c r="M437" s="191"/>
      <c r="N437" s="191"/>
      <c r="O437" s="191"/>
      <c r="P437" s="191"/>
      <c r="Q437" s="191"/>
      <c r="R437" s="191"/>
      <c r="S437" s="191"/>
      <c r="T437" s="191"/>
      <c r="U437" s="191"/>
      <c r="V437" s="378"/>
      <c r="W437" s="191"/>
      <c r="X437" s="191"/>
      <c r="Y437" s="191"/>
      <c r="Z437" s="191"/>
      <c r="AA437" s="191"/>
    </row>
    <row r="438" spans="1:27" ht="15.75" customHeight="1" x14ac:dyDescent="0.2">
      <c r="A438" s="377"/>
      <c r="B438" s="191"/>
      <c r="C438" s="191"/>
      <c r="D438" s="191"/>
      <c r="E438" s="191"/>
      <c r="F438" s="191"/>
      <c r="G438" s="191"/>
      <c r="H438" s="191"/>
      <c r="I438" s="191"/>
      <c r="J438" s="191"/>
      <c r="K438" s="191"/>
      <c r="L438" s="191"/>
      <c r="M438" s="191"/>
      <c r="N438" s="191"/>
      <c r="O438" s="191"/>
      <c r="P438" s="191"/>
      <c r="Q438" s="191"/>
      <c r="R438" s="191"/>
      <c r="S438" s="191"/>
      <c r="T438" s="191"/>
      <c r="U438" s="191"/>
      <c r="V438" s="378"/>
      <c r="W438" s="191"/>
      <c r="X438" s="191"/>
      <c r="Y438" s="191"/>
      <c r="Z438" s="191"/>
      <c r="AA438" s="191"/>
    </row>
    <row r="439" spans="1:27" ht="15.75" customHeight="1" x14ac:dyDescent="0.2">
      <c r="A439" s="377"/>
      <c r="B439" s="191"/>
      <c r="C439" s="191"/>
      <c r="D439" s="191"/>
      <c r="E439" s="191"/>
      <c r="F439" s="191"/>
      <c r="G439" s="191"/>
      <c r="H439" s="191"/>
      <c r="I439" s="191"/>
      <c r="J439" s="191"/>
      <c r="K439" s="191"/>
      <c r="L439" s="191"/>
      <c r="M439" s="191"/>
      <c r="N439" s="191"/>
      <c r="O439" s="191"/>
      <c r="P439" s="191"/>
      <c r="Q439" s="191"/>
      <c r="R439" s="191"/>
      <c r="S439" s="191"/>
      <c r="T439" s="191"/>
      <c r="U439" s="191"/>
      <c r="V439" s="378"/>
      <c r="W439" s="191"/>
      <c r="X439" s="191"/>
      <c r="Y439" s="191"/>
      <c r="Z439" s="191"/>
      <c r="AA439" s="191"/>
    </row>
    <row r="440" spans="1:27" ht="15.75" customHeight="1" x14ac:dyDescent="0.2">
      <c r="A440" s="377"/>
      <c r="B440" s="191"/>
      <c r="C440" s="191"/>
      <c r="D440" s="191"/>
      <c r="E440" s="191"/>
      <c r="F440" s="191"/>
      <c r="G440" s="191"/>
      <c r="H440" s="191"/>
      <c r="I440" s="191"/>
      <c r="J440" s="191"/>
      <c r="K440" s="191"/>
      <c r="L440" s="191"/>
      <c r="M440" s="191"/>
      <c r="N440" s="191"/>
      <c r="O440" s="191"/>
      <c r="P440" s="191"/>
      <c r="Q440" s="191"/>
      <c r="R440" s="191"/>
      <c r="S440" s="191"/>
      <c r="T440" s="191"/>
      <c r="U440" s="191"/>
      <c r="V440" s="378"/>
      <c r="W440" s="191"/>
      <c r="X440" s="191"/>
      <c r="Y440" s="191"/>
      <c r="Z440" s="191"/>
      <c r="AA440" s="191"/>
    </row>
    <row r="441" spans="1:27" ht="15.75" customHeight="1" x14ac:dyDescent="0.2">
      <c r="A441" s="377"/>
      <c r="B441" s="191"/>
      <c r="C441" s="191"/>
      <c r="D441" s="191"/>
      <c r="E441" s="191"/>
      <c r="F441" s="191"/>
      <c r="G441" s="191"/>
      <c r="H441" s="191"/>
      <c r="I441" s="191"/>
      <c r="J441" s="191"/>
      <c r="K441" s="191"/>
      <c r="L441" s="191"/>
      <c r="M441" s="191"/>
      <c r="N441" s="191"/>
      <c r="O441" s="191"/>
      <c r="P441" s="191"/>
      <c r="Q441" s="191"/>
      <c r="R441" s="191"/>
      <c r="S441" s="191"/>
      <c r="T441" s="191"/>
      <c r="U441" s="191"/>
      <c r="V441" s="378"/>
      <c r="W441" s="191"/>
      <c r="X441" s="191"/>
      <c r="Y441" s="191"/>
      <c r="Z441" s="191"/>
      <c r="AA441" s="191"/>
    </row>
    <row r="442" spans="1:27" ht="15.75" customHeight="1" x14ac:dyDescent="0.2">
      <c r="A442" s="377"/>
      <c r="B442" s="191"/>
      <c r="C442" s="191"/>
      <c r="D442" s="191"/>
      <c r="E442" s="191"/>
      <c r="F442" s="191"/>
      <c r="G442" s="191"/>
      <c r="H442" s="191"/>
      <c r="I442" s="191"/>
      <c r="J442" s="191"/>
      <c r="K442" s="191"/>
      <c r="L442" s="191"/>
      <c r="M442" s="191"/>
      <c r="N442" s="191"/>
      <c r="O442" s="191"/>
      <c r="P442" s="191"/>
      <c r="Q442" s="191"/>
      <c r="R442" s="191"/>
      <c r="S442" s="191"/>
      <c r="T442" s="191"/>
      <c r="U442" s="191"/>
      <c r="V442" s="378"/>
      <c r="W442" s="191"/>
      <c r="X442" s="191"/>
      <c r="Y442" s="191"/>
      <c r="Z442" s="191"/>
      <c r="AA442" s="191"/>
    </row>
    <row r="443" spans="1:27" ht="15.75" customHeight="1" x14ac:dyDescent="0.2">
      <c r="A443" s="377"/>
      <c r="B443" s="191"/>
      <c r="C443" s="191"/>
      <c r="D443" s="191"/>
      <c r="E443" s="191"/>
      <c r="F443" s="191"/>
      <c r="G443" s="191"/>
      <c r="H443" s="191"/>
      <c r="I443" s="191"/>
      <c r="J443" s="191"/>
      <c r="K443" s="191"/>
      <c r="L443" s="191"/>
      <c r="M443" s="191"/>
      <c r="N443" s="191"/>
      <c r="O443" s="191"/>
      <c r="P443" s="191"/>
      <c r="Q443" s="191"/>
      <c r="R443" s="191"/>
      <c r="S443" s="191"/>
      <c r="T443" s="191"/>
      <c r="U443" s="191"/>
      <c r="V443" s="378"/>
      <c r="W443" s="191"/>
      <c r="X443" s="191"/>
      <c r="Y443" s="191"/>
      <c r="Z443" s="191"/>
      <c r="AA443" s="191"/>
    </row>
    <row r="444" spans="1:27" ht="15.75" customHeight="1" x14ac:dyDescent="0.2">
      <c r="A444" s="377"/>
      <c r="B444" s="191"/>
      <c r="C444" s="191"/>
      <c r="D444" s="191"/>
      <c r="E444" s="191"/>
      <c r="F444" s="191"/>
      <c r="G444" s="191"/>
      <c r="H444" s="191"/>
      <c r="I444" s="191"/>
      <c r="J444" s="191"/>
      <c r="K444" s="191"/>
      <c r="L444" s="191"/>
      <c r="M444" s="191"/>
      <c r="N444" s="191"/>
      <c r="O444" s="191"/>
      <c r="P444" s="191"/>
      <c r="Q444" s="191"/>
      <c r="R444" s="191"/>
      <c r="S444" s="191"/>
      <c r="T444" s="191"/>
      <c r="U444" s="191"/>
      <c r="V444" s="378"/>
      <c r="W444" s="191"/>
      <c r="X444" s="191"/>
      <c r="Y444" s="191"/>
      <c r="Z444" s="191"/>
      <c r="AA444" s="191"/>
    </row>
    <row r="445" spans="1:27" ht="15.75" customHeight="1" x14ac:dyDescent="0.2">
      <c r="A445" s="377"/>
      <c r="B445" s="191"/>
      <c r="C445" s="191"/>
      <c r="D445" s="191"/>
      <c r="E445" s="191"/>
      <c r="F445" s="191"/>
      <c r="G445" s="191"/>
      <c r="H445" s="191"/>
      <c r="I445" s="191"/>
      <c r="J445" s="191"/>
      <c r="K445" s="191"/>
      <c r="L445" s="191"/>
      <c r="M445" s="191"/>
      <c r="N445" s="191"/>
      <c r="O445" s="191"/>
      <c r="P445" s="191"/>
      <c r="Q445" s="191"/>
      <c r="R445" s="191"/>
      <c r="S445" s="191"/>
      <c r="T445" s="191"/>
      <c r="U445" s="191"/>
      <c r="V445" s="378"/>
      <c r="W445" s="191"/>
      <c r="X445" s="191"/>
      <c r="Y445" s="191"/>
      <c r="Z445" s="191"/>
      <c r="AA445" s="191"/>
    </row>
    <row r="446" spans="1:27" ht="15.75" customHeight="1" x14ac:dyDescent="0.2">
      <c r="A446" s="377"/>
      <c r="B446" s="191"/>
      <c r="C446" s="191"/>
      <c r="D446" s="191"/>
      <c r="E446" s="191"/>
      <c r="F446" s="191"/>
      <c r="G446" s="191"/>
      <c r="H446" s="191"/>
      <c r="I446" s="191"/>
      <c r="J446" s="191"/>
      <c r="K446" s="191"/>
      <c r="L446" s="191"/>
      <c r="M446" s="191"/>
      <c r="N446" s="191"/>
      <c r="O446" s="191"/>
      <c r="P446" s="191"/>
      <c r="Q446" s="191"/>
      <c r="R446" s="191"/>
      <c r="S446" s="191"/>
      <c r="T446" s="191"/>
      <c r="U446" s="191"/>
      <c r="V446" s="378"/>
      <c r="W446" s="191"/>
      <c r="X446" s="191"/>
      <c r="Y446" s="191"/>
      <c r="Z446" s="191"/>
      <c r="AA446" s="191"/>
    </row>
    <row r="447" spans="1:27" ht="15.75" customHeight="1" x14ac:dyDescent="0.2">
      <c r="A447" s="377"/>
      <c r="B447" s="191"/>
      <c r="C447" s="191"/>
      <c r="D447" s="191"/>
      <c r="E447" s="191"/>
      <c r="F447" s="191"/>
      <c r="G447" s="191"/>
      <c r="H447" s="191"/>
      <c r="I447" s="191"/>
      <c r="J447" s="191"/>
      <c r="K447" s="191"/>
      <c r="L447" s="191"/>
      <c r="M447" s="191"/>
      <c r="N447" s="191"/>
      <c r="O447" s="191"/>
      <c r="P447" s="191"/>
      <c r="Q447" s="191"/>
      <c r="R447" s="191"/>
      <c r="S447" s="191"/>
      <c r="T447" s="191"/>
      <c r="U447" s="191"/>
      <c r="V447" s="378"/>
      <c r="W447" s="191"/>
      <c r="X447" s="191"/>
      <c r="Y447" s="191"/>
      <c r="Z447" s="191"/>
      <c r="AA447" s="191"/>
    </row>
    <row r="448" spans="1:27" ht="15.75" customHeight="1" x14ac:dyDescent="0.2">
      <c r="A448" s="377"/>
      <c r="B448" s="191"/>
      <c r="C448" s="191"/>
      <c r="D448" s="191"/>
      <c r="E448" s="191"/>
      <c r="F448" s="191"/>
      <c r="G448" s="191"/>
      <c r="H448" s="191"/>
      <c r="I448" s="191"/>
      <c r="J448" s="191"/>
      <c r="K448" s="191"/>
      <c r="L448" s="191"/>
      <c r="M448" s="191"/>
      <c r="N448" s="191"/>
      <c r="O448" s="191"/>
      <c r="P448" s="191"/>
      <c r="Q448" s="191"/>
      <c r="R448" s="191"/>
      <c r="S448" s="191"/>
      <c r="T448" s="191"/>
      <c r="U448" s="191"/>
      <c r="V448" s="378"/>
      <c r="W448" s="191"/>
      <c r="X448" s="191"/>
      <c r="Y448" s="191"/>
      <c r="Z448" s="191"/>
      <c r="AA448" s="191"/>
    </row>
    <row r="449" spans="1:27" ht="15.75" customHeight="1" x14ac:dyDescent="0.2">
      <c r="A449" s="377"/>
      <c r="B449" s="191"/>
      <c r="C449" s="191"/>
      <c r="D449" s="191"/>
      <c r="E449" s="191"/>
      <c r="F449" s="191"/>
      <c r="G449" s="191"/>
      <c r="H449" s="191"/>
      <c r="I449" s="191"/>
      <c r="J449" s="191"/>
      <c r="K449" s="191"/>
      <c r="L449" s="191"/>
      <c r="M449" s="191"/>
      <c r="N449" s="191"/>
      <c r="O449" s="191"/>
      <c r="P449" s="191"/>
      <c r="Q449" s="191"/>
      <c r="R449" s="191"/>
      <c r="S449" s="191"/>
      <c r="T449" s="191"/>
      <c r="U449" s="191"/>
      <c r="V449" s="378"/>
      <c r="W449" s="191"/>
      <c r="X449" s="191"/>
      <c r="Y449" s="191"/>
      <c r="Z449" s="191"/>
      <c r="AA449" s="191"/>
    </row>
    <row r="450" spans="1:27" ht="15.75" customHeight="1" x14ac:dyDescent="0.2">
      <c r="A450" s="377"/>
      <c r="B450" s="191"/>
      <c r="C450" s="191"/>
      <c r="D450" s="191"/>
      <c r="E450" s="191"/>
      <c r="F450" s="191"/>
      <c r="G450" s="191"/>
      <c r="H450" s="191"/>
      <c r="I450" s="191"/>
      <c r="J450" s="191"/>
      <c r="K450" s="191"/>
      <c r="L450" s="191"/>
      <c r="M450" s="191"/>
      <c r="N450" s="191"/>
      <c r="O450" s="191"/>
      <c r="P450" s="191"/>
      <c r="Q450" s="191"/>
      <c r="R450" s="191"/>
      <c r="S450" s="191"/>
      <c r="T450" s="191"/>
      <c r="U450" s="191"/>
      <c r="V450" s="378"/>
      <c r="W450" s="191"/>
      <c r="X450" s="191"/>
      <c r="Y450" s="191"/>
      <c r="Z450" s="191"/>
      <c r="AA450" s="191"/>
    </row>
    <row r="451" spans="1:27" ht="15.75" customHeight="1" x14ac:dyDescent="0.2">
      <c r="A451" s="377"/>
      <c r="B451" s="191"/>
      <c r="C451" s="191"/>
      <c r="D451" s="191"/>
      <c r="E451" s="191"/>
      <c r="F451" s="191"/>
      <c r="G451" s="191"/>
      <c r="H451" s="191"/>
      <c r="I451" s="191"/>
      <c r="J451" s="191"/>
      <c r="K451" s="191"/>
      <c r="L451" s="191"/>
      <c r="M451" s="191"/>
      <c r="N451" s="191"/>
      <c r="O451" s="191"/>
      <c r="P451" s="191"/>
      <c r="Q451" s="191"/>
      <c r="R451" s="191"/>
      <c r="S451" s="191"/>
      <c r="T451" s="191"/>
      <c r="U451" s="191"/>
      <c r="V451" s="378"/>
      <c r="W451" s="191"/>
      <c r="X451" s="191"/>
      <c r="Y451" s="191"/>
      <c r="Z451" s="191"/>
      <c r="AA451" s="191"/>
    </row>
    <row r="452" spans="1:27" ht="15.75" customHeight="1" x14ac:dyDescent="0.2">
      <c r="A452" s="377"/>
      <c r="B452" s="191"/>
      <c r="C452" s="191"/>
      <c r="D452" s="191"/>
      <c r="E452" s="191"/>
      <c r="F452" s="191"/>
      <c r="G452" s="191"/>
      <c r="H452" s="191"/>
      <c r="I452" s="191"/>
      <c r="J452" s="191"/>
      <c r="K452" s="191"/>
      <c r="L452" s="191"/>
      <c r="M452" s="191"/>
      <c r="N452" s="191"/>
      <c r="O452" s="191"/>
      <c r="P452" s="191"/>
      <c r="Q452" s="191"/>
      <c r="R452" s="191"/>
      <c r="S452" s="191"/>
      <c r="T452" s="191"/>
      <c r="U452" s="191"/>
      <c r="V452" s="378"/>
      <c r="W452" s="191"/>
      <c r="X452" s="191"/>
      <c r="Y452" s="191"/>
      <c r="Z452" s="191"/>
      <c r="AA452" s="191"/>
    </row>
    <row r="453" spans="1:27" ht="15.75" customHeight="1" x14ac:dyDescent="0.2">
      <c r="A453" s="377"/>
      <c r="B453" s="191"/>
      <c r="C453" s="191"/>
      <c r="D453" s="191"/>
      <c r="E453" s="191"/>
      <c r="F453" s="191"/>
      <c r="G453" s="191"/>
      <c r="H453" s="191"/>
      <c r="I453" s="191"/>
      <c r="J453" s="191"/>
      <c r="K453" s="191"/>
      <c r="L453" s="191"/>
      <c r="M453" s="191"/>
      <c r="N453" s="191"/>
      <c r="O453" s="191"/>
      <c r="P453" s="191"/>
      <c r="Q453" s="191"/>
      <c r="R453" s="191"/>
      <c r="S453" s="191"/>
      <c r="T453" s="191"/>
      <c r="U453" s="191"/>
      <c r="V453" s="378"/>
      <c r="W453" s="191"/>
      <c r="X453" s="191"/>
      <c r="Y453" s="191"/>
      <c r="Z453" s="191"/>
      <c r="AA453" s="191"/>
    </row>
    <row r="454" spans="1:27" ht="15.75" customHeight="1" x14ac:dyDescent="0.2">
      <c r="A454" s="377"/>
      <c r="B454" s="191"/>
      <c r="C454" s="191"/>
      <c r="D454" s="191"/>
      <c r="E454" s="191"/>
      <c r="F454" s="191"/>
      <c r="G454" s="191"/>
      <c r="H454" s="191"/>
      <c r="I454" s="191"/>
      <c r="J454" s="191"/>
      <c r="K454" s="191"/>
      <c r="L454" s="191"/>
      <c r="M454" s="191"/>
      <c r="N454" s="191"/>
      <c r="O454" s="191"/>
      <c r="P454" s="191"/>
      <c r="Q454" s="191"/>
      <c r="R454" s="191"/>
      <c r="S454" s="191"/>
      <c r="T454" s="191"/>
      <c r="U454" s="191"/>
      <c r="V454" s="378"/>
      <c r="W454" s="191"/>
      <c r="X454" s="191"/>
      <c r="Y454" s="191"/>
      <c r="Z454" s="191"/>
      <c r="AA454" s="191"/>
    </row>
    <row r="455" spans="1:27" ht="15.75" customHeight="1" x14ac:dyDescent="0.2">
      <c r="A455" s="377"/>
      <c r="B455" s="191"/>
      <c r="C455" s="191"/>
      <c r="D455" s="191"/>
      <c r="E455" s="191"/>
      <c r="F455" s="191"/>
      <c r="G455" s="191"/>
      <c r="H455" s="191"/>
      <c r="I455" s="191"/>
      <c r="J455" s="191"/>
      <c r="K455" s="191"/>
      <c r="L455" s="191"/>
      <c r="M455" s="191"/>
      <c r="N455" s="191"/>
      <c r="O455" s="191"/>
      <c r="P455" s="191"/>
      <c r="Q455" s="191"/>
      <c r="R455" s="191"/>
      <c r="S455" s="191"/>
      <c r="T455" s="191"/>
      <c r="U455" s="191"/>
      <c r="V455" s="378"/>
      <c r="W455" s="191"/>
      <c r="X455" s="191"/>
      <c r="Y455" s="191"/>
      <c r="Z455" s="191"/>
      <c r="AA455" s="191"/>
    </row>
    <row r="456" spans="1:27" ht="15.75" customHeight="1" x14ac:dyDescent="0.2">
      <c r="A456" s="377"/>
      <c r="B456" s="191"/>
      <c r="C456" s="191"/>
      <c r="D456" s="191"/>
      <c r="E456" s="191"/>
      <c r="F456" s="191"/>
      <c r="G456" s="191"/>
      <c r="H456" s="191"/>
      <c r="I456" s="191"/>
      <c r="J456" s="191"/>
      <c r="K456" s="191"/>
      <c r="L456" s="191"/>
      <c r="M456" s="191"/>
      <c r="N456" s="191"/>
      <c r="O456" s="191"/>
      <c r="P456" s="191"/>
      <c r="Q456" s="191"/>
      <c r="R456" s="191"/>
      <c r="S456" s="191"/>
      <c r="T456" s="191"/>
      <c r="U456" s="191"/>
      <c r="V456" s="378"/>
      <c r="W456" s="191"/>
      <c r="X456" s="191"/>
      <c r="Y456" s="191"/>
      <c r="Z456" s="191"/>
      <c r="AA456" s="191"/>
    </row>
    <row r="457" spans="1:27" ht="15.75" customHeight="1" x14ac:dyDescent="0.2">
      <c r="A457" s="377"/>
      <c r="B457" s="191"/>
      <c r="C457" s="191"/>
      <c r="D457" s="191"/>
      <c r="E457" s="191"/>
      <c r="F457" s="191"/>
      <c r="G457" s="191"/>
      <c r="H457" s="191"/>
      <c r="I457" s="191"/>
      <c r="J457" s="191"/>
      <c r="K457" s="191"/>
      <c r="L457" s="191"/>
      <c r="M457" s="191"/>
      <c r="N457" s="191"/>
      <c r="O457" s="191"/>
      <c r="P457" s="191"/>
      <c r="Q457" s="191"/>
      <c r="R457" s="191"/>
      <c r="S457" s="191"/>
      <c r="T457" s="191"/>
      <c r="U457" s="191"/>
      <c r="V457" s="378"/>
      <c r="W457" s="191"/>
      <c r="X457" s="191"/>
      <c r="Y457" s="191"/>
      <c r="Z457" s="191"/>
      <c r="AA457" s="191"/>
    </row>
    <row r="458" spans="1:27" ht="15.75" customHeight="1" x14ac:dyDescent="0.2">
      <c r="A458" s="377"/>
      <c r="B458" s="191"/>
      <c r="C458" s="191"/>
      <c r="D458" s="191"/>
      <c r="E458" s="191"/>
      <c r="F458" s="191"/>
      <c r="G458" s="191"/>
      <c r="H458" s="191"/>
      <c r="I458" s="191"/>
      <c r="J458" s="191"/>
      <c r="K458" s="191"/>
      <c r="L458" s="191"/>
      <c r="M458" s="191"/>
      <c r="N458" s="191"/>
      <c r="O458" s="191"/>
      <c r="P458" s="191"/>
      <c r="Q458" s="191"/>
      <c r="R458" s="191"/>
      <c r="S458" s="191"/>
      <c r="T458" s="191"/>
      <c r="U458" s="191"/>
      <c r="V458" s="378"/>
      <c r="W458" s="191"/>
      <c r="X458" s="191"/>
      <c r="Y458" s="191"/>
      <c r="Z458" s="191"/>
      <c r="AA458" s="191"/>
    </row>
    <row r="459" spans="1:27" ht="15.75" customHeight="1" x14ac:dyDescent="0.2">
      <c r="A459" s="377"/>
      <c r="B459" s="191"/>
      <c r="C459" s="191"/>
      <c r="D459" s="191"/>
      <c r="E459" s="191"/>
      <c r="F459" s="191"/>
      <c r="G459" s="191"/>
      <c r="H459" s="191"/>
      <c r="I459" s="191"/>
      <c r="J459" s="191"/>
      <c r="K459" s="191"/>
      <c r="L459" s="191"/>
      <c r="M459" s="191"/>
      <c r="N459" s="191"/>
      <c r="O459" s="191"/>
      <c r="P459" s="191"/>
      <c r="Q459" s="191"/>
      <c r="R459" s="191"/>
      <c r="S459" s="191"/>
      <c r="T459" s="191"/>
      <c r="U459" s="191"/>
      <c r="V459" s="378"/>
      <c r="W459" s="191"/>
      <c r="X459" s="191"/>
      <c r="Y459" s="191"/>
      <c r="Z459" s="191"/>
      <c r="AA459" s="191"/>
    </row>
    <row r="460" spans="1:27" ht="15.75" customHeight="1" x14ac:dyDescent="0.2">
      <c r="A460" s="377"/>
      <c r="B460" s="191"/>
      <c r="C460" s="191"/>
      <c r="D460" s="191"/>
      <c r="E460" s="191"/>
      <c r="F460" s="191"/>
      <c r="G460" s="191"/>
      <c r="H460" s="191"/>
      <c r="I460" s="191"/>
      <c r="J460" s="191"/>
      <c r="K460" s="191"/>
      <c r="L460" s="191"/>
      <c r="M460" s="191"/>
      <c r="N460" s="191"/>
      <c r="O460" s="191"/>
      <c r="P460" s="191"/>
      <c r="Q460" s="191"/>
      <c r="R460" s="191"/>
      <c r="S460" s="191"/>
      <c r="T460" s="191"/>
      <c r="U460" s="191"/>
      <c r="V460" s="378"/>
      <c r="W460" s="191"/>
      <c r="X460" s="191"/>
      <c r="Y460" s="191"/>
      <c r="Z460" s="191"/>
      <c r="AA460" s="191"/>
    </row>
    <row r="461" spans="1:27" ht="15.75" customHeight="1" x14ac:dyDescent="0.2">
      <c r="A461" s="377"/>
      <c r="B461" s="191"/>
      <c r="C461" s="191"/>
      <c r="D461" s="191"/>
      <c r="E461" s="191"/>
      <c r="F461" s="191"/>
      <c r="G461" s="191"/>
      <c r="H461" s="191"/>
      <c r="I461" s="191"/>
      <c r="J461" s="191"/>
      <c r="K461" s="191"/>
      <c r="L461" s="191"/>
      <c r="M461" s="191"/>
      <c r="N461" s="191"/>
      <c r="O461" s="191"/>
      <c r="P461" s="191"/>
      <c r="Q461" s="191"/>
      <c r="R461" s="191"/>
      <c r="S461" s="191"/>
      <c r="T461" s="191"/>
      <c r="U461" s="191"/>
      <c r="V461" s="378"/>
      <c r="W461" s="191"/>
      <c r="X461" s="191"/>
      <c r="Y461" s="191"/>
      <c r="Z461" s="191"/>
      <c r="AA461" s="191"/>
    </row>
    <row r="462" spans="1:27" ht="15.75" customHeight="1" x14ac:dyDescent="0.2">
      <c r="A462" s="377"/>
      <c r="B462" s="191"/>
      <c r="C462" s="191"/>
      <c r="D462" s="191"/>
      <c r="E462" s="191"/>
      <c r="F462" s="191"/>
      <c r="G462" s="191"/>
      <c r="H462" s="191"/>
      <c r="I462" s="191"/>
      <c r="J462" s="191"/>
      <c r="K462" s="191"/>
      <c r="L462" s="191"/>
      <c r="M462" s="191"/>
      <c r="N462" s="191"/>
      <c r="O462" s="191"/>
      <c r="P462" s="191"/>
      <c r="Q462" s="191"/>
      <c r="R462" s="191"/>
      <c r="S462" s="191"/>
      <c r="T462" s="191"/>
      <c r="U462" s="191"/>
      <c r="V462" s="378"/>
      <c r="W462" s="191"/>
      <c r="X462" s="191"/>
      <c r="Y462" s="191"/>
      <c r="Z462" s="191"/>
      <c r="AA462" s="191"/>
    </row>
    <row r="463" spans="1:27" ht="15.75" customHeight="1" x14ac:dyDescent="0.2">
      <c r="A463" s="377"/>
      <c r="B463" s="191"/>
      <c r="C463" s="191"/>
      <c r="D463" s="191"/>
      <c r="E463" s="191"/>
      <c r="F463" s="191"/>
      <c r="G463" s="191"/>
      <c r="H463" s="191"/>
      <c r="I463" s="191"/>
      <c r="J463" s="191"/>
      <c r="K463" s="191"/>
      <c r="L463" s="191"/>
      <c r="M463" s="191"/>
      <c r="N463" s="191"/>
      <c r="O463" s="191"/>
      <c r="P463" s="191"/>
      <c r="Q463" s="191"/>
      <c r="R463" s="191"/>
      <c r="S463" s="191"/>
      <c r="T463" s="191"/>
      <c r="U463" s="191"/>
      <c r="V463" s="378"/>
      <c r="W463" s="191"/>
      <c r="X463" s="191"/>
      <c r="Y463" s="191"/>
      <c r="Z463" s="191"/>
      <c r="AA463" s="191"/>
    </row>
    <row r="464" spans="1:27" ht="15.75" customHeight="1" x14ac:dyDescent="0.2">
      <c r="A464" s="377"/>
      <c r="B464" s="191"/>
      <c r="C464" s="191"/>
      <c r="D464" s="191"/>
      <c r="E464" s="191"/>
      <c r="F464" s="191"/>
      <c r="G464" s="191"/>
      <c r="H464" s="191"/>
      <c r="I464" s="191"/>
      <c r="J464" s="191"/>
      <c r="K464" s="191"/>
      <c r="L464" s="191"/>
      <c r="M464" s="191"/>
      <c r="N464" s="191"/>
      <c r="O464" s="191"/>
      <c r="P464" s="191"/>
      <c r="Q464" s="191"/>
      <c r="R464" s="191"/>
      <c r="S464" s="191"/>
      <c r="T464" s="191"/>
      <c r="U464" s="191"/>
      <c r="V464" s="378"/>
      <c r="W464" s="191"/>
      <c r="X464" s="191"/>
      <c r="Y464" s="191"/>
      <c r="Z464" s="191"/>
      <c r="AA464" s="191"/>
    </row>
    <row r="465" spans="1:27" ht="15.75" customHeight="1" x14ac:dyDescent="0.2">
      <c r="A465" s="377"/>
      <c r="B465" s="191"/>
      <c r="C465" s="191"/>
      <c r="D465" s="191"/>
      <c r="E465" s="191"/>
      <c r="F465" s="191"/>
      <c r="G465" s="191"/>
      <c r="H465" s="191"/>
      <c r="I465" s="191"/>
      <c r="J465" s="191"/>
      <c r="K465" s="191"/>
      <c r="L465" s="191"/>
      <c r="M465" s="191"/>
      <c r="N465" s="191"/>
      <c r="O465" s="191"/>
      <c r="P465" s="191"/>
      <c r="Q465" s="191"/>
      <c r="R465" s="191"/>
      <c r="S465" s="191"/>
      <c r="T465" s="191"/>
      <c r="U465" s="191"/>
      <c r="V465" s="378"/>
      <c r="W465" s="191"/>
      <c r="X465" s="191"/>
      <c r="Y465" s="191"/>
      <c r="Z465" s="191"/>
      <c r="AA465" s="191"/>
    </row>
    <row r="466" spans="1:27" ht="15.75" customHeight="1" x14ac:dyDescent="0.2">
      <c r="A466" s="377"/>
      <c r="B466" s="191"/>
      <c r="C466" s="191"/>
      <c r="D466" s="191"/>
      <c r="E466" s="191"/>
      <c r="F466" s="191"/>
      <c r="G466" s="191"/>
      <c r="H466" s="191"/>
      <c r="I466" s="191"/>
      <c r="J466" s="191"/>
      <c r="K466" s="191"/>
      <c r="L466" s="191"/>
      <c r="M466" s="191"/>
      <c r="N466" s="191"/>
      <c r="O466" s="191"/>
      <c r="P466" s="191"/>
      <c r="Q466" s="191"/>
      <c r="R466" s="191"/>
      <c r="S466" s="191"/>
      <c r="T466" s="191"/>
      <c r="U466" s="191"/>
      <c r="V466" s="378"/>
      <c r="W466" s="191"/>
      <c r="X466" s="191"/>
      <c r="Y466" s="191"/>
      <c r="Z466" s="191"/>
      <c r="AA466" s="191"/>
    </row>
    <row r="467" spans="1:27" ht="15.75" customHeight="1" x14ac:dyDescent="0.2">
      <c r="A467" s="377"/>
      <c r="B467" s="191"/>
      <c r="C467" s="191"/>
      <c r="D467" s="191"/>
      <c r="E467" s="191"/>
      <c r="F467" s="191"/>
      <c r="G467" s="191"/>
      <c r="H467" s="191"/>
      <c r="I467" s="191"/>
      <c r="J467" s="191"/>
      <c r="K467" s="191"/>
      <c r="L467" s="191"/>
      <c r="M467" s="191"/>
      <c r="N467" s="191"/>
      <c r="O467" s="191"/>
      <c r="P467" s="191"/>
      <c r="Q467" s="191"/>
      <c r="R467" s="191"/>
      <c r="S467" s="191"/>
      <c r="T467" s="191"/>
      <c r="U467" s="191"/>
      <c r="V467" s="378"/>
      <c r="W467" s="191"/>
      <c r="X467" s="191"/>
      <c r="Y467" s="191"/>
      <c r="Z467" s="191"/>
      <c r="AA467" s="191"/>
    </row>
    <row r="468" spans="1:27" ht="15.75" customHeight="1" x14ac:dyDescent="0.2">
      <c r="A468" s="377"/>
      <c r="B468" s="191"/>
      <c r="C468" s="191"/>
      <c r="D468" s="191"/>
      <c r="E468" s="191"/>
      <c r="F468" s="191"/>
      <c r="G468" s="191"/>
      <c r="H468" s="191"/>
      <c r="I468" s="191"/>
      <c r="J468" s="191"/>
      <c r="K468" s="191"/>
      <c r="L468" s="191"/>
      <c r="M468" s="191"/>
      <c r="N468" s="191"/>
      <c r="O468" s="191"/>
      <c r="P468" s="191"/>
      <c r="Q468" s="191"/>
      <c r="R468" s="191"/>
      <c r="S468" s="191"/>
      <c r="T468" s="191"/>
      <c r="U468" s="191"/>
      <c r="V468" s="378"/>
      <c r="W468" s="191"/>
      <c r="X468" s="191"/>
      <c r="Y468" s="191"/>
      <c r="Z468" s="191"/>
      <c r="AA468" s="191"/>
    </row>
    <row r="469" spans="1:27" ht="15.75" customHeight="1" x14ac:dyDescent="0.2">
      <c r="A469" s="377"/>
      <c r="B469" s="191"/>
      <c r="C469" s="191"/>
      <c r="D469" s="191"/>
      <c r="E469" s="191"/>
      <c r="F469" s="191"/>
      <c r="G469" s="191"/>
      <c r="H469" s="191"/>
      <c r="I469" s="191"/>
      <c r="J469" s="191"/>
      <c r="K469" s="191"/>
      <c r="L469" s="191"/>
      <c r="M469" s="191"/>
      <c r="N469" s="191"/>
      <c r="O469" s="191"/>
      <c r="P469" s="191"/>
      <c r="Q469" s="191"/>
      <c r="R469" s="191"/>
      <c r="S469" s="191"/>
      <c r="T469" s="191"/>
      <c r="U469" s="191"/>
      <c r="V469" s="378"/>
      <c r="W469" s="191"/>
      <c r="X469" s="191"/>
      <c r="Y469" s="191"/>
      <c r="Z469" s="191"/>
      <c r="AA469" s="191"/>
    </row>
    <row r="470" spans="1:27" ht="15.75" customHeight="1" x14ac:dyDescent="0.2">
      <c r="A470" s="377"/>
      <c r="B470" s="191"/>
      <c r="C470" s="191"/>
      <c r="D470" s="191"/>
      <c r="E470" s="191"/>
      <c r="F470" s="191"/>
      <c r="G470" s="191"/>
      <c r="H470" s="191"/>
      <c r="I470" s="191"/>
      <c r="J470" s="191"/>
      <c r="K470" s="191"/>
      <c r="L470" s="191"/>
      <c r="M470" s="191"/>
      <c r="N470" s="191"/>
      <c r="O470" s="191"/>
      <c r="P470" s="191"/>
      <c r="Q470" s="191"/>
      <c r="R470" s="191"/>
      <c r="S470" s="191"/>
      <c r="T470" s="191"/>
      <c r="U470" s="191"/>
      <c r="V470" s="378"/>
      <c r="W470" s="191"/>
      <c r="X470" s="191"/>
      <c r="Y470" s="191"/>
      <c r="Z470" s="191"/>
      <c r="AA470" s="191"/>
    </row>
    <row r="471" spans="1:27" ht="15.75" customHeight="1" x14ac:dyDescent="0.2">
      <c r="A471" s="377"/>
      <c r="B471" s="191"/>
      <c r="C471" s="191"/>
      <c r="D471" s="191"/>
      <c r="E471" s="191"/>
      <c r="F471" s="191"/>
      <c r="G471" s="191"/>
      <c r="H471" s="191"/>
      <c r="I471" s="191"/>
      <c r="J471" s="191"/>
      <c r="K471" s="191"/>
      <c r="L471" s="191"/>
      <c r="M471" s="191"/>
      <c r="N471" s="191"/>
      <c r="O471" s="191"/>
      <c r="P471" s="191"/>
      <c r="Q471" s="191"/>
      <c r="R471" s="191"/>
      <c r="S471" s="191"/>
      <c r="T471" s="191"/>
      <c r="U471" s="191"/>
      <c r="V471" s="378"/>
      <c r="W471" s="191"/>
      <c r="X471" s="191"/>
      <c r="Y471" s="191"/>
      <c r="Z471" s="191"/>
      <c r="AA471" s="191"/>
    </row>
    <row r="472" spans="1:27" ht="15.75" customHeight="1" x14ac:dyDescent="0.2">
      <c r="A472" s="377"/>
      <c r="B472" s="191"/>
      <c r="C472" s="191"/>
      <c r="D472" s="191"/>
      <c r="E472" s="191"/>
      <c r="F472" s="191"/>
      <c r="G472" s="191"/>
      <c r="H472" s="191"/>
      <c r="I472" s="191"/>
      <c r="J472" s="191"/>
      <c r="K472" s="191"/>
      <c r="L472" s="191"/>
      <c r="M472" s="191"/>
      <c r="N472" s="191"/>
      <c r="O472" s="191"/>
      <c r="P472" s="191"/>
      <c r="Q472" s="191"/>
      <c r="R472" s="191"/>
      <c r="S472" s="191"/>
      <c r="T472" s="191"/>
      <c r="U472" s="191"/>
      <c r="V472" s="378"/>
      <c r="W472" s="191"/>
      <c r="X472" s="191"/>
      <c r="Y472" s="191"/>
      <c r="Z472" s="191"/>
      <c r="AA472" s="191"/>
    </row>
    <row r="473" spans="1:27" ht="15.75" customHeight="1" x14ac:dyDescent="0.2">
      <c r="A473" s="377"/>
      <c r="B473" s="191"/>
      <c r="C473" s="191"/>
      <c r="D473" s="191"/>
      <c r="E473" s="191"/>
      <c r="F473" s="191"/>
      <c r="G473" s="191"/>
      <c r="H473" s="191"/>
      <c r="I473" s="191"/>
      <c r="J473" s="191"/>
      <c r="K473" s="191"/>
      <c r="L473" s="191"/>
      <c r="M473" s="191"/>
      <c r="N473" s="191"/>
      <c r="O473" s="191"/>
      <c r="P473" s="191"/>
      <c r="Q473" s="191"/>
      <c r="R473" s="191"/>
      <c r="S473" s="191"/>
      <c r="T473" s="191"/>
      <c r="U473" s="191"/>
      <c r="V473" s="378"/>
      <c r="W473" s="191"/>
      <c r="X473" s="191"/>
      <c r="Y473" s="191"/>
      <c r="Z473" s="191"/>
      <c r="AA473" s="191"/>
    </row>
    <row r="474" spans="1:27" ht="15.75" customHeight="1" x14ac:dyDescent="0.2">
      <c r="A474" s="377"/>
      <c r="B474" s="191"/>
      <c r="C474" s="191"/>
      <c r="D474" s="191"/>
      <c r="E474" s="191"/>
      <c r="F474" s="191"/>
      <c r="G474" s="191"/>
      <c r="H474" s="191"/>
      <c r="I474" s="191"/>
      <c r="J474" s="191"/>
      <c r="K474" s="191"/>
      <c r="L474" s="191"/>
      <c r="M474" s="191"/>
      <c r="N474" s="191"/>
      <c r="O474" s="191"/>
      <c r="P474" s="191"/>
      <c r="Q474" s="191"/>
      <c r="R474" s="191"/>
      <c r="S474" s="191"/>
      <c r="T474" s="191"/>
      <c r="U474" s="191"/>
      <c r="V474" s="378"/>
      <c r="W474" s="191"/>
      <c r="X474" s="191"/>
      <c r="Y474" s="191"/>
      <c r="Z474" s="191"/>
      <c r="AA474" s="191"/>
    </row>
    <row r="475" spans="1:27" ht="15.75" customHeight="1" x14ac:dyDescent="0.2">
      <c r="A475" s="377"/>
      <c r="B475" s="191"/>
      <c r="C475" s="191"/>
      <c r="D475" s="191"/>
      <c r="E475" s="191"/>
      <c r="F475" s="191"/>
      <c r="G475" s="191"/>
      <c r="H475" s="191"/>
      <c r="I475" s="191"/>
      <c r="J475" s="191"/>
      <c r="K475" s="191"/>
      <c r="L475" s="191"/>
      <c r="M475" s="191"/>
      <c r="N475" s="191"/>
      <c r="O475" s="191"/>
      <c r="P475" s="191"/>
      <c r="Q475" s="191"/>
      <c r="R475" s="191"/>
      <c r="S475" s="191"/>
      <c r="T475" s="191"/>
      <c r="U475" s="191"/>
      <c r="V475" s="378"/>
      <c r="W475" s="191"/>
      <c r="X475" s="191"/>
      <c r="Y475" s="191"/>
      <c r="Z475" s="191"/>
      <c r="AA475" s="191"/>
    </row>
    <row r="476" spans="1:27" ht="15.75" customHeight="1" x14ac:dyDescent="0.2">
      <c r="A476" s="377"/>
      <c r="B476" s="191"/>
      <c r="C476" s="191"/>
      <c r="D476" s="191"/>
      <c r="E476" s="191"/>
      <c r="F476" s="191"/>
      <c r="G476" s="191"/>
      <c r="H476" s="191"/>
      <c r="I476" s="191"/>
      <c r="J476" s="191"/>
      <c r="K476" s="191"/>
      <c r="L476" s="191"/>
      <c r="M476" s="191"/>
      <c r="N476" s="191"/>
      <c r="O476" s="191"/>
      <c r="P476" s="191"/>
      <c r="Q476" s="191"/>
      <c r="R476" s="191"/>
      <c r="S476" s="191"/>
      <c r="T476" s="191"/>
      <c r="U476" s="191"/>
      <c r="V476" s="378"/>
      <c r="W476" s="191"/>
      <c r="X476" s="191"/>
      <c r="Y476" s="191"/>
      <c r="Z476" s="191"/>
      <c r="AA476" s="191"/>
    </row>
    <row r="477" spans="1:27" ht="15.75" customHeight="1" x14ac:dyDescent="0.2">
      <c r="A477" s="377"/>
      <c r="B477" s="191"/>
      <c r="C477" s="191"/>
      <c r="D477" s="191"/>
      <c r="E477" s="191"/>
      <c r="F477" s="191"/>
      <c r="G477" s="191"/>
      <c r="H477" s="191"/>
      <c r="I477" s="191"/>
      <c r="J477" s="191"/>
      <c r="K477" s="191"/>
      <c r="L477" s="191"/>
      <c r="M477" s="191"/>
      <c r="N477" s="191"/>
      <c r="O477" s="191"/>
      <c r="P477" s="191"/>
      <c r="Q477" s="191"/>
      <c r="R477" s="191"/>
      <c r="S477" s="191"/>
      <c r="T477" s="191"/>
      <c r="U477" s="191"/>
      <c r="V477" s="378"/>
      <c r="W477" s="191"/>
      <c r="X477" s="191"/>
      <c r="Y477" s="191"/>
      <c r="Z477" s="191"/>
      <c r="AA477" s="191"/>
    </row>
    <row r="478" spans="1:27" ht="15.75" customHeight="1" x14ac:dyDescent="0.2">
      <c r="A478" s="377"/>
      <c r="B478" s="191"/>
      <c r="C478" s="191"/>
      <c r="D478" s="191"/>
      <c r="E478" s="191"/>
      <c r="F478" s="191"/>
      <c r="G478" s="191"/>
      <c r="H478" s="191"/>
      <c r="I478" s="191"/>
      <c r="J478" s="191"/>
      <c r="K478" s="191"/>
      <c r="L478" s="191"/>
      <c r="M478" s="191"/>
      <c r="N478" s="191"/>
      <c r="O478" s="191"/>
      <c r="P478" s="191"/>
      <c r="Q478" s="191"/>
      <c r="R478" s="191"/>
      <c r="S478" s="191"/>
      <c r="T478" s="191"/>
      <c r="U478" s="191"/>
      <c r="V478" s="378"/>
      <c r="W478" s="191"/>
      <c r="X478" s="191"/>
      <c r="Y478" s="191"/>
      <c r="Z478" s="191"/>
      <c r="AA478" s="191"/>
    </row>
    <row r="479" spans="1:27" ht="15.75" customHeight="1" x14ac:dyDescent="0.2">
      <c r="A479" s="377"/>
      <c r="B479" s="191"/>
      <c r="C479" s="191"/>
      <c r="D479" s="191"/>
      <c r="E479" s="191"/>
      <c r="F479" s="191"/>
      <c r="G479" s="191"/>
      <c r="H479" s="191"/>
      <c r="I479" s="191"/>
      <c r="J479" s="191"/>
      <c r="K479" s="191"/>
      <c r="L479" s="191"/>
      <c r="M479" s="191"/>
      <c r="N479" s="191"/>
      <c r="O479" s="191"/>
      <c r="P479" s="191"/>
      <c r="Q479" s="191"/>
      <c r="R479" s="191"/>
      <c r="S479" s="191"/>
      <c r="T479" s="191"/>
      <c r="U479" s="191"/>
      <c r="V479" s="378"/>
      <c r="W479" s="191"/>
      <c r="X479" s="191"/>
      <c r="Y479" s="191"/>
      <c r="Z479" s="191"/>
      <c r="AA479" s="191"/>
    </row>
    <row r="480" spans="1:27" ht="15.75" customHeight="1" x14ac:dyDescent="0.2">
      <c r="A480" s="377"/>
      <c r="B480" s="191"/>
      <c r="C480" s="191"/>
      <c r="D480" s="191"/>
      <c r="E480" s="191"/>
      <c r="F480" s="191"/>
      <c r="G480" s="191"/>
      <c r="H480" s="191"/>
      <c r="I480" s="191"/>
      <c r="J480" s="191"/>
      <c r="K480" s="191"/>
      <c r="L480" s="191"/>
      <c r="M480" s="191"/>
      <c r="N480" s="191"/>
      <c r="O480" s="191"/>
      <c r="P480" s="191"/>
      <c r="Q480" s="191"/>
      <c r="R480" s="191"/>
      <c r="S480" s="191"/>
      <c r="T480" s="191"/>
      <c r="U480" s="191"/>
      <c r="V480" s="378"/>
      <c r="W480" s="191"/>
      <c r="X480" s="191"/>
      <c r="Y480" s="191"/>
      <c r="Z480" s="191"/>
      <c r="AA480" s="191"/>
    </row>
    <row r="481" spans="1:27" ht="15.75" customHeight="1" x14ac:dyDescent="0.2">
      <c r="A481" s="377"/>
      <c r="B481" s="191"/>
      <c r="C481" s="191"/>
      <c r="D481" s="191"/>
      <c r="E481" s="191"/>
      <c r="F481" s="191"/>
      <c r="G481" s="191"/>
      <c r="H481" s="191"/>
      <c r="I481" s="191"/>
      <c r="J481" s="191"/>
      <c r="K481" s="191"/>
      <c r="L481" s="191"/>
      <c r="M481" s="191"/>
      <c r="N481" s="191"/>
      <c r="O481" s="191"/>
      <c r="P481" s="191"/>
      <c r="Q481" s="191"/>
      <c r="R481" s="191"/>
      <c r="S481" s="191"/>
      <c r="T481" s="191"/>
      <c r="U481" s="191"/>
      <c r="V481" s="378"/>
      <c r="W481" s="191"/>
      <c r="X481" s="191"/>
      <c r="Y481" s="191"/>
      <c r="Z481" s="191"/>
      <c r="AA481" s="191"/>
    </row>
    <row r="482" spans="1:27" ht="15.75" customHeight="1" x14ac:dyDescent="0.2">
      <c r="A482" s="377"/>
      <c r="B482" s="191"/>
      <c r="C482" s="191"/>
      <c r="D482" s="191"/>
      <c r="E482" s="191"/>
      <c r="F482" s="191"/>
      <c r="G482" s="191"/>
      <c r="H482" s="191"/>
      <c r="I482" s="191"/>
      <c r="J482" s="191"/>
      <c r="K482" s="191"/>
      <c r="L482" s="191"/>
      <c r="M482" s="191"/>
      <c r="N482" s="191"/>
      <c r="O482" s="191"/>
      <c r="P482" s="191"/>
      <c r="Q482" s="191"/>
      <c r="R482" s="191"/>
      <c r="S482" s="191"/>
      <c r="T482" s="191"/>
      <c r="U482" s="191"/>
      <c r="V482" s="378"/>
      <c r="W482" s="191"/>
      <c r="X482" s="191"/>
      <c r="Y482" s="191"/>
      <c r="Z482" s="191"/>
      <c r="AA482" s="191"/>
    </row>
    <row r="483" spans="1:27" ht="15.75" customHeight="1" x14ac:dyDescent="0.2">
      <c r="A483" s="377"/>
      <c r="B483" s="191"/>
      <c r="C483" s="191"/>
      <c r="D483" s="191"/>
      <c r="E483" s="191"/>
      <c r="F483" s="191"/>
      <c r="G483" s="191"/>
      <c r="H483" s="191"/>
      <c r="I483" s="191"/>
      <c r="J483" s="191"/>
      <c r="K483" s="191"/>
      <c r="L483" s="191"/>
      <c r="M483" s="191"/>
      <c r="N483" s="191"/>
      <c r="O483" s="191"/>
      <c r="P483" s="191"/>
      <c r="Q483" s="191"/>
      <c r="R483" s="191"/>
      <c r="S483" s="191"/>
      <c r="T483" s="191"/>
      <c r="U483" s="191"/>
      <c r="V483" s="378"/>
      <c r="W483" s="191"/>
      <c r="X483" s="191"/>
      <c r="Y483" s="191"/>
      <c r="Z483" s="191"/>
      <c r="AA483" s="191"/>
    </row>
    <row r="484" spans="1:27" ht="15.75" customHeight="1" x14ac:dyDescent="0.2">
      <c r="A484" s="377"/>
      <c r="B484" s="191"/>
      <c r="C484" s="191"/>
      <c r="D484" s="191"/>
      <c r="E484" s="191"/>
      <c r="F484" s="191"/>
      <c r="G484" s="191"/>
      <c r="H484" s="191"/>
      <c r="I484" s="191"/>
      <c r="J484" s="191"/>
      <c r="K484" s="191"/>
      <c r="L484" s="191"/>
      <c r="M484" s="191"/>
      <c r="N484" s="191"/>
      <c r="O484" s="191"/>
      <c r="P484" s="191"/>
      <c r="Q484" s="191"/>
      <c r="R484" s="191"/>
      <c r="S484" s="191"/>
      <c r="T484" s="191"/>
      <c r="U484" s="191"/>
      <c r="V484" s="378"/>
      <c r="W484" s="191"/>
      <c r="X484" s="191"/>
      <c r="Y484" s="191"/>
      <c r="Z484" s="191"/>
      <c r="AA484" s="191"/>
    </row>
    <row r="485" spans="1:27" ht="15.75" customHeight="1" x14ac:dyDescent="0.2">
      <c r="A485" s="377"/>
      <c r="B485" s="191"/>
      <c r="C485" s="191"/>
      <c r="D485" s="191"/>
      <c r="E485" s="191"/>
      <c r="F485" s="191"/>
      <c r="G485" s="191"/>
      <c r="H485" s="191"/>
      <c r="I485" s="191"/>
      <c r="J485" s="191"/>
      <c r="K485" s="191"/>
      <c r="L485" s="191"/>
      <c r="M485" s="191"/>
      <c r="N485" s="191"/>
      <c r="O485" s="191"/>
      <c r="P485" s="191"/>
      <c r="Q485" s="191"/>
      <c r="R485" s="191"/>
      <c r="S485" s="191"/>
      <c r="T485" s="191"/>
      <c r="U485" s="191"/>
      <c r="V485" s="378"/>
      <c r="W485" s="191"/>
      <c r="X485" s="191"/>
      <c r="Y485" s="191"/>
      <c r="Z485" s="191"/>
      <c r="AA485" s="191"/>
    </row>
    <row r="486" spans="1:27" ht="15.75" customHeight="1" x14ac:dyDescent="0.2">
      <c r="A486" s="377"/>
      <c r="B486" s="191"/>
      <c r="C486" s="191"/>
      <c r="D486" s="191"/>
      <c r="E486" s="191"/>
      <c r="F486" s="191"/>
      <c r="G486" s="191"/>
      <c r="H486" s="191"/>
      <c r="I486" s="191"/>
      <c r="J486" s="191"/>
      <c r="K486" s="191"/>
      <c r="L486" s="191"/>
      <c r="M486" s="191"/>
      <c r="N486" s="191"/>
      <c r="O486" s="191"/>
      <c r="P486" s="191"/>
      <c r="Q486" s="191"/>
      <c r="R486" s="191"/>
      <c r="S486" s="191"/>
      <c r="T486" s="191"/>
      <c r="U486" s="191"/>
      <c r="V486" s="378"/>
      <c r="W486" s="191"/>
      <c r="X486" s="191"/>
      <c r="Y486" s="191"/>
      <c r="Z486" s="191"/>
      <c r="AA486" s="191"/>
    </row>
    <row r="487" spans="1:27" ht="15.75" customHeight="1" x14ac:dyDescent="0.2">
      <c r="A487" s="377"/>
      <c r="B487" s="191"/>
      <c r="C487" s="191"/>
      <c r="D487" s="191"/>
      <c r="E487" s="191"/>
      <c r="F487" s="191"/>
      <c r="G487" s="191"/>
      <c r="H487" s="191"/>
      <c r="I487" s="191"/>
      <c r="J487" s="191"/>
      <c r="K487" s="191"/>
      <c r="L487" s="191"/>
      <c r="M487" s="191"/>
      <c r="N487" s="191"/>
      <c r="O487" s="191"/>
      <c r="P487" s="191"/>
      <c r="Q487" s="191"/>
      <c r="R487" s="191"/>
      <c r="S487" s="191"/>
      <c r="T487" s="191"/>
      <c r="U487" s="191"/>
      <c r="V487" s="378"/>
      <c r="W487" s="191"/>
      <c r="X487" s="191"/>
      <c r="Y487" s="191"/>
      <c r="Z487" s="191"/>
      <c r="AA487" s="191"/>
    </row>
    <row r="488" spans="1:27" ht="15.75" customHeight="1" x14ac:dyDescent="0.2">
      <c r="A488" s="377"/>
      <c r="B488" s="191"/>
      <c r="C488" s="191"/>
      <c r="D488" s="191"/>
      <c r="E488" s="191"/>
      <c r="F488" s="191"/>
      <c r="G488" s="191"/>
      <c r="H488" s="191"/>
      <c r="I488" s="191"/>
      <c r="J488" s="191"/>
      <c r="K488" s="191"/>
      <c r="L488" s="191"/>
      <c r="M488" s="191"/>
      <c r="N488" s="191"/>
      <c r="O488" s="191"/>
      <c r="P488" s="191"/>
      <c r="Q488" s="191"/>
      <c r="R488" s="191"/>
      <c r="S488" s="191"/>
      <c r="T488" s="191"/>
      <c r="U488" s="191"/>
      <c r="V488" s="378"/>
      <c r="W488" s="191"/>
      <c r="X488" s="191"/>
      <c r="Y488" s="191"/>
      <c r="Z488" s="191"/>
      <c r="AA488" s="191"/>
    </row>
    <row r="489" spans="1:27" ht="15.75" customHeight="1" x14ac:dyDescent="0.2">
      <c r="A489" s="377"/>
      <c r="B489" s="191"/>
      <c r="C489" s="191"/>
      <c r="D489" s="191"/>
      <c r="E489" s="191"/>
      <c r="F489" s="191"/>
      <c r="G489" s="191"/>
      <c r="H489" s="191"/>
      <c r="I489" s="191"/>
      <c r="J489" s="191"/>
      <c r="K489" s="191"/>
      <c r="L489" s="191"/>
      <c r="M489" s="191"/>
      <c r="N489" s="191"/>
      <c r="O489" s="191"/>
      <c r="P489" s="191"/>
      <c r="Q489" s="191"/>
      <c r="R489" s="191"/>
      <c r="S489" s="191"/>
      <c r="T489" s="191"/>
      <c r="U489" s="191"/>
      <c r="V489" s="378"/>
      <c r="W489" s="191"/>
      <c r="X489" s="191"/>
      <c r="Y489" s="191"/>
      <c r="Z489" s="191"/>
      <c r="AA489" s="191"/>
    </row>
    <row r="490" spans="1:27" ht="15.75" customHeight="1" x14ac:dyDescent="0.2">
      <c r="A490" s="377"/>
      <c r="B490" s="191"/>
      <c r="C490" s="191"/>
      <c r="D490" s="191"/>
      <c r="E490" s="191"/>
      <c r="F490" s="191"/>
      <c r="G490" s="191"/>
      <c r="H490" s="191"/>
      <c r="I490" s="191"/>
      <c r="J490" s="191"/>
      <c r="K490" s="191"/>
      <c r="L490" s="191"/>
      <c r="M490" s="191"/>
      <c r="N490" s="191"/>
      <c r="O490" s="191"/>
      <c r="P490" s="191"/>
      <c r="Q490" s="191"/>
      <c r="R490" s="191"/>
      <c r="S490" s="191"/>
      <c r="T490" s="191"/>
      <c r="U490" s="191"/>
      <c r="V490" s="378"/>
      <c r="W490" s="191"/>
      <c r="X490" s="191"/>
      <c r="Y490" s="191"/>
      <c r="Z490" s="191"/>
      <c r="AA490" s="191"/>
    </row>
    <row r="491" spans="1:27" ht="15.75" customHeight="1" x14ac:dyDescent="0.2">
      <c r="A491" s="377"/>
      <c r="B491" s="191"/>
      <c r="C491" s="191"/>
      <c r="D491" s="191"/>
      <c r="E491" s="191"/>
      <c r="F491" s="191"/>
      <c r="G491" s="191"/>
      <c r="H491" s="191"/>
      <c r="I491" s="191"/>
      <c r="J491" s="191"/>
      <c r="K491" s="191"/>
      <c r="L491" s="191"/>
      <c r="M491" s="191"/>
      <c r="N491" s="191"/>
      <c r="O491" s="191"/>
      <c r="P491" s="191"/>
      <c r="Q491" s="191"/>
      <c r="R491" s="191"/>
      <c r="S491" s="191"/>
      <c r="T491" s="191"/>
      <c r="U491" s="191"/>
      <c r="V491" s="378"/>
      <c r="W491" s="191"/>
      <c r="X491" s="191"/>
      <c r="Y491" s="191"/>
      <c r="Z491" s="191"/>
      <c r="AA491" s="191"/>
    </row>
    <row r="492" spans="1:27" ht="15.75" customHeight="1" x14ac:dyDescent="0.2">
      <c r="A492" s="377"/>
      <c r="B492" s="191"/>
      <c r="C492" s="191"/>
      <c r="D492" s="191"/>
      <c r="E492" s="191"/>
      <c r="F492" s="191"/>
      <c r="G492" s="191"/>
      <c r="H492" s="191"/>
      <c r="I492" s="191"/>
      <c r="J492" s="191"/>
      <c r="K492" s="191"/>
      <c r="L492" s="191"/>
      <c r="M492" s="191"/>
      <c r="N492" s="191"/>
      <c r="O492" s="191"/>
      <c r="P492" s="191"/>
      <c r="Q492" s="191"/>
      <c r="R492" s="191"/>
      <c r="S492" s="191"/>
      <c r="T492" s="191"/>
      <c r="U492" s="191"/>
      <c r="V492" s="378"/>
      <c r="W492" s="191"/>
      <c r="X492" s="191"/>
      <c r="Y492" s="191"/>
      <c r="Z492" s="191"/>
      <c r="AA492" s="191"/>
    </row>
    <row r="493" spans="1:27" ht="15.75" customHeight="1" x14ac:dyDescent="0.2">
      <c r="A493" s="377"/>
      <c r="B493" s="191"/>
      <c r="C493" s="191"/>
      <c r="D493" s="191"/>
      <c r="E493" s="191"/>
      <c r="F493" s="191"/>
      <c r="G493" s="191"/>
      <c r="H493" s="191"/>
      <c r="I493" s="191"/>
      <c r="J493" s="191"/>
      <c r="K493" s="191"/>
      <c r="L493" s="191"/>
      <c r="M493" s="191"/>
      <c r="N493" s="191"/>
      <c r="O493" s="191"/>
      <c r="P493" s="191"/>
      <c r="Q493" s="191"/>
      <c r="R493" s="191"/>
      <c r="S493" s="191"/>
      <c r="T493" s="191"/>
      <c r="U493" s="191"/>
      <c r="V493" s="378"/>
      <c r="W493" s="191"/>
      <c r="X493" s="191"/>
      <c r="Y493" s="191"/>
      <c r="Z493" s="191"/>
      <c r="AA493" s="191"/>
    </row>
    <row r="494" spans="1:27" ht="15.75" customHeight="1" x14ac:dyDescent="0.2">
      <c r="A494" s="377"/>
      <c r="B494" s="191"/>
      <c r="C494" s="191"/>
      <c r="D494" s="191"/>
      <c r="E494" s="191"/>
      <c r="F494" s="191"/>
      <c r="G494" s="191"/>
      <c r="H494" s="191"/>
      <c r="I494" s="191"/>
      <c r="J494" s="191"/>
      <c r="K494" s="191"/>
      <c r="L494" s="191"/>
      <c r="M494" s="191"/>
      <c r="N494" s="191"/>
      <c r="O494" s="191"/>
      <c r="P494" s="191"/>
      <c r="Q494" s="191"/>
      <c r="R494" s="191"/>
      <c r="S494" s="191"/>
      <c r="T494" s="191"/>
      <c r="U494" s="191"/>
      <c r="V494" s="378"/>
      <c r="W494" s="191"/>
      <c r="X494" s="191"/>
      <c r="Y494" s="191"/>
      <c r="Z494" s="191"/>
      <c r="AA494" s="191"/>
    </row>
    <row r="495" spans="1:27" ht="15.75" customHeight="1" x14ac:dyDescent="0.2">
      <c r="A495" s="377"/>
      <c r="B495" s="191"/>
      <c r="C495" s="191"/>
      <c r="D495" s="191"/>
      <c r="E495" s="191"/>
      <c r="F495" s="191"/>
      <c r="G495" s="191"/>
      <c r="H495" s="191"/>
      <c r="I495" s="191"/>
      <c r="J495" s="191"/>
      <c r="K495" s="191"/>
      <c r="L495" s="191"/>
      <c r="M495" s="191"/>
      <c r="N495" s="191"/>
      <c r="O495" s="191"/>
      <c r="P495" s="191"/>
      <c r="Q495" s="191"/>
      <c r="R495" s="191"/>
      <c r="S495" s="191"/>
      <c r="T495" s="191"/>
      <c r="U495" s="191"/>
      <c r="V495" s="378"/>
      <c r="W495" s="191"/>
      <c r="X495" s="191"/>
      <c r="Y495" s="191"/>
      <c r="Z495" s="191"/>
      <c r="AA495" s="191"/>
    </row>
    <row r="496" spans="1:27" ht="15.75" customHeight="1" x14ac:dyDescent="0.2">
      <c r="A496" s="377"/>
      <c r="B496" s="191"/>
      <c r="C496" s="191"/>
      <c r="D496" s="191"/>
      <c r="E496" s="191"/>
      <c r="F496" s="191"/>
      <c r="G496" s="191"/>
      <c r="H496" s="191"/>
      <c r="I496" s="191"/>
      <c r="J496" s="191"/>
      <c r="K496" s="191"/>
      <c r="L496" s="191"/>
      <c r="M496" s="191"/>
      <c r="N496" s="191"/>
      <c r="O496" s="191"/>
      <c r="P496" s="191"/>
      <c r="Q496" s="191"/>
      <c r="R496" s="191"/>
      <c r="S496" s="191"/>
      <c r="T496" s="191"/>
      <c r="U496" s="191"/>
      <c r="V496" s="378"/>
      <c r="W496" s="191"/>
      <c r="X496" s="191"/>
      <c r="Y496" s="191"/>
      <c r="Z496" s="191"/>
      <c r="AA496" s="191"/>
    </row>
    <row r="497" spans="1:27" ht="15.75" customHeight="1" x14ac:dyDescent="0.2">
      <c r="A497" s="377"/>
      <c r="B497" s="191"/>
      <c r="C497" s="191"/>
      <c r="D497" s="191"/>
      <c r="E497" s="191"/>
      <c r="F497" s="191"/>
      <c r="G497" s="191"/>
      <c r="H497" s="191"/>
      <c r="I497" s="191"/>
      <c r="J497" s="191"/>
      <c r="K497" s="191"/>
      <c r="L497" s="191"/>
      <c r="M497" s="191"/>
      <c r="N497" s="191"/>
      <c r="O497" s="191"/>
      <c r="P497" s="191"/>
      <c r="Q497" s="191"/>
      <c r="R497" s="191"/>
      <c r="S497" s="191"/>
      <c r="T497" s="191"/>
      <c r="U497" s="191"/>
      <c r="V497" s="378"/>
      <c r="W497" s="191"/>
      <c r="X497" s="191"/>
      <c r="Y497" s="191"/>
      <c r="Z497" s="191"/>
      <c r="AA497" s="191"/>
    </row>
    <row r="498" spans="1:27" ht="15.75" customHeight="1" x14ac:dyDescent="0.2">
      <c r="A498" s="377"/>
      <c r="B498" s="191"/>
      <c r="C498" s="191"/>
      <c r="D498" s="191"/>
      <c r="E498" s="191"/>
      <c r="F498" s="191"/>
      <c r="G498" s="191"/>
      <c r="H498" s="191"/>
      <c r="I498" s="191"/>
      <c r="J498" s="191"/>
      <c r="K498" s="191"/>
      <c r="L498" s="191"/>
      <c r="M498" s="191"/>
      <c r="N498" s="191"/>
      <c r="O498" s="191"/>
      <c r="P498" s="191"/>
      <c r="Q498" s="191"/>
      <c r="R498" s="191"/>
      <c r="S498" s="191"/>
      <c r="T498" s="191"/>
      <c r="U498" s="191"/>
      <c r="V498" s="378"/>
      <c r="W498" s="191"/>
      <c r="X498" s="191"/>
      <c r="Y498" s="191"/>
      <c r="Z498" s="191"/>
      <c r="AA498" s="191"/>
    </row>
    <row r="499" spans="1:27" ht="15.75" customHeight="1" x14ac:dyDescent="0.2">
      <c r="A499" s="377"/>
      <c r="B499" s="191"/>
      <c r="C499" s="191"/>
      <c r="D499" s="191"/>
      <c r="E499" s="191"/>
      <c r="F499" s="191"/>
      <c r="G499" s="191"/>
      <c r="H499" s="191"/>
      <c r="I499" s="191"/>
      <c r="J499" s="191"/>
      <c r="K499" s="191"/>
      <c r="L499" s="191"/>
      <c r="M499" s="191"/>
      <c r="N499" s="191"/>
      <c r="O499" s="191"/>
      <c r="P499" s="191"/>
      <c r="Q499" s="191"/>
      <c r="R499" s="191"/>
      <c r="S499" s="191"/>
      <c r="T499" s="191"/>
      <c r="U499" s="191"/>
      <c r="V499" s="378"/>
      <c r="W499" s="191"/>
      <c r="X499" s="191"/>
      <c r="Y499" s="191"/>
      <c r="Z499" s="191"/>
      <c r="AA499" s="191"/>
    </row>
    <row r="500" spans="1:27" ht="15.75" customHeight="1" x14ac:dyDescent="0.2">
      <c r="A500" s="377"/>
      <c r="B500" s="191"/>
      <c r="C500" s="191"/>
      <c r="D500" s="191"/>
      <c r="E500" s="191"/>
      <c r="F500" s="191"/>
      <c r="G500" s="191"/>
      <c r="H500" s="191"/>
      <c r="I500" s="191"/>
      <c r="J500" s="191"/>
      <c r="K500" s="191"/>
      <c r="L500" s="191"/>
      <c r="M500" s="191"/>
      <c r="N500" s="191"/>
      <c r="O500" s="191"/>
      <c r="P500" s="191"/>
      <c r="Q500" s="191"/>
      <c r="R500" s="191"/>
      <c r="S500" s="191"/>
      <c r="T500" s="191"/>
      <c r="U500" s="191"/>
      <c r="V500" s="378"/>
      <c r="W500" s="191"/>
      <c r="X500" s="191"/>
      <c r="Y500" s="191"/>
      <c r="Z500" s="191"/>
      <c r="AA500" s="191"/>
    </row>
    <row r="501" spans="1:27" ht="15.75" customHeight="1" x14ac:dyDescent="0.2">
      <c r="A501" s="377"/>
      <c r="B501" s="191"/>
      <c r="C501" s="191"/>
      <c r="D501" s="191"/>
      <c r="E501" s="191"/>
      <c r="F501" s="191"/>
      <c r="G501" s="191"/>
      <c r="H501" s="191"/>
      <c r="I501" s="191"/>
      <c r="J501" s="191"/>
      <c r="K501" s="191"/>
      <c r="L501" s="191"/>
      <c r="M501" s="191"/>
      <c r="N501" s="191"/>
      <c r="O501" s="191"/>
      <c r="P501" s="191"/>
      <c r="Q501" s="191"/>
      <c r="R501" s="191"/>
      <c r="S501" s="191"/>
      <c r="T501" s="191"/>
      <c r="U501" s="191"/>
      <c r="V501" s="378"/>
      <c r="W501" s="191"/>
      <c r="X501" s="191"/>
      <c r="Y501" s="191"/>
      <c r="Z501" s="191"/>
      <c r="AA501" s="191"/>
    </row>
    <row r="502" spans="1:27" ht="15.75" customHeight="1" x14ac:dyDescent="0.2">
      <c r="A502" s="377"/>
      <c r="B502" s="191"/>
      <c r="C502" s="191"/>
      <c r="D502" s="191"/>
      <c r="E502" s="191"/>
      <c r="F502" s="191"/>
      <c r="G502" s="191"/>
      <c r="H502" s="191"/>
      <c r="I502" s="191"/>
      <c r="J502" s="191"/>
      <c r="K502" s="191"/>
      <c r="L502" s="191"/>
      <c r="M502" s="191"/>
      <c r="N502" s="191"/>
      <c r="O502" s="191"/>
      <c r="P502" s="191"/>
      <c r="Q502" s="191"/>
      <c r="R502" s="191"/>
      <c r="S502" s="191"/>
      <c r="T502" s="191"/>
      <c r="U502" s="191"/>
      <c r="V502" s="378"/>
      <c r="W502" s="191"/>
      <c r="X502" s="191"/>
      <c r="Y502" s="191"/>
      <c r="Z502" s="191"/>
      <c r="AA502" s="191"/>
    </row>
    <row r="503" spans="1:27" ht="15.75" customHeight="1" x14ac:dyDescent="0.2">
      <c r="A503" s="377"/>
      <c r="B503" s="191"/>
      <c r="C503" s="191"/>
      <c r="D503" s="191"/>
      <c r="E503" s="191"/>
      <c r="F503" s="191"/>
      <c r="G503" s="191"/>
      <c r="H503" s="191"/>
      <c r="I503" s="191"/>
      <c r="J503" s="191"/>
      <c r="K503" s="191"/>
      <c r="L503" s="191"/>
      <c r="M503" s="191"/>
      <c r="N503" s="191"/>
      <c r="O503" s="191"/>
      <c r="P503" s="191"/>
      <c r="Q503" s="191"/>
      <c r="R503" s="191"/>
      <c r="S503" s="191"/>
      <c r="T503" s="191"/>
      <c r="U503" s="191"/>
      <c r="V503" s="378"/>
      <c r="W503" s="191"/>
      <c r="X503" s="191"/>
      <c r="Y503" s="191"/>
      <c r="Z503" s="191"/>
      <c r="AA503" s="191"/>
    </row>
    <row r="504" spans="1:27" ht="15.75" customHeight="1" x14ac:dyDescent="0.2">
      <c r="A504" s="377"/>
      <c r="B504" s="191"/>
      <c r="C504" s="191"/>
      <c r="D504" s="191"/>
      <c r="E504" s="191"/>
      <c r="F504" s="191"/>
      <c r="G504" s="191"/>
      <c r="H504" s="191"/>
      <c r="I504" s="191"/>
      <c r="J504" s="191"/>
      <c r="K504" s="191"/>
      <c r="L504" s="191"/>
      <c r="M504" s="191"/>
      <c r="N504" s="191"/>
      <c r="O504" s="191"/>
      <c r="P504" s="191"/>
      <c r="Q504" s="191"/>
      <c r="R504" s="191"/>
      <c r="S504" s="191"/>
      <c r="T504" s="191"/>
      <c r="U504" s="191"/>
      <c r="V504" s="378"/>
      <c r="W504" s="191"/>
      <c r="X504" s="191"/>
      <c r="Y504" s="191"/>
      <c r="Z504" s="191"/>
      <c r="AA504" s="191"/>
    </row>
    <row r="505" spans="1:27" ht="15.75" customHeight="1" x14ac:dyDescent="0.2">
      <c r="A505" s="377"/>
      <c r="B505" s="191"/>
      <c r="C505" s="191"/>
      <c r="D505" s="191"/>
      <c r="E505" s="191"/>
      <c r="F505" s="191"/>
      <c r="G505" s="191"/>
      <c r="H505" s="191"/>
      <c r="I505" s="191"/>
      <c r="J505" s="191"/>
      <c r="K505" s="191"/>
      <c r="L505" s="191"/>
      <c r="M505" s="191"/>
      <c r="N505" s="191"/>
      <c r="O505" s="191"/>
      <c r="P505" s="191"/>
      <c r="Q505" s="191"/>
      <c r="R505" s="191"/>
      <c r="S505" s="191"/>
      <c r="T505" s="191"/>
      <c r="U505" s="191"/>
      <c r="V505" s="378"/>
      <c r="W505" s="191"/>
      <c r="X505" s="191"/>
      <c r="Y505" s="191"/>
      <c r="Z505" s="191"/>
      <c r="AA505" s="191"/>
    </row>
    <row r="506" spans="1:27" ht="15.75" customHeight="1" x14ac:dyDescent="0.2">
      <c r="A506" s="377"/>
      <c r="B506" s="191"/>
      <c r="C506" s="191"/>
      <c r="D506" s="191"/>
      <c r="E506" s="191"/>
      <c r="F506" s="191"/>
      <c r="G506" s="191"/>
      <c r="H506" s="191"/>
      <c r="I506" s="191"/>
      <c r="J506" s="191"/>
      <c r="K506" s="191"/>
      <c r="L506" s="191"/>
      <c r="M506" s="191"/>
      <c r="N506" s="191"/>
      <c r="O506" s="191"/>
      <c r="P506" s="191"/>
      <c r="Q506" s="191"/>
      <c r="R506" s="191"/>
      <c r="S506" s="191"/>
      <c r="T506" s="191"/>
      <c r="U506" s="191"/>
      <c r="V506" s="378"/>
      <c r="W506" s="191"/>
      <c r="X506" s="191"/>
      <c r="Y506" s="191"/>
      <c r="Z506" s="191"/>
      <c r="AA506" s="191"/>
    </row>
    <row r="507" spans="1:27" ht="15.75" customHeight="1" x14ac:dyDescent="0.2">
      <c r="A507" s="377"/>
      <c r="B507" s="191"/>
      <c r="C507" s="191"/>
      <c r="D507" s="191"/>
      <c r="E507" s="191"/>
      <c r="F507" s="191"/>
      <c r="G507" s="191"/>
      <c r="H507" s="191"/>
      <c r="I507" s="191"/>
      <c r="J507" s="191"/>
      <c r="K507" s="191"/>
      <c r="L507" s="191"/>
      <c r="M507" s="191"/>
      <c r="N507" s="191"/>
      <c r="O507" s="191"/>
      <c r="P507" s="191"/>
      <c r="Q507" s="191"/>
      <c r="R507" s="191"/>
      <c r="S507" s="191"/>
      <c r="T507" s="191"/>
      <c r="U507" s="191"/>
      <c r="V507" s="378"/>
      <c r="W507" s="191"/>
      <c r="X507" s="191"/>
      <c r="Y507" s="191"/>
      <c r="Z507" s="191"/>
      <c r="AA507" s="191"/>
    </row>
    <row r="508" spans="1:27" ht="15.75" customHeight="1" x14ac:dyDescent="0.2">
      <c r="A508" s="377"/>
      <c r="B508" s="191"/>
      <c r="C508" s="191"/>
      <c r="D508" s="191"/>
      <c r="E508" s="191"/>
      <c r="F508" s="191"/>
      <c r="G508" s="191"/>
      <c r="H508" s="191"/>
      <c r="I508" s="191"/>
      <c r="J508" s="191"/>
      <c r="K508" s="191"/>
      <c r="L508" s="191"/>
      <c r="M508" s="191"/>
      <c r="N508" s="191"/>
      <c r="O508" s="191"/>
      <c r="P508" s="191"/>
      <c r="Q508" s="191"/>
      <c r="R508" s="191"/>
      <c r="S508" s="191"/>
      <c r="T508" s="191"/>
      <c r="U508" s="191"/>
      <c r="V508" s="378"/>
      <c r="W508" s="191"/>
      <c r="X508" s="191"/>
      <c r="Y508" s="191"/>
      <c r="Z508" s="191"/>
      <c r="AA508" s="191"/>
    </row>
    <row r="509" spans="1:27" ht="15.75" customHeight="1" x14ac:dyDescent="0.2">
      <c r="A509" s="377"/>
      <c r="B509" s="191"/>
      <c r="C509" s="191"/>
      <c r="D509" s="191"/>
      <c r="E509" s="191"/>
      <c r="F509" s="191"/>
      <c r="G509" s="191"/>
      <c r="H509" s="191"/>
      <c r="I509" s="191"/>
      <c r="J509" s="191"/>
      <c r="K509" s="191"/>
      <c r="L509" s="191"/>
      <c r="M509" s="191"/>
      <c r="N509" s="191"/>
      <c r="O509" s="191"/>
      <c r="P509" s="191"/>
      <c r="Q509" s="191"/>
      <c r="R509" s="191"/>
      <c r="S509" s="191"/>
      <c r="T509" s="191"/>
      <c r="U509" s="191"/>
      <c r="V509" s="378"/>
      <c r="W509" s="191"/>
      <c r="X509" s="191"/>
      <c r="Y509" s="191"/>
      <c r="Z509" s="191"/>
      <c r="AA509" s="191"/>
    </row>
    <row r="510" spans="1:27" ht="15.75" customHeight="1" x14ac:dyDescent="0.2">
      <c r="A510" s="377"/>
      <c r="B510" s="191"/>
      <c r="C510" s="191"/>
      <c r="D510" s="191"/>
      <c r="E510" s="191"/>
      <c r="F510" s="191"/>
      <c r="G510" s="191"/>
      <c r="H510" s="191"/>
      <c r="I510" s="191"/>
      <c r="J510" s="191"/>
      <c r="K510" s="191"/>
      <c r="L510" s="191"/>
      <c r="M510" s="191"/>
      <c r="N510" s="191"/>
      <c r="O510" s="191"/>
      <c r="P510" s="191"/>
      <c r="Q510" s="191"/>
      <c r="R510" s="191"/>
      <c r="S510" s="191"/>
      <c r="T510" s="191"/>
      <c r="U510" s="191"/>
      <c r="V510" s="378"/>
      <c r="W510" s="191"/>
      <c r="X510" s="191"/>
      <c r="Y510" s="191"/>
      <c r="Z510" s="191"/>
      <c r="AA510" s="191"/>
    </row>
    <row r="511" spans="1:27" ht="15.75" customHeight="1" x14ac:dyDescent="0.2">
      <c r="A511" s="377"/>
      <c r="B511" s="191"/>
      <c r="C511" s="191"/>
      <c r="D511" s="191"/>
      <c r="E511" s="191"/>
      <c r="F511" s="191"/>
      <c r="G511" s="191"/>
      <c r="H511" s="191"/>
      <c r="I511" s="191"/>
      <c r="J511" s="191"/>
      <c r="K511" s="191"/>
      <c r="L511" s="191"/>
      <c r="M511" s="191"/>
      <c r="N511" s="191"/>
      <c r="O511" s="191"/>
      <c r="P511" s="191"/>
      <c r="Q511" s="191"/>
      <c r="R511" s="191"/>
      <c r="S511" s="191"/>
      <c r="T511" s="191"/>
      <c r="U511" s="191"/>
      <c r="V511" s="378"/>
      <c r="W511" s="191"/>
      <c r="X511" s="191"/>
      <c r="Y511" s="191"/>
      <c r="Z511" s="191"/>
      <c r="AA511" s="191"/>
    </row>
    <row r="512" spans="1:27" ht="15.75" customHeight="1" x14ac:dyDescent="0.2">
      <c r="A512" s="377"/>
      <c r="B512" s="191"/>
      <c r="C512" s="191"/>
      <c r="D512" s="191"/>
      <c r="E512" s="191"/>
      <c r="F512" s="191"/>
      <c r="G512" s="191"/>
      <c r="H512" s="191"/>
      <c r="I512" s="191"/>
      <c r="J512" s="191"/>
      <c r="K512" s="191"/>
      <c r="L512" s="191"/>
      <c r="M512" s="191"/>
      <c r="N512" s="191"/>
      <c r="O512" s="191"/>
      <c r="P512" s="191"/>
      <c r="Q512" s="191"/>
      <c r="R512" s="191"/>
      <c r="S512" s="191"/>
      <c r="T512" s="191"/>
      <c r="U512" s="191"/>
      <c r="V512" s="378"/>
      <c r="W512" s="191"/>
      <c r="X512" s="191"/>
      <c r="Y512" s="191"/>
      <c r="Z512" s="191"/>
      <c r="AA512" s="191"/>
    </row>
    <row r="513" spans="1:27" ht="15.75" customHeight="1" x14ac:dyDescent="0.2">
      <c r="A513" s="377"/>
      <c r="B513" s="191"/>
      <c r="C513" s="191"/>
      <c r="D513" s="191"/>
      <c r="E513" s="191"/>
      <c r="F513" s="191"/>
      <c r="G513" s="191"/>
      <c r="H513" s="191"/>
      <c r="I513" s="191"/>
      <c r="J513" s="191"/>
      <c r="K513" s="191"/>
      <c r="L513" s="191"/>
      <c r="M513" s="191"/>
      <c r="N513" s="191"/>
      <c r="O513" s="191"/>
      <c r="P513" s="191"/>
      <c r="Q513" s="191"/>
      <c r="R513" s="191"/>
      <c r="S513" s="191"/>
      <c r="T513" s="191"/>
      <c r="U513" s="191"/>
      <c r="V513" s="378"/>
      <c r="W513" s="191"/>
      <c r="X513" s="191"/>
      <c r="Y513" s="191"/>
      <c r="Z513" s="191"/>
      <c r="AA513" s="191"/>
    </row>
    <row r="514" spans="1:27" ht="15.75" customHeight="1" x14ac:dyDescent="0.2">
      <c r="A514" s="377"/>
      <c r="B514" s="191"/>
      <c r="C514" s="191"/>
      <c r="D514" s="191"/>
      <c r="E514" s="191"/>
      <c r="F514" s="191"/>
      <c r="G514" s="191"/>
      <c r="H514" s="191"/>
      <c r="I514" s="191"/>
      <c r="J514" s="191"/>
      <c r="K514" s="191"/>
      <c r="L514" s="191"/>
      <c r="M514" s="191"/>
      <c r="N514" s="191"/>
      <c r="O514" s="191"/>
      <c r="P514" s="191"/>
      <c r="Q514" s="191"/>
      <c r="R514" s="191"/>
      <c r="S514" s="191"/>
      <c r="T514" s="191"/>
      <c r="U514" s="191"/>
      <c r="V514" s="378"/>
      <c r="W514" s="191"/>
      <c r="X514" s="191"/>
      <c r="Y514" s="191"/>
      <c r="Z514" s="191"/>
      <c r="AA514" s="191"/>
    </row>
    <row r="515" spans="1:27" ht="15.75" customHeight="1" x14ac:dyDescent="0.2">
      <c r="A515" s="377"/>
      <c r="B515" s="191"/>
      <c r="C515" s="191"/>
      <c r="D515" s="191"/>
      <c r="E515" s="191"/>
      <c r="F515" s="191"/>
      <c r="G515" s="191"/>
      <c r="H515" s="191"/>
      <c r="I515" s="191"/>
      <c r="J515" s="191"/>
      <c r="K515" s="191"/>
      <c r="L515" s="191"/>
      <c r="M515" s="191"/>
      <c r="N515" s="191"/>
      <c r="O515" s="191"/>
      <c r="P515" s="191"/>
      <c r="Q515" s="191"/>
      <c r="R515" s="191"/>
      <c r="S515" s="191"/>
      <c r="T515" s="191"/>
      <c r="U515" s="191"/>
      <c r="V515" s="378"/>
      <c r="W515" s="191"/>
      <c r="X515" s="191"/>
      <c r="Y515" s="191"/>
      <c r="Z515" s="191"/>
      <c r="AA515" s="191"/>
    </row>
    <row r="516" spans="1:27" ht="15.75" customHeight="1" x14ac:dyDescent="0.2">
      <c r="A516" s="377"/>
      <c r="B516" s="191"/>
      <c r="C516" s="191"/>
      <c r="D516" s="191"/>
      <c r="E516" s="191"/>
      <c r="F516" s="191"/>
      <c r="G516" s="191"/>
      <c r="H516" s="191"/>
      <c r="I516" s="191"/>
      <c r="J516" s="191"/>
      <c r="K516" s="191"/>
      <c r="L516" s="191"/>
      <c r="M516" s="191"/>
      <c r="N516" s="191"/>
      <c r="O516" s="191"/>
      <c r="P516" s="191"/>
      <c r="Q516" s="191"/>
      <c r="R516" s="191"/>
      <c r="S516" s="191"/>
      <c r="T516" s="191"/>
      <c r="U516" s="191"/>
      <c r="V516" s="378"/>
      <c r="W516" s="191"/>
      <c r="X516" s="191"/>
      <c r="Y516" s="191"/>
      <c r="Z516" s="191"/>
      <c r="AA516" s="191"/>
    </row>
    <row r="517" spans="1:27" ht="15.75" customHeight="1" x14ac:dyDescent="0.2">
      <c r="A517" s="377"/>
      <c r="B517" s="191"/>
      <c r="C517" s="191"/>
      <c r="D517" s="191"/>
      <c r="E517" s="191"/>
      <c r="F517" s="191"/>
      <c r="G517" s="191"/>
      <c r="H517" s="191"/>
      <c r="I517" s="191"/>
      <c r="J517" s="191"/>
      <c r="K517" s="191"/>
      <c r="L517" s="191"/>
      <c r="M517" s="191"/>
      <c r="N517" s="191"/>
      <c r="O517" s="191"/>
      <c r="P517" s="191"/>
      <c r="Q517" s="191"/>
      <c r="R517" s="191"/>
      <c r="S517" s="191"/>
      <c r="T517" s="191"/>
      <c r="U517" s="191"/>
      <c r="V517" s="378"/>
      <c r="W517" s="191"/>
      <c r="X517" s="191"/>
      <c r="Y517" s="191"/>
      <c r="Z517" s="191"/>
      <c r="AA517" s="191"/>
    </row>
    <row r="518" spans="1:27" ht="15.75" customHeight="1" x14ac:dyDescent="0.2">
      <c r="A518" s="377"/>
      <c r="B518" s="191"/>
      <c r="C518" s="191"/>
      <c r="D518" s="191"/>
      <c r="E518" s="191"/>
      <c r="F518" s="191"/>
      <c r="G518" s="191"/>
      <c r="H518" s="191"/>
      <c r="I518" s="191"/>
      <c r="J518" s="191"/>
      <c r="K518" s="191"/>
      <c r="L518" s="191"/>
      <c r="M518" s="191"/>
      <c r="N518" s="191"/>
      <c r="O518" s="191"/>
      <c r="P518" s="191"/>
      <c r="Q518" s="191"/>
      <c r="R518" s="191"/>
      <c r="S518" s="191"/>
      <c r="T518" s="191"/>
      <c r="U518" s="191"/>
      <c r="V518" s="378"/>
      <c r="W518" s="191"/>
      <c r="X518" s="191"/>
      <c r="Y518" s="191"/>
      <c r="Z518" s="191"/>
      <c r="AA518" s="191"/>
    </row>
    <row r="519" spans="1:27" ht="15.75" customHeight="1" x14ac:dyDescent="0.2">
      <c r="A519" s="377"/>
      <c r="B519" s="191"/>
      <c r="C519" s="191"/>
      <c r="D519" s="191"/>
      <c r="E519" s="191"/>
      <c r="F519" s="191"/>
      <c r="G519" s="191"/>
      <c r="H519" s="191"/>
      <c r="I519" s="191"/>
      <c r="J519" s="191"/>
      <c r="K519" s="191"/>
      <c r="L519" s="191"/>
      <c r="M519" s="191"/>
      <c r="N519" s="191"/>
      <c r="O519" s="191"/>
      <c r="P519" s="191"/>
      <c r="Q519" s="191"/>
      <c r="R519" s="191"/>
      <c r="S519" s="191"/>
      <c r="T519" s="191"/>
      <c r="U519" s="191"/>
      <c r="V519" s="378"/>
      <c r="W519" s="191"/>
      <c r="X519" s="191"/>
      <c r="Y519" s="191"/>
      <c r="Z519" s="191"/>
      <c r="AA519" s="191"/>
    </row>
    <row r="520" spans="1:27" ht="15.75" customHeight="1" x14ac:dyDescent="0.2">
      <c r="A520" s="377"/>
      <c r="B520" s="191"/>
      <c r="C520" s="191"/>
      <c r="D520" s="191"/>
      <c r="E520" s="191"/>
      <c r="F520" s="191"/>
      <c r="G520" s="191"/>
      <c r="H520" s="191"/>
      <c r="I520" s="191"/>
      <c r="J520" s="191"/>
      <c r="K520" s="191"/>
      <c r="L520" s="191"/>
      <c r="M520" s="191"/>
      <c r="N520" s="191"/>
      <c r="O520" s="191"/>
      <c r="P520" s="191"/>
      <c r="Q520" s="191"/>
      <c r="R520" s="191"/>
      <c r="S520" s="191"/>
      <c r="T520" s="191"/>
      <c r="U520" s="191"/>
      <c r="V520" s="378"/>
      <c r="W520" s="191"/>
      <c r="X520" s="191"/>
      <c r="Y520" s="191"/>
      <c r="Z520" s="191"/>
      <c r="AA520" s="191"/>
    </row>
    <row r="521" spans="1:27" ht="15.75" customHeight="1" x14ac:dyDescent="0.2">
      <c r="A521" s="377"/>
      <c r="B521" s="191"/>
      <c r="C521" s="191"/>
      <c r="D521" s="191"/>
      <c r="E521" s="191"/>
      <c r="F521" s="191"/>
      <c r="G521" s="191"/>
      <c r="H521" s="191"/>
      <c r="I521" s="191"/>
      <c r="J521" s="191"/>
      <c r="K521" s="191"/>
      <c r="L521" s="191"/>
      <c r="M521" s="191"/>
      <c r="N521" s="191"/>
      <c r="O521" s="191"/>
      <c r="P521" s="191"/>
      <c r="Q521" s="191"/>
      <c r="R521" s="191"/>
      <c r="S521" s="191"/>
      <c r="T521" s="191"/>
      <c r="U521" s="191"/>
      <c r="V521" s="378"/>
      <c r="W521" s="191"/>
      <c r="X521" s="191"/>
      <c r="Y521" s="191"/>
      <c r="Z521" s="191"/>
      <c r="AA521" s="191"/>
    </row>
    <row r="522" spans="1:27" ht="15.75" customHeight="1" x14ac:dyDescent="0.2">
      <c r="A522" s="377"/>
      <c r="B522" s="191"/>
      <c r="C522" s="191"/>
      <c r="D522" s="191"/>
      <c r="E522" s="191"/>
      <c r="F522" s="191"/>
      <c r="G522" s="191"/>
      <c r="H522" s="191"/>
      <c r="I522" s="191"/>
      <c r="J522" s="191"/>
      <c r="K522" s="191"/>
      <c r="L522" s="191"/>
      <c r="M522" s="191"/>
      <c r="N522" s="191"/>
      <c r="O522" s="191"/>
      <c r="P522" s="191"/>
      <c r="Q522" s="191"/>
      <c r="R522" s="191"/>
      <c r="S522" s="191"/>
      <c r="T522" s="191"/>
      <c r="U522" s="191"/>
      <c r="V522" s="378"/>
      <c r="W522" s="191"/>
      <c r="X522" s="191"/>
      <c r="Y522" s="191"/>
      <c r="Z522" s="191"/>
      <c r="AA522" s="191"/>
    </row>
    <row r="523" spans="1:27" ht="15.75" customHeight="1" x14ac:dyDescent="0.2">
      <c r="A523" s="377"/>
      <c r="B523" s="191"/>
      <c r="C523" s="191"/>
      <c r="D523" s="191"/>
      <c r="E523" s="191"/>
      <c r="F523" s="191"/>
      <c r="G523" s="191"/>
      <c r="H523" s="191"/>
      <c r="I523" s="191"/>
      <c r="J523" s="191"/>
      <c r="K523" s="191"/>
      <c r="L523" s="191"/>
      <c r="M523" s="191"/>
      <c r="N523" s="191"/>
      <c r="O523" s="191"/>
      <c r="P523" s="191"/>
      <c r="Q523" s="191"/>
      <c r="R523" s="191"/>
      <c r="S523" s="191"/>
      <c r="T523" s="191"/>
      <c r="U523" s="191"/>
      <c r="V523" s="378"/>
      <c r="W523" s="191"/>
      <c r="X523" s="191"/>
      <c r="Y523" s="191"/>
      <c r="Z523" s="191"/>
      <c r="AA523" s="191"/>
    </row>
    <row r="524" spans="1:27" ht="15.75" customHeight="1" x14ac:dyDescent="0.2">
      <c r="A524" s="377"/>
      <c r="B524" s="191"/>
      <c r="C524" s="191"/>
      <c r="D524" s="191"/>
      <c r="E524" s="191"/>
      <c r="F524" s="191"/>
      <c r="G524" s="191"/>
      <c r="H524" s="191"/>
      <c r="I524" s="191"/>
      <c r="J524" s="191"/>
      <c r="K524" s="191"/>
      <c r="L524" s="191"/>
      <c r="M524" s="191"/>
      <c r="N524" s="191"/>
      <c r="O524" s="191"/>
      <c r="P524" s="191"/>
      <c r="Q524" s="191"/>
      <c r="R524" s="191"/>
      <c r="S524" s="191"/>
      <c r="T524" s="191"/>
      <c r="U524" s="191"/>
      <c r="V524" s="378"/>
      <c r="W524" s="191"/>
      <c r="X524" s="191"/>
      <c r="Y524" s="191"/>
      <c r="Z524" s="191"/>
      <c r="AA524" s="191"/>
    </row>
    <row r="525" spans="1:27" ht="15.75" customHeight="1" x14ac:dyDescent="0.2">
      <c r="A525" s="377"/>
      <c r="B525" s="191"/>
      <c r="C525" s="191"/>
      <c r="D525" s="191"/>
      <c r="E525" s="191"/>
      <c r="F525" s="191"/>
      <c r="G525" s="191"/>
      <c r="H525" s="191"/>
      <c r="I525" s="191"/>
      <c r="J525" s="191"/>
      <c r="K525" s="191"/>
      <c r="L525" s="191"/>
      <c r="M525" s="191"/>
      <c r="N525" s="191"/>
      <c r="O525" s="191"/>
      <c r="P525" s="191"/>
      <c r="Q525" s="191"/>
      <c r="R525" s="191"/>
      <c r="S525" s="191"/>
      <c r="T525" s="191"/>
      <c r="U525" s="191"/>
      <c r="V525" s="378"/>
      <c r="W525" s="191"/>
      <c r="X525" s="191"/>
      <c r="Y525" s="191"/>
      <c r="Z525" s="191"/>
      <c r="AA525" s="191"/>
    </row>
    <row r="526" spans="1:27" ht="15.75" customHeight="1" x14ac:dyDescent="0.2">
      <c r="A526" s="377"/>
      <c r="B526" s="191"/>
      <c r="C526" s="191"/>
      <c r="D526" s="191"/>
      <c r="E526" s="191"/>
      <c r="F526" s="191"/>
      <c r="G526" s="191"/>
      <c r="H526" s="191"/>
      <c r="I526" s="191"/>
      <c r="J526" s="191"/>
      <c r="K526" s="191"/>
      <c r="L526" s="191"/>
      <c r="M526" s="191"/>
      <c r="N526" s="191"/>
      <c r="O526" s="191"/>
      <c r="P526" s="191"/>
      <c r="Q526" s="191"/>
      <c r="R526" s="191"/>
      <c r="S526" s="191"/>
      <c r="T526" s="191"/>
      <c r="U526" s="191"/>
      <c r="V526" s="378"/>
      <c r="W526" s="191"/>
      <c r="X526" s="191"/>
      <c r="Y526" s="191"/>
      <c r="Z526" s="191"/>
      <c r="AA526" s="191"/>
    </row>
    <row r="527" spans="1:27" ht="15.75" customHeight="1" x14ac:dyDescent="0.2">
      <c r="A527" s="377"/>
      <c r="B527" s="191"/>
      <c r="C527" s="191"/>
      <c r="D527" s="191"/>
      <c r="E527" s="191"/>
      <c r="F527" s="191"/>
      <c r="G527" s="191"/>
      <c r="H527" s="191"/>
      <c r="I527" s="191"/>
      <c r="J527" s="191"/>
      <c r="K527" s="191"/>
      <c r="L527" s="191"/>
      <c r="M527" s="191"/>
      <c r="N527" s="191"/>
      <c r="O527" s="191"/>
      <c r="P527" s="191"/>
      <c r="Q527" s="191"/>
      <c r="R527" s="191"/>
      <c r="S527" s="191"/>
      <c r="T527" s="191"/>
      <c r="U527" s="191"/>
      <c r="V527" s="378"/>
      <c r="W527" s="191"/>
      <c r="X527" s="191"/>
      <c r="Y527" s="191"/>
      <c r="Z527" s="191"/>
      <c r="AA527" s="191"/>
    </row>
    <row r="528" spans="1:27" ht="15.75" customHeight="1" x14ac:dyDescent="0.2">
      <c r="A528" s="377"/>
      <c r="B528" s="191"/>
      <c r="C528" s="191"/>
      <c r="D528" s="191"/>
      <c r="E528" s="191"/>
      <c r="F528" s="191"/>
      <c r="G528" s="191"/>
      <c r="H528" s="191"/>
      <c r="I528" s="191"/>
      <c r="J528" s="191"/>
      <c r="K528" s="191"/>
      <c r="L528" s="191"/>
      <c r="M528" s="191"/>
      <c r="N528" s="191"/>
      <c r="O528" s="191"/>
      <c r="P528" s="191"/>
      <c r="Q528" s="191"/>
      <c r="R528" s="191"/>
      <c r="S528" s="191"/>
      <c r="T528" s="191"/>
      <c r="U528" s="191"/>
      <c r="V528" s="378"/>
      <c r="W528" s="191"/>
      <c r="X528" s="191"/>
      <c r="Y528" s="191"/>
      <c r="Z528" s="191"/>
      <c r="AA528" s="191"/>
    </row>
    <row r="529" spans="1:27" ht="15.75" customHeight="1" x14ac:dyDescent="0.2">
      <c r="A529" s="377"/>
      <c r="B529" s="191"/>
      <c r="C529" s="191"/>
      <c r="D529" s="191"/>
      <c r="E529" s="191"/>
      <c r="F529" s="191"/>
      <c r="G529" s="191"/>
      <c r="H529" s="191"/>
      <c r="I529" s="191"/>
      <c r="J529" s="191"/>
      <c r="K529" s="191"/>
      <c r="L529" s="191"/>
      <c r="M529" s="191"/>
      <c r="N529" s="191"/>
      <c r="O529" s="191"/>
      <c r="P529" s="191"/>
      <c r="Q529" s="191"/>
      <c r="R529" s="191"/>
      <c r="S529" s="191"/>
      <c r="T529" s="191"/>
      <c r="U529" s="191"/>
      <c r="V529" s="378"/>
      <c r="W529" s="191"/>
      <c r="X529" s="191"/>
      <c r="Y529" s="191"/>
      <c r="Z529" s="191"/>
      <c r="AA529" s="191"/>
    </row>
    <row r="530" spans="1:27" ht="15.75" customHeight="1" x14ac:dyDescent="0.2">
      <c r="A530" s="377"/>
      <c r="B530" s="191"/>
      <c r="C530" s="191"/>
      <c r="D530" s="191"/>
      <c r="E530" s="191"/>
      <c r="F530" s="191"/>
      <c r="G530" s="191"/>
      <c r="H530" s="191"/>
      <c r="I530" s="191"/>
      <c r="J530" s="191"/>
      <c r="K530" s="191"/>
      <c r="L530" s="191"/>
      <c r="M530" s="191"/>
      <c r="N530" s="191"/>
      <c r="O530" s="191"/>
      <c r="P530" s="191"/>
      <c r="Q530" s="191"/>
      <c r="R530" s="191"/>
      <c r="S530" s="191"/>
      <c r="T530" s="191"/>
      <c r="U530" s="191"/>
      <c r="V530" s="378"/>
      <c r="W530" s="191"/>
      <c r="X530" s="191"/>
      <c r="Y530" s="191"/>
      <c r="Z530" s="191"/>
      <c r="AA530" s="191"/>
    </row>
    <row r="531" spans="1:27" ht="15.75" customHeight="1" x14ac:dyDescent="0.2">
      <c r="A531" s="377"/>
      <c r="B531" s="191"/>
      <c r="C531" s="191"/>
      <c r="D531" s="191"/>
      <c r="E531" s="191"/>
      <c r="F531" s="191"/>
      <c r="G531" s="191"/>
      <c r="H531" s="191"/>
      <c r="I531" s="191"/>
      <c r="J531" s="191"/>
      <c r="K531" s="191"/>
      <c r="L531" s="191"/>
      <c r="M531" s="191"/>
      <c r="N531" s="191"/>
      <c r="O531" s="191"/>
      <c r="P531" s="191"/>
      <c r="Q531" s="191"/>
      <c r="R531" s="191"/>
      <c r="S531" s="191"/>
      <c r="T531" s="191"/>
      <c r="U531" s="191"/>
      <c r="V531" s="378"/>
      <c r="W531" s="191"/>
      <c r="X531" s="191"/>
      <c r="Y531" s="191"/>
      <c r="Z531" s="191"/>
      <c r="AA531" s="191"/>
    </row>
    <row r="532" spans="1:27" ht="15.75" customHeight="1" x14ac:dyDescent="0.2">
      <c r="A532" s="377"/>
      <c r="B532" s="191"/>
      <c r="C532" s="191"/>
      <c r="D532" s="191"/>
      <c r="E532" s="191"/>
      <c r="F532" s="191"/>
      <c r="G532" s="191"/>
      <c r="H532" s="191"/>
      <c r="I532" s="191"/>
      <c r="J532" s="191"/>
      <c r="K532" s="191"/>
      <c r="L532" s="191"/>
      <c r="M532" s="191"/>
      <c r="N532" s="191"/>
      <c r="O532" s="191"/>
      <c r="P532" s="191"/>
      <c r="Q532" s="191"/>
      <c r="R532" s="191"/>
      <c r="S532" s="191"/>
      <c r="T532" s="191"/>
      <c r="U532" s="191"/>
      <c r="V532" s="378"/>
      <c r="W532" s="191"/>
      <c r="X532" s="191"/>
      <c r="Y532" s="191"/>
      <c r="Z532" s="191"/>
      <c r="AA532" s="191"/>
    </row>
    <row r="533" spans="1:27" ht="15.75" customHeight="1" x14ac:dyDescent="0.2">
      <c r="A533" s="377"/>
      <c r="B533" s="191"/>
      <c r="C533" s="191"/>
      <c r="D533" s="191"/>
      <c r="E533" s="191"/>
      <c r="F533" s="191"/>
      <c r="G533" s="191"/>
      <c r="H533" s="191"/>
      <c r="I533" s="191"/>
      <c r="J533" s="191"/>
      <c r="K533" s="191"/>
      <c r="L533" s="191"/>
      <c r="M533" s="191"/>
      <c r="N533" s="191"/>
      <c r="O533" s="191"/>
      <c r="P533" s="191"/>
      <c r="Q533" s="191"/>
      <c r="R533" s="191"/>
      <c r="S533" s="191"/>
      <c r="T533" s="191"/>
      <c r="U533" s="191"/>
      <c r="V533" s="378"/>
      <c r="W533" s="191"/>
      <c r="X533" s="191"/>
      <c r="Y533" s="191"/>
      <c r="Z533" s="191"/>
      <c r="AA533" s="191"/>
    </row>
    <row r="534" spans="1:27" ht="15.75" customHeight="1" x14ac:dyDescent="0.2">
      <c r="A534" s="377"/>
      <c r="B534" s="191"/>
      <c r="C534" s="191"/>
      <c r="D534" s="191"/>
      <c r="E534" s="191"/>
      <c r="F534" s="191"/>
      <c r="G534" s="191"/>
      <c r="H534" s="191"/>
      <c r="I534" s="191"/>
      <c r="J534" s="191"/>
      <c r="K534" s="191"/>
      <c r="L534" s="191"/>
      <c r="M534" s="191"/>
      <c r="N534" s="191"/>
      <c r="O534" s="191"/>
      <c r="P534" s="191"/>
      <c r="Q534" s="191"/>
      <c r="R534" s="191"/>
      <c r="S534" s="191"/>
      <c r="T534" s="191"/>
      <c r="U534" s="191"/>
      <c r="V534" s="378"/>
      <c r="W534" s="191"/>
      <c r="X534" s="191"/>
      <c r="Y534" s="191"/>
      <c r="Z534" s="191"/>
      <c r="AA534" s="191"/>
    </row>
    <row r="535" spans="1:27" ht="15.75" customHeight="1" x14ac:dyDescent="0.2">
      <c r="A535" s="377"/>
      <c r="B535" s="191"/>
      <c r="C535" s="191"/>
      <c r="D535" s="191"/>
      <c r="E535" s="191"/>
      <c r="F535" s="191"/>
      <c r="G535" s="191"/>
      <c r="H535" s="191"/>
      <c r="I535" s="191"/>
      <c r="J535" s="191"/>
      <c r="K535" s="191"/>
      <c r="L535" s="191"/>
      <c r="M535" s="191"/>
      <c r="N535" s="191"/>
      <c r="O535" s="191"/>
      <c r="P535" s="191"/>
      <c r="Q535" s="191"/>
      <c r="R535" s="191"/>
      <c r="S535" s="191"/>
      <c r="T535" s="191"/>
      <c r="U535" s="191"/>
      <c r="V535" s="378"/>
      <c r="W535" s="191"/>
      <c r="X535" s="191"/>
      <c r="Y535" s="191"/>
      <c r="Z535" s="191"/>
      <c r="AA535" s="191"/>
    </row>
    <row r="536" spans="1:27" ht="15.75" customHeight="1" x14ac:dyDescent="0.2">
      <c r="A536" s="377"/>
      <c r="B536" s="191"/>
      <c r="C536" s="191"/>
      <c r="D536" s="191"/>
      <c r="E536" s="191"/>
      <c r="F536" s="191"/>
      <c r="G536" s="191"/>
      <c r="H536" s="191"/>
      <c r="I536" s="191"/>
      <c r="J536" s="191"/>
      <c r="K536" s="191"/>
      <c r="L536" s="191"/>
      <c r="M536" s="191"/>
      <c r="N536" s="191"/>
      <c r="O536" s="191"/>
      <c r="P536" s="191"/>
      <c r="Q536" s="191"/>
      <c r="R536" s="191"/>
      <c r="S536" s="191"/>
      <c r="T536" s="191"/>
      <c r="U536" s="191"/>
      <c r="V536" s="378"/>
      <c r="W536" s="191"/>
      <c r="X536" s="191"/>
      <c r="Y536" s="191"/>
      <c r="Z536" s="191"/>
      <c r="AA536" s="191"/>
    </row>
    <row r="537" spans="1:27" ht="15.75" customHeight="1" x14ac:dyDescent="0.2">
      <c r="A537" s="377"/>
      <c r="B537" s="191"/>
      <c r="C537" s="191"/>
      <c r="D537" s="191"/>
      <c r="E537" s="191"/>
      <c r="F537" s="191"/>
      <c r="G537" s="191"/>
      <c r="H537" s="191"/>
      <c r="I537" s="191"/>
      <c r="J537" s="191"/>
      <c r="K537" s="191"/>
      <c r="L537" s="191"/>
      <c r="M537" s="191"/>
      <c r="N537" s="191"/>
      <c r="O537" s="191"/>
      <c r="P537" s="191"/>
      <c r="Q537" s="191"/>
      <c r="R537" s="191"/>
      <c r="S537" s="191"/>
      <c r="T537" s="191"/>
      <c r="U537" s="191"/>
      <c r="V537" s="378"/>
      <c r="W537" s="191"/>
      <c r="X537" s="191"/>
      <c r="Y537" s="191"/>
      <c r="Z537" s="191"/>
      <c r="AA537" s="191"/>
    </row>
    <row r="538" spans="1:27" ht="15.75" customHeight="1" x14ac:dyDescent="0.2">
      <c r="A538" s="377"/>
      <c r="B538" s="191"/>
      <c r="C538" s="191"/>
      <c r="D538" s="191"/>
      <c r="E538" s="191"/>
      <c r="F538" s="191"/>
      <c r="G538" s="191"/>
      <c r="H538" s="191"/>
      <c r="I538" s="191"/>
      <c r="J538" s="191"/>
      <c r="K538" s="191"/>
      <c r="L538" s="191"/>
      <c r="M538" s="191"/>
      <c r="N538" s="191"/>
      <c r="O538" s="191"/>
      <c r="P538" s="191"/>
      <c r="Q538" s="191"/>
      <c r="R538" s="191"/>
      <c r="S538" s="191"/>
      <c r="T538" s="191"/>
      <c r="U538" s="191"/>
      <c r="V538" s="378"/>
      <c r="W538" s="191"/>
      <c r="X538" s="191"/>
      <c r="Y538" s="191"/>
      <c r="Z538" s="191"/>
      <c r="AA538" s="191"/>
    </row>
    <row r="539" spans="1:27" ht="15.75" customHeight="1" x14ac:dyDescent="0.2">
      <c r="A539" s="377"/>
      <c r="B539" s="191"/>
      <c r="C539" s="191"/>
      <c r="D539" s="191"/>
      <c r="E539" s="191"/>
      <c r="F539" s="191"/>
      <c r="G539" s="191"/>
      <c r="H539" s="191"/>
      <c r="I539" s="191"/>
      <c r="J539" s="191"/>
      <c r="K539" s="191"/>
      <c r="L539" s="191"/>
      <c r="M539" s="191"/>
      <c r="N539" s="191"/>
      <c r="O539" s="191"/>
      <c r="P539" s="191"/>
      <c r="Q539" s="191"/>
      <c r="R539" s="191"/>
      <c r="S539" s="191"/>
      <c r="T539" s="191"/>
      <c r="U539" s="191"/>
      <c r="V539" s="378"/>
      <c r="W539" s="191"/>
      <c r="X539" s="191"/>
      <c r="Y539" s="191"/>
      <c r="Z539" s="191"/>
      <c r="AA539" s="191"/>
    </row>
    <row r="540" spans="1:27" ht="15.75" customHeight="1" x14ac:dyDescent="0.2">
      <c r="A540" s="377"/>
      <c r="B540" s="191"/>
      <c r="C540" s="191"/>
      <c r="D540" s="191"/>
      <c r="E540" s="191"/>
      <c r="F540" s="191"/>
      <c r="G540" s="191"/>
      <c r="H540" s="191"/>
      <c r="I540" s="191"/>
      <c r="J540" s="191"/>
      <c r="K540" s="191"/>
      <c r="L540" s="191"/>
      <c r="M540" s="191"/>
      <c r="N540" s="191"/>
      <c r="O540" s="191"/>
      <c r="P540" s="191"/>
      <c r="Q540" s="191"/>
      <c r="R540" s="191"/>
      <c r="S540" s="191"/>
      <c r="T540" s="191"/>
      <c r="U540" s="191"/>
      <c r="V540" s="378"/>
      <c r="W540" s="191"/>
      <c r="X540" s="191"/>
      <c r="Y540" s="191"/>
      <c r="Z540" s="191"/>
      <c r="AA540" s="191"/>
    </row>
    <row r="541" spans="1:27" ht="15.75" customHeight="1" x14ac:dyDescent="0.2">
      <c r="A541" s="377"/>
      <c r="B541" s="191"/>
      <c r="C541" s="191"/>
      <c r="D541" s="191"/>
      <c r="E541" s="191"/>
      <c r="F541" s="191"/>
      <c r="G541" s="191"/>
      <c r="H541" s="191"/>
      <c r="I541" s="191"/>
      <c r="J541" s="191"/>
      <c r="K541" s="191"/>
      <c r="L541" s="191"/>
      <c r="M541" s="191"/>
      <c r="N541" s="191"/>
      <c r="O541" s="191"/>
      <c r="P541" s="191"/>
      <c r="Q541" s="191"/>
      <c r="R541" s="191"/>
      <c r="S541" s="191"/>
      <c r="T541" s="191"/>
      <c r="U541" s="191"/>
      <c r="V541" s="378"/>
      <c r="W541" s="191"/>
      <c r="X541" s="191"/>
      <c r="Y541" s="191"/>
      <c r="Z541" s="191"/>
      <c r="AA541" s="191"/>
    </row>
    <row r="542" spans="1:27" ht="15.75" customHeight="1" x14ac:dyDescent="0.2">
      <c r="A542" s="377"/>
      <c r="B542" s="191"/>
      <c r="C542" s="191"/>
      <c r="D542" s="191"/>
      <c r="E542" s="191"/>
      <c r="F542" s="191"/>
      <c r="G542" s="191"/>
      <c r="H542" s="191"/>
      <c r="I542" s="191"/>
      <c r="J542" s="191"/>
      <c r="K542" s="191"/>
      <c r="L542" s="191"/>
      <c r="M542" s="191"/>
      <c r="N542" s="191"/>
      <c r="O542" s="191"/>
      <c r="P542" s="191"/>
      <c r="Q542" s="191"/>
      <c r="R542" s="191"/>
      <c r="S542" s="191"/>
      <c r="T542" s="191"/>
      <c r="U542" s="191"/>
      <c r="V542" s="378"/>
      <c r="W542" s="191"/>
      <c r="X542" s="191"/>
      <c r="Y542" s="191"/>
      <c r="Z542" s="191"/>
      <c r="AA542" s="191"/>
    </row>
    <row r="543" spans="1:27" ht="15.75" customHeight="1" x14ac:dyDescent="0.2">
      <c r="A543" s="377"/>
      <c r="B543" s="191"/>
      <c r="C543" s="191"/>
      <c r="D543" s="191"/>
      <c r="E543" s="191"/>
      <c r="F543" s="191"/>
      <c r="G543" s="191"/>
      <c r="H543" s="191"/>
      <c r="I543" s="191"/>
      <c r="J543" s="191"/>
      <c r="K543" s="191"/>
      <c r="L543" s="191"/>
      <c r="M543" s="191"/>
      <c r="N543" s="191"/>
      <c r="O543" s="191"/>
      <c r="P543" s="191"/>
      <c r="Q543" s="191"/>
      <c r="R543" s="191"/>
      <c r="S543" s="191"/>
      <c r="T543" s="191"/>
      <c r="U543" s="191"/>
      <c r="V543" s="378"/>
      <c r="W543" s="191"/>
      <c r="X543" s="191"/>
      <c r="Y543" s="191"/>
      <c r="Z543" s="191"/>
      <c r="AA543" s="191"/>
    </row>
    <row r="544" spans="1:27" ht="15.75" customHeight="1" x14ac:dyDescent="0.2">
      <c r="A544" s="377"/>
      <c r="B544" s="191"/>
      <c r="C544" s="191"/>
      <c r="D544" s="191"/>
      <c r="E544" s="191"/>
      <c r="F544" s="191"/>
      <c r="G544" s="191"/>
      <c r="H544" s="191"/>
      <c r="I544" s="191"/>
      <c r="J544" s="191"/>
      <c r="K544" s="191"/>
      <c r="L544" s="191"/>
      <c r="M544" s="191"/>
      <c r="N544" s="191"/>
      <c r="O544" s="191"/>
      <c r="P544" s="191"/>
      <c r="Q544" s="191"/>
      <c r="R544" s="191"/>
      <c r="S544" s="191"/>
      <c r="T544" s="191"/>
      <c r="U544" s="191"/>
      <c r="V544" s="378"/>
      <c r="W544" s="191"/>
      <c r="X544" s="191"/>
      <c r="Y544" s="191"/>
      <c r="Z544" s="191"/>
      <c r="AA544" s="191"/>
    </row>
    <row r="545" spans="1:27" ht="15.75" customHeight="1" x14ac:dyDescent="0.2">
      <c r="A545" s="377"/>
      <c r="B545" s="191"/>
      <c r="C545" s="191"/>
      <c r="D545" s="191"/>
      <c r="E545" s="191"/>
      <c r="F545" s="191"/>
      <c r="G545" s="191"/>
      <c r="H545" s="191"/>
      <c r="I545" s="191"/>
      <c r="J545" s="191"/>
      <c r="K545" s="191"/>
      <c r="L545" s="191"/>
      <c r="M545" s="191"/>
      <c r="N545" s="191"/>
      <c r="O545" s="191"/>
      <c r="P545" s="191"/>
      <c r="Q545" s="191"/>
      <c r="R545" s="191"/>
      <c r="S545" s="191"/>
      <c r="T545" s="191"/>
      <c r="U545" s="191"/>
      <c r="V545" s="378"/>
      <c r="W545" s="191"/>
      <c r="X545" s="191"/>
      <c r="Y545" s="191"/>
      <c r="Z545" s="191"/>
      <c r="AA545" s="191"/>
    </row>
    <row r="546" spans="1:27" ht="15.75" customHeight="1" x14ac:dyDescent="0.2">
      <c r="A546" s="377"/>
      <c r="B546" s="191"/>
      <c r="C546" s="191"/>
      <c r="D546" s="191"/>
      <c r="E546" s="191"/>
      <c r="F546" s="191"/>
      <c r="G546" s="191"/>
      <c r="H546" s="191"/>
      <c r="I546" s="191"/>
      <c r="J546" s="191"/>
      <c r="K546" s="191"/>
      <c r="L546" s="191"/>
      <c r="M546" s="191"/>
      <c r="N546" s="191"/>
      <c r="O546" s="191"/>
      <c r="P546" s="191"/>
      <c r="Q546" s="191"/>
      <c r="R546" s="191"/>
      <c r="S546" s="191"/>
      <c r="T546" s="191"/>
      <c r="U546" s="191"/>
      <c r="V546" s="378"/>
      <c r="W546" s="191"/>
      <c r="X546" s="191"/>
      <c r="Y546" s="191"/>
      <c r="Z546" s="191"/>
      <c r="AA546" s="191"/>
    </row>
    <row r="547" spans="1:27" ht="15.75" customHeight="1" x14ac:dyDescent="0.2">
      <c r="A547" s="377"/>
      <c r="B547" s="191"/>
      <c r="C547" s="191"/>
      <c r="D547" s="191"/>
      <c r="E547" s="191"/>
      <c r="F547" s="191"/>
      <c r="G547" s="191"/>
      <c r="H547" s="191"/>
      <c r="I547" s="191"/>
      <c r="J547" s="191"/>
      <c r="K547" s="191"/>
      <c r="L547" s="191"/>
      <c r="M547" s="191"/>
      <c r="N547" s="191"/>
      <c r="O547" s="191"/>
      <c r="P547" s="191"/>
      <c r="Q547" s="191"/>
      <c r="R547" s="191"/>
      <c r="S547" s="191"/>
      <c r="T547" s="191"/>
      <c r="U547" s="191"/>
      <c r="V547" s="378"/>
      <c r="W547" s="191"/>
      <c r="X547" s="191"/>
      <c r="Y547" s="191"/>
      <c r="Z547" s="191"/>
      <c r="AA547" s="191"/>
    </row>
    <row r="548" spans="1:27" ht="15.75" customHeight="1" x14ac:dyDescent="0.2">
      <c r="A548" s="377"/>
      <c r="B548" s="191"/>
      <c r="C548" s="191"/>
      <c r="D548" s="191"/>
      <c r="E548" s="191"/>
      <c r="F548" s="191"/>
      <c r="G548" s="191"/>
      <c r="H548" s="191"/>
      <c r="I548" s="191"/>
      <c r="J548" s="191"/>
      <c r="K548" s="191"/>
      <c r="L548" s="191"/>
      <c r="M548" s="191"/>
      <c r="N548" s="191"/>
      <c r="O548" s="191"/>
      <c r="P548" s="191"/>
      <c r="Q548" s="191"/>
      <c r="R548" s="191"/>
      <c r="S548" s="191"/>
      <c r="T548" s="191"/>
      <c r="U548" s="191"/>
      <c r="V548" s="378"/>
      <c r="W548" s="191"/>
      <c r="X548" s="191"/>
      <c r="Y548" s="191"/>
      <c r="Z548" s="191"/>
      <c r="AA548" s="191"/>
    </row>
    <row r="549" spans="1:27" ht="15.75" customHeight="1" x14ac:dyDescent="0.2">
      <c r="A549" s="377"/>
      <c r="B549" s="191"/>
      <c r="C549" s="191"/>
      <c r="D549" s="191"/>
      <c r="E549" s="191"/>
      <c r="F549" s="191"/>
      <c r="G549" s="191"/>
      <c r="H549" s="191"/>
      <c r="I549" s="191"/>
      <c r="J549" s="191"/>
      <c r="K549" s="191"/>
      <c r="L549" s="191"/>
      <c r="M549" s="191"/>
      <c r="N549" s="191"/>
      <c r="O549" s="191"/>
      <c r="P549" s="191"/>
      <c r="Q549" s="191"/>
      <c r="R549" s="191"/>
      <c r="S549" s="191"/>
      <c r="T549" s="191"/>
      <c r="U549" s="191"/>
      <c r="V549" s="378"/>
      <c r="W549" s="191"/>
      <c r="X549" s="191"/>
      <c r="Y549" s="191"/>
      <c r="Z549" s="191"/>
      <c r="AA549" s="191"/>
    </row>
    <row r="550" spans="1:27" ht="15.75" customHeight="1" x14ac:dyDescent="0.2">
      <c r="A550" s="377"/>
      <c r="B550" s="191"/>
      <c r="C550" s="191"/>
      <c r="D550" s="191"/>
      <c r="E550" s="191"/>
      <c r="F550" s="191"/>
      <c r="G550" s="191"/>
      <c r="H550" s="191"/>
      <c r="I550" s="191"/>
      <c r="J550" s="191"/>
      <c r="K550" s="191"/>
      <c r="L550" s="191"/>
      <c r="M550" s="191"/>
      <c r="N550" s="191"/>
      <c r="O550" s="191"/>
      <c r="P550" s="191"/>
      <c r="Q550" s="191"/>
      <c r="R550" s="191"/>
      <c r="S550" s="191"/>
      <c r="T550" s="191"/>
      <c r="U550" s="191"/>
      <c r="V550" s="378"/>
      <c r="W550" s="191"/>
      <c r="X550" s="191"/>
      <c r="Y550" s="191"/>
      <c r="Z550" s="191"/>
      <c r="AA550" s="191"/>
    </row>
    <row r="551" spans="1:27" ht="15.75" customHeight="1" x14ac:dyDescent="0.2">
      <c r="A551" s="377"/>
      <c r="B551" s="191"/>
      <c r="C551" s="191"/>
      <c r="D551" s="191"/>
      <c r="E551" s="191"/>
      <c r="F551" s="191"/>
      <c r="G551" s="191"/>
      <c r="H551" s="191"/>
      <c r="I551" s="191"/>
      <c r="J551" s="191"/>
      <c r="K551" s="191"/>
      <c r="L551" s="191"/>
      <c r="M551" s="191"/>
      <c r="N551" s="191"/>
      <c r="O551" s="191"/>
      <c r="P551" s="191"/>
      <c r="Q551" s="191"/>
      <c r="R551" s="191"/>
      <c r="S551" s="191"/>
      <c r="T551" s="191"/>
      <c r="U551" s="191"/>
      <c r="V551" s="378"/>
      <c r="W551" s="191"/>
      <c r="X551" s="191"/>
      <c r="Y551" s="191"/>
      <c r="Z551" s="191"/>
      <c r="AA551" s="191"/>
    </row>
    <row r="552" spans="1:27" ht="15.75" customHeight="1" x14ac:dyDescent="0.2">
      <c r="A552" s="377"/>
      <c r="B552" s="191"/>
      <c r="C552" s="191"/>
      <c r="D552" s="191"/>
      <c r="E552" s="191"/>
      <c r="F552" s="191"/>
      <c r="G552" s="191"/>
      <c r="H552" s="191"/>
      <c r="I552" s="191"/>
      <c r="J552" s="191"/>
      <c r="K552" s="191"/>
      <c r="L552" s="191"/>
      <c r="M552" s="191"/>
      <c r="N552" s="191"/>
      <c r="O552" s="191"/>
      <c r="P552" s="191"/>
      <c r="Q552" s="191"/>
      <c r="R552" s="191"/>
      <c r="S552" s="191"/>
      <c r="T552" s="191"/>
      <c r="U552" s="191"/>
      <c r="V552" s="378"/>
      <c r="W552" s="191"/>
      <c r="X552" s="191"/>
      <c r="Y552" s="191"/>
      <c r="Z552" s="191"/>
      <c r="AA552" s="191"/>
    </row>
    <row r="553" spans="1:27" ht="15.75" customHeight="1" x14ac:dyDescent="0.2">
      <c r="A553" s="377"/>
      <c r="B553" s="191"/>
      <c r="C553" s="191"/>
      <c r="D553" s="191"/>
      <c r="E553" s="191"/>
      <c r="F553" s="191"/>
      <c r="G553" s="191"/>
      <c r="H553" s="191"/>
      <c r="I553" s="191"/>
      <c r="J553" s="191"/>
      <c r="K553" s="191"/>
      <c r="L553" s="191"/>
      <c r="M553" s="191"/>
      <c r="N553" s="191"/>
      <c r="O553" s="191"/>
      <c r="P553" s="191"/>
      <c r="Q553" s="191"/>
      <c r="R553" s="191"/>
      <c r="S553" s="191"/>
      <c r="T553" s="191"/>
      <c r="U553" s="191"/>
      <c r="V553" s="378"/>
      <c r="W553" s="191"/>
      <c r="X553" s="191"/>
      <c r="Y553" s="191"/>
      <c r="Z553" s="191"/>
      <c r="AA553" s="191"/>
    </row>
    <row r="554" spans="1:27" ht="15.75" customHeight="1" x14ac:dyDescent="0.2">
      <c r="A554" s="377"/>
      <c r="B554" s="191"/>
      <c r="C554" s="191"/>
      <c r="D554" s="191"/>
      <c r="E554" s="191"/>
      <c r="F554" s="191"/>
      <c r="G554" s="191"/>
      <c r="H554" s="191"/>
      <c r="I554" s="191"/>
      <c r="J554" s="191"/>
      <c r="K554" s="191"/>
      <c r="L554" s="191"/>
      <c r="M554" s="191"/>
      <c r="N554" s="191"/>
      <c r="O554" s="191"/>
      <c r="P554" s="191"/>
      <c r="Q554" s="191"/>
      <c r="R554" s="191"/>
      <c r="S554" s="191"/>
      <c r="T554" s="191"/>
      <c r="U554" s="191"/>
      <c r="V554" s="378"/>
      <c r="W554" s="191"/>
      <c r="X554" s="191"/>
      <c r="Y554" s="191"/>
      <c r="Z554" s="191"/>
      <c r="AA554" s="191"/>
    </row>
    <row r="555" spans="1:27" ht="15.75" customHeight="1" x14ac:dyDescent="0.2">
      <c r="A555" s="377"/>
      <c r="B555" s="191"/>
      <c r="C555" s="191"/>
      <c r="D555" s="191"/>
      <c r="E555" s="191"/>
      <c r="F555" s="191"/>
      <c r="G555" s="191"/>
      <c r="H555" s="191"/>
      <c r="I555" s="191"/>
      <c r="J555" s="191"/>
      <c r="K555" s="191"/>
      <c r="L555" s="191"/>
      <c r="M555" s="191"/>
      <c r="N555" s="191"/>
      <c r="O555" s="191"/>
      <c r="P555" s="191"/>
      <c r="Q555" s="191"/>
      <c r="R555" s="191"/>
      <c r="S555" s="191"/>
      <c r="T555" s="191"/>
      <c r="U555" s="191"/>
      <c r="V555" s="378"/>
      <c r="W555" s="191"/>
      <c r="X555" s="191"/>
      <c r="Y555" s="191"/>
      <c r="Z555" s="191"/>
      <c r="AA555" s="191"/>
    </row>
    <row r="556" spans="1:27" ht="15.75" customHeight="1" x14ac:dyDescent="0.2">
      <c r="A556" s="377"/>
      <c r="B556" s="191"/>
      <c r="C556" s="191"/>
      <c r="D556" s="191"/>
      <c r="E556" s="191"/>
      <c r="F556" s="191"/>
      <c r="G556" s="191"/>
      <c r="H556" s="191"/>
      <c r="I556" s="191"/>
      <c r="J556" s="191"/>
      <c r="K556" s="191"/>
      <c r="L556" s="191"/>
      <c r="M556" s="191"/>
      <c r="N556" s="191"/>
      <c r="O556" s="191"/>
      <c r="P556" s="191"/>
      <c r="Q556" s="191"/>
      <c r="R556" s="191"/>
      <c r="S556" s="191"/>
      <c r="T556" s="191"/>
      <c r="U556" s="191"/>
      <c r="V556" s="378"/>
      <c r="W556" s="191"/>
      <c r="X556" s="191"/>
      <c r="Y556" s="191"/>
      <c r="Z556" s="191"/>
      <c r="AA556" s="191"/>
    </row>
    <row r="557" spans="1:27" ht="15.75" customHeight="1" x14ac:dyDescent="0.2">
      <c r="A557" s="377"/>
      <c r="B557" s="191"/>
      <c r="C557" s="191"/>
      <c r="D557" s="191"/>
      <c r="E557" s="191"/>
      <c r="F557" s="191"/>
      <c r="G557" s="191"/>
      <c r="H557" s="191"/>
      <c r="I557" s="191"/>
      <c r="J557" s="191"/>
      <c r="K557" s="191"/>
      <c r="L557" s="191"/>
      <c r="M557" s="191"/>
      <c r="N557" s="191"/>
      <c r="O557" s="191"/>
      <c r="P557" s="191"/>
      <c r="Q557" s="191"/>
      <c r="R557" s="191"/>
      <c r="S557" s="191"/>
      <c r="T557" s="191"/>
      <c r="U557" s="191"/>
      <c r="V557" s="378"/>
      <c r="W557" s="191"/>
      <c r="X557" s="191"/>
      <c r="Y557" s="191"/>
      <c r="Z557" s="191"/>
      <c r="AA557" s="191"/>
    </row>
    <row r="558" spans="1:27" ht="15.75" customHeight="1" x14ac:dyDescent="0.2">
      <c r="A558" s="377"/>
      <c r="B558" s="191"/>
      <c r="C558" s="191"/>
      <c r="D558" s="191"/>
      <c r="E558" s="191"/>
      <c r="F558" s="191"/>
      <c r="G558" s="191"/>
      <c r="H558" s="191"/>
      <c r="I558" s="191"/>
      <c r="J558" s="191"/>
      <c r="K558" s="191"/>
      <c r="L558" s="191"/>
      <c r="M558" s="191"/>
      <c r="N558" s="191"/>
      <c r="O558" s="191"/>
      <c r="P558" s="191"/>
      <c r="Q558" s="191"/>
      <c r="R558" s="191"/>
      <c r="S558" s="191"/>
      <c r="T558" s="191"/>
      <c r="U558" s="191"/>
      <c r="V558" s="378"/>
      <c r="W558" s="191"/>
      <c r="X558" s="191"/>
      <c r="Y558" s="191"/>
      <c r="Z558" s="191"/>
      <c r="AA558" s="191"/>
    </row>
    <row r="559" spans="1:27" ht="15.75" customHeight="1" x14ac:dyDescent="0.2">
      <c r="A559" s="377"/>
      <c r="B559" s="191"/>
      <c r="C559" s="191"/>
      <c r="D559" s="191"/>
      <c r="E559" s="191"/>
      <c r="F559" s="191"/>
      <c r="G559" s="191"/>
      <c r="H559" s="191"/>
      <c r="I559" s="191"/>
      <c r="J559" s="191"/>
      <c r="K559" s="191"/>
      <c r="L559" s="191"/>
      <c r="M559" s="191"/>
      <c r="N559" s="191"/>
      <c r="O559" s="191"/>
      <c r="P559" s="191"/>
      <c r="Q559" s="191"/>
      <c r="R559" s="191"/>
      <c r="S559" s="191"/>
      <c r="T559" s="191"/>
      <c r="U559" s="191"/>
      <c r="V559" s="378"/>
      <c r="W559" s="191"/>
      <c r="X559" s="191"/>
      <c r="Y559" s="191"/>
      <c r="Z559" s="191"/>
      <c r="AA559" s="191"/>
    </row>
    <row r="560" spans="1:27" ht="15.75" customHeight="1" x14ac:dyDescent="0.2">
      <c r="A560" s="377"/>
      <c r="B560" s="191"/>
      <c r="C560" s="191"/>
      <c r="D560" s="191"/>
      <c r="E560" s="191"/>
      <c r="F560" s="191"/>
      <c r="G560" s="191"/>
      <c r="H560" s="191"/>
      <c r="I560" s="191"/>
      <c r="J560" s="191"/>
      <c r="K560" s="191"/>
      <c r="L560" s="191"/>
      <c r="M560" s="191"/>
      <c r="N560" s="191"/>
      <c r="O560" s="191"/>
      <c r="P560" s="191"/>
      <c r="Q560" s="191"/>
      <c r="R560" s="191"/>
      <c r="S560" s="191"/>
      <c r="T560" s="191"/>
      <c r="U560" s="191"/>
      <c r="V560" s="378"/>
      <c r="W560" s="191"/>
      <c r="X560" s="191"/>
      <c r="Y560" s="191"/>
      <c r="Z560" s="191"/>
      <c r="AA560" s="191"/>
    </row>
    <row r="561" spans="1:27" ht="15.75" customHeight="1" x14ac:dyDescent="0.2">
      <c r="A561" s="377"/>
      <c r="B561" s="191"/>
      <c r="C561" s="191"/>
      <c r="D561" s="191"/>
      <c r="E561" s="191"/>
      <c r="F561" s="191"/>
      <c r="G561" s="191"/>
      <c r="H561" s="191"/>
      <c r="I561" s="191"/>
      <c r="J561" s="191"/>
      <c r="K561" s="191"/>
      <c r="L561" s="191"/>
      <c r="M561" s="191"/>
      <c r="N561" s="191"/>
      <c r="O561" s="191"/>
      <c r="P561" s="191"/>
      <c r="Q561" s="191"/>
      <c r="R561" s="191"/>
      <c r="S561" s="191"/>
      <c r="T561" s="191"/>
      <c r="U561" s="191"/>
      <c r="V561" s="378"/>
      <c r="W561" s="191"/>
      <c r="X561" s="191"/>
      <c r="Y561" s="191"/>
      <c r="Z561" s="191"/>
      <c r="AA561" s="191"/>
    </row>
    <row r="562" spans="1:27" ht="15.75" customHeight="1" x14ac:dyDescent="0.2">
      <c r="A562" s="377"/>
      <c r="B562" s="191"/>
      <c r="C562" s="191"/>
      <c r="D562" s="191"/>
      <c r="E562" s="191"/>
      <c r="F562" s="191"/>
      <c r="G562" s="191"/>
      <c r="H562" s="191"/>
      <c r="I562" s="191"/>
      <c r="J562" s="191"/>
      <c r="K562" s="191"/>
      <c r="L562" s="191"/>
      <c r="M562" s="191"/>
      <c r="N562" s="191"/>
      <c r="O562" s="191"/>
      <c r="P562" s="191"/>
      <c r="Q562" s="191"/>
      <c r="R562" s="191"/>
      <c r="S562" s="191"/>
      <c r="T562" s="191"/>
      <c r="U562" s="191"/>
      <c r="V562" s="378"/>
      <c r="W562" s="191"/>
      <c r="X562" s="191"/>
      <c r="Y562" s="191"/>
      <c r="Z562" s="191"/>
      <c r="AA562" s="191"/>
    </row>
    <row r="563" spans="1:27" ht="15.75" customHeight="1" x14ac:dyDescent="0.2">
      <c r="A563" s="377"/>
      <c r="B563" s="191"/>
      <c r="C563" s="191"/>
      <c r="D563" s="191"/>
      <c r="E563" s="191"/>
      <c r="F563" s="191"/>
      <c r="G563" s="191"/>
      <c r="H563" s="191"/>
      <c r="I563" s="191"/>
      <c r="J563" s="191"/>
      <c r="K563" s="191"/>
      <c r="L563" s="191"/>
      <c r="M563" s="191"/>
      <c r="N563" s="191"/>
      <c r="O563" s="191"/>
      <c r="P563" s="191"/>
      <c r="Q563" s="191"/>
      <c r="R563" s="191"/>
      <c r="S563" s="191"/>
      <c r="T563" s="191"/>
      <c r="U563" s="191"/>
      <c r="V563" s="378"/>
      <c r="W563" s="191"/>
      <c r="X563" s="191"/>
      <c r="Y563" s="191"/>
      <c r="Z563" s="191"/>
      <c r="AA563" s="191"/>
    </row>
    <row r="564" spans="1:27" ht="15.75" customHeight="1" x14ac:dyDescent="0.2">
      <c r="A564" s="377"/>
      <c r="B564" s="191"/>
      <c r="C564" s="191"/>
      <c r="D564" s="191"/>
      <c r="E564" s="191"/>
      <c r="F564" s="191"/>
      <c r="G564" s="191"/>
      <c r="H564" s="191"/>
      <c r="I564" s="191"/>
      <c r="J564" s="191"/>
      <c r="K564" s="191"/>
      <c r="L564" s="191"/>
      <c r="M564" s="191"/>
      <c r="N564" s="191"/>
      <c r="O564" s="191"/>
      <c r="P564" s="191"/>
      <c r="Q564" s="191"/>
      <c r="R564" s="191"/>
      <c r="S564" s="191"/>
      <c r="T564" s="191"/>
      <c r="U564" s="191"/>
      <c r="V564" s="378"/>
      <c r="W564" s="191"/>
      <c r="X564" s="191"/>
      <c r="Y564" s="191"/>
      <c r="Z564" s="191"/>
      <c r="AA564" s="191"/>
    </row>
    <row r="565" spans="1:27" ht="15.75" customHeight="1" x14ac:dyDescent="0.2">
      <c r="A565" s="377"/>
      <c r="B565" s="191"/>
      <c r="C565" s="191"/>
      <c r="D565" s="191"/>
      <c r="E565" s="191"/>
      <c r="F565" s="191"/>
      <c r="G565" s="191"/>
      <c r="H565" s="191"/>
      <c r="I565" s="191"/>
      <c r="J565" s="191"/>
      <c r="K565" s="191"/>
      <c r="L565" s="191"/>
      <c r="M565" s="191"/>
      <c r="N565" s="191"/>
      <c r="O565" s="191"/>
      <c r="P565" s="191"/>
      <c r="Q565" s="191"/>
      <c r="R565" s="191"/>
      <c r="S565" s="191"/>
      <c r="T565" s="191"/>
      <c r="U565" s="191"/>
      <c r="V565" s="378"/>
      <c r="W565" s="191"/>
      <c r="X565" s="191"/>
      <c r="Y565" s="191"/>
      <c r="Z565" s="191"/>
      <c r="AA565" s="191"/>
    </row>
    <row r="566" spans="1:27" ht="15.75" customHeight="1" x14ac:dyDescent="0.2">
      <c r="A566" s="377"/>
      <c r="B566" s="191"/>
      <c r="C566" s="191"/>
      <c r="D566" s="191"/>
      <c r="E566" s="191"/>
      <c r="F566" s="191"/>
      <c r="G566" s="191"/>
      <c r="H566" s="191"/>
      <c r="I566" s="191"/>
      <c r="J566" s="191"/>
      <c r="K566" s="191"/>
      <c r="L566" s="191"/>
      <c r="M566" s="191"/>
      <c r="N566" s="191"/>
      <c r="O566" s="191"/>
      <c r="P566" s="191"/>
      <c r="Q566" s="191"/>
      <c r="R566" s="191"/>
      <c r="S566" s="191"/>
      <c r="T566" s="191"/>
      <c r="U566" s="191"/>
      <c r="V566" s="378"/>
      <c r="W566" s="191"/>
      <c r="X566" s="191"/>
      <c r="Y566" s="191"/>
      <c r="Z566" s="191"/>
      <c r="AA566" s="191"/>
    </row>
    <row r="567" spans="1:27" ht="15.75" customHeight="1" x14ac:dyDescent="0.2">
      <c r="A567" s="377"/>
      <c r="B567" s="191"/>
      <c r="C567" s="191"/>
      <c r="D567" s="191"/>
      <c r="E567" s="191"/>
      <c r="F567" s="191"/>
      <c r="G567" s="191"/>
      <c r="H567" s="191"/>
      <c r="I567" s="191"/>
      <c r="J567" s="191"/>
      <c r="K567" s="191"/>
      <c r="L567" s="191"/>
      <c r="M567" s="191"/>
      <c r="N567" s="191"/>
      <c r="O567" s="191"/>
      <c r="P567" s="191"/>
      <c r="Q567" s="191"/>
      <c r="R567" s="191"/>
      <c r="S567" s="191"/>
      <c r="T567" s="191"/>
      <c r="U567" s="191"/>
      <c r="V567" s="378"/>
      <c r="W567" s="191"/>
      <c r="X567" s="191"/>
      <c r="Y567" s="191"/>
      <c r="Z567" s="191"/>
      <c r="AA567" s="191"/>
    </row>
    <row r="568" spans="1:27" ht="15.75" customHeight="1" x14ac:dyDescent="0.2">
      <c r="A568" s="377"/>
      <c r="B568" s="191"/>
      <c r="C568" s="191"/>
      <c r="D568" s="191"/>
      <c r="E568" s="191"/>
      <c r="F568" s="191"/>
      <c r="G568" s="191"/>
      <c r="H568" s="191"/>
      <c r="I568" s="191"/>
      <c r="J568" s="191"/>
      <c r="K568" s="191"/>
      <c r="L568" s="191"/>
      <c r="M568" s="191"/>
      <c r="N568" s="191"/>
      <c r="O568" s="191"/>
      <c r="P568" s="191"/>
      <c r="Q568" s="191"/>
      <c r="R568" s="191"/>
      <c r="S568" s="191"/>
      <c r="T568" s="191"/>
      <c r="U568" s="191"/>
      <c r="V568" s="378"/>
      <c r="W568" s="191"/>
      <c r="X568" s="191"/>
      <c r="Y568" s="191"/>
      <c r="Z568" s="191"/>
      <c r="AA568" s="191"/>
    </row>
    <row r="569" spans="1:27" ht="15.75" customHeight="1" x14ac:dyDescent="0.2">
      <c r="A569" s="377"/>
      <c r="B569" s="191"/>
      <c r="C569" s="191"/>
      <c r="D569" s="191"/>
      <c r="E569" s="191"/>
      <c r="F569" s="191"/>
      <c r="G569" s="191"/>
      <c r="H569" s="191"/>
      <c r="I569" s="191"/>
      <c r="J569" s="191"/>
      <c r="K569" s="191"/>
      <c r="L569" s="191"/>
      <c r="M569" s="191"/>
      <c r="N569" s="191"/>
      <c r="O569" s="191"/>
      <c r="P569" s="191"/>
      <c r="Q569" s="191"/>
      <c r="R569" s="191"/>
      <c r="S569" s="191"/>
      <c r="T569" s="191"/>
      <c r="U569" s="191"/>
      <c r="V569" s="378"/>
      <c r="W569" s="191"/>
      <c r="X569" s="191"/>
      <c r="Y569" s="191"/>
      <c r="Z569" s="191"/>
      <c r="AA569" s="191"/>
    </row>
    <row r="570" spans="1:27" ht="15.75" customHeight="1" x14ac:dyDescent="0.2">
      <c r="A570" s="377"/>
      <c r="B570" s="191"/>
      <c r="C570" s="191"/>
      <c r="D570" s="191"/>
      <c r="E570" s="191"/>
      <c r="F570" s="191"/>
      <c r="G570" s="191"/>
      <c r="H570" s="191"/>
      <c r="I570" s="191"/>
      <c r="J570" s="191"/>
      <c r="K570" s="191"/>
      <c r="L570" s="191"/>
      <c r="M570" s="191"/>
      <c r="N570" s="191"/>
      <c r="O570" s="191"/>
      <c r="P570" s="191"/>
      <c r="Q570" s="191"/>
      <c r="R570" s="191"/>
      <c r="S570" s="191"/>
      <c r="T570" s="191"/>
      <c r="U570" s="191"/>
      <c r="V570" s="378"/>
      <c r="W570" s="191"/>
      <c r="X570" s="191"/>
      <c r="Y570" s="191"/>
      <c r="Z570" s="191"/>
      <c r="AA570" s="191"/>
    </row>
    <row r="571" spans="1:27" ht="15.75" customHeight="1" x14ac:dyDescent="0.2">
      <c r="A571" s="377"/>
      <c r="B571" s="191"/>
      <c r="C571" s="191"/>
      <c r="D571" s="191"/>
      <c r="E571" s="191"/>
      <c r="F571" s="191"/>
      <c r="G571" s="191"/>
      <c r="H571" s="191"/>
      <c r="I571" s="191"/>
      <c r="J571" s="191"/>
      <c r="K571" s="191"/>
      <c r="L571" s="191"/>
      <c r="M571" s="191"/>
      <c r="N571" s="191"/>
      <c r="O571" s="191"/>
      <c r="P571" s="191"/>
      <c r="Q571" s="191"/>
      <c r="R571" s="191"/>
      <c r="S571" s="191"/>
      <c r="T571" s="191"/>
      <c r="U571" s="191"/>
      <c r="V571" s="378"/>
      <c r="W571" s="191"/>
      <c r="X571" s="191"/>
      <c r="Y571" s="191"/>
      <c r="Z571" s="191"/>
      <c r="AA571" s="191"/>
    </row>
    <row r="572" spans="1:27" ht="15.75" customHeight="1" x14ac:dyDescent="0.2">
      <c r="A572" s="377"/>
      <c r="B572" s="191"/>
      <c r="C572" s="191"/>
      <c r="D572" s="191"/>
      <c r="E572" s="191"/>
      <c r="F572" s="191"/>
      <c r="G572" s="191"/>
      <c r="H572" s="191"/>
      <c r="I572" s="191"/>
      <c r="J572" s="191"/>
      <c r="K572" s="191"/>
      <c r="L572" s="191"/>
      <c r="M572" s="191"/>
      <c r="N572" s="191"/>
      <c r="O572" s="191"/>
      <c r="P572" s="191"/>
      <c r="Q572" s="191"/>
      <c r="R572" s="191"/>
      <c r="S572" s="191"/>
      <c r="T572" s="191"/>
      <c r="U572" s="191"/>
      <c r="V572" s="378"/>
      <c r="W572" s="191"/>
      <c r="X572" s="191"/>
      <c r="Y572" s="191"/>
      <c r="Z572" s="191"/>
      <c r="AA572" s="191"/>
    </row>
    <row r="573" spans="1:27" ht="15.75" customHeight="1" x14ac:dyDescent="0.2">
      <c r="A573" s="377"/>
      <c r="B573" s="191"/>
      <c r="C573" s="191"/>
      <c r="D573" s="191"/>
      <c r="E573" s="191"/>
      <c r="F573" s="191"/>
      <c r="G573" s="191"/>
      <c r="H573" s="191"/>
      <c r="I573" s="191"/>
      <c r="J573" s="191"/>
      <c r="K573" s="191"/>
      <c r="L573" s="191"/>
      <c r="M573" s="191"/>
      <c r="N573" s="191"/>
      <c r="O573" s="191"/>
      <c r="P573" s="191"/>
      <c r="Q573" s="191"/>
      <c r="R573" s="191"/>
      <c r="S573" s="191"/>
      <c r="T573" s="191"/>
      <c r="U573" s="191"/>
      <c r="V573" s="378"/>
      <c r="W573" s="191"/>
      <c r="X573" s="191"/>
      <c r="Y573" s="191"/>
      <c r="Z573" s="191"/>
      <c r="AA573" s="191"/>
    </row>
    <row r="574" spans="1:27" ht="15.75" customHeight="1" x14ac:dyDescent="0.2">
      <c r="A574" s="377"/>
      <c r="B574" s="191"/>
      <c r="C574" s="191"/>
      <c r="D574" s="191"/>
      <c r="E574" s="191"/>
      <c r="F574" s="191"/>
      <c r="G574" s="191"/>
      <c r="H574" s="191"/>
      <c r="I574" s="191"/>
      <c r="J574" s="191"/>
      <c r="K574" s="191"/>
      <c r="L574" s="191"/>
      <c r="M574" s="191"/>
      <c r="N574" s="191"/>
      <c r="O574" s="191"/>
      <c r="P574" s="191"/>
      <c r="Q574" s="191"/>
      <c r="R574" s="191"/>
      <c r="S574" s="191"/>
      <c r="T574" s="191"/>
      <c r="U574" s="191"/>
      <c r="V574" s="378"/>
      <c r="W574" s="191"/>
      <c r="X574" s="191"/>
      <c r="Y574" s="191"/>
      <c r="Z574" s="191"/>
      <c r="AA574" s="191"/>
    </row>
    <row r="575" spans="1:27" ht="15.75" customHeight="1" x14ac:dyDescent="0.2">
      <c r="A575" s="377"/>
      <c r="B575" s="191"/>
      <c r="C575" s="191"/>
      <c r="D575" s="191"/>
      <c r="E575" s="191"/>
      <c r="F575" s="191"/>
      <c r="G575" s="191"/>
      <c r="H575" s="191"/>
      <c r="I575" s="191"/>
      <c r="J575" s="191"/>
      <c r="K575" s="191"/>
      <c r="L575" s="191"/>
      <c r="M575" s="191"/>
      <c r="N575" s="191"/>
      <c r="O575" s="191"/>
      <c r="P575" s="191"/>
      <c r="Q575" s="191"/>
      <c r="R575" s="191"/>
      <c r="S575" s="191"/>
      <c r="T575" s="191"/>
      <c r="U575" s="191"/>
      <c r="V575" s="378"/>
      <c r="W575" s="191"/>
      <c r="X575" s="191"/>
      <c r="Y575" s="191"/>
      <c r="Z575" s="191"/>
      <c r="AA575" s="191"/>
    </row>
    <row r="576" spans="1:27" ht="15.75" customHeight="1" x14ac:dyDescent="0.2">
      <c r="A576" s="377"/>
      <c r="B576" s="191"/>
      <c r="C576" s="191"/>
      <c r="D576" s="191"/>
      <c r="E576" s="191"/>
      <c r="F576" s="191"/>
      <c r="G576" s="191"/>
      <c r="H576" s="191"/>
      <c r="I576" s="191"/>
      <c r="J576" s="191"/>
      <c r="K576" s="191"/>
      <c r="L576" s="191"/>
      <c r="M576" s="191"/>
      <c r="N576" s="191"/>
      <c r="O576" s="191"/>
      <c r="P576" s="191"/>
      <c r="Q576" s="191"/>
      <c r="R576" s="191"/>
      <c r="S576" s="191"/>
      <c r="T576" s="191"/>
      <c r="U576" s="191"/>
      <c r="V576" s="378"/>
      <c r="W576" s="191"/>
      <c r="X576" s="191"/>
      <c r="Y576" s="191"/>
      <c r="Z576" s="191"/>
      <c r="AA576" s="191"/>
    </row>
    <row r="577" spans="1:27" ht="15.75" customHeight="1" x14ac:dyDescent="0.2">
      <c r="A577" s="377"/>
      <c r="B577" s="191"/>
      <c r="C577" s="191"/>
      <c r="D577" s="191"/>
      <c r="E577" s="191"/>
      <c r="F577" s="191"/>
      <c r="G577" s="191"/>
      <c r="H577" s="191"/>
      <c r="I577" s="191"/>
      <c r="J577" s="191"/>
      <c r="K577" s="191"/>
      <c r="L577" s="191"/>
      <c r="M577" s="191"/>
      <c r="N577" s="191"/>
      <c r="O577" s="191"/>
      <c r="P577" s="191"/>
      <c r="Q577" s="191"/>
      <c r="R577" s="191"/>
      <c r="S577" s="191"/>
      <c r="T577" s="191"/>
      <c r="U577" s="191"/>
      <c r="V577" s="378"/>
      <c r="W577" s="191"/>
      <c r="X577" s="191"/>
      <c r="Y577" s="191"/>
      <c r="Z577" s="191"/>
      <c r="AA577" s="191"/>
    </row>
    <row r="578" spans="1:27" ht="15.75" customHeight="1" x14ac:dyDescent="0.2">
      <c r="A578" s="377"/>
      <c r="B578" s="191"/>
      <c r="C578" s="191"/>
      <c r="D578" s="191"/>
      <c r="E578" s="191"/>
      <c r="F578" s="191"/>
      <c r="G578" s="191"/>
      <c r="H578" s="191"/>
      <c r="I578" s="191"/>
      <c r="J578" s="191"/>
      <c r="K578" s="191"/>
      <c r="L578" s="191"/>
      <c r="M578" s="191"/>
      <c r="N578" s="191"/>
      <c r="O578" s="191"/>
      <c r="P578" s="191"/>
      <c r="Q578" s="191"/>
      <c r="R578" s="191"/>
      <c r="S578" s="191"/>
      <c r="T578" s="191"/>
      <c r="U578" s="191"/>
      <c r="V578" s="378"/>
      <c r="W578" s="191"/>
      <c r="X578" s="191"/>
      <c r="Y578" s="191"/>
      <c r="Z578" s="191"/>
      <c r="AA578" s="191"/>
    </row>
    <row r="579" spans="1:27" ht="15.75" customHeight="1" x14ac:dyDescent="0.2">
      <c r="A579" s="377"/>
      <c r="B579" s="191"/>
      <c r="C579" s="191"/>
      <c r="D579" s="191"/>
      <c r="E579" s="191"/>
      <c r="F579" s="191"/>
      <c r="G579" s="191"/>
      <c r="H579" s="191"/>
      <c r="I579" s="191"/>
      <c r="J579" s="191"/>
      <c r="K579" s="191"/>
      <c r="L579" s="191"/>
      <c r="M579" s="191"/>
      <c r="N579" s="191"/>
      <c r="O579" s="191"/>
      <c r="P579" s="191"/>
      <c r="Q579" s="191"/>
      <c r="R579" s="191"/>
      <c r="S579" s="191"/>
      <c r="T579" s="191"/>
      <c r="U579" s="191"/>
      <c r="V579" s="378"/>
      <c r="W579" s="191"/>
      <c r="X579" s="191"/>
      <c r="Y579" s="191"/>
      <c r="Z579" s="191"/>
      <c r="AA579" s="191"/>
    </row>
    <row r="580" spans="1:27" ht="15.75" customHeight="1" x14ac:dyDescent="0.2">
      <c r="A580" s="377"/>
      <c r="B580" s="191"/>
      <c r="C580" s="191"/>
      <c r="D580" s="191"/>
      <c r="E580" s="191"/>
      <c r="F580" s="191"/>
      <c r="G580" s="191"/>
      <c r="H580" s="191"/>
      <c r="I580" s="191"/>
      <c r="J580" s="191"/>
      <c r="K580" s="191"/>
      <c r="L580" s="191"/>
      <c r="M580" s="191"/>
      <c r="N580" s="191"/>
      <c r="O580" s="191"/>
      <c r="P580" s="191"/>
      <c r="Q580" s="191"/>
      <c r="R580" s="191"/>
      <c r="S580" s="191"/>
      <c r="T580" s="191"/>
      <c r="U580" s="191"/>
      <c r="V580" s="378"/>
      <c r="W580" s="191"/>
      <c r="X580" s="191"/>
      <c r="Y580" s="191"/>
      <c r="Z580" s="191"/>
      <c r="AA580" s="191"/>
    </row>
    <row r="581" spans="1:27" ht="15.75" customHeight="1" x14ac:dyDescent="0.2">
      <c r="A581" s="377"/>
      <c r="B581" s="191"/>
      <c r="C581" s="191"/>
      <c r="D581" s="191"/>
      <c r="E581" s="191"/>
      <c r="F581" s="191"/>
      <c r="G581" s="191"/>
      <c r="H581" s="191"/>
      <c r="I581" s="191"/>
      <c r="J581" s="191"/>
      <c r="K581" s="191"/>
      <c r="L581" s="191"/>
      <c r="M581" s="191"/>
      <c r="N581" s="191"/>
      <c r="O581" s="191"/>
      <c r="P581" s="191"/>
      <c r="Q581" s="191"/>
      <c r="R581" s="191"/>
      <c r="S581" s="191"/>
      <c r="T581" s="191"/>
      <c r="U581" s="191"/>
      <c r="V581" s="378"/>
      <c r="W581" s="191"/>
      <c r="X581" s="191"/>
      <c r="Y581" s="191"/>
      <c r="Z581" s="191"/>
      <c r="AA581" s="191"/>
    </row>
    <row r="582" spans="1:27" ht="15.75" customHeight="1" x14ac:dyDescent="0.2">
      <c r="A582" s="377"/>
      <c r="B582" s="191"/>
      <c r="C582" s="191"/>
      <c r="D582" s="191"/>
      <c r="E582" s="191"/>
      <c r="F582" s="191"/>
      <c r="G582" s="191"/>
      <c r="H582" s="191"/>
      <c r="I582" s="191"/>
      <c r="J582" s="191"/>
      <c r="K582" s="191"/>
      <c r="L582" s="191"/>
      <c r="M582" s="191"/>
      <c r="N582" s="191"/>
      <c r="O582" s="191"/>
      <c r="P582" s="191"/>
      <c r="Q582" s="191"/>
      <c r="R582" s="191"/>
      <c r="S582" s="191"/>
      <c r="T582" s="191"/>
      <c r="U582" s="191"/>
      <c r="V582" s="378"/>
      <c r="W582" s="191"/>
      <c r="X582" s="191"/>
      <c r="Y582" s="191"/>
      <c r="Z582" s="191"/>
      <c r="AA582" s="191"/>
    </row>
    <row r="583" spans="1:27" ht="15.75" customHeight="1" x14ac:dyDescent="0.2">
      <c r="A583" s="377"/>
      <c r="B583" s="191"/>
      <c r="C583" s="191"/>
      <c r="D583" s="191"/>
      <c r="E583" s="191"/>
      <c r="F583" s="191"/>
      <c r="G583" s="191"/>
      <c r="H583" s="191"/>
      <c r="I583" s="191"/>
      <c r="J583" s="191"/>
      <c r="K583" s="191"/>
      <c r="L583" s="191"/>
      <c r="M583" s="191"/>
      <c r="N583" s="191"/>
      <c r="O583" s="191"/>
      <c r="P583" s="191"/>
      <c r="Q583" s="191"/>
      <c r="R583" s="191"/>
      <c r="S583" s="191"/>
      <c r="T583" s="191"/>
      <c r="U583" s="191"/>
      <c r="V583" s="378"/>
      <c r="W583" s="191"/>
      <c r="X583" s="191"/>
      <c r="Y583" s="191"/>
      <c r="Z583" s="191"/>
      <c r="AA583" s="191"/>
    </row>
    <row r="584" spans="1:27" ht="15.75" customHeight="1" x14ac:dyDescent="0.2">
      <c r="A584" s="377"/>
      <c r="B584" s="191"/>
      <c r="C584" s="191"/>
      <c r="D584" s="191"/>
      <c r="E584" s="191"/>
      <c r="F584" s="191"/>
      <c r="G584" s="191"/>
      <c r="H584" s="191"/>
      <c r="I584" s="191"/>
      <c r="J584" s="191"/>
      <c r="K584" s="191"/>
      <c r="L584" s="191"/>
      <c r="M584" s="191"/>
      <c r="N584" s="191"/>
      <c r="O584" s="191"/>
      <c r="P584" s="191"/>
      <c r="Q584" s="191"/>
      <c r="R584" s="191"/>
      <c r="S584" s="191"/>
      <c r="T584" s="191"/>
      <c r="U584" s="191"/>
      <c r="V584" s="378"/>
      <c r="W584" s="191"/>
      <c r="X584" s="191"/>
      <c r="Y584" s="191"/>
      <c r="Z584" s="191"/>
      <c r="AA584" s="191"/>
    </row>
    <row r="585" spans="1:27" ht="15.75" customHeight="1" x14ac:dyDescent="0.2">
      <c r="A585" s="377"/>
      <c r="B585" s="191"/>
      <c r="C585" s="191"/>
      <c r="D585" s="191"/>
      <c r="E585" s="191"/>
      <c r="F585" s="191"/>
      <c r="G585" s="191"/>
      <c r="H585" s="191"/>
      <c r="I585" s="191"/>
      <c r="J585" s="191"/>
      <c r="K585" s="191"/>
      <c r="L585" s="191"/>
      <c r="M585" s="191"/>
      <c r="N585" s="191"/>
      <c r="O585" s="191"/>
      <c r="P585" s="191"/>
      <c r="Q585" s="191"/>
      <c r="R585" s="191"/>
      <c r="S585" s="191"/>
      <c r="T585" s="191"/>
      <c r="U585" s="191"/>
      <c r="V585" s="378"/>
      <c r="W585" s="191"/>
      <c r="X585" s="191"/>
      <c r="Y585" s="191"/>
      <c r="Z585" s="191"/>
      <c r="AA585" s="191"/>
    </row>
    <row r="586" spans="1:27" ht="15.75" customHeight="1" x14ac:dyDescent="0.2">
      <c r="A586" s="377"/>
      <c r="B586" s="191"/>
      <c r="C586" s="191"/>
      <c r="D586" s="191"/>
      <c r="E586" s="191"/>
      <c r="F586" s="191"/>
      <c r="G586" s="191"/>
      <c r="H586" s="191"/>
      <c r="I586" s="191"/>
      <c r="J586" s="191"/>
      <c r="K586" s="191"/>
      <c r="L586" s="191"/>
      <c r="M586" s="191"/>
      <c r="N586" s="191"/>
      <c r="O586" s="191"/>
      <c r="P586" s="191"/>
      <c r="Q586" s="191"/>
      <c r="R586" s="191"/>
      <c r="S586" s="191"/>
      <c r="T586" s="191"/>
      <c r="U586" s="191"/>
      <c r="V586" s="378"/>
      <c r="W586" s="191"/>
      <c r="X586" s="191"/>
      <c r="Y586" s="191"/>
      <c r="Z586" s="191"/>
      <c r="AA586" s="191"/>
    </row>
    <row r="587" spans="1:27" ht="15.75" customHeight="1" x14ac:dyDescent="0.2">
      <c r="A587" s="377"/>
      <c r="B587" s="191"/>
      <c r="C587" s="191"/>
      <c r="D587" s="191"/>
      <c r="E587" s="191"/>
      <c r="F587" s="191"/>
      <c r="G587" s="191"/>
      <c r="H587" s="191"/>
      <c r="I587" s="191"/>
      <c r="J587" s="191"/>
      <c r="K587" s="191"/>
      <c r="L587" s="191"/>
      <c r="M587" s="191"/>
      <c r="N587" s="191"/>
      <c r="O587" s="191"/>
      <c r="P587" s="191"/>
      <c r="Q587" s="191"/>
      <c r="R587" s="191"/>
      <c r="S587" s="191"/>
      <c r="T587" s="191"/>
      <c r="U587" s="191"/>
      <c r="V587" s="378"/>
      <c r="W587" s="191"/>
      <c r="X587" s="191"/>
      <c r="Y587" s="191"/>
      <c r="Z587" s="191"/>
      <c r="AA587" s="191"/>
    </row>
    <row r="588" spans="1:27" ht="15.75" customHeight="1" x14ac:dyDescent="0.2">
      <c r="A588" s="377"/>
      <c r="B588" s="191"/>
      <c r="C588" s="191"/>
      <c r="D588" s="191"/>
      <c r="E588" s="191"/>
      <c r="F588" s="191"/>
      <c r="G588" s="191"/>
      <c r="H588" s="191"/>
      <c r="I588" s="191"/>
      <c r="J588" s="191"/>
      <c r="K588" s="191"/>
      <c r="L588" s="191"/>
      <c r="M588" s="191"/>
      <c r="N588" s="191"/>
      <c r="O588" s="191"/>
      <c r="P588" s="191"/>
      <c r="Q588" s="191"/>
      <c r="R588" s="191"/>
      <c r="S588" s="191"/>
      <c r="T588" s="191"/>
      <c r="U588" s="191"/>
      <c r="V588" s="378"/>
      <c r="W588" s="191"/>
      <c r="X588" s="191"/>
      <c r="Y588" s="191"/>
      <c r="Z588" s="191"/>
      <c r="AA588" s="191"/>
    </row>
    <row r="589" spans="1:27" ht="15.75" customHeight="1" x14ac:dyDescent="0.2">
      <c r="A589" s="377"/>
      <c r="B589" s="191"/>
      <c r="C589" s="191"/>
      <c r="D589" s="191"/>
      <c r="E589" s="191"/>
      <c r="F589" s="191"/>
      <c r="G589" s="191"/>
      <c r="H589" s="191"/>
      <c r="I589" s="191"/>
      <c r="J589" s="191"/>
      <c r="K589" s="191"/>
      <c r="L589" s="191"/>
      <c r="M589" s="191"/>
      <c r="N589" s="191"/>
      <c r="O589" s="191"/>
      <c r="P589" s="191"/>
      <c r="Q589" s="191"/>
      <c r="R589" s="191"/>
      <c r="S589" s="191"/>
      <c r="T589" s="191"/>
      <c r="U589" s="191"/>
      <c r="V589" s="378"/>
      <c r="W589" s="191"/>
      <c r="X589" s="191"/>
      <c r="Y589" s="191"/>
      <c r="Z589" s="191"/>
      <c r="AA589" s="191"/>
    </row>
    <row r="590" spans="1:27" ht="15.75" customHeight="1" x14ac:dyDescent="0.2">
      <c r="A590" s="377"/>
      <c r="B590" s="191"/>
      <c r="C590" s="191"/>
      <c r="D590" s="191"/>
      <c r="E590" s="191"/>
      <c r="F590" s="191"/>
      <c r="G590" s="191"/>
      <c r="H590" s="191"/>
      <c r="I590" s="191"/>
      <c r="J590" s="191"/>
      <c r="K590" s="191"/>
      <c r="L590" s="191"/>
      <c r="M590" s="191"/>
      <c r="N590" s="191"/>
      <c r="O590" s="191"/>
      <c r="P590" s="191"/>
      <c r="Q590" s="191"/>
      <c r="R590" s="191"/>
      <c r="S590" s="191"/>
      <c r="T590" s="191"/>
      <c r="U590" s="191"/>
      <c r="V590" s="378"/>
      <c r="W590" s="191"/>
      <c r="X590" s="191"/>
      <c r="Y590" s="191"/>
      <c r="Z590" s="191"/>
      <c r="AA590" s="191"/>
    </row>
    <row r="591" spans="1:27" ht="15.75" customHeight="1" x14ac:dyDescent="0.2">
      <c r="A591" s="377"/>
      <c r="B591" s="191"/>
      <c r="C591" s="191"/>
      <c r="D591" s="191"/>
      <c r="E591" s="191"/>
      <c r="F591" s="191"/>
      <c r="G591" s="191"/>
      <c r="H591" s="191"/>
      <c r="I591" s="191"/>
      <c r="J591" s="191"/>
      <c r="K591" s="191"/>
      <c r="L591" s="191"/>
      <c r="M591" s="191"/>
      <c r="N591" s="191"/>
      <c r="O591" s="191"/>
      <c r="P591" s="191"/>
      <c r="Q591" s="191"/>
      <c r="R591" s="191"/>
      <c r="S591" s="191"/>
      <c r="T591" s="191"/>
      <c r="U591" s="191"/>
      <c r="V591" s="378"/>
      <c r="W591" s="191"/>
      <c r="X591" s="191"/>
      <c r="Y591" s="191"/>
      <c r="Z591" s="191"/>
      <c r="AA591" s="191"/>
    </row>
    <row r="592" spans="1:27" ht="15.75" customHeight="1" x14ac:dyDescent="0.2">
      <c r="A592" s="377"/>
      <c r="B592" s="191"/>
      <c r="C592" s="191"/>
      <c r="D592" s="191"/>
      <c r="E592" s="191"/>
      <c r="F592" s="191"/>
      <c r="G592" s="191"/>
      <c r="H592" s="191"/>
      <c r="I592" s="191"/>
      <c r="J592" s="191"/>
      <c r="K592" s="191"/>
      <c r="L592" s="191"/>
      <c r="M592" s="191"/>
      <c r="N592" s="191"/>
      <c r="O592" s="191"/>
      <c r="P592" s="191"/>
      <c r="Q592" s="191"/>
      <c r="R592" s="191"/>
      <c r="S592" s="191"/>
      <c r="T592" s="191"/>
      <c r="U592" s="191"/>
      <c r="V592" s="378"/>
      <c r="W592" s="191"/>
      <c r="X592" s="191"/>
      <c r="Y592" s="191"/>
      <c r="Z592" s="191"/>
      <c r="AA592" s="191"/>
    </row>
    <row r="593" spans="1:27" ht="15.75" customHeight="1" x14ac:dyDescent="0.2">
      <c r="A593" s="377"/>
      <c r="B593" s="191"/>
      <c r="C593" s="191"/>
      <c r="D593" s="191"/>
      <c r="E593" s="191"/>
      <c r="F593" s="191"/>
      <c r="G593" s="191"/>
      <c r="H593" s="191"/>
      <c r="I593" s="191"/>
      <c r="J593" s="191"/>
      <c r="K593" s="191"/>
      <c r="L593" s="191"/>
      <c r="M593" s="191"/>
      <c r="N593" s="191"/>
      <c r="O593" s="191"/>
      <c r="P593" s="191"/>
      <c r="Q593" s="191"/>
      <c r="R593" s="191"/>
      <c r="S593" s="191"/>
      <c r="T593" s="191"/>
      <c r="U593" s="191"/>
      <c r="V593" s="378"/>
      <c r="W593" s="191"/>
      <c r="X593" s="191"/>
      <c r="Y593" s="191"/>
      <c r="Z593" s="191"/>
      <c r="AA593" s="191"/>
    </row>
    <row r="594" spans="1:27" ht="15.75" customHeight="1" x14ac:dyDescent="0.2">
      <c r="A594" s="377"/>
      <c r="B594" s="191"/>
      <c r="C594" s="191"/>
      <c r="D594" s="191"/>
      <c r="E594" s="191"/>
      <c r="F594" s="191"/>
      <c r="G594" s="191"/>
      <c r="H594" s="191"/>
      <c r="I594" s="191"/>
      <c r="J594" s="191"/>
      <c r="K594" s="191"/>
      <c r="L594" s="191"/>
      <c r="M594" s="191"/>
      <c r="N594" s="191"/>
      <c r="O594" s="191"/>
      <c r="P594" s="191"/>
      <c r="Q594" s="191"/>
      <c r="R594" s="191"/>
      <c r="S594" s="191"/>
      <c r="T594" s="191"/>
      <c r="U594" s="191"/>
      <c r="V594" s="378"/>
      <c r="W594" s="191"/>
      <c r="X594" s="191"/>
      <c r="Y594" s="191"/>
      <c r="Z594" s="191"/>
      <c r="AA594" s="191"/>
    </row>
    <row r="595" spans="1:27" ht="15.75" customHeight="1" x14ac:dyDescent="0.2">
      <c r="A595" s="377"/>
      <c r="B595" s="191"/>
      <c r="C595" s="191"/>
      <c r="D595" s="191"/>
      <c r="E595" s="191"/>
      <c r="F595" s="191"/>
      <c r="G595" s="191"/>
      <c r="H595" s="191"/>
      <c r="I595" s="191"/>
      <c r="J595" s="191"/>
      <c r="K595" s="191"/>
      <c r="L595" s="191"/>
      <c r="M595" s="191"/>
      <c r="N595" s="191"/>
      <c r="O595" s="191"/>
      <c r="P595" s="191"/>
      <c r="Q595" s="191"/>
      <c r="R595" s="191"/>
      <c r="S595" s="191"/>
      <c r="T595" s="191"/>
      <c r="U595" s="191"/>
      <c r="V595" s="378"/>
      <c r="W595" s="191"/>
      <c r="X595" s="191"/>
      <c r="Y595" s="191"/>
      <c r="Z595" s="191"/>
      <c r="AA595" s="191"/>
    </row>
    <row r="596" spans="1:27" ht="15.75" customHeight="1" x14ac:dyDescent="0.2">
      <c r="A596" s="377"/>
      <c r="B596" s="191"/>
      <c r="C596" s="191"/>
      <c r="D596" s="191"/>
      <c r="E596" s="191"/>
      <c r="F596" s="191"/>
      <c r="G596" s="191"/>
      <c r="H596" s="191"/>
      <c r="I596" s="191"/>
      <c r="J596" s="191"/>
      <c r="K596" s="191"/>
      <c r="L596" s="191"/>
      <c r="M596" s="191"/>
      <c r="N596" s="191"/>
      <c r="O596" s="191"/>
      <c r="P596" s="191"/>
      <c r="Q596" s="191"/>
      <c r="R596" s="191"/>
      <c r="S596" s="191"/>
      <c r="T596" s="191"/>
      <c r="U596" s="191"/>
      <c r="V596" s="378"/>
      <c r="W596" s="191"/>
      <c r="X596" s="191"/>
      <c r="Y596" s="191"/>
      <c r="Z596" s="191"/>
      <c r="AA596" s="191"/>
    </row>
    <row r="597" spans="1:27" ht="15.75" customHeight="1" x14ac:dyDescent="0.2">
      <c r="A597" s="377"/>
      <c r="B597" s="191"/>
      <c r="C597" s="191"/>
      <c r="D597" s="191"/>
      <c r="E597" s="191"/>
      <c r="F597" s="191"/>
      <c r="G597" s="191"/>
      <c r="H597" s="191"/>
      <c r="I597" s="191"/>
      <c r="J597" s="191"/>
      <c r="K597" s="191"/>
      <c r="L597" s="191"/>
      <c r="M597" s="191"/>
      <c r="N597" s="191"/>
      <c r="O597" s="191"/>
      <c r="P597" s="191"/>
      <c r="Q597" s="191"/>
      <c r="R597" s="191"/>
      <c r="S597" s="191"/>
      <c r="T597" s="191"/>
      <c r="U597" s="191"/>
      <c r="V597" s="378"/>
      <c r="W597" s="191"/>
      <c r="X597" s="191"/>
      <c r="Y597" s="191"/>
      <c r="Z597" s="191"/>
      <c r="AA597" s="191"/>
    </row>
    <row r="598" spans="1:27" ht="15.75" customHeight="1" x14ac:dyDescent="0.2">
      <c r="A598" s="377"/>
      <c r="B598" s="191"/>
      <c r="C598" s="191"/>
      <c r="D598" s="191"/>
      <c r="E598" s="191"/>
      <c r="F598" s="191"/>
      <c r="G598" s="191"/>
      <c r="H598" s="191"/>
      <c r="I598" s="191"/>
      <c r="J598" s="191"/>
      <c r="K598" s="191"/>
      <c r="L598" s="191"/>
      <c r="M598" s="191"/>
      <c r="N598" s="191"/>
      <c r="O598" s="191"/>
      <c r="P598" s="191"/>
      <c r="Q598" s="191"/>
      <c r="R598" s="191"/>
      <c r="S598" s="191"/>
      <c r="T598" s="191"/>
      <c r="U598" s="191"/>
      <c r="V598" s="378"/>
      <c r="W598" s="191"/>
      <c r="X598" s="191"/>
      <c r="Y598" s="191"/>
      <c r="Z598" s="191"/>
      <c r="AA598" s="191"/>
    </row>
    <row r="599" spans="1:27" ht="15.75" customHeight="1" x14ac:dyDescent="0.2">
      <c r="A599" s="377"/>
      <c r="B599" s="191"/>
      <c r="C599" s="191"/>
      <c r="D599" s="191"/>
      <c r="E599" s="191"/>
      <c r="F599" s="191"/>
      <c r="G599" s="191"/>
      <c r="H599" s="191"/>
      <c r="I599" s="191"/>
      <c r="J599" s="191"/>
      <c r="K599" s="191"/>
      <c r="L599" s="191"/>
      <c r="M599" s="191"/>
      <c r="N599" s="191"/>
      <c r="O599" s="191"/>
      <c r="P599" s="191"/>
      <c r="Q599" s="191"/>
      <c r="R599" s="191"/>
      <c r="S599" s="191"/>
      <c r="T599" s="191"/>
      <c r="U599" s="191"/>
      <c r="V599" s="378"/>
      <c r="W599" s="191"/>
      <c r="X599" s="191"/>
      <c r="Y599" s="191"/>
      <c r="Z599" s="191"/>
      <c r="AA599" s="191"/>
    </row>
    <row r="600" spans="1:27" ht="15.75" customHeight="1" x14ac:dyDescent="0.2">
      <c r="A600" s="377"/>
      <c r="B600" s="191"/>
      <c r="C600" s="191"/>
      <c r="D600" s="191"/>
      <c r="E600" s="191"/>
      <c r="F600" s="191"/>
      <c r="G600" s="191"/>
      <c r="H600" s="191"/>
      <c r="I600" s="191"/>
      <c r="J600" s="191"/>
      <c r="K600" s="191"/>
      <c r="L600" s="191"/>
      <c r="M600" s="191"/>
      <c r="N600" s="191"/>
      <c r="O600" s="191"/>
      <c r="P600" s="191"/>
      <c r="Q600" s="191"/>
      <c r="R600" s="191"/>
      <c r="S600" s="191"/>
      <c r="T600" s="191"/>
      <c r="U600" s="191"/>
      <c r="V600" s="378"/>
      <c r="W600" s="191"/>
      <c r="X600" s="191"/>
      <c r="Y600" s="191"/>
      <c r="Z600" s="191"/>
      <c r="AA600" s="191"/>
    </row>
    <row r="601" spans="1:27" ht="15.75" customHeight="1" x14ac:dyDescent="0.2">
      <c r="A601" s="377"/>
      <c r="B601" s="191"/>
      <c r="C601" s="191"/>
      <c r="D601" s="191"/>
      <c r="E601" s="191"/>
      <c r="F601" s="191"/>
      <c r="G601" s="191"/>
      <c r="H601" s="191"/>
      <c r="I601" s="191"/>
      <c r="J601" s="191"/>
      <c r="K601" s="191"/>
      <c r="L601" s="191"/>
      <c r="M601" s="191"/>
      <c r="N601" s="191"/>
      <c r="O601" s="191"/>
      <c r="P601" s="191"/>
      <c r="Q601" s="191"/>
      <c r="R601" s="191"/>
      <c r="S601" s="191"/>
      <c r="T601" s="191"/>
      <c r="U601" s="191"/>
      <c r="V601" s="378"/>
      <c r="W601" s="191"/>
      <c r="X601" s="191"/>
      <c r="Y601" s="191"/>
      <c r="Z601" s="191"/>
      <c r="AA601" s="191"/>
    </row>
    <row r="602" spans="1:27" ht="15.75" customHeight="1" x14ac:dyDescent="0.2">
      <c r="A602" s="377"/>
      <c r="B602" s="191"/>
      <c r="C602" s="191"/>
      <c r="D602" s="191"/>
      <c r="E602" s="191"/>
      <c r="F602" s="191"/>
      <c r="G602" s="191"/>
      <c r="H602" s="191"/>
      <c r="I602" s="191"/>
      <c r="J602" s="191"/>
      <c r="K602" s="191"/>
      <c r="L602" s="191"/>
      <c r="M602" s="191"/>
      <c r="N602" s="191"/>
      <c r="O602" s="191"/>
      <c r="P602" s="191"/>
      <c r="Q602" s="191"/>
      <c r="R602" s="191"/>
      <c r="S602" s="191"/>
      <c r="T602" s="191"/>
      <c r="U602" s="191"/>
      <c r="V602" s="378"/>
      <c r="W602" s="191"/>
      <c r="X602" s="191"/>
      <c r="Y602" s="191"/>
      <c r="Z602" s="191"/>
      <c r="AA602" s="191"/>
    </row>
    <row r="603" spans="1:27" ht="15.75" customHeight="1" x14ac:dyDescent="0.2">
      <c r="A603" s="377"/>
      <c r="B603" s="191"/>
      <c r="C603" s="191"/>
      <c r="D603" s="191"/>
      <c r="E603" s="191"/>
      <c r="F603" s="191"/>
      <c r="G603" s="191"/>
      <c r="H603" s="191"/>
      <c r="I603" s="191"/>
      <c r="J603" s="191"/>
      <c r="K603" s="191"/>
      <c r="L603" s="191"/>
      <c r="M603" s="191"/>
      <c r="N603" s="191"/>
      <c r="O603" s="191"/>
      <c r="P603" s="191"/>
      <c r="Q603" s="191"/>
      <c r="R603" s="191"/>
      <c r="S603" s="191"/>
      <c r="T603" s="191"/>
      <c r="U603" s="191"/>
      <c r="V603" s="378"/>
      <c r="W603" s="191"/>
      <c r="X603" s="191"/>
      <c r="Y603" s="191"/>
      <c r="Z603" s="191"/>
      <c r="AA603" s="191"/>
    </row>
    <row r="604" spans="1:27" ht="15.75" customHeight="1" x14ac:dyDescent="0.2">
      <c r="A604" s="377"/>
      <c r="B604" s="191"/>
      <c r="C604" s="191"/>
      <c r="D604" s="191"/>
      <c r="E604" s="191"/>
      <c r="F604" s="191"/>
      <c r="G604" s="191"/>
      <c r="H604" s="191"/>
      <c r="I604" s="191"/>
      <c r="J604" s="191"/>
      <c r="K604" s="191"/>
      <c r="L604" s="191"/>
      <c r="M604" s="191"/>
      <c r="N604" s="191"/>
      <c r="O604" s="191"/>
      <c r="P604" s="191"/>
      <c r="Q604" s="191"/>
      <c r="R604" s="191"/>
      <c r="S604" s="191"/>
      <c r="T604" s="191"/>
      <c r="U604" s="191"/>
      <c r="V604" s="378"/>
      <c r="W604" s="191"/>
      <c r="X604" s="191"/>
      <c r="Y604" s="191"/>
      <c r="Z604" s="191"/>
      <c r="AA604" s="191"/>
    </row>
    <row r="605" spans="1:27" ht="15.75" customHeight="1" x14ac:dyDescent="0.2">
      <c r="A605" s="377"/>
      <c r="B605" s="191"/>
      <c r="C605" s="191"/>
      <c r="D605" s="191"/>
      <c r="E605" s="191"/>
      <c r="F605" s="191"/>
      <c r="G605" s="191"/>
      <c r="H605" s="191"/>
      <c r="I605" s="191"/>
      <c r="J605" s="191"/>
      <c r="K605" s="191"/>
      <c r="L605" s="191"/>
      <c r="M605" s="191"/>
      <c r="N605" s="191"/>
      <c r="O605" s="191"/>
      <c r="P605" s="191"/>
      <c r="Q605" s="191"/>
      <c r="R605" s="191"/>
      <c r="S605" s="191"/>
      <c r="T605" s="191"/>
      <c r="U605" s="191"/>
      <c r="V605" s="378"/>
      <c r="W605" s="191"/>
      <c r="X605" s="191"/>
      <c r="Y605" s="191"/>
      <c r="Z605" s="191"/>
      <c r="AA605" s="191"/>
    </row>
    <row r="606" spans="1:27" ht="15.75" customHeight="1" x14ac:dyDescent="0.2">
      <c r="A606" s="377"/>
      <c r="B606" s="191"/>
      <c r="C606" s="191"/>
      <c r="D606" s="191"/>
      <c r="E606" s="191"/>
      <c r="F606" s="191"/>
      <c r="G606" s="191"/>
      <c r="H606" s="191"/>
      <c r="I606" s="191"/>
      <c r="J606" s="191"/>
      <c r="K606" s="191"/>
      <c r="L606" s="191"/>
      <c r="M606" s="191"/>
      <c r="N606" s="191"/>
      <c r="O606" s="191"/>
      <c r="P606" s="191"/>
      <c r="Q606" s="191"/>
      <c r="R606" s="191"/>
      <c r="S606" s="191"/>
      <c r="T606" s="191"/>
      <c r="U606" s="191"/>
      <c r="V606" s="378"/>
      <c r="W606" s="191"/>
      <c r="X606" s="191"/>
      <c r="Y606" s="191"/>
      <c r="Z606" s="191"/>
      <c r="AA606" s="191"/>
    </row>
    <row r="607" spans="1:27" ht="15.75" customHeight="1" x14ac:dyDescent="0.2">
      <c r="A607" s="377"/>
      <c r="B607" s="191"/>
      <c r="C607" s="191"/>
      <c r="D607" s="191"/>
      <c r="E607" s="191"/>
      <c r="F607" s="191"/>
      <c r="G607" s="191"/>
      <c r="H607" s="191"/>
      <c r="I607" s="191"/>
      <c r="J607" s="191"/>
      <c r="K607" s="191"/>
      <c r="L607" s="191"/>
      <c r="M607" s="191"/>
      <c r="N607" s="191"/>
      <c r="O607" s="191"/>
      <c r="P607" s="191"/>
      <c r="Q607" s="191"/>
      <c r="R607" s="191"/>
      <c r="S607" s="191"/>
      <c r="T607" s="191"/>
      <c r="U607" s="191"/>
      <c r="V607" s="378"/>
      <c r="W607" s="191"/>
      <c r="X607" s="191"/>
      <c r="Y607" s="191"/>
      <c r="Z607" s="191"/>
      <c r="AA607" s="191"/>
    </row>
    <row r="608" spans="1:27" ht="15.75" customHeight="1" x14ac:dyDescent="0.2">
      <c r="A608" s="377"/>
      <c r="B608" s="191"/>
      <c r="C608" s="191"/>
      <c r="D608" s="191"/>
      <c r="E608" s="191"/>
      <c r="F608" s="191"/>
      <c r="G608" s="191"/>
      <c r="H608" s="191"/>
      <c r="I608" s="191"/>
      <c r="J608" s="191"/>
      <c r="K608" s="191"/>
      <c r="L608" s="191"/>
      <c r="M608" s="191"/>
      <c r="N608" s="191"/>
      <c r="O608" s="191"/>
      <c r="P608" s="191"/>
      <c r="Q608" s="191"/>
      <c r="R608" s="191"/>
      <c r="S608" s="191"/>
      <c r="T608" s="191"/>
      <c r="U608" s="191"/>
      <c r="V608" s="378"/>
      <c r="W608" s="191"/>
      <c r="X608" s="191"/>
      <c r="Y608" s="191"/>
      <c r="Z608" s="191"/>
      <c r="AA608" s="191"/>
    </row>
    <row r="609" spans="1:27" ht="15.75" customHeight="1" x14ac:dyDescent="0.2">
      <c r="A609" s="377"/>
      <c r="B609" s="191"/>
      <c r="C609" s="191"/>
      <c r="D609" s="191"/>
      <c r="E609" s="191"/>
      <c r="F609" s="191"/>
      <c r="G609" s="191"/>
      <c r="H609" s="191"/>
      <c r="I609" s="191"/>
      <c r="J609" s="191"/>
      <c r="K609" s="191"/>
      <c r="L609" s="191"/>
      <c r="M609" s="191"/>
      <c r="N609" s="191"/>
      <c r="O609" s="191"/>
      <c r="P609" s="191"/>
      <c r="Q609" s="191"/>
      <c r="R609" s="191"/>
      <c r="S609" s="191"/>
      <c r="T609" s="191"/>
      <c r="U609" s="191"/>
      <c r="V609" s="378"/>
      <c r="W609" s="191"/>
      <c r="X609" s="191"/>
      <c r="Y609" s="191"/>
      <c r="Z609" s="191"/>
      <c r="AA609" s="191"/>
    </row>
    <row r="610" spans="1:27" ht="15.75" customHeight="1" x14ac:dyDescent="0.2">
      <c r="A610" s="377"/>
      <c r="B610" s="191"/>
      <c r="C610" s="191"/>
      <c r="D610" s="191"/>
      <c r="E610" s="191"/>
      <c r="F610" s="191"/>
      <c r="G610" s="191"/>
      <c r="H610" s="191"/>
      <c r="I610" s="191"/>
      <c r="J610" s="191"/>
      <c r="K610" s="191"/>
      <c r="L610" s="191"/>
      <c r="M610" s="191"/>
      <c r="N610" s="191"/>
      <c r="O610" s="191"/>
      <c r="P610" s="191"/>
      <c r="Q610" s="191"/>
      <c r="R610" s="191"/>
      <c r="S610" s="191"/>
      <c r="T610" s="191"/>
      <c r="U610" s="191"/>
      <c r="V610" s="378"/>
      <c r="W610" s="191"/>
      <c r="X610" s="191"/>
      <c r="Y610" s="191"/>
      <c r="Z610" s="191"/>
      <c r="AA610" s="191"/>
    </row>
    <row r="611" spans="1:27" ht="15.75" customHeight="1" x14ac:dyDescent="0.2">
      <c r="A611" s="377"/>
      <c r="B611" s="191"/>
      <c r="C611" s="191"/>
      <c r="D611" s="191"/>
      <c r="E611" s="191"/>
      <c r="F611" s="191"/>
      <c r="G611" s="191"/>
      <c r="H611" s="191"/>
      <c r="I611" s="191"/>
      <c r="J611" s="191"/>
      <c r="K611" s="191"/>
      <c r="L611" s="191"/>
      <c r="M611" s="191"/>
      <c r="N611" s="191"/>
      <c r="O611" s="191"/>
      <c r="P611" s="191"/>
      <c r="Q611" s="191"/>
      <c r="R611" s="191"/>
      <c r="S611" s="191"/>
      <c r="T611" s="191"/>
      <c r="U611" s="191"/>
      <c r="V611" s="378"/>
      <c r="W611" s="191"/>
      <c r="X611" s="191"/>
      <c r="Y611" s="191"/>
      <c r="Z611" s="191"/>
      <c r="AA611" s="191"/>
    </row>
    <row r="612" spans="1:27" ht="15.75" customHeight="1" x14ac:dyDescent="0.2">
      <c r="A612" s="377"/>
      <c r="B612" s="191"/>
      <c r="C612" s="191"/>
      <c r="D612" s="191"/>
      <c r="E612" s="191"/>
      <c r="F612" s="191"/>
      <c r="G612" s="191"/>
      <c r="H612" s="191"/>
      <c r="I612" s="191"/>
      <c r="J612" s="191"/>
      <c r="K612" s="191"/>
      <c r="L612" s="191"/>
      <c r="M612" s="191"/>
      <c r="N612" s="191"/>
      <c r="O612" s="191"/>
      <c r="P612" s="191"/>
      <c r="Q612" s="191"/>
      <c r="R612" s="191"/>
      <c r="S612" s="191"/>
      <c r="T612" s="191"/>
      <c r="U612" s="191"/>
      <c r="V612" s="378"/>
      <c r="W612" s="191"/>
      <c r="X612" s="191"/>
      <c r="Y612" s="191"/>
      <c r="Z612" s="191"/>
      <c r="AA612" s="191"/>
    </row>
    <row r="613" spans="1:27" ht="15.75" customHeight="1" x14ac:dyDescent="0.2">
      <c r="A613" s="377"/>
      <c r="B613" s="191"/>
      <c r="C613" s="191"/>
      <c r="D613" s="191"/>
      <c r="E613" s="191"/>
      <c r="F613" s="191"/>
      <c r="G613" s="191"/>
      <c r="H613" s="191"/>
      <c r="I613" s="191"/>
      <c r="J613" s="191"/>
      <c r="K613" s="191"/>
      <c r="L613" s="191"/>
      <c r="M613" s="191"/>
      <c r="N613" s="191"/>
      <c r="O613" s="191"/>
      <c r="P613" s="191"/>
      <c r="Q613" s="191"/>
      <c r="R613" s="191"/>
      <c r="S613" s="191"/>
      <c r="T613" s="191"/>
      <c r="U613" s="191"/>
      <c r="V613" s="378"/>
      <c r="W613" s="191"/>
      <c r="X613" s="191"/>
      <c r="Y613" s="191"/>
      <c r="Z613" s="191"/>
      <c r="AA613" s="191"/>
    </row>
    <row r="614" spans="1:27" ht="15.75" customHeight="1" x14ac:dyDescent="0.2">
      <c r="A614" s="377"/>
      <c r="B614" s="191"/>
      <c r="C614" s="191"/>
      <c r="D614" s="191"/>
      <c r="E614" s="191"/>
      <c r="F614" s="191"/>
      <c r="G614" s="191"/>
      <c r="H614" s="191"/>
      <c r="I614" s="191"/>
      <c r="J614" s="191"/>
      <c r="K614" s="191"/>
      <c r="L614" s="191"/>
      <c r="M614" s="191"/>
      <c r="N614" s="191"/>
      <c r="O614" s="191"/>
      <c r="P614" s="191"/>
      <c r="Q614" s="191"/>
      <c r="R614" s="191"/>
      <c r="S614" s="191"/>
      <c r="T614" s="191"/>
      <c r="U614" s="191"/>
      <c r="V614" s="378"/>
      <c r="W614" s="191"/>
      <c r="X614" s="191"/>
      <c r="Y614" s="191"/>
      <c r="Z614" s="191"/>
      <c r="AA614" s="191"/>
    </row>
    <row r="615" spans="1:27" ht="15.75" customHeight="1" x14ac:dyDescent="0.2">
      <c r="A615" s="377"/>
      <c r="B615" s="191"/>
      <c r="C615" s="191"/>
      <c r="D615" s="191"/>
      <c r="E615" s="191"/>
      <c r="F615" s="191"/>
      <c r="G615" s="191"/>
      <c r="H615" s="191"/>
      <c r="I615" s="191"/>
      <c r="J615" s="191"/>
      <c r="K615" s="191"/>
      <c r="L615" s="191"/>
      <c r="M615" s="191"/>
      <c r="N615" s="191"/>
      <c r="O615" s="191"/>
      <c r="P615" s="191"/>
      <c r="Q615" s="191"/>
      <c r="R615" s="191"/>
      <c r="S615" s="191"/>
      <c r="T615" s="191"/>
      <c r="U615" s="191"/>
      <c r="V615" s="378"/>
      <c r="W615" s="191"/>
      <c r="X615" s="191"/>
      <c r="Y615" s="191"/>
      <c r="Z615" s="191"/>
      <c r="AA615" s="191"/>
    </row>
    <row r="616" spans="1:27" ht="15.75" customHeight="1" x14ac:dyDescent="0.2">
      <c r="A616" s="377"/>
      <c r="B616" s="191"/>
      <c r="C616" s="191"/>
      <c r="D616" s="191"/>
      <c r="E616" s="191"/>
      <c r="F616" s="191"/>
      <c r="G616" s="191"/>
      <c r="H616" s="191"/>
      <c r="I616" s="191"/>
      <c r="J616" s="191"/>
      <c r="K616" s="191"/>
      <c r="L616" s="191"/>
      <c r="M616" s="191"/>
      <c r="N616" s="191"/>
      <c r="O616" s="191"/>
      <c r="P616" s="191"/>
      <c r="Q616" s="191"/>
      <c r="R616" s="191"/>
      <c r="S616" s="191"/>
      <c r="T616" s="191"/>
      <c r="U616" s="191"/>
      <c r="V616" s="378"/>
      <c r="W616" s="191"/>
      <c r="X616" s="191"/>
      <c r="Y616" s="191"/>
      <c r="Z616" s="191"/>
      <c r="AA616" s="191"/>
    </row>
    <row r="617" spans="1:27" ht="15.75" customHeight="1" x14ac:dyDescent="0.2">
      <c r="A617" s="377"/>
      <c r="B617" s="191"/>
      <c r="C617" s="191"/>
      <c r="D617" s="191"/>
      <c r="E617" s="191"/>
      <c r="F617" s="191"/>
      <c r="G617" s="191"/>
      <c r="H617" s="191"/>
      <c r="I617" s="191"/>
      <c r="J617" s="191"/>
      <c r="K617" s="191"/>
      <c r="L617" s="191"/>
      <c r="M617" s="191"/>
      <c r="N617" s="191"/>
      <c r="O617" s="191"/>
      <c r="P617" s="191"/>
      <c r="Q617" s="191"/>
      <c r="R617" s="191"/>
      <c r="S617" s="191"/>
      <c r="T617" s="191"/>
      <c r="U617" s="191"/>
      <c r="V617" s="378"/>
      <c r="W617" s="191"/>
      <c r="X617" s="191"/>
      <c r="Y617" s="191"/>
      <c r="Z617" s="191"/>
      <c r="AA617" s="191"/>
    </row>
    <row r="618" spans="1:27" ht="15.75" customHeight="1" x14ac:dyDescent="0.2">
      <c r="A618" s="377"/>
      <c r="B618" s="191"/>
      <c r="C618" s="191"/>
      <c r="D618" s="191"/>
      <c r="E618" s="191"/>
      <c r="F618" s="191"/>
      <c r="G618" s="191"/>
      <c r="H618" s="191"/>
      <c r="I618" s="191"/>
      <c r="J618" s="191"/>
      <c r="K618" s="191"/>
      <c r="L618" s="191"/>
      <c r="M618" s="191"/>
      <c r="N618" s="191"/>
      <c r="O618" s="191"/>
      <c r="P618" s="191"/>
      <c r="Q618" s="191"/>
      <c r="R618" s="191"/>
      <c r="S618" s="191"/>
      <c r="T618" s="191"/>
      <c r="U618" s="191"/>
      <c r="V618" s="378"/>
      <c r="W618" s="191"/>
      <c r="X618" s="191"/>
      <c r="Y618" s="191"/>
      <c r="Z618" s="191"/>
      <c r="AA618" s="191"/>
    </row>
    <row r="619" spans="1:27" ht="15.75" customHeight="1" x14ac:dyDescent="0.2">
      <c r="A619" s="377"/>
      <c r="B619" s="191"/>
      <c r="C619" s="191"/>
      <c r="D619" s="191"/>
      <c r="E619" s="191"/>
      <c r="F619" s="191"/>
      <c r="G619" s="191"/>
      <c r="H619" s="191"/>
      <c r="I619" s="191"/>
      <c r="J619" s="191"/>
      <c r="K619" s="191"/>
      <c r="L619" s="191"/>
      <c r="M619" s="191"/>
      <c r="N619" s="191"/>
      <c r="O619" s="191"/>
      <c r="P619" s="191"/>
      <c r="Q619" s="191"/>
      <c r="R619" s="191"/>
      <c r="S619" s="191"/>
      <c r="T619" s="191"/>
      <c r="U619" s="191"/>
      <c r="V619" s="378"/>
      <c r="W619" s="191"/>
      <c r="X619" s="191"/>
      <c r="Y619" s="191"/>
      <c r="Z619" s="191"/>
      <c r="AA619" s="191"/>
    </row>
    <row r="620" spans="1:27" ht="15.75" customHeight="1" x14ac:dyDescent="0.2">
      <c r="A620" s="377"/>
      <c r="B620" s="191"/>
      <c r="C620" s="191"/>
      <c r="D620" s="191"/>
      <c r="E620" s="191"/>
      <c r="F620" s="191"/>
      <c r="G620" s="191"/>
      <c r="H620" s="191"/>
      <c r="I620" s="191"/>
      <c r="J620" s="191"/>
      <c r="K620" s="191"/>
      <c r="L620" s="191"/>
      <c r="M620" s="191"/>
      <c r="N620" s="191"/>
      <c r="O620" s="191"/>
      <c r="P620" s="191"/>
      <c r="Q620" s="191"/>
      <c r="R620" s="191"/>
      <c r="S620" s="191"/>
      <c r="T620" s="191"/>
      <c r="U620" s="191"/>
      <c r="V620" s="378"/>
      <c r="W620" s="191"/>
      <c r="X620" s="191"/>
      <c r="Y620" s="191"/>
      <c r="Z620" s="191"/>
      <c r="AA620" s="191"/>
    </row>
    <row r="621" spans="1:27" ht="15.75" customHeight="1" x14ac:dyDescent="0.2">
      <c r="A621" s="377"/>
      <c r="B621" s="191"/>
      <c r="C621" s="191"/>
      <c r="D621" s="191"/>
      <c r="E621" s="191"/>
      <c r="F621" s="191"/>
      <c r="G621" s="191"/>
      <c r="H621" s="191"/>
      <c r="I621" s="191"/>
      <c r="J621" s="191"/>
      <c r="K621" s="191"/>
      <c r="L621" s="191"/>
      <c r="M621" s="191"/>
      <c r="N621" s="191"/>
      <c r="O621" s="191"/>
      <c r="P621" s="191"/>
      <c r="Q621" s="191"/>
      <c r="R621" s="191"/>
      <c r="S621" s="191"/>
      <c r="T621" s="191"/>
      <c r="U621" s="191"/>
      <c r="V621" s="378"/>
      <c r="W621" s="191"/>
      <c r="X621" s="191"/>
      <c r="Y621" s="191"/>
      <c r="Z621" s="191"/>
      <c r="AA621" s="191"/>
    </row>
    <row r="622" spans="1:27" ht="15.75" customHeight="1" x14ac:dyDescent="0.2">
      <c r="A622" s="377"/>
      <c r="B622" s="191"/>
      <c r="C622" s="191"/>
      <c r="D622" s="191"/>
      <c r="E622" s="191"/>
      <c r="F622" s="191"/>
      <c r="G622" s="191"/>
      <c r="H622" s="191"/>
      <c r="I622" s="191"/>
      <c r="J622" s="191"/>
      <c r="K622" s="191"/>
      <c r="L622" s="191"/>
      <c r="M622" s="191"/>
      <c r="N622" s="191"/>
      <c r="O622" s="191"/>
      <c r="P622" s="191"/>
      <c r="Q622" s="191"/>
      <c r="R622" s="191"/>
      <c r="S622" s="191"/>
      <c r="T622" s="191"/>
      <c r="U622" s="191"/>
      <c r="V622" s="378"/>
      <c r="W622" s="191"/>
      <c r="X622" s="191"/>
      <c r="Y622" s="191"/>
      <c r="Z622" s="191"/>
      <c r="AA622" s="191"/>
    </row>
    <row r="623" spans="1:27" ht="15.75" customHeight="1" x14ac:dyDescent="0.2">
      <c r="A623" s="377"/>
      <c r="B623" s="191"/>
      <c r="C623" s="191"/>
      <c r="D623" s="191"/>
      <c r="E623" s="191"/>
      <c r="F623" s="191"/>
      <c r="G623" s="191"/>
      <c r="H623" s="191"/>
      <c r="I623" s="191"/>
      <c r="J623" s="191"/>
      <c r="K623" s="191"/>
      <c r="L623" s="191"/>
      <c r="M623" s="191"/>
      <c r="N623" s="191"/>
      <c r="O623" s="191"/>
      <c r="P623" s="191"/>
      <c r="Q623" s="191"/>
      <c r="R623" s="191"/>
      <c r="S623" s="191"/>
      <c r="T623" s="191"/>
      <c r="U623" s="191"/>
      <c r="V623" s="378"/>
      <c r="W623" s="191"/>
      <c r="X623" s="191"/>
      <c r="Y623" s="191"/>
      <c r="Z623" s="191"/>
      <c r="AA623" s="191"/>
    </row>
    <row r="624" spans="1:27" ht="15.75" customHeight="1" x14ac:dyDescent="0.2">
      <c r="A624" s="377"/>
      <c r="B624" s="191"/>
      <c r="C624" s="191"/>
      <c r="D624" s="191"/>
      <c r="E624" s="191"/>
      <c r="F624" s="191"/>
      <c r="G624" s="191"/>
      <c r="H624" s="191"/>
      <c r="I624" s="191"/>
      <c r="J624" s="191"/>
      <c r="K624" s="191"/>
      <c r="L624" s="191"/>
      <c r="M624" s="191"/>
      <c r="N624" s="191"/>
      <c r="O624" s="191"/>
      <c r="P624" s="191"/>
      <c r="Q624" s="191"/>
      <c r="R624" s="191"/>
      <c r="S624" s="191"/>
      <c r="T624" s="191"/>
      <c r="U624" s="191"/>
      <c r="V624" s="378"/>
      <c r="W624" s="191"/>
      <c r="X624" s="191"/>
      <c r="Y624" s="191"/>
      <c r="Z624" s="191"/>
      <c r="AA624" s="191"/>
    </row>
    <row r="625" spans="1:27" ht="15.75" customHeight="1" x14ac:dyDescent="0.2">
      <c r="A625" s="377"/>
      <c r="B625" s="191"/>
      <c r="C625" s="191"/>
      <c r="D625" s="191"/>
      <c r="E625" s="191"/>
      <c r="F625" s="191"/>
      <c r="G625" s="191"/>
      <c r="H625" s="191"/>
      <c r="I625" s="191"/>
      <c r="J625" s="191"/>
      <c r="K625" s="191"/>
      <c r="L625" s="191"/>
      <c r="M625" s="191"/>
      <c r="N625" s="191"/>
      <c r="O625" s="191"/>
      <c r="P625" s="191"/>
      <c r="Q625" s="191"/>
      <c r="R625" s="191"/>
      <c r="S625" s="191"/>
      <c r="T625" s="191"/>
      <c r="U625" s="191"/>
      <c r="V625" s="378"/>
      <c r="W625" s="191"/>
      <c r="X625" s="191"/>
      <c r="Y625" s="191"/>
      <c r="Z625" s="191"/>
      <c r="AA625" s="191"/>
    </row>
    <row r="626" spans="1:27" ht="15.75" customHeight="1" x14ac:dyDescent="0.2">
      <c r="A626" s="377"/>
      <c r="B626" s="191"/>
      <c r="C626" s="191"/>
      <c r="D626" s="191"/>
      <c r="E626" s="191"/>
      <c r="F626" s="191"/>
      <c r="G626" s="191"/>
      <c r="H626" s="191"/>
      <c r="I626" s="191"/>
      <c r="J626" s="191"/>
      <c r="K626" s="191"/>
      <c r="L626" s="191"/>
      <c r="M626" s="191"/>
      <c r="N626" s="191"/>
      <c r="O626" s="191"/>
      <c r="P626" s="191"/>
      <c r="Q626" s="191"/>
      <c r="R626" s="191"/>
      <c r="S626" s="191"/>
      <c r="T626" s="191"/>
      <c r="U626" s="191"/>
      <c r="V626" s="378"/>
      <c r="W626" s="191"/>
      <c r="X626" s="191"/>
      <c r="Y626" s="191"/>
      <c r="Z626" s="191"/>
      <c r="AA626" s="191"/>
    </row>
    <row r="627" spans="1:27" ht="15.75" customHeight="1" x14ac:dyDescent="0.2">
      <c r="A627" s="377"/>
      <c r="B627" s="191"/>
      <c r="C627" s="191"/>
      <c r="D627" s="191"/>
      <c r="E627" s="191"/>
      <c r="F627" s="191"/>
      <c r="G627" s="191"/>
      <c r="H627" s="191"/>
      <c r="I627" s="191"/>
      <c r="J627" s="191"/>
      <c r="K627" s="191"/>
      <c r="L627" s="191"/>
      <c r="M627" s="191"/>
      <c r="N627" s="191"/>
      <c r="O627" s="191"/>
      <c r="P627" s="191"/>
      <c r="Q627" s="191"/>
      <c r="R627" s="191"/>
      <c r="S627" s="191"/>
      <c r="T627" s="191"/>
      <c r="U627" s="191"/>
      <c r="V627" s="378"/>
      <c r="W627" s="191"/>
      <c r="X627" s="191"/>
      <c r="Y627" s="191"/>
      <c r="Z627" s="191"/>
      <c r="AA627" s="191"/>
    </row>
    <row r="628" spans="1:27" ht="15.75" customHeight="1" x14ac:dyDescent="0.2">
      <c r="A628" s="377"/>
      <c r="B628" s="191"/>
      <c r="C628" s="191"/>
      <c r="D628" s="191"/>
      <c r="E628" s="191"/>
      <c r="F628" s="191"/>
      <c r="G628" s="191"/>
      <c r="H628" s="191"/>
      <c r="I628" s="191"/>
      <c r="J628" s="191"/>
      <c r="K628" s="191"/>
      <c r="L628" s="191"/>
      <c r="M628" s="191"/>
      <c r="N628" s="191"/>
      <c r="O628" s="191"/>
      <c r="P628" s="191"/>
      <c r="Q628" s="191"/>
      <c r="R628" s="191"/>
      <c r="S628" s="191"/>
      <c r="T628" s="191"/>
      <c r="U628" s="191"/>
      <c r="V628" s="378"/>
      <c r="W628" s="191"/>
      <c r="X628" s="191"/>
      <c r="Y628" s="191"/>
      <c r="Z628" s="191"/>
      <c r="AA628" s="191"/>
    </row>
    <row r="629" spans="1:27" ht="15.75" customHeight="1" x14ac:dyDescent="0.2">
      <c r="A629" s="377"/>
      <c r="B629" s="191"/>
      <c r="C629" s="191"/>
      <c r="D629" s="191"/>
      <c r="E629" s="191"/>
      <c r="F629" s="191"/>
      <c r="G629" s="191"/>
      <c r="H629" s="191"/>
      <c r="I629" s="191"/>
      <c r="J629" s="191"/>
      <c r="K629" s="191"/>
      <c r="L629" s="191"/>
      <c r="M629" s="191"/>
      <c r="N629" s="191"/>
      <c r="O629" s="191"/>
      <c r="P629" s="191"/>
      <c r="Q629" s="191"/>
      <c r="R629" s="191"/>
      <c r="S629" s="191"/>
      <c r="T629" s="191"/>
      <c r="U629" s="191"/>
      <c r="V629" s="378"/>
      <c r="W629" s="191"/>
      <c r="X629" s="191"/>
      <c r="Y629" s="191"/>
      <c r="Z629" s="191"/>
      <c r="AA629" s="191"/>
    </row>
    <row r="630" spans="1:27" ht="15.75" customHeight="1" x14ac:dyDescent="0.2">
      <c r="A630" s="377"/>
      <c r="B630" s="191"/>
      <c r="C630" s="191"/>
      <c r="D630" s="191"/>
      <c r="E630" s="191"/>
      <c r="F630" s="191"/>
      <c r="G630" s="191"/>
      <c r="H630" s="191"/>
      <c r="I630" s="191"/>
      <c r="J630" s="191"/>
      <c r="K630" s="191"/>
      <c r="L630" s="191"/>
      <c r="M630" s="191"/>
      <c r="N630" s="191"/>
      <c r="O630" s="191"/>
      <c r="P630" s="191"/>
      <c r="Q630" s="191"/>
      <c r="R630" s="191"/>
      <c r="S630" s="191"/>
      <c r="T630" s="191"/>
      <c r="U630" s="191"/>
      <c r="V630" s="378"/>
      <c r="W630" s="191"/>
      <c r="X630" s="191"/>
      <c r="Y630" s="191"/>
      <c r="Z630" s="191"/>
      <c r="AA630" s="191"/>
    </row>
    <row r="631" spans="1:27" ht="15.75" customHeight="1" x14ac:dyDescent="0.2">
      <c r="A631" s="377"/>
      <c r="B631" s="191"/>
      <c r="C631" s="191"/>
      <c r="D631" s="191"/>
      <c r="E631" s="191"/>
      <c r="F631" s="191"/>
      <c r="G631" s="191"/>
      <c r="H631" s="191"/>
      <c r="I631" s="191"/>
      <c r="J631" s="191"/>
      <c r="K631" s="191"/>
      <c r="L631" s="191"/>
      <c r="M631" s="191"/>
      <c r="N631" s="191"/>
      <c r="O631" s="191"/>
      <c r="P631" s="191"/>
      <c r="Q631" s="191"/>
      <c r="R631" s="191"/>
      <c r="S631" s="191"/>
      <c r="T631" s="191"/>
      <c r="U631" s="191"/>
      <c r="V631" s="378"/>
      <c r="W631" s="191"/>
      <c r="X631" s="191"/>
      <c r="Y631" s="191"/>
      <c r="Z631" s="191"/>
      <c r="AA631" s="191"/>
    </row>
    <row r="632" spans="1:27" ht="15.75" customHeight="1" x14ac:dyDescent="0.2">
      <c r="A632" s="377"/>
      <c r="B632" s="191"/>
      <c r="C632" s="191"/>
      <c r="D632" s="191"/>
      <c r="E632" s="191"/>
      <c r="F632" s="191"/>
      <c r="G632" s="191"/>
      <c r="H632" s="191"/>
      <c r="I632" s="191"/>
      <c r="J632" s="191"/>
      <c r="K632" s="191"/>
      <c r="L632" s="191"/>
      <c r="M632" s="191"/>
      <c r="N632" s="191"/>
      <c r="O632" s="191"/>
      <c r="P632" s="191"/>
      <c r="Q632" s="191"/>
      <c r="R632" s="191"/>
      <c r="S632" s="191"/>
      <c r="T632" s="191"/>
      <c r="U632" s="191"/>
      <c r="V632" s="378"/>
      <c r="W632" s="191"/>
      <c r="X632" s="191"/>
      <c r="Y632" s="191"/>
      <c r="Z632" s="191"/>
      <c r="AA632" s="191"/>
    </row>
    <row r="633" spans="1:27" ht="15.75" customHeight="1" x14ac:dyDescent="0.2">
      <c r="A633" s="377"/>
      <c r="B633" s="191"/>
      <c r="C633" s="191"/>
      <c r="D633" s="191"/>
      <c r="E633" s="191"/>
      <c r="F633" s="191"/>
      <c r="G633" s="191"/>
      <c r="H633" s="191"/>
      <c r="I633" s="191"/>
      <c r="J633" s="191"/>
      <c r="K633" s="191"/>
      <c r="L633" s="191"/>
      <c r="M633" s="191"/>
      <c r="N633" s="191"/>
      <c r="O633" s="191"/>
      <c r="P633" s="191"/>
      <c r="Q633" s="191"/>
      <c r="R633" s="191"/>
      <c r="S633" s="191"/>
      <c r="T633" s="191"/>
      <c r="U633" s="191"/>
      <c r="V633" s="378"/>
      <c r="W633" s="191"/>
      <c r="X633" s="191"/>
      <c r="Y633" s="191"/>
      <c r="Z633" s="191"/>
      <c r="AA633" s="191"/>
    </row>
    <row r="634" spans="1:27" ht="15.75" customHeight="1" x14ac:dyDescent="0.2">
      <c r="A634" s="377"/>
      <c r="B634" s="191"/>
      <c r="C634" s="191"/>
      <c r="D634" s="191"/>
      <c r="E634" s="191"/>
      <c r="F634" s="191"/>
      <c r="G634" s="191"/>
      <c r="H634" s="191"/>
      <c r="I634" s="191"/>
      <c r="J634" s="191"/>
      <c r="K634" s="191"/>
      <c r="L634" s="191"/>
      <c r="M634" s="191"/>
      <c r="N634" s="191"/>
      <c r="O634" s="191"/>
      <c r="P634" s="191"/>
      <c r="Q634" s="191"/>
      <c r="R634" s="191"/>
      <c r="S634" s="191"/>
      <c r="T634" s="191"/>
      <c r="U634" s="191"/>
      <c r="V634" s="378"/>
      <c r="W634" s="191"/>
      <c r="X634" s="191"/>
      <c r="Y634" s="191"/>
      <c r="Z634" s="191"/>
      <c r="AA634" s="191"/>
    </row>
    <row r="635" spans="1:27" ht="15.75" customHeight="1" x14ac:dyDescent="0.2">
      <c r="A635" s="377"/>
      <c r="B635" s="191"/>
      <c r="C635" s="191"/>
      <c r="D635" s="191"/>
      <c r="E635" s="191"/>
      <c r="F635" s="191"/>
      <c r="G635" s="191"/>
      <c r="H635" s="191"/>
      <c r="I635" s="191"/>
      <c r="J635" s="191"/>
      <c r="K635" s="191"/>
      <c r="L635" s="191"/>
      <c r="M635" s="191"/>
      <c r="N635" s="191"/>
      <c r="O635" s="191"/>
      <c r="P635" s="191"/>
      <c r="Q635" s="191"/>
      <c r="R635" s="191"/>
      <c r="S635" s="191"/>
      <c r="T635" s="191"/>
      <c r="U635" s="191"/>
      <c r="V635" s="378"/>
      <c r="W635" s="191"/>
      <c r="X635" s="191"/>
      <c r="Y635" s="191"/>
      <c r="Z635" s="191"/>
      <c r="AA635" s="191"/>
    </row>
    <row r="636" spans="1:27" ht="15.75" customHeight="1" x14ac:dyDescent="0.2">
      <c r="A636" s="377"/>
      <c r="B636" s="191"/>
      <c r="C636" s="191"/>
      <c r="D636" s="191"/>
      <c r="E636" s="191"/>
      <c r="F636" s="191"/>
      <c r="G636" s="191"/>
      <c r="H636" s="191"/>
      <c r="I636" s="191"/>
      <c r="J636" s="191"/>
      <c r="K636" s="191"/>
      <c r="L636" s="191"/>
      <c r="M636" s="191"/>
      <c r="N636" s="191"/>
      <c r="O636" s="191"/>
      <c r="P636" s="191"/>
      <c r="Q636" s="191"/>
      <c r="R636" s="191"/>
      <c r="S636" s="191"/>
      <c r="T636" s="191"/>
      <c r="U636" s="191"/>
      <c r="V636" s="378"/>
      <c r="W636" s="191"/>
      <c r="X636" s="191"/>
      <c r="Y636" s="191"/>
      <c r="Z636" s="191"/>
      <c r="AA636" s="191"/>
    </row>
    <row r="637" spans="1:27" ht="15.75" customHeight="1" x14ac:dyDescent="0.2">
      <c r="A637" s="377"/>
      <c r="B637" s="191"/>
      <c r="C637" s="191"/>
      <c r="D637" s="191"/>
      <c r="E637" s="191"/>
      <c r="F637" s="191"/>
      <c r="G637" s="191"/>
      <c r="H637" s="191"/>
      <c r="I637" s="191"/>
      <c r="J637" s="191"/>
      <c r="K637" s="191"/>
      <c r="L637" s="191"/>
      <c r="M637" s="191"/>
      <c r="N637" s="191"/>
      <c r="O637" s="191"/>
      <c r="P637" s="191"/>
      <c r="Q637" s="191"/>
      <c r="R637" s="191"/>
      <c r="S637" s="191"/>
      <c r="T637" s="191"/>
      <c r="U637" s="191"/>
      <c r="V637" s="378"/>
      <c r="W637" s="191"/>
      <c r="X637" s="191"/>
      <c r="Y637" s="191"/>
      <c r="Z637" s="191"/>
      <c r="AA637" s="191"/>
    </row>
    <row r="638" spans="1:27" ht="15.75" customHeight="1" x14ac:dyDescent="0.2">
      <c r="A638" s="377"/>
      <c r="B638" s="191"/>
      <c r="C638" s="191"/>
      <c r="D638" s="191"/>
      <c r="E638" s="191"/>
      <c r="F638" s="191"/>
      <c r="G638" s="191"/>
      <c r="H638" s="191"/>
      <c r="I638" s="191"/>
      <c r="J638" s="191"/>
      <c r="K638" s="191"/>
      <c r="L638" s="191"/>
      <c r="M638" s="191"/>
      <c r="N638" s="191"/>
      <c r="O638" s="191"/>
      <c r="P638" s="191"/>
      <c r="Q638" s="191"/>
      <c r="R638" s="191"/>
      <c r="S638" s="191"/>
      <c r="T638" s="191"/>
      <c r="U638" s="191"/>
      <c r="V638" s="378"/>
      <c r="W638" s="191"/>
      <c r="X638" s="191"/>
      <c r="Y638" s="191"/>
      <c r="Z638" s="191"/>
      <c r="AA638" s="191"/>
    </row>
    <row r="639" spans="1:27" ht="15.75" customHeight="1" x14ac:dyDescent="0.2">
      <c r="A639" s="377"/>
      <c r="B639" s="191"/>
      <c r="C639" s="191"/>
      <c r="D639" s="191"/>
      <c r="E639" s="191"/>
      <c r="F639" s="191"/>
      <c r="G639" s="191"/>
      <c r="H639" s="191"/>
      <c r="I639" s="191"/>
      <c r="J639" s="191"/>
      <c r="K639" s="191"/>
      <c r="L639" s="191"/>
      <c r="M639" s="191"/>
      <c r="N639" s="191"/>
      <c r="O639" s="191"/>
      <c r="P639" s="191"/>
      <c r="Q639" s="191"/>
      <c r="R639" s="191"/>
      <c r="S639" s="191"/>
      <c r="T639" s="191"/>
      <c r="U639" s="191"/>
      <c r="V639" s="378"/>
      <c r="W639" s="191"/>
      <c r="X639" s="191"/>
      <c r="Y639" s="191"/>
      <c r="Z639" s="191"/>
      <c r="AA639" s="191"/>
    </row>
    <row r="640" spans="1:27" ht="15.75" customHeight="1" x14ac:dyDescent="0.2">
      <c r="A640" s="377"/>
      <c r="B640" s="191"/>
      <c r="C640" s="191"/>
      <c r="D640" s="191"/>
      <c r="E640" s="191"/>
      <c r="F640" s="191"/>
      <c r="G640" s="191"/>
      <c r="H640" s="191"/>
      <c r="I640" s="191"/>
      <c r="J640" s="191"/>
      <c r="K640" s="191"/>
      <c r="L640" s="191"/>
      <c r="M640" s="191"/>
      <c r="N640" s="191"/>
      <c r="O640" s="191"/>
      <c r="P640" s="191"/>
      <c r="Q640" s="191"/>
      <c r="R640" s="191"/>
      <c r="S640" s="191"/>
      <c r="T640" s="191"/>
      <c r="U640" s="191"/>
      <c r="V640" s="378"/>
      <c r="W640" s="191"/>
      <c r="X640" s="191"/>
      <c r="Y640" s="191"/>
      <c r="Z640" s="191"/>
      <c r="AA640" s="191"/>
    </row>
    <row r="641" spans="1:27" ht="15.75" customHeight="1" x14ac:dyDescent="0.2">
      <c r="A641" s="377"/>
      <c r="B641" s="191"/>
      <c r="C641" s="191"/>
      <c r="D641" s="191"/>
      <c r="E641" s="191"/>
      <c r="F641" s="191"/>
      <c r="G641" s="191"/>
      <c r="H641" s="191"/>
      <c r="I641" s="191"/>
      <c r="J641" s="191"/>
      <c r="K641" s="191"/>
      <c r="L641" s="191"/>
      <c r="M641" s="191"/>
      <c r="N641" s="191"/>
      <c r="O641" s="191"/>
      <c r="P641" s="191"/>
      <c r="Q641" s="191"/>
      <c r="R641" s="191"/>
      <c r="S641" s="191"/>
      <c r="T641" s="191"/>
      <c r="U641" s="191"/>
      <c r="V641" s="378"/>
      <c r="W641" s="191"/>
      <c r="X641" s="191"/>
      <c r="Y641" s="191"/>
      <c r="Z641" s="191"/>
      <c r="AA641" s="191"/>
    </row>
    <row r="642" spans="1:27" ht="15.75" customHeight="1" x14ac:dyDescent="0.2">
      <c r="A642" s="377"/>
      <c r="B642" s="191"/>
      <c r="C642" s="191"/>
      <c r="D642" s="191"/>
      <c r="E642" s="191"/>
      <c r="F642" s="191"/>
      <c r="G642" s="191"/>
      <c r="H642" s="191"/>
      <c r="I642" s="191"/>
      <c r="J642" s="191"/>
      <c r="K642" s="191"/>
      <c r="L642" s="191"/>
      <c r="M642" s="191"/>
      <c r="N642" s="191"/>
      <c r="O642" s="191"/>
      <c r="P642" s="191"/>
      <c r="Q642" s="191"/>
      <c r="R642" s="191"/>
      <c r="S642" s="191"/>
      <c r="T642" s="191"/>
      <c r="U642" s="191"/>
      <c r="V642" s="378"/>
      <c r="W642" s="191"/>
      <c r="X642" s="191"/>
      <c r="Y642" s="191"/>
      <c r="Z642" s="191"/>
      <c r="AA642" s="191"/>
    </row>
    <row r="643" spans="1:27" ht="15.75" customHeight="1" x14ac:dyDescent="0.2">
      <c r="A643" s="377"/>
      <c r="B643" s="191"/>
      <c r="C643" s="191"/>
      <c r="D643" s="191"/>
      <c r="E643" s="191"/>
      <c r="F643" s="191"/>
      <c r="G643" s="191"/>
      <c r="H643" s="191"/>
      <c r="I643" s="191"/>
      <c r="J643" s="191"/>
      <c r="K643" s="191"/>
      <c r="L643" s="191"/>
      <c r="M643" s="191"/>
      <c r="N643" s="191"/>
      <c r="O643" s="191"/>
      <c r="P643" s="191"/>
      <c r="Q643" s="191"/>
      <c r="R643" s="191"/>
      <c r="S643" s="191"/>
      <c r="T643" s="191"/>
      <c r="U643" s="191"/>
      <c r="V643" s="378"/>
      <c r="W643" s="191"/>
      <c r="X643" s="191"/>
      <c r="Y643" s="191"/>
      <c r="Z643" s="191"/>
      <c r="AA643" s="191"/>
    </row>
    <row r="644" spans="1:27" ht="15.75" customHeight="1" x14ac:dyDescent="0.2">
      <c r="A644" s="377"/>
      <c r="B644" s="191"/>
      <c r="C644" s="191"/>
      <c r="D644" s="191"/>
      <c r="E644" s="191"/>
      <c r="F644" s="191"/>
      <c r="G644" s="191"/>
      <c r="H644" s="191"/>
      <c r="I644" s="191"/>
      <c r="J644" s="191"/>
      <c r="K644" s="191"/>
      <c r="L644" s="191"/>
      <c r="M644" s="191"/>
      <c r="N644" s="191"/>
      <c r="O644" s="191"/>
      <c r="P644" s="191"/>
      <c r="Q644" s="191"/>
      <c r="R644" s="191"/>
      <c r="S644" s="191"/>
      <c r="T644" s="191"/>
      <c r="U644" s="191"/>
      <c r="V644" s="378"/>
      <c r="W644" s="191"/>
      <c r="X644" s="191"/>
      <c r="Y644" s="191"/>
      <c r="Z644" s="191"/>
      <c r="AA644" s="191"/>
    </row>
    <row r="645" spans="1:27" ht="15.75" customHeight="1" x14ac:dyDescent="0.2">
      <c r="A645" s="377"/>
      <c r="B645" s="191"/>
      <c r="C645" s="191"/>
      <c r="D645" s="191"/>
      <c r="E645" s="191"/>
      <c r="F645" s="191"/>
      <c r="G645" s="191"/>
      <c r="H645" s="191"/>
      <c r="I645" s="191"/>
      <c r="J645" s="191"/>
      <c r="K645" s="191"/>
      <c r="L645" s="191"/>
      <c r="M645" s="191"/>
      <c r="N645" s="191"/>
      <c r="O645" s="191"/>
      <c r="P645" s="191"/>
      <c r="Q645" s="191"/>
      <c r="R645" s="191"/>
      <c r="S645" s="191"/>
      <c r="T645" s="191"/>
      <c r="U645" s="191"/>
      <c r="V645" s="378"/>
      <c r="W645" s="191"/>
      <c r="X645" s="191"/>
      <c r="Y645" s="191"/>
      <c r="Z645" s="191"/>
      <c r="AA645" s="191"/>
    </row>
    <row r="646" spans="1:27" ht="15.75" customHeight="1" x14ac:dyDescent="0.2">
      <c r="A646" s="377"/>
      <c r="B646" s="191"/>
      <c r="C646" s="191"/>
      <c r="D646" s="191"/>
      <c r="E646" s="191"/>
      <c r="F646" s="191"/>
      <c r="G646" s="191"/>
      <c r="H646" s="191"/>
      <c r="I646" s="191"/>
      <c r="J646" s="191"/>
      <c r="K646" s="191"/>
      <c r="L646" s="191"/>
      <c r="M646" s="191"/>
      <c r="N646" s="191"/>
      <c r="O646" s="191"/>
      <c r="P646" s="191"/>
      <c r="Q646" s="191"/>
      <c r="R646" s="191"/>
      <c r="S646" s="191"/>
      <c r="T646" s="191"/>
      <c r="U646" s="191"/>
      <c r="V646" s="378"/>
      <c r="W646" s="191"/>
      <c r="X646" s="191"/>
      <c r="Y646" s="191"/>
      <c r="Z646" s="191"/>
      <c r="AA646" s="191"/>
    </row>
    <row r="647" spans="1:27" ht="15.75" customHeight="1" x14ac:dyDescent="0.2">
      <c r="A647" s="377"/>
      <c r="B647" s="191"/>
      <c r="C647" s="191"/>
      <c r="D647" s="191"/>
      <c r="E647" s="191"/>
      <c r="F647" s="191"/>
      <c r="G647" s="191"/>
      <c r="H647" s="191"/>
      <c r="I647" s="191"/>
      <c r="J647" s="191"/>
      <c r="K647" s="191"/>
      <c r="L647" s="191"/>
      <c r="M647" s="191"/>
      <c r="N647" s="191"/>
      <c r="O647" s="191"/>
      <c r="P647" s="191"/>
      <c r="Q647" s="191"/>
      <c r="R647" s="191"/>
      <c r="S647" s="191"/>
      <c r="T647" s="191"/>
      <c r="U647" s="191"/>
      <c r="V647" s="378"/>
      <c r="W647" s="191"/>
      <c r="X647" s="191"/>
      <c r="Y647" s="191"/>
      <c r="Z647" s="191"/>
      <c r="AA647" s="191"/>
    </row>
    <row r="648" spans="1:27" ht="15.75" customHeight="1" x14ac:dyDescent="0.2">
      <c r="A648" s="377"/>
      <c r="B648" s="191"/>
      <c r="C648" s="191"/>
      <c r="D648" s="191"/>
      <c r="E648" s="191"/>
      <c r="F648" s="191"/>
      <c r="G648" s="191"/>
      <c r="H648" s="191"/>
      <c r="I648" s="191"/>
      <c r="J648" s="191"/>
      <c r="K648" s="191"/>
      <c r="L648" s="191"/>
      <c r="M648" s="191"/>
      <c r="N648" s="191"/>
      <c r="O648" s="191"/>
      <c r="P648" s="191"/>
      <c r="Q648" s="191"/>
      <c r="R648" s="191"/>
      <c r="S648" s="191"/>
      <c r="T648" s="191"/>
      <c r="U648" s="191"/>
      <c r="V648" s="378"/>
      <c r="W648" s="191"/>
      <c r="X648" s="191"/>
      <c r="Y648" s="191"/>
      <c r="Z648" s="191"/>
      <c r="AA648" s="191"/>
    </row>
    <row r="649" spans="1:27" ht="15.75" customHeight="1" x14ac:dyDescent="0.2">
      <c r="A649" s="377"/>
      <c r="B649" s="191"/>
      <c r="C649" s="191"/>
      <c r="D649" s="191"/>
      <c r="E649" s="191"/>
      <c r="F649" s="191"/>
      <c r="G649" s="191"/>
      <c r="H649" s="191"/>
      <c r="I649" s="191"/>
      <c r="J649" s="191"/>
      <c r="K649" s="191"/>
      <c r="L649" s="191"/>
      <c r="M649" s="191"/>
      <c r="N649" s="191"/>
      <c r="O649" s="191"/>
      <c r="P649" s="191"/>
      <c r="Q649" s="191"/>
      <c r="R649" s="191"/>
      <c r="S649" s="191"/>
      <c r="T649" s="191"/>
      <c r="U649" s="191"/>
      <c r="V649" s="378"/>
      <c r="W649" s="191"/>
      <c r="X649" s="191"/>
      <c r="Y649" s="191"/>
      <c r="Z649" s="191"/>
      <c r="AA649" s="191"/>
    </row>
    <row r="650" spans="1:27" ht="15.75" customHeight="1" x14ac:dyDescent="0.2">
      <c r="A650" s="377"/>
      <c r="B650" s="191"/>
      <c r="C650" s="191"/>
      <c r="D650" s="191"/>
      <c r="E650" s="191"/>
      <c r="F650" s="191"/>
      <c r="G650" s="191"/>
      <c r="H650" s="191"/>
      <c r="I650" s="191"/>
      <c r="J650" s="191"/>
      <c r="K650" s="191"/>
      <c r="L650" s="191"/>
      <c r="M650" s="191"/>
      <c r="N650" s="191"/>
      <c r="O650" s="191"/>
      <c r="P650" s="191"/>
      <c r="Q650" s="191"/>
      <c r="R650" s="191"/>
      <c r="S650" s="191"/>
      <c r="T650" s="191"/>
      <c r="U650" s="191"/>
      <c r="V650" s="378"/>
      <c r="W650" s="191"/>
      <c r="X650" s="191"/>
      <c r="Y650" s="191"/>
      <c r="Z650" s="191"/>
      <c r="AA650" s="191"/>
    </row>
    <row r="651" spans="1:27" ht="15.75" customHeight="1" x14ac:dyDescent="0.2">
      <c r="A651" s="377"/>
      <c r="B651" s="191"/>
      <c r="C651" s="191"/>
      <c r="D651" s="191"/>
      <c r="E651" s="191"/>
      <c r="F651" s="191"/>
      <c r="G651" s="191"/>
      <c r="H651" s="191"/>
      <c r="I651" s="191"/>
      <c r="J651" s="191"/>
      <c r="K651" s="191"/>
      <c r="L651" s="191"/>
      <c r="M651" s="191"/>
      <c r="N651" s="191"/>
      <c r="O651" s="191"/>
      <c r="P651" s="191"/>
      <c r="Q651" s="191"/>
      <c r="R651" s="191"/>
      <c r="S651" s="191"/>
      <c r="T651" s="191"/>
      <c r="U651" s="191"/>
      <c r="V651" s="378"/>
      <c r="W651" s="191"/>
      <c r="X651" s="191"/>
      <c r="Y651" s="191"/>
      <c r="Z651" s="191"/>
      <c r="AA651" s="191"/>
    </row>
    <row r="652" spans="1:27" ht="15.75" customHeight="1" x14ac:dyDescent="0.2">
      <c r="A652" s="377"/>
      <c r="B652" s="191"/>
      <c r="C652" s="191"/>
      <c r="D652" s="191"/>
      <c r="E652" s="191"/>
      <c r="F652" s="191"/>
      <c r="G652" s="191"/>
      <c r="H652" s="191"/>
      <c r="I652" s="191"/>
      <c r="J652" s="191"/>
      <c r="K652" s="191"/>
      <c r="L652" s="191"/>
      <c r="M652" s="191"/>
      <c r="N652" s="191"/>
      <c r="O652" s="191"/>
      <c r="P652" s="191"/>
      <c r="Q652" s="191"/>
      <c r="R652" s="191"/>
      <c r="S652" s="191"/>
      <c r="T652" s="191"/>
      <c r="U652" s="191"/>
      <c r="V652" s="378"/>
      <c r="W652" s="191"/>
      <c r="X652" s="191"/>
      <c r="Y652" s="191"/>
      <c r="Z652" s="191"/>
      <c r="AA652" s="191"/>
    </row>
    <row r="653" spans="1:27" ht="15.75" customHeight="1" x14ac:dyDescent="0.2">
      <c r="A653" s="377"/>
      <c r="B653" s="191"/>
      <c r="C653" s="191"/>
      <c r="D653" s="191"/>
      <c r="E653" s="191"/>
      <c r="F653" s="191"/>
      <c r="G653" s="191"/>
      <c r="H653" s="191"/>
      <c r="I653" s="191"/>
      <c r="J653" s="191"/>
      <c r="K653" s="191"/>
      <c r="L653" s="191"/>
      <c r="M653" s="191"/>
      <c r="N653" s="191"/>
      <c r="O653" s="191"/>
      <c r="P653" s="191"/>
      <c r="Q653" s="191"/>
      <c r="R653" s="191"/>
      <c r="S653" s="191"/>
      <c r="T653" s="191"/>
      <c r="U653" s="191"/>
      <c r="V653" s="378"/>
      <c r="W653" s="191"/>
      <c r="X653" s="191"/>
      <c r="Y653" s="191"/>
      <c r="Z653" s="191"/>
      <c r="AA653" s="191"/>
    </row>
    <row r="654" spans="1:27" ht="15.75" customHeight="1" x14ac:dyDescent="0.2">
      <c r="A654" s="377"/>
      <c r="B654" s="191"/>
      <c r="C654" s="191"/>
      <c r="D654" s="191"/>
      <c r="E654" s="191"/>
      <c r="F654" s="191"/>
      <c r="G654" s="191"/>
      <c r="H654" s="191"/>
      <c r="I654" s="191"/>
      <c r="J654" s="191"/>
      <c r="K654" s="191"/>
      <c r="L654" s="191"/>
      <c r="M654" s="191"/>
      <c r="N654" s="191"/>
      <c r="O654" s="191"/>
      <c r="P654" s="191"/>
      <c r="Q654" s="191"/>
      <c r="R654" s="191"/>
      <c r="S654" s="191"/>
      <c r="T654" s="191"/>
      <c r="U654" s="191"/>
      <c r="V654" s="378"/>
      <c r="W654" s="191"/>
      <c r="X654" s="191"/>
      <c r="Y654" s="191"/>
      <c r="Z654" s="191"/>
      <c r="AA654" s="191"/>
    </row>
    <row r="655" spans="1:27" ht="15.75" customHeight="1" x14ac:dyDescent="0.2">
      <c r="A655" s="377"/>
      <c r="B655" s="191"/>
      <c r="C655" s="191"/>
      <c r="D655" s="191"/>
      <c r="E655" s="191"/>
      <c r="F655" s="191"/>
      <c r="G655" s="191"/>
      <c r="H655" s="191"/>
      <c r="I655" s="191"/>
      <c r="J655" s="191"/>
      <c r="K655" s="191"/>
      <c r="L655" s="191"/>
      <c r="M655" s="191"/>
      <c r="N655" s="191"/>
      <c r="O655" s="191"/>
      <c r="P655" s="191"/>
      <c r="Q655" s="191"/>
      <c r="R655" s="191"/>
      <c r="S655" s="191"/>
      <c r="T655" s="191"/>
      <c r="U655" s="191"/>
      <c r="V655" s="378"/>
      <c r="W655" s="191"/>
      <c r="X655" s="191"/>
      <c r="Y655" s="191"/>
      <c r="Z655" s="191"/>
      <c r="AA655" s="191"/>
    </row>
    <row r="656" spans="1:27" ht="15.75" customHeight="1" x14ac:dyDescent="0.2">
      <c r="A656" s="377"/>
      <c r="B656" s="191"/>
      <c r="C656" s="191"/>
      <c r="D656" s="191"/>
      <c r="E656" s="191"/>
      <c r="F656" s="191"/>
      <c r="G656" s="191"/>
      <c r="H656" s="191"/>
      <c r="I656" s="191"/>
      <c r="J656" s="191"/>
      <c r="K656" s="191"/>
      <c r="L656" s="191"/>
      <c r="M656" s="191"/>
      <c r="N656" s="191"/>
      <c r="O656" s="191"/>
      <c r="P656" s="191"/>
      <c r="Q656" s="191"/>
      <c r="R656" s="191"/>
      <c r="S656" s="191"/>
      <c r="T656" s="191"/>
      <c r="U656" s="191"/>
      <c r="V656" s="378"/>
      <c r="W656" s="191"/>
      <c r="X656" s="191"/>
      <c r="Y656" s="191"/>
      <c r="Z656" s="191"/>
      <c r="AA656" s="191"/>
    </row>
    <row r="657" spans="1:27" ht="15.75" customHeight="1" x14ac:dyDescent="0.2">
      <c r="A657" s="377"/>
      <c r="B657" s="191"/>
      <c r="C657" s="191"/>
      <c r="D657" s="191"/>
      <c r="E657" s="191"/>
      <c r="F657" s="191"/>
      <c r="G657" s="191"/>
      <c r="H657" s="191"/>
      <c r="I657" s="191"/>
      <c r="J657" s="191"/>
      <c r="K657" s="191"/>
      <c r="L657" s="191"/>
      <c r="M657" s="191"/>
      <c r="N657" s="191"/>
      <c r="O657" s="191"/>
      <c r="P657" s="191"/>
      <c r="Q657" s="191"/>
      <c r="R657" s="191"/>
      <c r="S657" s="191"/>
      <c r="T657" s="191"/>
      <c r="U657" s="191"/>
      <c r="V657" s="378"/>
      <c r="W657" s="191"/>
      <c r="X657" s="191"/>
      <c r="Y657" s="191"/>
      <c r="Z657" s="191"/>
      <c r="AA657" s="191"/>
    </row>
    <row r="658" spans="1:27" ht="15.75" customHeight="1" x14ac:dyDescent="0.2">
      <c r="A658" s="377"/>
      <c r="B658" s="191"/>
      <c r="C658" s="191"/>
      <c r="D658" s="191"/>
      <c r="E658" s="191"/>
      <c r="F658" s="191"/>
      <c r="G658" s="191"/>
      <c r="H658" s="191"/>
      <c r="I658" s="191"/>
      <c r="J658" s="191"/>
      <c r="K658" s="191"/>
      <c r="L658" s="191"/>
      <c r="M658" s="191"/>
      <c r="N658" s="191"/>
      <c r="O658" s="191"/>
      <c r="P658" s="191"/>
      <c r="Q658" s="191"/>
      <c r="R658" s="191"/>
      <c r="S658" s="191"/>
      <c r="T658" s="191"/>
      <c r="U658" s="191"/>
      <c r="V658" s="378"/>
      <c r="W658" s="191"/>
      <c r="X658" s="191"/>
      <c r="Y658" s="191"/>
      <c r="Z658" s="191"/>
      <c r="AA658" s="191"/>
    </row>
    <row r="659" spans="1:27" ht="15.75" customHeight="1" x14ac:dyDescent="0.2">
      <c r="A659" s="377"/>
      <c r="B659" s="191"/>
      <c r="C659" s="191"/>
      <c r="D659" s="191"/>
      <c r="E659" s="191"/>
      <c r="F659" s="191"/>
      <c r="G659" s="191"/>
      <c r="H659" s="191"/>
      <c r="I659" s="191"/>
      <c r="J659" s="191"/>
      <c r="K659" s="191"/>
      <c r="L659" s="191"/>
      <c r="M659" s="191"/>
      <c r="N659" s="191"/>
      <c r="O659" s="191"/>
      <c r="P659" s="191"/>
      <c r="Q659" s="191"/>
      <c r="R659" s="191"/>
      <c r="S659" s="191"/>
      <c r="T659" s="191"/>
      <c r="U659" s="191"/>
      <c r="V659" s="378"/>
      <c r="W659" s="191"/>
      <c r="X659" s="191"/>
      <c r="Y659" s="191"/>
      <c r="Z659" s="191"/>
      <c r="AA659" s="191"/>
    </row>
    <row r="660" spans="1:27" ht="15.75" customHeight="1" x14ac:dyDescent="0.2">
      <c r="A660" s="377"/>
      <c r="B660" s="191"/>
      <c r="C660" s="191"/>
      <c r="D660" s="191"/>
      <c r="E660" s="191"/>
      <c r="F660" s="191"/>
      <c r="G660" s="191"/>
      <c r="H660" s="191"/>
      <c r="I660" s="191"/>
      <c r="J660" s="191"/>
      <c r="K660" s="191"/>
      <c r="L660" s="191"/>
      <c r="M660" s="191"/>
      <c r="N660" s="191"/>
      <c r="O660" s="191"/>
      <c r="P660" s="191"/>
      <c r="Q660" s="191"/>
      <c r="R660" s="191"/>
      <c r="S660" s="191"/>
      <c r="T660" s="191"/>
      <c r="U660" s="191"/>
      <c r="V660" s="378"/>
      <c r="W660" s="191"/>
      <c r="X660" s="191"/>
      <c r="Y660" s="191"/>
      <c r="Z660" s="191"/>
      <c r="AA660" s="191"/>
    </row>
    <row r="661" spans="1:27" ht="15.75" customHeight="1" x14ac:dyDescent="0.2">
      <c r="A661" s="377"/>
      <c r="B661" s="191"/>
      <c r="C661" s="191"/>
      <c r="D661" s="191"/>
      <c r="E661" s="191"/>
      <c r="F661" s="191"/>
      <c r="G661" s="191"/>
      <c r="H661" s="191"/>
      <c r="I661" s="191"/>
      <c r="J661" s="191"/>
      <c r="K661" s="191"/>
      <c r="L661" s="191"/>
      <c r="M661" s="191"/>
      <c r="N661" s="191"/>
      <c r="O661" s="191"/>
      <c r="P661" s="191"/>
      <c r="Q661" s="191"/>
      <c r="R661" s="191"/>
      <c r="S661" s="191"/>
      <c r="T661" s="191"/>
      <c r="U661" s="191"/>
      <c r="V661" s="378"/>
      <c r="W661" s="191"/>
      <c r="X661" s="191"/>
      <c r="Y661" s="191"/>
      <c r="Z661" s="191"/>
      <c r="AA661" s="191"/>
    </row>
    <row r="662" spans="1:27" ht="15.75" customHeight="1" x14ac:dyDescent="0.2">
      <c r="A662" s="377"/>
      <c r="B662" s="191"/>
      <c r="C662" s="191"/>
      <c r="D662" s="191"/>
      <c r="E662" s="191"/>
      <c r="F662" s="191"/>
      <c r="G662" s="191"/>
      <c r="H662" s="191"/>
      <c r="I662" s="191"/>
      <c r="J662" s="191"/>
      <c r="K662" s="191"/>
      <c r="L662" s="191"/>
      <c r="M662" s="191"/>
      <c r="N662" s="191"/>
      <c r="O662" s="191"/>
      <c r="P662" s="191"/>
      <c r="Q662" s="191"/>
      <c r="R662" s="191"/>
      <c r="S662" s="191"/>
      <c r="T662" s="191"/>
      <c r="U662" s="191"/>
      <c r="V662" s="378"/>
      <c r="W662" s="191"/>
      <c r="X662" s="191"/>
      <c r="Y662" s="191"/>
      <c r="Z662" s="191"/>
      <c r="AA662" s="191"/>
    </row>
    <row r="663" spans="1:27" ht="15.75" customHeight="1" x14ac:dyDescent="0.2">
      <c r="A663" s="377"/>
      <c r="B663" s="191"/>
      <c r="C663" s="191"/>
      <c r="D663" s="191"/>
      <c r="E663" s="191"/>
      <c r="F663" s="191"/>
      <c r="G663" s="191"/>
      <c r="H663" s="191"/>
      <c r="I663" s="191"/>
      <c r="J663" s="191"/>
      <c r="K663" s="191"/>
      <c r="L663" s="191"/>
      <c r="M663" s="191"/>
      <c r="N663" s="191"/>
      <c r="O663" s="191"/>
      <c r="P663" s="191"/>
      <c r="Q663" s="191"/>
      <c r="R663" s="191"/>
      <c r="S663" s="191"/>
      <c r="T663" s="191"/>
      <c r="U663" s="191"/>
      <c r="V663" s="378"/>
      <c r="W663" s="191"/>
      <c r="X663" s="191"/>
      <c r="Y663" s="191"/>
      <c r="Z663" s="191"/>
      <c r="AA663" s="191"/>
    </row>
    <row r="664" spans="1:27" ht="15.75" customHeight="1" x14ac:dyDescent="0.2">
      <c r="A664" s="377"/>
      <c r="B664" s="191"/>
      <c r="C664" s="191"/>
      <c r="D664" s="191"/>
      <c r="E664" s="191"/>
      <c r="F664" s="191"/>
      <c r="G664" s="191"/>
      <c r="H664" s="191"/>
      <c r="I664" s="191"/>
      <c r="J664" s="191"/>
      <c r="K664" s="191"/>
      <c r="L664" s="191"/>
      <c r="M664" s="191"/>
      <c r="N664" s="191"/>
      <c r="O664" s="191"/>
      <c r="P664" s="191"/>
      <c r="Q664" s="191"/>
      <c r="R664" s="191"/>
      <c r="S664" s="191"/>
      <c r="T664" s="191"/>
      <c r="U664" s="191"/>
      <c r="V664" s="378"/>
      <c r="W664" s="191"/>
      <c r="X664" s="191"/>
      <c r="Y664" s="191"/>
      <c r="Z664" s="191"/>
      <c r="AA664" s="191"/>
    </row>
    <row r="665" spans="1:27" ht="15.75" customHeight="1" x14ac:dyDescent="0.2">
      <c r="A665" s="377"/>
      <c r="B665" s="191"/>
      <c r="C665" s="191"/>
      <c r="D665" s="191"/>
      <c r="E665" s="191"/>
      <c r="F665" s="191"/>
      <c r="G665" s="191"/>
      <c r="H665" s="191"/>
      <c r="I665" s="191"/>
      <c r="J665" s="191"/>
      <c r="K665" s="191"/>
      <c r="L665" s="191"/>
      <c r="M665" s="191"/>
      <c r="N665" s="191"/>
      <c r="O665" s="191"/>
      <c r="P665" s="191"/>
      <c r="Q665" s="191"/>
      <c r="R665" s="191"/>
      <c r="S665" s="191"/>
      <c r="T665" s="191"/>
      <c r="U665" s="191"/>
      <c r="V665" s="378"/>
      <c r="W665" s="191"/>
      <c r="X665" s="191"/>
      <c r="Y665" s="191"/>
      <c r="Z665" s="191"/>
      <c r="AA665" s="191"/>
    </row>
    <row r="666" spans="1:27" ht="15.75" customHeight="1" x14ac:dyDescent="0.2">
      <c r="A666" s="377"/>
      <c r="B666" s="191"/>
      <c r="C666" s="191"/>
      <c r="D666" s="191"/>
      <c r="E666" s="191"/>
      <c r="F666" s="191"/>
      <c r="G666" s="191"/>
      <c r="H666" s="191"/>
      <c r="I666" s="191"/>
      <c r="J666" s="191"/>
      <c r="K666" s="191"/>
      <c r="L666" s="191"/>
      <c r="M666" s="191"/>
      <c r="N666" s="191"/>
      <c r="O666" s="191"/>
      <c r="P666" s="191"/>
      <c r="Q666" s="191"/>
      <c r="R666" s="191"/>
      <c r="S666" s="191"/>
      <c r="T666" s="191"/>
      <c r="U666" s="191"/>
      <c r="V666" s="378"/>
      <c r="W666" s="191"/>
      <c r="X666" s="191"/>
      <c r="Y666" s="191"/>
      <c r="Z666" s="191"/>
      <c r="AA666" s="191"/>
    </row>
    <row r="667" spans="1:27" ht="15.75" customHeight="1" x14ac:dyDescent="0.2">
      <c r="A667" s="377"/>
      <c r="B667" s="191"/>
      <c r="C667" s="191"/>
      <c r="D667" s="191"/>
      <c r="E667" s="191"/>
      <c r="F667" s="191"/>
      <c r="G667" s="191"/>
      <c r="H667" s="191"/>
      <c r="I667" s="191"/>
      <c r="J667" s="191"/>
      <c r="K667" s="191"/>
      <c r="L667" s="191"/>
      <c r="M667" s="191"/>
      <c r="N667" s="191"/>
      <c r="O667" s="191"/>
      <c r="P667" s="191"/>
      <c r="Q667" s="191"/>
      <c r="R667" s="191"/>
      <c r="S667" s="191"/>
      <c r="T667" s="191"/>
      <c r="U667" s="191"/>
      <c r="V667" s="378"/>
      <c r="W667" s="191"/>
      <c r="X667" s="191"/>
      <c r="Y667" s="191"/>
      <c r="Z667" s="191"/>
      <c r="AA667" s="191"/>
    </row>
    <row r="668" spans="1:27" ht="15.75" customHeight="1" x14ac:dyDescent="0.2">
      <c r="A668" s="377"/>
      <c r="B668" s="191"/>
      <c r="C668" s="191"/>
      <c r="D668" s="191"/>
      <c r="E668" s="191"/>
      <c r="F668" s="191"/>
      <c r="G668" s="191"/>
      <c r="H668" s="191"/>
      <c r="I668" s="191"/>
      <c r="J668" s="191"/>
      <c r="K668" s="191"/>
      <c r="L668" s="191"/>
      <c r="M668" s="191"/>
      <c r="N668" s="191"/>
      <c r="O668" s="191"/>
      <c r="P668" s="191"/>
      <c r="Q668" s="191"/>
      <c r="R668" s="191"/>
      <c r="S668" s="191"/>
      <c r="T668" s="191"/>
      <c r="U668" s="191"/>
      <c r="V668" s="378"/>
      <c r="W668" s="191"/>
      <c r="X668" s="191"/>
      <c r="Y668" s="191"/>
      <c r="Z668" s="191"/>
      <c r="AA668" s="191"/>
    </row>
    <row r="669" spans="1:27" ht="15.75" customHeight="1" x14ac:dyDescent="0.2">
      <c r="A669" s="377"/>
      <c r="B669" s="191"/>
      <c r="C669" s="191"/>
      <c r="D669" s="191"/>
      <c r="E669" s="191"/>
      <c r="F669" s="191"/>
      <c r="G669" s="191"/>
      <c r="H669" s="191"/>
      <c r="I669" s="191"/>
      <c r="J669" s="191"/>
      <c r="K669" s="191"/>
      <c r="L669" s="191"/>
      <c r="M669" s="191"/>
      <c r="N669" s="191"/>
      <c r="O669" s="191"/>
      <c r="P669" s="191"/>
      <c r="Q669" s="191"/>
      <c r="R669" s="191"/>
      <c r="S669" s="191"/>
      <c r="T669" s="191"/>
      <c r="U669" s="191"/>
      <c r="V669" s="378"/>
      <c r="W669" s="191"/>
      <c r="X669" s="191"/>
      <c r="Y669" s="191"/>
      <c r="Z669" s="191"/>
      <c r="AA669" s="191"/>
    </row>
    <row r="670" spans="1:27" ht="15.75" customHeight="1" x14ac:dyDescent="0.2">
      <c r="A670" s="377"/>
      <c r="B670" s="191"/>
      <c r="C670" s="191"/>
      <c r="D670" s="191"/>
      <c r="E670" s="191"/>
      <c r="F670" s="191"/>
      <c r="G670" s="191"/>
      <c r="H670" s="191"/>
      <c r="I670" s="191"/>
      <c r="J670" s="191"/>
      <c r="K670" s="191"/>
      <c r="L670" s="191"/>
      <c r="M670" s="191"/>
      <c r="N670" s="191"/>
      <c r="O670" s="191"/>
      <c r="P670" s="191"/>
      <c r="Q670" s="191"/>
      <c r="R670" s="191"/>
      <c r="S670" s="191"/>
      <c r="T670" s="191"/>
      <c r="U670" s="191"/>
      <c r="V670" s="378"/>
      <c r="W670" s="191"/>
      <c r="X670" s="191"/>
      <c r="Y670" s="191"/>
      <c r="Z670" s="191"/>
      <c r="AA670" s="191"/>
    </row>
    <row r="671" spans="1:27" ht="15.75" customHeight="1" x14ac:dyDescent="0.2">
      <c r="A671" s="377"/>
      <c r="B671" s="191"/>
      <c r="C671" s="191"/>
      <c r="D671" s="191"/>
      <c r="E671" s="191"/>
      <c r="F671" s="191"/>
      <c r="G671" s="191"/>
      <c r="H671" s="191"/>
      <c r="I671" s="191"/>
      <c r="J671" s="191"/>
      <c r="K671" s="191"/>
      <c r="L671" s="191"/>
      <c r="M671" s="191"/>
      <c r="N671" s="191"/>
      <c r="O671" s="191"/>
      <c r="P671" s="191"/>
      <c r="Q671" s="191"/>
      <c r="R671" s="191"/>
      <c r="S671" s="191"/>
      <c r="T671" s="191"/>
      <c r="U671" s="191"/>
      <c r="V671" s="378"/>
      <c r="W671" s="191"/>
      <c r="X671" s="191"/>
      <c r="Y671" s="191"/>
      <c r="Z671" s="191"/>
      <c r="AA671" s="191"/>
    </row>
    <row r="672" spans="1:27" ht="15.75" customHeight="1" x14ac:dyDescent="0.2">
      <c r="A672" s="377"/>
      <c r="B672" s="191"/>
      <c r="C672" s="191"/>
      <c r="D672" s="191"/>
      <c r="E672" s="191"/>
      <c r="F672" s="191"/>
      <c r="G672" s="191"/>
      <c r="H672" s="191"/>
      <c r="I672" s="191"/>
      <c r="J672" s="191"/>
      <c r="K672" s="191"/>
      <c r="L672" s="191"/>
      <c r="M672" s="191"/>
      <c r="N672" s="191"/>
      <c r="O672" s="191"/>
      <c r="P672" s="191"/>
      <c r="Q672" s="191"/>
      <c r="R672" s="191"/>
      <c r="S672" s="191"/>
      <c r="T672" s="191"/>
      <c r="U672" s="191"/>
      <c r="V672" s="378"/>
      <c r="W672" s="191"/>
      <c r="X672" s="191"/>
      <c r="Y672" s="191"/>
      <c r="Z672" s="191"/>
      <c r="AA672" s="191"/>
    </row>
    <row r="673" spans="1:27" ht="15.75" customHeight="1" x14ac:dyDescent="0.2">
      <c r="A673" s="377"/>
      <c r="B673" s="191"/>
      <c r="C673" s="191"/>
      <c r="D673" s="191"/>
      <c r="E673" s="191"/>
      <c r="F673" s="191"/>
      <c r="G673" s="191"/>
      <c r="H673" s="191"/>
      <c r="I673" s="191"/>
      <c r="J673" s="191"/>
      <c r="K673" s="191"/>
      <c r="L673" s="191"/>
      <c r="M673" s="191"/>
      <c r="N673" s="191"/>
      <c r="O673" s="191"/>
      <c r="P673" s="191"/>
      <c r="Q673" s="191"/>
      <c r="R673" s="191"/>
      <c r="S673" s="191"/>
      <c r="T673" s="191"/>
      <c r="U673" s="191"/>
      <c r="V673" s="378"/>
      <c r="W673" s="191"/>
      <c r="X673" s="191"/>
      <c r="Y673" s="191"/>
      <c r="Z673" s="191"/>
      <c r="AA673" s="191"/>
    </row>
    <row r="674" spans="1:27" ht="15.75" customHeight="1" x14ac:dyDescent="0.2">
      <c r="A674" s="377"/>
      <c r="B674" s="191"/>
      <c r="C674" s="191"/>
      <c r="D674" s="191"/>
      <c r="E674" s="191"/>
      <c r="F674" s="191"/>
      <c r="G674" s="191"/>
      <c r="H674" s="191"/>
      <c r="I674" s="191"/>
      <c r="J674" s="191"/>
      <c r="K674" s="191"/>
      <c r="L674" s="191"/>
      <c r="M674" s="191"/>
      <c r="N674" s="191"/>
      <c r="O674" s="191"/>
      <c r="P674" s="191"/>
      <c r="Q674" s="191"/>
      <c r="R674" s="191"/>
      <c r="S674" s="191"/>
      <c r="T674" s="191"/>
      <c r="U674" s="191"/>
      <c r="V674" s="378"/>
      <c r="W674" s="191"/>
      <c r="X674" s="191"/>
      <c r="Y674" s="191"/>
      <c r="Z674" s="191"/>
      <c r="AA674" s="191"/>
    </row>
    <row r="675" spans="1:27" ht="15.75" customHeight="1" x14ac:dyDescent="0.2">
      <c r="A675" s="377"/>
      <c r="B675" s="191"/>
      <c r="C675" s="191"/>
      <c r="D675" s="191"/>
      <c r="E675" s="191"/>
      <c r="F675" s="191"/>
      <c r="G675" s="191"/>
      <c r="H675" s="191"/>
      <c r="I675" s="191"/>
      <c r="J675" s="191"/>
      <c r="K675" s="191"/>
      <c r="L675" s="191"/>
      <c r="M675" s="191"/>
      <c r="N675" s="191"/>
      <c r="O675" s="191"/>
      <c r="P675" s="191"/>
      <c r="Q675" s="191"/>
      <c r="R675" s="191"/>
      <c r="S675" s="191"/>
      <c r="T675" s="191"/>
      <c r="U675" s="191"/>
      <c r="V675" s="378"/>
      <c r="W675" s="191"/>
      <c r="X675" s="191"/>
      <c r="Y675" s="191"/>
      <c r="Z675" s="191"/>
      <c r="AA675" s="191"/>
    </row>
    <row r="676" spans="1:27" ht="15.75" customHeight="1" x14ac:dyDescent="0.2">
      <c r="A676" s="377"/>
      <c r="B676" s="191"/>
      <c r="C676" s="191"/>
      <c r="D676" s="191"/>
      <c r="E676" s="191"/>
      <c r="F676" s="191"/>
      <c r="G676" s="191"/>
      <c r="H676" s="191"/>
      <c r="I676" s="191"/>
      <c r="J676" s="191"/>
      <c r="K676" s="191"/>
      <c r="L676" s="191"/>
      <c r="M676" s="191"/>
      <c r="N676" s="191"/>
      <c r="O676" s="191"/>
      <c r="P676" s="191"/>
      <c r="Q676" s="191"/>
      <c r="R676" s="191"/>
      <c r="S676" s="191"/>
      <c r="T676" s="191"/>
      <c r="U676" s="191"/>
      <c r="V676" s="378"/>
      <c r="W676" s="191"/>
      <c r="X676" s="191"/>
      <c r="Y676" s="191"/>
      <c r="Z676" s="191"/>
      <c r="AA676" s="191"/>
    </row>
    <row r="677" spans="1:27" ht="15.75" customHeight="1" x14ac:dyDescent="0.2">
      <c r="A677" s="377"/>
      <c r="B677" s="191"/>
      <c r="C677" s="191"/>
      <c r="D677" s="191"/>
      <c r="E677" s="191"/>
      <c r="F677" s="191"/>
      <c r="G677" s="191"/>
      <c r="H677" s="191"/>
      <c r="I677" s="191"/>
      <c r="J677" s="191"/>
      <c r="K677" s="191"/>
      <c r="L677" s="191"/>
      <c r="M677" s="191"/>
      <c r="N677" s="191"/>
      <c r="O677" s="191"/>
      <c r="P677" s="191"/>
      <c r="Q677" s="191"/>
      <c r="R677" s="191"/>
      <c r="S677" s="191"/>
      <c r="T677" s="191"/>
      <c r="U677" s="191"/>
      <c r="V677" s="378"/>
      <c r="W677" s="191"/>
      <c r="X677" s="191"/>
      <c r="Y677" s="191"/>
      <c r="Z677" s="191"/>
      <c r="AA677" s="191"/>
    </row>
    <row r="678" spans="1:27" ht="15.75" customHeight="1" x14ac:dyDescent="0.2">
      <c r="A678" s="377"/>
      <c r="B678" s="191"/>
      <c r="C678" s="191"/>
      <c r="D678" s="191"/>
      <c r="E678" s="191"/>
      <c r="F678" s="191"/>
      <c r="G678" s="191"/>
      <c r="H678" s="191"/>
      <c r="I678" s="191"/>
      <c r="J678" s="191"/>
      <c r="K678" s="191"/>
      <c r="L678" s="191"/>
      <c r="M678" s="191"/>
      <c r="N678" s="191"/>
      <c r="O678" s="191"/>
      <c r="P678" s="191"/>
      <c r="Q678" s="191"/>
      <c r="R678" s="191"/>
      <c r="S678" s="191"/>
      <c r="T678" s="191"/>
      <c r="U678" s="191"/>
      <c r="V678" s="378"/>
      <c r="W678" s="191"/>
      <c r="X678" s="191"/>
      <c r="Y678" s="191"/>
      <c r="Z678" s="191"/>
      <c r="AA678" s="191"/>
    </row>
    <row r="679" spans="1:27" ht="15.75" customHeight="1" x14ac:dyDescent="0.2">
      <c r="A679" s="377"/>
      <c r="B679" s="191"/>
      <c r="C679" s="191"/>
      <c r="D679" s="191"/>
      <c r="E679" s="191"/>
      <c r="F679" s="191"/>
      <c r="G679" s="191"/>
      <c r="H679" s="191"/>
      <c r="I679" s="191"/>
      <c r="J679" s="191"/>
      <c r="K679" s="191"/>
      <c r="L679" s="191"/>
      <c r="M679" s="191"/>
      <c r="N679" s="191"/>
      <c r="O679" s="191"/>
      <c r="P679" s="191"/>
      <c r="Q679" s="191"/>
      <c r="R679" s="191"/>
      <c r="S679" s="191"/>
      <c r="T679" s="191"/>
      <c r="U679" s="191"/>
      <c r="V679" s="378"/>
      <c r="W679" s="191"/>
      <c r="X679" s="191"/>
      <c r="Y679" s="191"/>
      <c r="Z679" s="191"/>
      <c r="AA679" s="191"/>
    </row>
    <row r="680" spans="1:27" ht="15.75" customHeight="1" x14ac:dyDescent="0.2">
      <c r="A680" s="377"/>
      <c r="B680" s="191"/>
      <c r="C680" s="191"/>
      <c r="D680" s="191"/>
      <c r="E680" s="191"/>
      <c r="F680" s="191"/>
      <c r="G680" s="191"/>
      <c r="H680" s="191"/>
      <c r="I680" s="191"/>
      <c r="J680" s="191"/>
      <c r="K680" s="191"/>
      <c r="L680" s="191"/>
      <c r="M680" s="191"/>
      <c r="N680" s="191"/>
      <c r="O680" s="191"/>
      <c r="P680" s="191"/>
      <c r="Q680" s="191"/>
      <c r="R680" s="191"/>
      <c r="S680" s="191"/>
      <c r="T680" s="191"/>
      <c r="U680" s="191"/>
      <c r="V680" s="378"/>
      <c r="W680" s="191"/>
      <c r="X680" s="191"/>
      <c r="Y680" s="191"/>
      <c r="Z680" s="191"/>
      <c r="AA680" s="191"/>
    </row>
    <row r="681" spans="1:27" ht="15.75" customHeight="1" x14ac:dyDescent="0.2">
      <c r="A681" s="377"/>
      <c r="B681" s="191"/>
      <c r="C681" s="191"/>
      <c r="D681" s="191"/>
      <c r="E681" s="191"/>
      <c r="F681" s="191"/>
      <c r="G681" s="191"/>
      <c r="H681" s="191"/>
      <c r="I681" s="191"/>
      <c r="J681" s="191"/>
      <c r="K681" s="191"/>
      <c r="L681" s="191"/>
      <c r="M681" s="191"/>
      <c r="N681" s="191"/>
      <c r="O681" s="191"/>
      <c r="P681" s="191"/>
      <c r="Q681" s="191"/>
      <c r="R681" s="191"/>
      <c r="S681" s="191"/>
      <c r="T681" s="191"/>
      <c r="U681" s="191"/>
      <c r="V681" s="378"/>
      <c r="W681" s="191"/>
      <c r="X681" s="191"/>
      <c r="Y681" s="191"/>
      <c r="Z681" s="191"/>
      <c r="AA681" s="191"/>
    </row>
    <row r="682" spans="1:27" ht="15.75" customHeight="1" x14ac:dyDescent="0.2">
      <c r="A682" s="377"/>
      <c r="B682" s="191"/>
      <c r="C682" s="191"/>
      <c r="D682" s="191"/>
      <c r="E682" s="191"/>
      <c r="F682" s="191"/>
      <c r="G682" s="191"/>
      <c r="H682" s="191"/>
      <c r="I682" s="191"/>
      <c r="J682" s="191"/>
      <c r="K682" s="191"/>
      <c r="L682" s="191"/>
      <c r="M682" s="191"/>
      <c r="N682" s="191"/>
      <c r="O682" s="191"/>
      <c r="P682" s="191"/>
      <c r="Q682" s="191"/>
      <c r="R682" s="191"/>
      <c r="S682" s="191"/>
      <c r="T682" s="191"/>
      <c r="U682" s="191"/>
      <c r="V682" s="378"/>
      <c r="W682" s="191"/>
      <c r="X682" s="191"/>
      <c r="Y682" s="191"/>
      <c r="Z682" s="191"/>
      <c r="AA682" s="191"/>
    </row>
    <row r="683" spans="1:27" ht="15.75" customHeight="1" x14ac:dyDescent="0.2">
      <c r="A683" s="377"/>
      <c r="B683" s="191"/>
      <c r="C683" s="191"/>
      <c r="D683" s="191"/>
      <c r="E683" s="191"/>
      <c r="F683" s="191"/>
      <c r="G683" s="191"/>
      <c r="H683" s="191"/>
      <c r="I683" s="191"/>
      <c r="J683" s="191"/>
      <c r="K683" s="191"/>
      <c r="L683" s="191"/>
      <c r="M683" s="191"/>
      <c r="N683" s="191"/>
      <c r="O683" s="191"/>
      <c r="P683" s="191"/>
      <c r="Q683" s="191"/>
      <c r="R683" s="191"/>
      <c r="S683" s="191"/>
      <c r="T683" s="191"/>
      <c r="U683" s="191"/>
      <c r="V683" s="378"/>
      <c r="W683" s="191"/>
      <c r="X683" s="191"/>
      <c r="Y683" s="191"/>
      <c r="Z683" s="191"/>
      <c r="AA683" s="191"/>
    </row>
    <row r="684" spans="1:27" ht="15.75" customHeight="1" x14ac:dyDescent="0.2">
      <c r="A684" s="377"/>
      <c r="B684" s="191"/>
      <c r="C684" s="191"/>
      <c r="D684" s="191"/>
      <c r="E684" s="191"/>
      <c r="F684" s="191"/>
      <c r="G684" s="191"/>
      <c r="H684" s="191"/>
      <c r="I684" s="191"/>
      <c r="J684" s="191"/>
      <c r="K684" s="191"/>
      <c r="L684" s="191"/>
      <c r="M684" s="191"/>
      <c r="N684" s="191"/>
      <c r="O684" s="191"/>
      <c r="P684" s="191"/>
      <c r="Q684" s="191"/>
      <c r="R684" s="191"/>
      <c r="S684" s="191"/>
      <c r="T684" s="191"/>
      <c r="U684" s="191"/>
      <c r="V684" s="378"/>
      <c r="W684" s="191"/>
      <c r="X684" s="191"/>
      <c r="Y684" s="191"/>
      <c r="Z684" s="191"/>
      <c r="AA684" s="191"/>
    </row>
    <row r="685" spans="1:27" ht="15.75" customHeight="1" x14ac:dyDescent="0.2">
      <c r="A685" s="377"/>
      <c r="B685" s="191"/>
      <c r="C685" s="191"/>
      <c r="D685" s="191"/>
      <c r="E685" s="191"/>
      <c r="F685" s="191"/>
      <c r="G685" s="191"/>
      <c r="H685" s="191"/>
      <c r="I685" s="191"/>
      <c r="J685" s="191"/>
      <c r="K685" s="191"/>
      <c r="L685" s="191"/>
      <c r="M685" s="191"/>
      <c r="N685" s="191"/>
      <c r="O685" s="191"/>
      <c r="P685" s="191"/>
      <c r="Q685" s="191"/>
      <c r="R685" s="191"/>
      <c r="S685" s="191"/>
      <c r="T685" s="191"/>
      <c r="U685" s="191"/>
      <c r="V685" s="378"/>
      <c r="W685" s="191"/>
      <c r="X685" s="191"/>
      <c r="Y685" s="191"/>
      <c r="Z685" s="191"/>
      <c r="AA685" s="191"/>
    </row>
    <row r="686" spans="1:27" ht="15.75" customHeight="1" x14ac:dyDescent="0.2">
      <c r="A686" s="377"/>
      <c r="B686" s="191"/>
      <c r="C686" s="191"/>
      <c r="D686" s="191"/>
      <c r="E686" s="191"/>
      <c r="F686" s="191"/>
      <c r="G686" s="191"/>
      <c r="H686" s="191"/>
      <c r="I686" s="191"/>
      <c r="J686" s="191"/>
      <c r="K686" s="191"/>
      <c r="L686" s="191"/>
      <c r="M686" s="191"/>
      <c r="N686" s="191"/>
      <c r="O686" s="191"/>
      <c r="P686" s="191"/>
      <c r="Q686" s="191"/>
      <c r="R686" s="191"/>
      <c r="S686" s="191"/>
      <c r="T686" s="191"/>
      <c r="U686" s="191"/>
      <c r="V686" s="378"/>
      <c r="W686" s="191"/>
      <c r="X686" s="191"/>
      <c r="Y686" s="191"/>
      <c r="Z686" s="191"/>
      <c r="AA686" s="191"/>
    </row>
    <row r="687" spans="1:27" ht="15.75" customHeight="1" x14ac:dyDescent="0.2">
      <c r="A687" s="377"/>
      <c r="B687" s="191"/>
      <c r="C687" s="191"/>
      <c r="D687" s="191"/>
      <c r="E687" s="191"/>
      <c r="F687" s="191"/>
      <c r="G687" s="191"/>
      <c r="H687" s="191"/>
      <c r="I687" s="191"/>
      <c r="J687" s="191"/>
      <c r="K687" s="191"/>
      <c r="L687" s="191"/>
      <c r="M687" s="191"/>
      <c r="N687" s="191"/>
      <c r="O687" s="191"/>
      <c r="P687" s="191"/>
      <c r="Q687" s="191"/>
      <c r="R687" s="191"/>
      <c r="S687" s="191"/>
      <c r="T687" s="191"/>
      <c r="U687" s="191"/>
      <c r="V687" s="378"/>
      <c r="W687" s="191"/>
      <c r="X687" s="191"/>
      <c r="Y687" s="191"/>
      <c r="Z687" s="191"/>
      <c r="AA687" s="191"/>
    </row>
    <row r="688" spans="1:27" ht="15.75" customHeight="1" x14ac:dyDescent="0.2">
      <c r="A688" s="377"/>
      <c r="B688" s="191"/>
      <c r="C688" s="191"/>
      <c r="D688" s="191"/>
      <c r="E688" s="191"/>
      <c r="F688" s="191"/>
      <c r="G688" s="191"/>
      <c r="H688" s="191"/>
      <c r="I688" s="191"/>
      <c r="J688" s="191"/>
      <c r="K688" s="191"/>
      <c r="L688" s="191"/>
      <c r="M688" s="191"/>
      <c r="N688" s="191"/>
      <c r="O688" s="191"/>
      <c r="P688" s="191"/>
      <c r="Q688" s="191"/>
      <c r="R688" s="191"/>
      <c r="S688" s="191"/>
      <c r="T688" s="191"/>
      <c r="U688" s="191"/>
      <c r="V688" s="378"/>
      <c r="W688" s="191"/>
      <c r="X688" s="191"/>
      <c r="Y688" s="191"/>
      <c r="Z688" s="191"/>
      <c r="AA688" s="191"/>
    </row>
    <row r="689" spans="1:27" ht="15.75" customHeight="1" x14ac:dyDescent="0.2">
      <c r="A689" s="377"/>
      <c r="B689" s="191"/>
      <c r="C689" s="191"/>
      <c r="D689" s="191"/>
      <c r="E689" s="191"/>
      <c r="F689" s="191"/>
      <c r="G689" s="191"/>
      <c r="H689" s="191"/>
      <c r="I689" s="191"/>
      <c r="J689" s="191"/>
      <c r="K689" s="191"/>
      <c r="L689" s="191"/>
      <c r="M689" s="191"/>
      <c r="N689" s="191"/>
      <c r="O689" s="191"/>
      <c r="P689" s="191"/>
      <c r="Q689" s="191"/>
      <c r="R689" s="191"/>
      <c r="S689" s="191"/>
      <c r="T689" s="191"/>
      <c r="U689" s="191"/>
      <c r="V689" s="378"/>
      <c r="W689" s="191"/>
      <c r="X689" s="191"/>
      <c r="Y689" s="191"/>
      <c r="Z689" s="191"/>
      <c r="AA689" s="191"/>
    </row>
    <row r="690" spans="1:27" ht="15.75" customHeight="1" x14ac:dyDescent="0.2">
      <c r="A690" s="377"/>
      <c r="B690" s="191"/>
      <c r="C690" s="191"/>
      <c r="D690" s="191"/>
      <c r="E690" s="191"/>
      <c r="F690" s="191"/>
      <c r="G690" s="191"/>
      <c r="H690" s="191"/>
      <c r="I690" s="191"/>
      <c r="J690" s="191"/>
      <c r="K690" s="191"/>
      <c r="L690" s="191"/>
      <c r="M690" s="191"/>
      <c r="N690" s="191"/>
      <c r="O690" s="191"/>
      <c r="P690" s="191"/>
      <c r="Q690" s="191"/>
      <c r="R690" s="191"/>
      <c r="S690" s="191"/>
      <c r="T690" s="191"/>
      <c r="U690" s="191"/>
      <c r="V690" s="378"/>
      <c r="W690" s="191"/>
      <c r="X690" s="191"/>
      <c r="Y690" s="191"/>
      <c r="Z690" s="191"/>
      <c r="AA690" s="191"/>
    </row>
    <row r="691" spans="1:27" ht="15.75" customHeight="1" x14ac:dyDescent="0.2">
      <c r="A691" s="377"/>
      <c r="B691" s="191"/>
      <c r="C691" s="191"/>
      <c r="D691" s="191"/>
      <c r="E691" s="191"/>
      <c r="F691" s="191"/>
      <c r="G691" s="191"/>
      <c r="H691" s="191"/>
      <c r="I691" s="191"/>
      <c r="J691" s="191"/>
      <c r="K691" s="191"/>
      <c r="L691" s="191"/>
      <c r="M691" s="191"/>
      <c r="N691" s="191"/>
      <c r="O691" s="191"/>
      <c r="P691" s="191"/>
      <c r="Q691" s="191"/>
      <c r="R691" s="191"/>
      <c r="S691" s="191"/>
      <c r="T691" s="191"/>
      <c r="U691" s="191"/>
      <c r="V691" s="378"/>
      <c r="W691" s="191"/>
      <c r="X691" s="191"/>
      <c r="Y691" s="191"/>
      <c r="Z691" s="191"/>
      <c r="AA691" s="191"/>
    </row>
    <row r="692" spans="1:27" ht="15.75" customHeight="1" x14ac:dyDescent="0.2">
      <c r="A692" s="377"/>
      <c r="B692" s="191"/>
      <c r="C692" s="191"/>
      <c r="D692" s="191"/>
      <c r="E692" s="191"/>
      <c r="F692" s="191"/>
      <c r="G692" s="191"/>
      <c r="H692" s="191"/>
      <c r="I692" s="191"/>
      <c r="J692" s="191"/>
      <c r="K692" s="191"/>
      <c r="L692" s="191"/>
      <c r="M692" s="191"/>
      <c r="N692" s="191"/>
      <c r="O692" s="191"/>
      <c r="P692" s="191"/>
      <c r="Q692" s="191"/>
      <c r="R692" s="191"/>
      <c r="S692" s="191"/>
      <c r="T692" s="191"/>
      <c r="U692" s="191"/>
      <c r="V692" s="378"/>
      <c r="W692" s="191"/>
      <c r="X692" s="191"/>
      <c r="Y692" s="191"/>
      <c r="Z692" s="191"/>
      <c r="AA692" s="191"/>
    </row>
    <row r="693" spans="1:27" ht="15.75" customHeight="1" x14ac:dyDescent="0.2">
      <c r="A693" s="377"/>
      <c r="B693" s="191"/>
      <c r="C693" s="191"/>
      <c r="D693" s="191"/>
      <c r="E693" s="191"/>
      <c r="F693" s="191"/>
      <c r="G693" s="191"/>
      <c r="H693" s="191"/>
      <c r="I693" s="191"/>
      <c r="J693" s="191"/>
      <c r="K693" s="191"/>
      <c r="L693" s="191"/>
      <c r="M693" s="191"/>
      <c r="N693" s="191"/>
      <c r="O693" s="191"/>
      <c r="P693" s="191"/>
      <c r="Q693" s="191"/>
      <c r="R693" s="191"/>
      <c r="S693" s="191"/>
      <c r="T693" s="191"/>
      <c r="U693" s="191"/>
      <c r="V693" s="378"/>
      <c r="W693" s="191"/>
      <c r="X693" s="191"/>
      <c r="Y693" s="191"/>
      <c r="Z693" s="191"/>
      <c r="AA693" s="191"/>
    </row>
    <row r="694" spans="1:27" ht="15.75" customHeight="1" x14ac:dyDescent="0.2">
      <c r="A694" s="377"/>
      <c r="B694" s="191"/>
      <c r="C694" s="191"/>
      <c r="D694" s="191"/>
      <c r="E694" s="191"/>
      <c r="F694" s="191"/>
      <c r="G694" s="191"/>
      <c r="H694" s="191"/>
      <c r="I694" s="191"/>
      <c r="J694" s="191"/>
      <c r="K694" s="191"/>
      <c r="L694" s="191"/>
      <c r="M694" s="191"/>
      <c r="N694" s="191"/>
      <c r="O694" s="191"/>
      <c r="P694" s="191"/>
      <c r="Q694" s="191"/>
      <c r="R694" s="191"/>
      <c r="S694" s="191"/>
      <c r="T694" s="191"/>
      <c r="U694" s="191"/>
      <c r="V694" s="378"/>
      <c r="W694" s="191"/>
      <c r="X694" s="191"/>
      <c r="Y694" s="191"/>
      <c r="Z694" s="191"/>
      <c r="AA694" s="191"/>
    </row>
    <row r="695" spans="1:27" ht="15.75" customHeight="1" x14ac:dyDescent="0.2">
      <c r="A695" s="377"/>
      <c r="B695" s="191"/>
      <c r="C695" s="191"/>
      <c r="D695" s="191"/>
      <c r="E695" s="191"/>
      <c r="F695" s="191"/>
      <c r="G695" s="191"/>
      <c r="H695" s="191"/>
      <c r="I695" s="191"/>
      <c r="J695" s="191"/>
      <c r="K695" s="191"/>
      <c r="L695" s="191"/>
      <c r="M695" s="191"/>
      <c r="N695" s="191"/>
      <c r="O695" s="191"/>
      <c r="P695" s="191"/>
      <c r="Q695" s="191"/>
      <c r="R695" s="191"/>
      <c r="S695" s="191"/>
      <c r="T695" s="191"/>
      <c r="U695" s="191"/>
      <c r="V695" s="378"/>
      <c r="W695" s="191"/>
      <c r="X695" s="191"/>
      <c r="Y695" s="191"/>
      <c r="Z695" s="191"/>
      <c r="AA695" s="191"/>
    </row>
    <row r="696" spans="1:27" ht="15.75" customHeight="1" x14ac:dyDescent="0.2">
      <c r="A696" s="377"/>
      <c r="B696" s="191"/>
      <c r="C696" s="191"/>
      <c r="D696" s="191"/>
      <c r="E696" s="191"/>
      <c r="F696" s="191"/>
      <c r="G696" s="191"/>
      <c r="H696" s="191"/>
      <c r="I696" s="191"/>
      <c r="J696" s="191"/>
      <c r="K696" s="191"/>
      <c r="L696" s="191"/>
      <c r="M696" s="191"/>
      <c r="N696" s="191"/>
      <c r="O696" s="191"/>
      <c r="P696" s="191"/>
      <c r="Q696" s="191"/>
      <c r="R696" s="191"/>
      <c r="S696" s="191"/>
      <c r="T696" s="191"/>
      <c r="U696" s="191"/>
      <c r="V696" s="378"/>
      <c r="W696" s="191"/>
      <c r="X696" s="191"/>
      <c r="Y696" s="191"/>
      <c r="Z696" s="191"/>
      <c r="AA696" s="191"/>
    </row>
    <row r="697" spans="1:27" ht="15.75" customHeight="1" x14ac:dyDescent="0.2">
      <c r="A697" s="377"/>
      <c r="B697" s="191"/>
      <c r="C697" s="191"/>
      <c r="D697" s="191"/>
      <c r="E697" s="191"/>
      <c r="F697" s="191"/>
      <c r="G697" s="191"/>
      <c r="H697" s="191"/>
      <c r="I697" s="191"/>
      <c r="J697" s="191"/>
      <c r="K697" s="191"/>
      <c r="L697" s="191"/>
      <c r="M697" s="191"/>
      <c r="N697" s="191"/>
      <c r="O697" s="191"/>
      <c r="P697" s="191"/>
      <c r="Q697" s="191"/>
      <c r="R697" s="191"/>
      <c r="S697" s="191"/>
      <c r="T697" s="191"/>
      <c r="U697" s="191"/>
      <c r="V697" s="378"/>
      <c r="W697" s="191"/>
      <c r="X697" s="191"/>
      <c r="Y697" s="191"/>
      <c r="Z697" s="191"/>
      <c r="AA697" s="191"/>
    </row>
    <row r="698" spans="1:27" ht="15.75" customHeight="1" x14ac:dyDescent="0.2">
      <c r="A698" s="377"/>
      <c r="B698" s="191"/>
      <c r="C698" s="191"/>
      <c r="D698" s="191"/>
      <c r="E698" s="191"/>
      <c r="F698" s="191"/>
      <c r="G698" s="191"/>
      <c r="H698" s="191"/>
      <c r="I698" s="191"/>
      <c r="J698" s="191"/>
      <c r="K698" s="191"/>
      <c r="L698" s="191"/>
      <c r="M698" s="191"/>
      <c r="N698" s="191"/>
      <c r="O698" s="191"/>
      <c r="P698" s="191"/>
      <c r="Q698" s="191"/>
      <c r="R698" s="191"/>
      <c r="S698" s="191"/>
      <c r="T698" s="191"/>
      <c r="U698" s="191"/>
      <c r="V698" s="378"/>
      <c r="W698" s="191"/>
      <c r="X698" s="191"/>
      <c r="Y698" s="191"/>
      <c r="Z698" s="191"/>
      <c r="AA698" s="191"/>
    </row>
    <row r="699" spans="1:27" ht="15.75" customHeight="1" x14ac:dyDescent="0.2">
      <c r="A699" s="377"/>
      <c r="B699" s="191"/>
      <c r="C699" s="191"/>
      <c r="D699" s="191"/>
      <c r="E699" s="191"/>
      <c r="F699" s="191"/>
      <c r="G699" s="191"/>
      <c r="H699" s="191"/>
      <c r="I699" s="191"/>
      <c r="J699" s="191"/>
      <c r="K699" s="191"/>
      <c r="L699" s="191"/>
      <c r="M699" s="191"/>
      <c r="N699" s="191"/>
      <c r="O699" s="191"/>
      <c r="P699" s="191"/>
      <c r="Q699" s="191"/>
      <c r="R699" s="191"/>
      <c r="S699" s="191"/>
      <c r="T699" s="191"/>
      <c r="U699" s="191"/>
      <c r="V699" s="378"/>
      <c r="W699" s="191"/>
      <c r="X699" s="191"/>
      <c r="Y699" s="191"/>
      <c r="Z699" s="191"/>
      <c r="AA699" s="191"/>
    </row>
    <row r="700" spans="1:27" ht="15.75" customHeight="1" x14ac:dyDescent="0.2">
      <c r="A700" s="377"/>
      <c r="B700" s="191"/>
      <c r="C700" s="191"/>
      <c r="D700" s="191"/>
      <c r="E700" s="191"/>
      <c r="F700" s="191"/>
      <c r="G700" s="191"/>
      <c r="H700" s="191"/>
      <c r="I700" s="191"/>
      <c r="J700" s="191"/>
      <c r="K700" s="191"/>
      <c r="L700" s="191"/>
      <c r="M700" s="191"/>
      <c r="N700" s="191"/>
      <c r="O700" s="191"/>
      <c r="P700" s="191"/>
      <c r="Q700" s="191"/>
      <c r="R700" s="191"/>
      <c r="S700" s="191"/>
      <c r="T700" s="191"/>
      <c r="U700" s="191"/>
      <c r="V700" s="378"/>
      <c r="W700" s="191"/>
      <c r="X700" s="191"/>
      <c r="Y700" s="191"/>
      <c r="Z700" s="191"/>
      <c r="AA700" s="191"/>
    </row>
    <row r="701" spans="1:27" ht="15.75" customHeight="1" x14ac:dyDescent="0.2">
      <c r="A701" s="377"/>
      <c r="B701" s="191"/>
      <c r="C701" s="191"/>
      <c r="D701" s="191"/>
      <c r="E701" s="191"/>
      <c r="F701" s="191"/>
      <c r="G701" s="191"/>
      <c r="H701" s="191"/>
      <c r="I701" s="191"/>
      <c r="J701" s="191"/>
      <c r="K701" s="191"/>
      <c r="L701" s="191"/>
      <c r="M701" s="191"/>
      <c r="N701" s="191"/>
      <c r="O701" s="191"/>
      <c r="P701" s="191"/>
      <c r="Q701" s="191"/>
      <c r="R701" s="191"/>
      <c r="S701" s="191"/>
      <c r="T701" s="191"/>
      <c r="U701" s="191"/>
      <c r="V701" s="378"/>
      <c r="W701" s="191"/>
      <c r="X701" s="191"/>
      <c r="Y701" s="191"/>
      <c r="Z701" s="191"/>
      <c r="AA701" s="191"/>
    </row>
    <row r="702" spans="1:27" ht="15.75" customHeight="1" x14ac:dyDescent="0.2">
      <c r="A702" s="377"/>
      <c r="B702" s="191"/>
      <c r="C702" s="191"/>
      <c r="D702" s="191"/>
      <c r="E702" s="191"/>
      <c r="F702" s="191"/>
      <c r="G702" s="191"/>
      <c r="H702" s="191"/>
      <c r="I702" s="191"/>
      <c r="J702" s="191"/>
      <c r="K702" s="191"/>
      <c r="L702" s="191"/>
      <c r="M702" s="191"/>
      <c r="N702" s="191"/>
      <c r="O702" s="191"/>
      <c r="P702" s="191"/>
      <c r="Q702" s="191"/>
      <c r="R702" s="191"/>
      <c r="S702" s="191"/>
      <c r="T702" s="191"/>
      <c r="U702" s="191"/>
      <c r="V702" s="378"/>
      <c r="W702" s="191"/>
      <c r="X702" s="191"/>
      <c r="Y702" s="191"/>
      <c r="Z702" s="191"/>
      <c r="AA702" s="191"/>
    </row>
    <row r="703" spans="1:27" ht="15.75" customHeight="1" x14ac:dyDescent="0.2">
      <c r="A703" s="377"/>
      <c r="B703" s="191"/>
      <c r="C703" s="191"/>
      <c r="D703" s="191"/>
      <c r="E703" s="191"/>
      <c r="F703" s="191"/>
      <c r="G703" s="191"/>
      <c r="H703" s="191"/>
      <c r="I703" s="191"/>
      <c r="J703" s="191"/>
      <c r="K703" s="191"/>
      <c r="L703" s="191"/>
      <c r="M703" s="191"/>
      <c r="N703" s="191"/>
      <c r="O703" s="191"/>
      <c r="P703" s="191"/>
      <c r="Q703" s="191"/>
      <c r="R703" s="191"/>
      <c r="S703" s="191"/>
      <c r="T703" s="191"/>
      <c r="U703" s="191"/>
      <c r="V703" s="378"/>
      <c r="W703" s="191"/>
      <c r="X703" s="191"/>
      <c r="Y703" s="191"/>
      <c r="Z703" s="191"/>
      <c r="AA703" s="191"/>
    </row>
    <row r="704" spans="1:27" ht="15.75" customHeight="1" x14ac:dyDescent="0.2">
      <c r="A704" s="377"/>
      <c r="B704" s="191"/>
      <c r="C704" s="191"/>
      <c r="D704" s="191"/>
      <c r="E704" s="191"/>
      <c r="F704" s="191"/>
      <c r="G704" s="191"/>
      <c r="H704" s="191"/>
      <c r="I704" s="191"/>
      <c r="J704" s="191"/>
      <c r="K704" s="191"/>
      <c r="L704" s="191"/>
      <c r="M704" s="191"/>
      <c r="N704" s="191"/>
      <c r="O704" s="191"/>
      <c r="P704" s="191"/>
      <c r="Q704" s="191"/>
      <c r="R704" s="191"/>
      <c r="S704" s="191"/>
      <c r="T704" s="191"/>
      <c r="U704" s="191"/>
      <c r="V704" s="378"/>
      <c r="W704" s="191"/>
      <c r="X704" s="191"/>
      <c r="Y704" s="191"/>
      <c r="Z704" s="191"/>
      <c r="AA704" s="191"/>
    </row>
    <row r="705" spans="1:27" ht="15.75" customHeight="1" x14ac:dyDescent="0.2">
      <c r="A705" s="377"/>
      <c r="B705" s="191"/>
      <c r="C705" s="191"/>
      <c r="D705" s="191"/>
      <c r="E705" s="191"/>
      <c r="F705" s="191"/>
      <c r="G705" s="191"/>
      <c r="H705" s="191"/>
      <c r="I705" s="191"/>
      <c r="J705" s="191"/>
      <c r="K705" s="191"/>
      <c r="L705" s="191"/>
      <c r="M705" s="191"/>
      <c r="N705" s="191"/>
      <c r="O705" s="191"/>
      <c r="P705" s="191"/>
      <c r="Q705" s="191"/>
      <c r="R705" s="191"/>
      <c r="S705" s="191"/>
      <c r="T705" s="191"/>
      <c r="U705" s="191"/>
      <c r="V705" s="378"/>
      <c r="W705" s="191"/>
      <c r="X705" s="191"/>
      <c r="Y705" s="191"/>
      <c r="Z705" s="191"/>
      <c r="AA705" s="191"/>
    </row>
    <row r="706" spans="1:27" ht="15.75" customHeight="1" x14ac:dyDescent="0.2">
      <c r="A706" s="377"/>
      <c r="B706" s="191"/>
      <c r="C706" s="191"/>
      <c r="D706" s="191"/>
      <c r="E706" s="191"/>
      <c r="F706" s="191"/>
      <c r="G706" s="191"/>
      <c r="H706" s="191"/>
      <c r="I706" s="191"/>
      <c r="J706" s="191"/>
      <c r="K706" s="191"/>
      <c r="L706" s="191"/>
      <c r="M706" s="191"/>
      <c r="N706" s="191"/>
      <c r="O706" s="191"/>
      <c r="P706" s="191"/>
      <c r="Q706" s="191"/>
      <c r="R706" s="191"/>
      <c r="S706" s="191"/>
      <c r="T706" s="191"/>
      <c r="U706" s="191"/>
      <c r="V706" s="378"/>
      <c r="W706" s="191"/>
      <c r="X706" s="191"/>
      <c r="Y706" s="191"/>
      <c r="Z706" s="191"/>
      <c r="AA706" s="191"/>
    </row>
    <row r="707" spans="1:27" ht="15.75" customHeight="1" x14ac:dyDescent="0.2">
      <c r="A707" s="377"/>
      <c r="B707" s="191"/>
      <c r="C707" s="191"/>
      <c r="D707" s="191"/>
      <c r="E707" s="191"/>
      <c r="F707" s="191"/>
      <c r="G707" s="191"/>
      <c r="H707" s="191"/>
      <c r="I707" s="191"/>
      <c r="J707" s="191"/>
      <c r="K707" s="191"/>
      <c r="L707" s="191"/>
      <c r="M707" s="191"/>
      <c r="N707" s="191"/>
      <c r="O707" s="191"/>
      <c r="P707" s="191"/>
      <c r="Q707" s="191"/>
      <c r="R707" s="191"/>
      <c r="S707" s="191"/>
      <c r="T707" s="191"/>
      <c r="U707" s="191"/>
      <c r="V707" s="378"/>
      <c r="W707" s="191"/>
      <c r="X707" s="191"/>
      <c r="Y707" s="191"/>
      <c r="Z707" s="191"/>
      <c r="AA707" s="191"/>
    </row>
    <row r="708" spans="1:27" ht="15.75" customHeight="1" x14ac:dyDescent="0.2">
      <c r="A708" s="377"/>
      <c r="B708" s="191"/>
      <c r="C708" s="191"/>
      <c r="D708" s="191"/>
      <c r="E708" s="191"/>
      <c r="F708" s="191"/>
      <c r="G708" s="191"/>
      <c r="H708" s="191"/>
      <c r="I708" s="191"/>
      <c r="J708" s="191"/>
      <c r="K708" s="191"/>
      <c r="L708" s="191"/>
      <c r="M708" s="191"/>
      <c r="N708" s="191"/>
      <c r="O708" s="191"/>
      <c r="P708" s="191"/>
      <c r="Q708" s="191"/>
      <c r="R708" s="191"/>
      <c r="S708" s="191"/>
      <c r="T708" s="191"/>
      <c r="U708" s="191"/>
      <c r="V708" s="378"/>
      <c r="W708" s="191"/>
      <c r="X708" s="191"/>
      <c r="Y708" s="191"/>
      <c r="Z708" s="191"/>
      <c r="AA708" s="191"/>
    </row>
    <row r="709" spans="1:27" ht="15.75" customHeight="1" x14ac:dyDescent="0.2">
      <c r="A709" s="377"/>
      <c r="B709" s="191"/>
      <c r="C709" s="191"/>
      <c r="D709" s="191"/>
      <c r="E709" s="191"/>
      <c r="F709" s="191"/>
      <c r="G709" s="191"/>
      <c r="H709" s="191"/>
      <c r="I709" s="191"/>
      <c r="J709" s="191"/>
      <c r="K709" s="191"/>
      <c r="L709" s="191"/>
      <c r="M709" s="191"/>
      <c r="N709" s="191"/>
      <c r="O709" s="191"/>
      <c r="P709" s="191"/>
      <c r="Q709" s="191"/>
      <c r="R709" s="191"/>
      <c r="S709" s="191"/>
      <c r="T709" s="191"/>
      <c r="U709" s="191"/>
      <c r="V709" s="378"/>
      <c r="W709" s="191"/>
      <c r="X709" s="191"/>
      <c r="Y709" s="191"/>
      <c r="Z709" s="191"/>
      <c r="AA709" s="191"/>
    </row>
    <row r="710" spans="1:27" ht="15.75" customHeight="1" x14ac:dyDescent="0.2">
      <c r="A710" s="377"/>
      <c r="B710" s="191"/>
      <c r="C710" s="191"/>
      <c r="D710" s="191"/>
      <c r="E710" s="191"/>
      <c r="F710" s="191"/>
      <c r="G710" s="191"/>
      <c r="H710" s="191"/>
      <c r="I710" s="191"/>
      <c r="J710" s="191"/>
      <c r="K710" s="191"/>
      <c r="L710" s="191"/>
      <c r="M710" s="191"/>
      <c r="N710" s="191"/>
      <c r="O710" s="191"/>
      <c r="P710" s="191"/>
      <c r="Q710" s="191"/>
      <c r="R710" s="191"/>
      <c r="S710" s="191"/>
      <c r="T710" s="191"/>
      <c r="U710" s="191"/>
      <c r="V710" s="378"/>
      <c r="W710" s="191"/>
      <c r="X710" s="191"/>
      <c r="Y710" s="191"/>
      <c r="Z710" s="191"/>
      <c r="AA710" s="191"/>
    </row>
    <row r="711" spans="1:27" ht="15.75" customHeight="1" x14ac:dyDescent="0.2">
      <c r="A711" s="377"/>
      <c r="B711" s="191"/>
      <c r="C711" s="191"/>
      <c r="D711" s="191"/>
      <c r="E711" s="191"/>
      <c r="F711" s="191"/>
      <c r="G711" s="191"/>
      <c r="H711" s="191"/>
      <c r="I711" s="191"/>
      <c r="J711" s="191"/>
      <c r="K711" s="191"/>
      <c r="L711" s="191"/>
      <c r="M711" s="191"/>
      <c r="N711" s="191"/>
      <c r="O711" s="191"/>
      <c r="P711" s="191"/>
      <c r="Q711" s="191"/>
      <c r="R711" s="191"/>
      <c r="S711" s="191"/>
      <c r="T711" s="191"/>
      <c r="U711" s="191"/>
      <c r="V711" s="378"/>
      <c r="W711" s="191"/>
      <c r="X711" s="191"/>
      <c r="Y711" s="191"/>
      <c r="Z711" s="191"/>
      <c r="AA711" s="191"/>
    </row>
    <row r="712" spans="1:27" ht="15.75" customHeight="1" x14ac:dyDescent="0.2">
      <c r="A712" s="377"/>
      <c r="B712" s="191"/>
      <c r="C712" s="191"/>
      <c r="D712" s="191"/>
      <c r="E712" s="191"/>
      <c r="F712" s="191"/>
      <c r="G712" s="191"/>
      <c r="H712" s="191"/>
      <c r="I712" s="191"/>
      <c r="J712" s="191"/>
      <c r="K712" s="191"/>
      <c r="L712" s="191"/>
      <c r="M712" s="191"/>
      <c r="N712" s="191"/>
      <c r="O712" s="191"/>
      <c r="P712" s="191"/>
      <c r="Q712" s="191"/>
      <c r="R712" s="191"/>
      <c r="S712" s="191"/>
      <c r="T712" s="191"/>
      <c r="U712" s="191"/>
      <c r="V712" s="378"/>
      <c r="W712" s="191"/>
      <c r="X712" s="191"/>
      <c r="Y712" s="191"/>
      <c r="Z712" s="191"/>
      <c r="AA712" s="191"/>
    </row>
    <row r="713" spans="1:27" ht="15.75" customHeight="1" x14ac:dyDescent="0.2">
      <c r="A713" s="377"/>
      <c r="B713" s="191"/>
      <c r="C713" s="191"/>
      <c r="D713" s="191"/>
      <c r="E713" s="191"/>
      <c r="F713" s="191"/>
      <c r="G713" s="191"/>
      <c r="H713" s="191"/>
      <c r="I713" s="191"/>
      <c r="J713" s="191"/>
      <c r="K713" s="191"/>
      <c r="L713" s="191"/>
      <c r="M713" s="191"/>
      <c r="N713" s="191"/>
      <c r="O713" s="191"/>
      <c r="P713" s="191"/>
      <c r="Q713" s="191"/>
      <c r="R713" s="191"/>
      <c r="S713" s="191"/>
      <c r="T713" s="191"/>
      <c r="U713" s="191"/>
      <c r="V713" s="378"/>
      <c r="W713" s="191"/>
      <c r="X713" s="191"/>
      <c r="Y713" s="191"/>
      <c r="Z713" s="191"/>
      <c r="AA713" s="191"/>
    </row>
    <row r="714" spans="1:27" ht="15.75" customHeight="1" x14ac:dyDescent="0.2">
      <c r="A714" s="377"/>
      <c r="B714" s="191"/>
      <c r="C714" s="191"/>
      <c r="D714" s="191"/>
      <c r="E714" s="191"/>
      <c r="F714" s="191"/>
      <c r="G714" s="191"/>
      <c r="H714" s="191"/>
      <c r="I714" s="191"/>
      <c r="J714" s="191"/>
      <c r="K714" s="191"/>
      <c r="L714" s="191"/>
      <c r="M714" s="191"/>
      <c r="N714" s="191"/>
      <c r="O714" s="191"/>
      <c r="P714" s="191"/>
      <c r="Q714" s="191"/>
      <c r="R714" s="191"/>
      <c r="S714" s="191"/>
      <c r="T714" s="191"/>
      <c r="U714" s="191"/>
      <c r="V714" s="378"/>
      <c r="W714" s="191"/>
      <c r="X714" s="191"/>
      <c r="Y714" s="191"/>
      <c r="Z714" s="191"/>
      <c r="AA714" s="191"/>
    </row>
    <row r="715" spans="1:27" ht="15.75" customHeight="1" x14ac:dyDescent="0.2">
      <c r="A715" s="377"/>
      <c r="B715" s="191"/>
      <c r="C715" s="191"/>
      <c r="D715" s="191"/>
      <c r="E715" s="191"/>
      <c r="F715" s="191"/>
      <c r="G715" s="191"/>
      <c r="H715" s="191"/>
      <c r="I715" s="191"/>
      <c r="J715" s="191"/>
      <c r="K715" s="191"/>
      <c r="L715" s="191"/>
      <c r="M715" s="191"/>
      <c r="N715" s="191"/>
      <c r="O715" s="191"/>
      <c r="P715" s="191"/>
      <c r="Q715" s="191"/>
      <c r="R715" s="191"/>
      <c r="S715" s="191"/>
      <c r="T715" s="191"/>
      <c r="U715" s="191"/>
      <c r="V715" s="378"/>
      <c r="W715" s="191"/>
      <c r="X715" s="191"/>
      <c r="Y715" s="191"/>
      <c r="Z715" s="191"/>
      <c r="AA715" s="191"/>
    </row>
    <row r="716" spans="1:27" ht="15.75" customHeight="1" x14ac:dyDescent="0.2">
      <c r="A716" s="377"/>
      <c r="B716" s="191"/>
      <c r="C716" s="191"/>
      <c r="D716" s="191"/>
      <c r="E716" s="191"/>
      <c r="F716" s="191"/>
      <c r="G716" s="191"/>
      <c r="H716" s="191"/>
      <c r="I716" s="191"/>
      <c r="J716" s="191"/>
      <c r="K716" s="191"/>
      <c r="L716" s="191"/>
      <c r="M716" s="191"/>
      <c r="N716" s="191"/>
      <c r="O716" s="191"/>
      <c r="P716" s="191"/>
      <c r="Q716" s="191"/>
      <c r="R716" s="191"/>
      <c r="S716" s="191"/>
      <c r="T716" s="191"/>
      <c r="U716" s="191"/>
      <c r="V716" s="378"/>
      <c r="W716" s="191"/>
      <c r="X716" s="191"/>
      <c r="Y716" s="191"/>
      <c r="Z716" s="191"/>
      <c r="AA716" s="191"/>
    </row>
    <row r="717" spans="1:27" ht="15.75" customHeight="1" x14ac:dyDescent="0.2">
      <c r="A717" s="377"/>
      <c r="B717" s="191"/>
      <c r="C717" s="191"/>
      <c r="D717" s="191"/>
      <c r="E717" s="191"/>
      <c r="F717" s="191"/>
      <c r="G717" s="191"/>
      <c r="H717" s="191"/>
      <c r="I717" s="191"/>
      <c r="J717" s="191"/>
      <c r="K717" s="191"/>
      <c r="L717" s="191"/>
      <c r="M717" s="191"/>
      <c r="N717" s="191"/>
      <c r="O717" s="191"/>
      <c r="P717" s="191"/>
      <c r="Q717" s="191"/>
      <c r="R717" s="191"/>
      <c r="S717" s="191"/>
      <c r="T717" s="191"/>
      <c r="U717" s="191"/>
      <c r="V717" s="378"/>
      <c r="W717" s="191"/>
      <c r="X717" s="191"/>
      <c r="Y717" s="191"/>
      <c r="Z717" s="191"/>
      <c r="AA717" s="191"/>
    </row>
    <row r="718" spans="1:27" ht="15.75" customHeight="1" x14ac:dyDescent="0.2">
      <c r="A718" s="377"/>
      <c r="B718" s="191"/>
      <c r="C718" s="191"/>
      <c r="D718" s="191"/>
      <c r="E718" s="191"/>
      <c r="F718" s="191"/>
      <c r="G718" s="191"/>
      <c r="H718" s="191"/>
      <c r="I718" s="191"/>
      <c r="J718" s="191"/>
      <c r="K718" s="191"/>
      <c r="L718" s="191"/>
      <c r="M718" s="191"/>
      <c r="N718" s="191"/>
      <c r="O718" s="191"/>
      <c r="P718" s="191"/>
      <c r="Q718" s="191"/>
      <c r="R718" s="191"/>
      <c r="S718" s="191"/>
      <c r="T718" s="191"/>
      <c r="U718" s="191"/>
      <c r="V718" s="378"/>
      <c r="W718" s="191"/>
      <c r="X718" s="191"/>
      <c r="Y718" s="191"/>
      <c r="Z718" s="191"/>
      <c r="AA718" s="191"/>
    </row>
    <row r="719" spans="1:27" ht="15.75" customHeight="1" x14ac:dyDescent="0.2">
      <c r="A719" s="377"/>
      <c r="B719" s="191"/>
      <c r="C719" s="191"/>
      <c r="D719" s="191"/>
      <c r="E719" s="191"/>
      <c r="F719" s="191"/>
      <c r="G719" s="191"/>
      <c r="H719" s="191"/>
      <c r="I719" s="191"/>
      <c r="J719" s="191"/>
      <c r="K719" s="191"/>
      <c r="L719" s="191"/>
      <c r="M719" s="191"/>
      <c r="N719" s="191"/>
      <c r="O719" s="191"/>
      <c r="P719" s="191"/>
      <c r="Q719" s="191"/>
      <c r="R719" s="191"/>
      <c r="S719" s="191"/>
      <c r="T719" s="191"/>
      <c r="U719" s="191"/>
      <c r="V719" s="378"/>
      <c r="W719" s="191"/>
      <c r="X719" s="191"/>
      <c r="Y719" s="191"/>
      <c r="Z719" s="191"/>
      <c r="AA719" s="191"/>
    </row>
    <row r="720" spans="1:27" ht="15.75" customHeight="1" x14ac:dyDescent="0.2">
      <c r="A720" s="377"/>
      <c r="B720" s="191"/>
      <c r="C720" s="191"/>
      <c r="D720" s="191"/>
      <c r="E720" s="191"/>
      <c r="F720" s="191"/>
      <c r="G720" s="191"/>
      <c r="H720" s="191"/>
      <c r="I720" s="191"/>
      <c r="J720" s="191"/>
      <c r="K720" s="191"/>
      <c r="L720" s="191"/>
      <c r="M720" s="191"/>
      <c r="N720" s="191"/>
      <c r="O720" s="191"/>
      <c r="P720" s="191"/>
      <c r="Q720" s="191"/>
      <c r="R720" s="191"/>
      <c r="S720" s="191"/>
      <c r="T720" s="191"/>
      <c r="U720" s="191"/>
      <c r="V720" s="378"/>
      <c r="W720" s="191"/>
      <c r="X720" s="191"/>
      <c r="Y720" s="191"/>
      <c r="Z720" s="191"/>
      <c r="AA720" s="191"/>
    </row>
    <row r="721" spans="1:27" ht="15.75" customHeight="1" x14ac:dyDescent="0.2">
      <c r="A721" s="377"/>
      <c r="B721" s="191"/>
      <c r="C721" s="191"/>
      <c r="D721" s="191"/>
      <c r="E721" s="191"/>
      <c r="F721" s="191"/>
      <c r="G721" s="191"/>
      <c r="H721" s="191"/>
      <c r="I721" s="191"/>
      <c r="J721" s="191"/>
      <c r="K721" s="191"/>
      <c r="L721" s="191"/>
      <c r="M721" s="191"/>
      <c r="N721" s="191"/>
      <c r="O721" s="191"/>
      <c r="P721" s="191"/>
      <c r="Q721" s="191"/>
      <c r="R721" s="191"/>
      <c r="S721" s="191"/>
      <c r="T721" s="191"/>
      <c r="U721" s="191"/>
      <c r="V721" s="378"/>
      <c r="W721" s="191"/>
      <c r="X721" s="191"/>
      <c r="Y721" s="191"/>
      <c r="Z721" s="191"/>
      <c r="AA721" s="191"/>
    </row>
    <row r="722" spans="1:27" ht="15.75" customHeight="1" x14ac:dyDescent="0.2">
      <c r="A722" s="377"/>
      <c r="B722" s="191"/>
      <c r="C722" s="191"/>
      <c r="D722" s="191"/>
      <c r="E722" s="191"/>
      <c r="F722" s="191"/>
      <c r="G722" s="191"/>
      <c r="H722" s="191"/>
      <c r="I722" s="191"/>
      <c r="J722" s="191"/>
      <c r="K722" s="191"/>
      <c r="L722" s="191"/>
      <c r="M722" s="191"/>
      <c r="N722" s="191"/>
      <c r="O722" s="191"/>
      <c r="P722" s="191"/>
      <c r="Q722" s="191"/>
      <c r="R722" s="191"/>
      <c r="S722" s="191"/>
      <c r="T722" s="191"/>
      <c r="U722" s="191"/>
      <c r="V722" s="378"/>
      <c r="W722" s="191"/>
      <c r="X722" s="191"/>
      <c r="Y722" s="191"/>
      <c r="Z722" s="191"/>
      <c r="AA722" s="191"/>
    </row>
    <row r="723" spans="1:27" ht="15.75" customHeight="1" x14ac:dyDescent="0.2">
      <c r="A723" s="377"/>
      <c r="B723" s="191"/>
      <c r="C723" s="191"/>
      <c r="D723" s="191"/>
      <c r="E723" s="191"/>
      <c r="F723" s="191"/>
      <c r="G723" s="191"/>
      <c r="H723" s="191"/>
      <c r="I723" s="191"/>
      <c r="J723" s="191"/>
      <c r="K723" s="191"/>
      <c r="L723" s="191"/>
      <c r="M723" s="191"/>
      <c r="N723" s="191"/>
      <c r="O723" s="191"/>
      <c r="P723" s="191"/>
      <c r="Q723" s="191"/>
      <c r="R723" s="191"/>
      <c r="S723" s="191"/>
      <c r="T723" s="191"/>
      <c r="U723" s="191"/>
      <c r="V723" s="378"/>
      <c r="W723" s="191"/>
      <c r="X723" s="191"/>
      <c r="Y723" s="191"/>
      <c r="Z723" s="191"/>
      <c r="AA723" s="191"/>
    </row>
    <row r="724" spans="1:27" ht="15.75" customHeight="1" x14ac:dyDescent="0.2">
      <c r="A724" s="377"/>
      <c r="B724" s="191"/>
      <c r="C724" s="191"/>
      <c r="D724" s="191"/>
      <c r="E724" s="191"/>
      <c r="F724" s="191"/>
      <c r="G724" s="191"/>
      <c r="H724" s="191"/>
      <c r="I724" s="191"/>
      <c r="J724" s="191"/>
      <c r="K724" s="191"/>
      <c r="L724" s="191"/>
      <c r="M724" s="191"/>
      <c r="N724" s="191"/>
      <c r="O724" s="191"/>
      <c r="P724" s="191"/>
      <c r="Q724" s="191"/>
      <c r="R724" s="191"/>
      <c r="S724" s="191"/>
      <c r="T724" s="191"/>
      <c r="U724" s="191"/>
      <c r="V724" s="378"/>
      <c r="W724" s="191"/>
      <c r="X724" s="191"/>
      <c r="Y724" s="191"/>
      <c r="Z724" s="191"/>
      <c r="AA724" s="191"/>
    </row>
    <row r="725" spans="1:27" ht="15.75" customHeight="1" x14ac:dyDescent="0.2">
      <c r="A725" s="377"/>
      <c r="B725" s="191"/>
      <c r="C725" s="191"/>
      <c r="D725" s="191"/>
      <c r="E725" s="191"/>
      <c r="F725" s="191"/>
      <c r="G725" s="191"/>
      <c r="H725" s="191"/>
      <c r="I725" s="191"/>
      <c r="J725" s="191"/>
      <c r="K725" s="191"/>
      <c r="L725" s="191"/>
      <c r="M725" s="191"/>
      <c r="N725" s="191"/>
      <c r="O725" s="191"/>
      <c r="P725" s="191"/>
      <c r="Q725" s="191"/>
      <c r="R725" s="191"/>
      <c r="S725" s="191"/>
      <c r="T725" s="191"/>
      <c r="U725" s="191"/>
      <c r="V725" s="378"/>
      <c r="W725" s="191"/>
      <c r="X725" s="191"/>
      <c r="Y725" s="191"/>
      <c r="Z725" s="191"/>
      <c r="AA725" s="191"/>
    </row>
    <row r="726" spans="1:27" ht="15.75" customHeight="1" x14ac:dyDescent="0.2">
      <c r="A726" s="377"/>
      <c r="B726" s="191"/>
      <c r="C726" s="191"/>
      <c r="D726" s="191"/>
      <c r="E726" s="191"/>
      <c r="F726" s="191"/>
      <c r="G726" s="191"/>
      <c r="H726" s="191"/>
      <c r="I726" s="191"/>
      <c r="J726" s="191"/>
      <c r="K726" s="191"/>
      <c r="L726" s="191"/>
      <c r="M726" s="191"/>
      <c r="N726" s="191"/>
      <c r="O726" s="191"/>
      <c r="P726" s="191"/>
      <c r="Q726" s="191"/>
      <c r="R726" s="191"/>
      <c r="S726" s="191"/>
      <c r="T726" s="191"/>
      <c r="U726" s="191"/>
      <c r="V726" s="378"/>
      <c r="W726" s="191"/>
      <c r="X726" s="191"/>
      <c r="Y726" s="191"/>
      <c r="Z726" s="191"/>
      <c r="AA726" s="191"/>
    </row>
    <row r="727" spans="1:27" ht="15.75" customHeight="1" x14ac:dyDescent="0.2">
      <c r="A727" s="377"/>
      <c r="B727" s="191"/>
      <c r="C727" s="191"/>
      <c r="D727" s="191"/>
      <c r="E727" s="191"/>
      <c r="F727" s="191"/>
      <c r="G727" s="191"/>
      <c r="H727" s="191"/>
      <c r="I727" s="191"/>
      <c r="J727" s="191"/>
      <c r="K727" s="191"/>
      <c r="L727" s="191"/>
      <c r="M727" s="191"/>
      <c r="N727" s="191"/>
      <c r="O727" s="191"/>
      <c r="P727" s="191"/>
      <c r="Q727" s="191"/>
      <c r="R727" s="191"/>
      <c r="S727" s="191"/>
      <c r="T727" s="191"/>
      <c r="U727" s="191"/>
      <c r="V727" s="378"/>
      <c r="W727" s="191"/>
      <c r="X727" s="191"/>
      <c r="Y727" s="191"/>
      <c r="Z727" s="191"/>
      <c r="AA727" s="191"/>
    </row>
    <row r="728" spans="1:27" ht="15.75" customHeight="1" x14ac:dyDescent="0.2">
      <c r="A728" s="377"/>
      <c r="B728" s="191"/>
      <c r="C728" s="191"/>
      <c r="D728" s="191"/>
      <c r="E728" s="191"/>
      <c r="F728" s="191"/>
      <c r="G728" s="191"/>
      <c r="H728" s="191"/>
      <c r="I728" s="191"/>
      <c r="J728" s="191"/>
      <c r="K728" s="191"/>
      <c r="L728" s="191"/>
      <c r="M728" s="191"/>
      <c r="N728" s="191"/>
      <c r="O728" s="191"/>
      <c r="P728" s="191"/>
      <c r="Q728" s="191"/>
      <c r="R728" s="191"/>
      <c r="S728" s="191"/>
      <c r="T728" s="191"/>
      <c r="U728" s="191"/>
      <c r="V728" s="378"/>
      <c r="W728" s="191"/>
      <c r="X728" s="191"/>
      <c r="Y728" s="191"/>
      <c r="Z728" s="191"/>
      <c r="AA728" s="191"/>
    </row>
    <row r="729" spans="1:27" ht="15.75" customHeight="1" x14ac:dyDescent="0.2">
      <c r="A729" s="377"/>
      <c r="B729" s="191"/>
      <c r="C729" s="191"/>
      <c r="D729" s="191"/>
      <c r="E729" s="191"/>
      <c r="F729" s="191"/>
      <c r="G729" s="191"/>
      <c r="H729" s="191"/>
      <c r="I729" s="191"/>
      <c r="J729" s="191"/>
      <c r="K729" s="191"/>
      <c r="L729" s="191"/>
      <c r="M729" s="191"/>
      <c r="N729" s="191"/>
      <c r="O729" s="191"/>
      <c r="P729" s="191"/>
      <c r="Q729" s="191"/>
      <c r="R729" s="191"/>
      <c r="S729" s="191"/>
      <c r="T729" s="191"/>
      <c r="U729" s="191"/>
      <c r="V729" s="378"/>
      <c r="W729" s="191"/>
      <c r="X729" s="191"/>
      <c r="Y729" s="191"/>
      <c r="Z729" s="191"/>
      <c r="AA729" s="191"/>
    </row>
    <row r="730" spans="1:27" ht="15.75" customHeight="1" x14ac:dyDescent="0.2">
      <c r="A730" s="377"/>
      <c r="B730" s="191"/>
      <c r="C730" s="191"/>
      <c r="D730" s="191"/>
      <c r="E730" s="191"/>
      <c r="F730" s="191"/>
      <c r="G730" s="191"/>
      <c r="H730" s="191"/>
      <c r="I730" s="191"/>
      <c r="J730" s="191"/>
      <c r="K730" s="191"/>
      <c r="L730" s="191"/>
      <c r="M730" s="191"/>
      <c r="N730" s="191"/>
      <c r="O730" s="191"/>
      <c r="P730" s="191"/>
      <c r="Q730" s="191"/>
      <c r="R730" s="191"/>
      <c r="S730" s="191"/>
      <c r="T730" s="191"/>
      <c r="U730" s="191"/>
      <c r="V730" s="378"/>
      <c r="W730" s="191"/>
      <c r="X730" s="191"/>
      <c r="Y730" s="191"/>
      <c r="Z730" s="191"/>
      <c r="AA730" s="191"/>
    </row>
    <row r="731" spans="1:27" ht="15.75" customHeight="1" x14ac:dyDescent="0.2">
      <c r="A731" s="377"/>
      <c r="B731" s="191"/>
      <c r="C731" s="191"/>
      <c r="D731" s="191"/>
      <c r="E731" s="191"/>
      <c r="F731" s="191"/>
      <c r="G731" s="191"/>
      <c r="H731" s="191"/>
      <c r="I731" s="191"/>
      <c r="J731" s="191"/>
      <c r="K731" s="191"/>
      <c r="L731" s="191"/>
      <c r="M731" s="191"/>
      <c r="N731" s="191"/>
      <c r="O731" s="191"/>
      <c r="P731" s="191"/>
      <c r="Q731" s="191"/>
      <c r="R731" s="191"/>
      <c r="S731" s="191"/>
      <c r="T731" s="191"/>
      <c r="U731" s="191"/>
      <c r="V731" s="378"/>
      <c r="W731" s="191"/>
      <c r="X731" s="191"/>
      <c r="Y731" s="191"/>
      <c r="Z731" s="191"/>
      <c r="AA731" s="191"/>
    </row>
    <row r="732" spans="1:27" ht="15.75" customHeight="1" x14ac:dyDescent="0.2">
      <c r="A732" s="377"/>
      <c r="B732" s="191"/>
      <c r="C732" s="191"/>
      <c r="D732" s="191"/>
      <c r="E732" s="191"/>
      <c r="F732" s="191"/>
      <c r="G732" s="191"/>
      <c r="H732" s="191"/>
      <c r="I732" s="191"/>
      <c r="J732" s="191"/>
      <c r="K732" s="191"/>
      <c r="L732" s="191"/>
      <c r="M732" s="191"/>
      <c r="N732" s="191"/>
      <c r="O732" s="191"/>
      <c r="P732" s="191"/>
      <c r="Q732" s="191"/>
      <c r="R732" s="191"/>
      <c r="S732" s="191"/>
      <c r="T732" s="191"/>
      <c r="U732" s="191"/>
      <c r="V732" s="378"/>
      <c r="W732" s="191"/>
      <c r="X732" s="191"/>
      <c r="Y732" s="191"/>
      <c r="Z732" s="191"/>
      <c r="AA732" s="191"/>
    </row>
    <row r="733" spans="1:27" ht="15.75" customHeight="1" x14ac:dyDescent="0.2">
      <c r="A733" s="377"/>
      <c r="B733" s="191"/>
      <c r="C733" s="191"/>
      <c r="D733" s="191"/>
      <c r="E733" s="191"/>
      <c r="F733" s="191"/>
      <c r="G733" s="191"/>
      <c r="H733" s="191"/>
      <c r="I733" s="191"/>
      <c r="J733" s="191"/>
      <c r="K733" s="191"/>
      <c r="L733" s="191"/>
      <c r="M733" s="191"/>
      <c r="N733" s="191"/>
      <c r="O733" s="191"/>
      <c r="P733" s="191"/>
      <c r="Q733" s="191"/>
      <c r="R733" s="191"/>
      <c r="S733" s="191"/>
      <c r="T733" s="191"/>
      <c r="U733" s="191"/>
      <c r="V733" s="378"/>
      <c r="W733" s="191"/>
      <c r="X733" s="191"/>
      <c r="Y733" s="191"/>
      <c r="Z733" s="191"/>
      <c r="AA733" s="191"/>
    </row>
    <row r="734" spans="1:27" ht="15.75" customHeight="1" x14ac:dyDescent="0.2">
      <c r="A734" s="377"/>
      <c r="B734" s="191"/>
      <c r="C734" s="191"/>
      <c r="D734" s="191"/>
      <c r="E734" s="191"/>
      <c r="F734" s="191"/>
      <c r="G734" s="191"/>
      <c r="H734" s="191"/>
      <c r="I734" s="191"/>
      <c r="J734" s="191"/>
      <c r="K734" s="191"/>
      <c r="L734" s="191"/>
      <c r="M734" s="191"/>
      <c r="N734" s="191"/>
      <c r="O734" s="191"/>
      <c r="P734" s="191"/>
      <c r="Q734" s="191"/>
      <c r="R734" s="191"/>
      <c r="S734" s="191"/>
      <c r="T734" s="191"/>
      <c r="U734" s="191"/>
      <c r="V734" s="378"/>
      <c r="W734" s="191"/>
      <c r="X734" s="191"/>
      <c r="Y734" s="191"/>
      <c r="Z734" s="191"/>
      <c r="AA734" s="191"/>
    </row>
    <row r="735" spans="1:27" ht="15.75" customHeight="1" x14ac:dyDescent="0.2">
      <c r="A735" s="377"/>
      <c r="B735" s="191"/>
      <c r="C735" s="191"/>
      <c r="D735" s="191"/>
      <c r="E735" s="191"/>
      <c r="F735" s="191"/>
      <c r="G735" s="191"/>
      <c r="H735" s="191"/>
      <c r="I735" s="191"/>
      <c r="J735" s="191"/>
      <c r="K735" s="191"/>
      <c r="L735" s="191"/>
      <c r="M735" s="191"/>
      <c r="N735" s="191"/>
      <c r="O735" s="191"/>
      <c r="P735" s="191"/>
      <c r="Q735" s="191"/>
      <c r="R735" s="191"/>
      <c r="S735" s="191"/>
      <c r="T735" s="191"/>
      <c r="U735" s="191"/>
      <c r="V735" s="378"/>
      <c r="W735" s="191"/>
      <c r="X735" s="191"/>
      <c r="Y735" s="191"/>
      <c r="Z735" s="191"/>
      <c r="AA735" s="191"/>
    </row>
    <row r="736" spans="1:27" ht="15.75" customHeight="1" x14ac:dyDescent="0.2">
      <c r="A736" s="377"/>
      <c r="B736" s="191"/>
      <c r="C736" s="191"/>
      <c r="D736" s="191"/>
      <c r="E736" s="191"/>
      <c r="F736" s="191"/>
      <c r="G736" s="191"/>
      <c r="H736" s="191"/>
      <c r="I736" s="191"/>
      <c r="J736" s="191"/>
      <c r="K736" s="191"/>
      <c r="L736" s="191"/>
      <c r="M736" s="191"/>
      <c r="N736" s="191"/>
      <c r="O736" s="191"/>
      <c r="P736" s="191"/>
      <c r="Q736" s="191"/>
      <c r="R736" s="191"/>
      <c r="S736" s="191"/>
      <c r="T736" s="191"/>
      <c r="U736" s="191"/>
      <c r="V736" s="378"/>
      <c r="W736" s="191"/>
      <c r="X736" s="191"/>
      <c r="Y736" s="191"/>
      <c r="Z736" s="191"/>
      <c r="AA736" s="191"/>
    </row>
    <row r="737" spans="1:27" ht="15.75" customHeight="1" x14ac:dyDescent="0.2">
      <c r="A737" s="377"/>
      <c r="B737" s="191"/>
      <c r="C737" s="191"/>
      <c r="D737" s="191"/>
      <c r="E737" s="191"/>
      <c r="F737" s="191"/>
      <c r="G737" s="191"/>
      <c r="H737" s="191"/>
      <c r="I737" s="191"/>
      <c r="J737" s="191"/>
      <c r="K737" s="191"/>
      <c r="L737" s="191"/>
      <c r="M737" s="191"/>
      <c r="N737" s="191"/>
      <c r="O737" s="191"/>
      <c r="P737" s="191"/>
      <c r="Q737" s="191"/>
      <c r="R737" s="191"/>
      <c r="S737" s="191"/>
      <c r="T737" s="191"/>
      <c r="U737" s="191"/>
      <c r="V737" s="378"/>
      <c r="W737" s="191"/>
      <c r="X737" s="191"/>
      <c r="Y737" s="191"/>
      <c r="Z737" s="191"/>
      <c r="AA737" s="191"/>
    </row>
    <row r="738" spans="1:27" ht="15.75" customHeight="1" x14ac:dyDescent="0.2">
      <c r="A738" s="377"/>
      <c r="B738" s="191"/>
      <c r="C738" s="191"/>
      <c r="D738" s="191"/>
      <c r="E738" s="191"/>
      <c r="F738" s="191"/>
      <c r="G738" s="191"/>
      <c r="H738" s="191"/>
      <c r="I738" s="191"/>
      <c r="J738" s="191"/>
      <c r="K738" s="191"/>
      <c r="L738" s="191"/>
      <c r="M738" s="191"/>
      <c r="N738" s="191"/>
      <c r="O738" s="191"/>
      <c r="P738" s="191"/>
      <c r="Q738" s="191"/>
      <c r="R738" s="191"/>
      <c r="S738" s="191"/>
      <c r="T738" s="191"/>
      <c r="U738" s="191"/>
      <c r="V738" s="378"/>
      <c r="W738" s="191"/>
      <c r="X738" s="191"/>
      <c r="Y738" s="191"/>
      <c r="Z738" s="191"/>
      <c r="AA738" s="191"/>
    </row>
    <row r="739" spans="1:27" ht="15.75" customHeight="1" x14ac:dyDescent="0.2">
      <c r="A739" s="377"/>
      <c r="B739" s="191"/>
      <c r="C739" s="191"/>
      <c r="D739" s="191"/>
      <c r="E739" s="191"/>
      <c r="F739" s="191"/>
      <c r="G739" s="191"/>
      <c r="H739" s="191"/>
      <c r="I739" s="191"/>
      <c r="J739" s="191"/>
      <c r="K739" s="191"/>
      <c r="L739" s="191"/>
      <c r="M739" s="191"/>
      <c r="N739" s="191"/>
      <c r="O739" s="191"/>
      <c r="P739" s="191"/>
      <c r="Q739" s="191"/>
      <c r="R739" s="191"/>
      <c r="S739" s="191"/>
      <c r="T739" s="191"/>
      <c r="U739" s="191"/>
      <c r="V739" s="378"/>
      <c r="W739" s="191"/>
      <c r="X739" s="191"/>
      <c r="Y739" s="191"/>
      <c r="Z739" s="191"/>
      <c r="AA739" s="191"/>
    </row>
    <row r="740" spans="1:27" ht="15.75" customHeight="1" x14ac:dyDescent="0.2">
      <c r="A740" s="377"/>
      <c r="B740" s="191"/>
      <c r="C740" s="191"/>
      <c r="D740" s="191"/>
      <c r="E740" s="191"/>
      <c r="F740" s="191"/>
      <c r="G740" s="191"/>
      <c r="H740" s="191"/>
      <c r="I740" s="191"/>
      <c r="J740" s="191"/>
      <c r="K740" s="191"/>
      <c r="L740" s="191"/>
      <c r="M740" s="191"/>
      <c r="N740" s="191"/>
      <c r="O740" s="191"/>
      <c r="P740" s="191"/>
      <c r="Q740" s="191"/>
      <c r="R740" s="191"/>
      <c r="S740" s="191"/>
      <c r="T740" s="191"/>
      <c r="U740" s="191"/>
      <c r="V740" s="378"/>
      <c r="W740" s="191"/>
      <c r="X740" s="191"/>
      <c r="Y740" s="191"/>
      <c r="Z740" s="191"/>
      <c r="AA740" s="191"/>
    </row>
    <row r="741" spans="1:27" ht="15.75" customHeight="1" x14ac:dyDescent="0.2">
      <c r="A741" s="377"/>
      <c r="B741" s="191"/>
      <c r="C741" s="191"/>
      <c r="D741" s="191"/>
      <c r="E741" s="191"/>
      <c r="F741" s="191"/>
      <c r="G741" s="191"/>
      <c r="H741" s="191"/>
      <c r="I741" s="191"/>
      <c r="J741" s="191"/>
      <c r="K741" s="191"/>
      <c r="L741" s="191"/>
      <c r="M741" s="191"/>
      <c r="N741" s="191"/>
      <c r="O741" s="191"/>
      <c r="P741" s="191"/>
      <c r="Q741" s="191"/>
      <c r="R741" s="191"/>
      <c r="S741" s="191"/>
      <c r="T741" s="191"/>
      <c r="U741" s="191"/>
      <c r="V741" s="378"/>
      <c r="W741" s="191"/>
      <c r="X741" s="191"/>
      <c r="Y741" s="191"/>
      <c r="Z741" s="191"/>
      <c r="AA741" s="191"/>
    </row>
    <row r="742" spans="1:27" ht="15.75" customHeight="1" x14ac:dyDescent="0.2">
      <c r="A742" s="377"/>
      <c r="B742" s="191"/>
      <c r="C742" s="191"/>
      <c r="D742" s="191"/>
      <c r="E742" s="191"/>
      <c r="F742" s="191"/>
      <c r="G742" s="191"/>
      <c r="H742" s="191"/>
      <c r="I742" s="191"/>
      <c r="J742" s="191"/>
      <c r="K742" s="191"/>
      <c r="L742" s="191"/>
      <c r="M742" s="191"/>
      <c r="N742" s="191"/>
      <c r="O742" s="191"/>
      <c r="P742" s="191"/>
      <c r="Q742" s="191"/>
      <c r="R742" s="191"/>
      <c r="S742" s="191"/>
      <c r="T742" s="191"/>
      <c r="U742" s="191"/>
      <c r="V742" s="378"/>
      <c r="W742" s="191"/>
      <c r="X742" s="191"/>
      <c r="Y742" s="191"/>
      <c r="Z742" s="191"/>
      <c r="AA742" s="191"/>
    </row>
    <row r="743" spans="1:27" ht="15.75" customHeight="1" x14ac:dyDescent="0.2">
      <c r="A743" s="377"/>
      <c r="B743" s="191"/>
      <c r="C743" s="191"/>
      <c r="D743" s="191"/>
      <c r="E743" s="191"/>
      <c r="F743" s="191"/>
      <c r="G743" s="191"/>
      <c r="H743" s="191"/>
      <c r="I743" s="191"/>
      <c r="J743" s="191"/>
      <c r="K743" s="191"/>
      <c r="L743" s="191"/>
      <c r="M743" s="191"/>
      <c r="N743" s="191"/>
      <c r="O743" s="191"/>
      <c r="P743" s="191"/>
      <c r="Q743" s="191"/>
      <c r="R743" s="191"/>
      <c r="S743" s="191"/>
      <c r="T743" s="191"/>
      <c r="U743" s="191"/>
      <c r="V743" s="378"/>
      <c r="W743" s="191"/>
      <c r="X743" s="191"/>
      <c r="Y743" s="191"/>
      <c r="Z743" s="191"/>
      <c r="AA743" s="191"/>
    </row>
    <row r="744" spans="1:27" ht="15.75" customHeight="1" x14ac:dyDescent="0.2">
      <c r="A744" s="377"/>
      <c r="B744" s="191"/>
      <c r="C744" s="191"/>
      <c r="D744" s="191"/>
      <c r="E744" s="191"/>
      <c r="F744" s="191"/>
      <c r="G744" s="191"/>
      <c r="H744" s="191"/>
      <c r="I744" s="191"/>
      <c r="J744" s="191"/>
      <c r="K744" s="191"/>
      <c r="L744" s="191"/>
      <c r="M744" s="191"/>
      <c r="N744" s="191"/>
      <c r="O744" s="191"/>
      <c r="P744" s="191"/>
      <c r="Q744" s="191"/>
      <c r="R744" s="191"/>
      <c r="S744" s="191"/>
      <c r="T744" s="191"/>
      <c r="U744" s="191"/>
      <c r="V744" s="378"/>
      <c r="W744" s="191"/>
      <c r="X744" s="191"/>
      <c r="Y744" s="191"/>
      <c r="Z744" s="191"/>
      <c r="AA744" s="191"/>
    </row>
    <row r="745" spans="1:27" ht="15.75" customHeight="1" x14ac:dyDescent="0.2">
      <c r="A745" s="377"/>
      <c r="B745" s="191"/>
      <c r="C745" s="191"/>
      <c r="D745" s="191"/>
      <c r="E745" s="191"/>
      <c r="F745" s="191"/>
      <c r="G745" s="191"/>
      <c r="H745" s="191"/>
      <c r="I745" s="191"/>
      <c r="J745" s="191"/>
      <c r="K745" s="191"/>
      <c r="L745" s="191"/>
      <c r="M745" s="191"/>
      <c r="N745" s="191"/>
      <c r="O745" s="191"/>
      <c r="P745" s="191"/>
      <c r="Q745" s="191"/>
      <c r="R745" s="191"/>
      <c r="S745" s="191"/>
      <c r="T745" s="191"/>
      <c r="U745" s="191"/>
      <c r="V745" s="378"/>
      <c r="W745" s="191"/>
      <c r="X745" s="191"/>
      <c r="Y745" s="191"/>
      <c r="Z745" s="191"/>
      <c r="AA745" s="191"/>
    </row>
    <row r="746" spans="1:27" ht="15.75" customHeight="1" x14ac:dyDescent="0.2">
      <c r="A746" s="377"/>
      <c r="B746" s="191"/>
      <c r="C746" s="191"/>
      <c r="D746" s="191"/>
      <c r="E746" s="191"/>
      <c r="F746" s="191"/>
      <c r="G746" s="191"/>
      <c r="H746" s="191"/>
      <c r="I746" s="191"/>
      <c r="J746" s="191"/>
      <c r="K746" s="191"/>
      <c r="L746" s="191"/>
      <c r="M746" s="191"/>
      <c r="N746" s="191"/>
      <c r="O746" s="191"/>
      <c r="P746" s="191"/>
      <c r="Q746" s="191"/>
      <c r="R746" s="191"/>
      <c r="S746" s="191"/>
      <c r="T746" s="191"/>
      <c r="U746" s="191"/>
      <c r="V746" s="378"/>
      <c r="W746" s="191"/>
      <c r="X746" s="191"/>
      <c r="Y746" s="191"/>
      <c r="Z746" s="191"/>
      <c r="AA746" s="191"/>
    </row>
    <row r="747" spans="1:27" ht="15.75" customHeight="1" x14ac:dyDescent="0.2">
      <c r="A747" s="377"/>
      <c r="B747" s="191"/>
      <c r="C747" s="191"/>
      <c r="D747" s="191"/>
      <c r="E747" s="191"/>
      <c r="F747" s="191"/>
      <c r="G747" s="191"/>
      <c r="H747" s="191"/>
      <c r="I747" s="191"/>
      <c r="J747" s="191"/>
      <c r="K747" s="191"/>
      <c r="L747" s="191"/>
      <c r="M747" s="191"/>
      <c r="N747" s="191"/>
      <c r="O747" s="191"/>
      <c r="P747" s="191"/>
      <c r="Q747" s="191"/>
      <c r="R747" s="191"/>
      <c r="S747" s="191"/>
      <c r="T747" s="191"/>
      <c r="U747" s="191"/>
      <c r="V747" s="378"/>
      <c r="W747" s="191"/>
      <c r="X747" s="191"/>
      <c r="Y747" s="191"/>
      <c r="Z747" s="191"/>
      <c r="AA747" s="191"/>
    </row>
    <row r="748" spans="1:27" ht="15.75" customHeight="1" x14ac:dyDescent="0.2">
      <c r="A748" s="377"/>
      <c r="B748" s="191"/>
      <c r="C748" s="191"/>
      <c r="D748" s="191"/>
      <c r="E748" s="191"/>
      <c r="F748" s="191"/>
      <c r="G748" s="191"/>
      <c r="H748" s="191"/>
      <c r="I748" s="191"/>
      <c r="J748" s="191"/>
      <c r="K748" s="191"/>
      <c r="L748" s="191"/>
      <c r="M748" s="191"/>
      <c r="N748" s="191"/>
      <c r="O748" s="191"/>
      <c r="P748" s="191"/>
      <c r="Q748" s="191"/>
      <c r="R748" s="191"/>
      <c r="S748" s="191"/>
      <c r="T748" s="191"/>
      <c r="U748" s="191"/>
      <c r="V748" s="378"/>
      <c r="W748" s="191"/>
      <c r="X748" s="191"/>
      <c r="Y748" s="191"/>
      <c r="Z748" s="191"/>
      <c r="AA748" s="191"/>
    </row>
    <row r="749" spans="1:27" ht="15.75" customHeight="1" x14ac:dyDescent="0.2">
      <c r="A749" s="377"/>
      <c r="B749" s="191"/>
      <c r="C749" s="191"/>
      <c r="D749" s="191"/>
      <c r="E749" s="191"/>
      <c r="F749" s="191"/>
      <c r="G749" s="191"/>
      <c r="H749" s="191"/>
      <c r="I749" s="191"/>
      <c r="J749" s="191"/>
      <c r="K749" s="191"/>
      <c r="L749" s="191"/>
      <c r="M749" s="191"/>
      <c r="N749" s="191"/>
      <c r="O749" s="191"/>
      <c r="P749" s="191"/>
      <c r="Q749" s="191"/>
      <c r="R749" s="191"/>
      <c r="S749" s="191"/>
      <c r="T749" s="191"/>
      <c r="U749" s="191"/>
      <c r="V749" s="378"/>
      <c r="W749" s="191"/>
      <c r="X749" s="191"/>
      <c r="Y749" s="191"/>
      <c r="Z749" s="191"/>
      <c r="AA749" s="191"/>
    </row>
    <row r="750" spans="1:27" ht="15.75" customHeight="1" x14ac:dyDescent="0.2">
      <c r="A750" s="377"/>
      <c r="B750" s="191"/>
      <c r="C750" s="191"/>
      <c r="D750" s="191"/>
      <c r="E750" s="191"/>
      <c r="F750" s="191"/>
      <c r="G750" s="191"/>
      <c r="H750" s="191"/>
      <c r="I750" s="191"/>
      <c r="J750" s="191"/>
      <c r="K750" s="191"/>
      <c r="L750" s="191"/>
      <c r="M750" s="191"/>
      <c r="N750" s="191"/>
      <c r="O750" s="191"/>
      <c r="P750" s="191"/>
      <c r="Q750" s="191"/>
      <c r="R750" s="191"/>
      <c r="S750" s="191"/>
      <c r="T750" s="191"/>
      <c r="U750" s="191"/>
      <c r="V750" s="378"/>
      <c r="W750" s="191"/>
      <c r="X750" s="191"/>
      <c r="Y750" s="191"/>
      <c r="Z750" s="191"/>
      <c r="AA750" s="191"/>
    </row>
    <row r="751" spans="1:27" ht="15.75" customHeight="1" x14ac:dyDescent="0.2">
      <c r="A751" s="377"/>
      <c r="B751" s="191"/>
      <c r="C751" s="191"/>
      <c r="D751" s="191"/>
      <c r="E751" s="191"/>
      <c r="F751" s="191"/>
      <c r="G751" s="191"/>
      <c r="H751" s="191"/>
      <c r="I751" s="191"/>
      <c r="J751" s="191"/>
      <c r="K751" s="191"/>
      <c r="L751" s="191"/>
      <c r="M751" s="191"/>
      <c r="N751" s="191"/>
      <c r="O751" s="191"/>
      <c r="P751" s="191"/>
      <c r="Q751" s="191"/>
      <c r="R751" s="191"/>
      <c r="S751" s="191"/>
      <c r="T751" s="191"/>
      <c r="U751" s="191"/>
      <c r="V751" s="378"/>
      <c r="W751" s="191"/>
      <c r="X751" s="191"/>
      <c r="Y751" s="191"/>
      <c r="Z751" s="191"/>
      <c r="AA751" s="191"/>
    </row>
    <row r="752" spans="1:27" ht="15.75" customHeight="1" x14ac:dyDescent="0.2">
      <c r="A752" s="377"/>
      <c r="B752" s="191"/>
      <c r="C752" s="191"/>
      <c r="D752" s="191"/>
      <c r="E752" s="191"/>
      <c r="F752" s="191"/>
      <c r="G752" s="191"/>
      <c r="H752" s="191"/>
      <c r="I752" s="191"/>
      <c r="J752" s="191"/>
      <c r="K752" s="191"/>
      <c r="L752" s="191"/>
      <c r="M752" s="191"/>
      <c r="N752" s="191"/>
      <c r="O752" s="191"/>
      <c r="P752" s="191"/>
      <c r="Q752" s="191"/>
      <c r="R752" s="191"/>
      <c r="S752" s="191"/>
      <c r="T752" s="191"/>
      <c r="U752" s="191"/>
      <c r="V752" s="378"/>
      <c r="W752" s="191"/>
      <c r="X752" s="191"/>
      <c r="Y752" s="191"/>
      <c r="Z752" s="191"/>
      <c r="AA752" s="191"/>
    </row>
    <row r="753" spans="1:27" ht="15.75" customHeight="1" x14ac:dyDescent="0.2">
      <c r="A753" s="377"/>
      <c r="B753" s="191"/>
      <c r="C753" s="191"/>
      <c r="D753" s="191"/>
      <c r="E753" s="191"/>
      <c r="F753" s="191"/>
      <c r="G753" s="191"/>
      <c r="H753" s="191"/>
      <c r="I753" s="191"/>
      <c r="J753" s="191"/>
      <c r="K753" s="191"/>
      <c r="L753" s="191"/>
      <c r="M753" s="191"/>
      <c r="N753" s="191"/>
      <c r="O753" s="191"/>
      <c r="P753" s="191"/>
      <c r="Q753" s="191"/>
      <c r="R753" s="191"/>
      <c r="S753" s="191"/>
      <c r="T753" s="191"/>
      <c r="U753" s="191"/>
      <c r="V753" s="378"/>
      <c r="W753" s="191"/>
      <c r="X753" s="191"/>
      <c r="Y753" s="191"/>
      <c r="Z753" s="191"/>
      <c r="AA753" s="191"/>
    </row>
    <row r="754" spans="1:27" ht="15.75" customHeight="1" x14ac:dyDescent="0.2">
      <c r="A754" s="377"/>
      <c r="B754" s="191"/>
      <c r="C754" s="191"/>
      <c r="D754" s="191"/>
      <c r="E754" s="191"/>
      <c r="F754" s="191"/>
      <c r="G754" s="191"/>
      <c r="H754" s="191"/>
      <c r="I754" s="191"/>
      <c r="J754" s="191"/>
      <c r="K754" s="191"/>
      <c r="L754" s="191"/>
      <c r="M754" s="191"/>
      <c r="N754" s="191"/>
      <c r="O754" s="191"/>
      <c r="P754" s="191"/>
      <c r="Q754" s="191"/>
      <c r="R754" s="191"/>
      <c r="S754" s="191"/>
      <c r="T754" s="191"/>
      <c r="U754" s="191"/>
      <c r="V754" s="378"/>
      <c r="W754" s="191"/>
      <c r="X754" s="191"/>
      <c r="Y754" s="191"/>
      <c r="Z754" s="191"/>
      <c r="AA754" s="191"/>
    </row>
    <row r="755" spans="1:27" ht="15.75" customHeight="1" x14ac:dyDescent="0.2">
      <c r="A755" s="377"/>
      <c r="B755" s="191"/>
      <c r="C755" s="191"/>
      <c r="D755" s="191"/>
      <c r="E755" s="191"/>
      <c r="F755" s="191"/>
      <c r="G755" s="191"/>
      <c r="H755" s="191"/>
      <c r="I755" s="191"/>
      <c r="J755" s="191"/>
      <c r="K755" s="191"/>
      <c r="L755" s="191"/>
      <c r="M755" s="191"/>
      <c r="N755" s="191"/>
      <c r="O755" s="191"/>
      <c r="P755" s="191"/>
      <c r="Q755" s="191"/>
      <c r="R755" s="191"/>
      <c r="S755" s="191"/>
      <c r="T755" s="191"/>
      <c r="U755" s="191"/>
      <c r="V755" s="378"/>
      <c r="W755" s="191"/>
      <c r="X755" s="191"/>
      <c r="Y755" s="191"/>
      <c r="Z755" s="191"/>
      <c r="AA755" s="191"/>
    </row>
    <row r="756" spans="1:27" ht="15.75" customHeight="1" x14ac:dyDescent="0.2">
      <c r="A756" s="377"/>
      <c r="B756" s="191"/>
      <c r="C756" s="191"/>
      <c r="D756" s="191"/>
      <c r="E756" s="191"/>
      <c r="F756" s="191"/>
      <c r="G756" s="191"/>
      <c r="H756" s="191"/>
      <c r="I756" s="191"/>
      <c r="J756" s="191"/>
      <c r="K756" s="191"/>
      <c r="L756" s="191"/>
      <c r="M756" s="191"/>
      <c r="N756" s="191"/>
      <c r="O756" s="191"/>
      <c r="P756" s="191"/>
      <c r="Q756" s="191"/>
      <c r="R756" s="191"/>
      <c r="S756" s="191"/>
      <c r="T756" s="191"/>
      <c r="U756" s="191"/>
      <c r="V756" s="378"/>
      <c r="W756" s="191"/>
      <c r="X756" s="191"/>
      <c r="Y756" s="191"/>
      <c r="Z756" s="191"/>
      <c r="AA756" s="191"/>
    </row>
    <row r="757" spans="1:27" ht="15.75" customHeight="1" x14ac:dyDescent="0.2">
      <c r="A757" s="377"/>
      <c r="B757" s="191"/>
      <c r="C757" s="191"/>
      <c r="D757" s="191"/>
      <c r="E757" s="191"/>
      <c r="F757" s="191"/>
      <c r="G757" s="191"/>
      <c r="H757" s="191"/>
      <c r="I757" s="191"/>
      <c r="J757" s="191"/>
      <c r="K757" s="191"/>
      <c r="L757" s="191"/>
      <c r="M757" s="191"/>
      <c r="N757" s="191"/>
      <c r="O757" s="191"/>
      <c r="P757" s="191"/>
      <c r="Q757" s="191"/>
      <c r="R757" s="191"/>
      <c r="S757" s="191"/>
      <c r="T757" s="191"/>
      <c r="U757" s="191"/>
      <c r="V757" s="378"/>
      <c r="W757" s="191"/>
      <c r="X757" s="191"/>
      <c r="Y757" s="191"/>
      <c r="Z757" s="191"/>
      <c r="AA757" s="191"/>
    </row>
    <row r="758" spans="1:27" ht="15.75" customHeight="1" x14ac:dyDescent="0.2">
      <c r="A758" s="377"/>
      <c r="B758" s="191"/>
      <c r="C758" s="191"/>
      <c r="D758" s="191"/>
      <c r="E758" s="191"/>
      <c r="F758" s="191"/>
      <c r="G758" s="191"/>
      <c r="H758" s="191"/>
      <c r="I758" s="191"/>
      <c r="J758" s="191"/>
      <c r="K758" s="191"/>
      <c r="L758" s="191"/>
      <c r="M758" s="191"/>
      <c r="N758" s="191"/>
      <c r="O758" s="191"/>
      <c r="P758" s="191"/>
      <c r="Q758" s="191"/>
      <c r="R758" s="191"/>
      <c r="S758" s="191"/>
      <c r="T758" s="191"/>
      <c r="U758" s="191"/>
      <c r="V758" s="378"/>
      <c r="W758" s="191"/>
      <c r="X758" s="191"/>
      <c r="Y758" s="191"/>
      <c r="Z758" s="191"/>
      <c r="AA758" s="191"/>
    </row>
    <row r="759" spans="1:27" ht="15.75" customHeight="1" x14ac:dyDescent="0.2">
      <c r="A759" s="377"/>
      <c r="B759" s="191"/>
      <c r="C759" s="191"/>
      <c r="D759" s="191"/>
      <c r="E759" s="191"/>
      <c r="F759" s="191"/>
      <c r="G759" s="191"/>
      <c r="H759" s="191"/>
      <c r="I759" s="191"/>
      <c r="J759" s="191"/>
      <c r="K759" s="191"/>
      <c r="L759" s="191"/>
      <c r="M759" s="191"/>
      <c r="N759" s="191"/>
      <c r="O759" s="191"/>
      <c r="P759" s="191"/>
      <c r="Q759" s="191"/>
      <c r="R759" s="191"/>
      <c r="S759" s="191"/>
      <c r="T759" s="191"/>
      <c r="U759" s="191"/>
      <c r="V759" s="378"/>
      <c r="W759" s="191"/>
      <c r="X759" s="191"/>
      <c r="Y759" s="191"/>
      <c r="Z759" s="191"/>
      <c r="AA759" s="191"/>
    </row>
    <row r="760" spans="1:27" ht="15.75" customHeight="1" x14ac:dyDescent="0.2">
      <c r="A760" s="377"/>
      <c r="B760" s="191"/>
      <c r="C760" s="191"/>
      <c r="D760" s="191"/>
      <c r="E760" s="191"/>
      <c r="F760" s="191"/>
      <c r="G760" s="191"/>
      <c r="H760" s="191"/>
      <c r="I760" s="191"/>
      <c r="J760" s="191"/>
      <c r="K760" s="191"/>
      <c r="L760" s="191"/>
      <c r="M760" s="191"/>
      <c r="N760" s="191"/>
      <c r="O760" s="191"/>
      <c r="P760" s="191"/>
      <c r="Q760" s="191"/>
      <c r="R760" s="191"/>
      <c r="S760" s="191"/>
      <c r="T760" s="191"/>
      <c r="U760" s="191"/>
      <c r="V760" s="378"/>
      <c r="W760" s="191"/>
      <c r="X760" s="191"/>
      <c r="Y760" s="191"/>
      <c r="Z760" s="191"/>
      <c r="AA760" s="191"/>
    </row>
    <row r="761" spans="1:27" ht="15.75" customHeight="1" x14ac:dyDescent="0.2">
      <c r="A761" s="377"/>
      <c r="B761" s="191"/>
      <c r="C761" s="191"/>
      <c r="D761" s="191"/>
      <c r="E761" s="191"/>
      <c r="F761" s="191"/>
      <c r="G761" s="191"/>
      <c r="H761" s="191"/>
      <c r="I761" s="191"/>
      <c r="J761" s="191"/>
      <c r="K761" s="191"/>
      <c r="L761" s="191"/>
      <c r="M761" s="191"/>
      <c r="N761" s="191"/>
      <c r="O761" s="191"/>
      <c r="P761" s="191"/>
      <c r="Q761" s="191"/>
      <c r="R761" s="191"/>
      <c r="S761" s="191"/>
      <c r="T761" s="191"/>
      <c r="U761" s="191"/>
      <c r="V761" s="378"/>
      <c r="W761" s="191"/>
      <c r="X761" s="191"/>
      <c r="Y761" s="191"/>
      <c r="Z761" s="191"/>
      <c r="AA761" s="191"/>
    </row>
    <row r="762" spans="1:27" ht="15.75" customHeight="1" x14ac:dyDescent="0.2">
      <c r="A762" s="377"/>
      <c r="B762" s="191"/>
      <c r="C762" s="191"/>
      <c r="D762" s="191"/>
      <c r="E762" s="191"/>
      <c r="F762" s="191"/>
      <c r="G762" s="191"/>
      <c r="H762" s="191"/>
      <c r="I762" s="191"/>
      <c r="J762" s="191"/>
      <c r="K762" s="191"/>
      <c r="L762" s="191"/>
      <c r="M762" s="191"/>
      <c r="N762" s="191"/>
      <c r="O762" s="191"/>
      <c r="P762" s="191"/>
      <c r="Q762" s="191"/>
      <c r="R762" s="191"/>
      <c r="S762" s="191"/>
      <c r="T762" s="191"/>
      <c r="U762" s="191"/>
      <c r="V762" s="378"/>
      <c r="W762" s="191"/>
      <c r="X762" s="191"/>
      <c r="Y762" s="191"/>
      <c r="Z762" s="191"/>
      <c r="AA762" s="191"/>
    </row>
    <row r="763" spans="1:27" ht="15.75" customHeight="1" x14ac:dyDescent="0.2">
      <c r="A763" s="377"/>
      <c r="B763" s="191"/>
      <c r="C763" s="191"/>
      <c r="D763" s="191"/>
      <c r="E763" s="191"/>
      <c r="F763" s="191"/>
      <c r="G763" s="191"/>
      <c r="H763" s="191"/>
      <c r="I763" s="191"/>
      <c r="J763" s="191"/>
      <c r="K763" s="191"/>
      <c r="L763" s="191"/>
      <c r="M763" s="191"/>
      <c r="N763" s="191"/>
      <c r="O763" s="191"/>
      <c r="P763" s="191"/>
      <c r="Q763" s="191"/>
      <c r="R763" s="191"/>
      <c r="S763" s="191"/>
      <c r="T763" s="191"/>
      <c r="U763" s="191"/>
      <c r="V763" s="378"/>
      <c r="W763" s="191"/>
      <c r="X763" s="191"/>
      <c r="Y763" s="191"/>
      <c r="Z763" s="191"/>
      <c r="AA763" s="191"/>
    </row>
    <row r="764" spans="1:27" ht="15.75" customHeight="1" x14ac:dyDescent="0.2">
      <c r="A764" s="377"/>
      <c r="B764" s="191"/>
      <c r="C764" s="191"/>
      <c r="D764" s="191"/>
      <c r="E764" s="191"/>
      <c r="F764" s="191"/>
      <c r="G764" s="191"/>
      <c r="H764" s="191"/>
      <c r="I764" s="191"/>
      <c r="J764" s="191"/>
      <c r="K764" s="191"/>
      <c r="L764" s="191"/>
      <c r="M764" s="191"/>
      <c r="N764" s="191"/>
      <c r="O764" s="191"/>
      <c r="P764" s="191"/>
      <c r="Q764" s="191"/>
      <c r="R764" s="191"/>
      <c r="S764" s="191"/>
      <c r="T764" s="191"/>
      <c r="U764" s="191"/>
      <c r="V764" s="378"/>
      <c r="W764" s="191"/>
      <c r="X764" s="191"/>
      <c r="Y764" s="191"/>
      <c r="Z764" s="191"/>
      <c r="AA764" s="191"/>
    </row>
    <row r="765" spans="1:27" ht="15.75" customHeight="1" x14ac:dyDescent="0.2">
      <c r="A765" s="377"/>
      <c r="B765" s="191"/>
      <c r="C765" s="191"/>
      <c r="D765" s="191"/>
      <c r="E765" s="191"/>
      <c r="F765" s="191"/>
      <c r="G765" s="191"/>
      <c r="H765" s="191"/>
      <c r="I765" s="191"/>
      <c r="J765" s="191"/>
      <c r="K765" s="191"/>
      <c r="L765" s="191"/>
      <c r="M765" s="191"/>
      <c r="N765" s="191"/>
      <c r="O765" s="191"/>
      <c r="P765" s="191"/>
      <c r="Q765" s="191"/>
      <c r="R765" s="191"/>
      <c r="S765" s="191"/>
      <c r="T765" s="191"/>
      <c r="U765" s="191"/>
      <c r="V765" s="378"/>
      <c r="W765" s="191"/>
      <c r="X765" s="191"/>
      <c r="Y765" s="191"/>
      <c r="Z765" s="191"/>
      <c r="AA765" s="191"/>
    </row>
    <row r="766" spans="1:27" ht="15.75" customHeight="1" x14ac:dyDescent="0.2">
      <c r="A766" s="377"/>
      <c r="B766" s="191"/>
      <c r="C766" s="191"/>
      <c r="D766" s="191"/>
      <c r="E766" s="191"/>
      <c r="F766" s="191"/>
      <c r="G766" s="191"/>
      <c r="H766" s="191"/>
      <c r="I766" s="191"/>
      <c r="J766" s="191"/>
      <c r="K766" s="191"/>
      <c r="L766" s="191"/>
      <c r="M766" s="191"/>
      <c r="N766" s="191"/>
      <c r="O766" s="191"/>
      <c r="P766" s="191"/>
      <c r="Q766" s="191"/>
      <c r="R766" s="191"/>
      <c r="S766" s="191"/>
      <c r="T766" s="191"/>
      <c r="U766" s="191"/>
      <c r="V766" s="378"/>
      <c r="W766" s="191"/>
      <c r="X766" s="191"/>
      <c r="Y766" s="191"/>
      <c r="Z766" s="191"/>
      <c r="AA766" s="191"/>
    </row>
    <row r="767" spans="1:27" ht="15.75" customHeight="1" x14ac:dyDescent="0.2">
      <c r="A767" s="377"/>
      <c r="B767" s="191"/>
      <c r="C767" s="191"/>
      <c r="D767" s="191"/>
      <c r="E767" s="191"/>
      <c r="F767" s="191"/>
      <c r="G767" s="191"/>
      <c r="H767" s="191"/>
      <c r="I767" s="191"/>
      <c r="J767" s="191"/>
      <c r="K767" s="191"/>
      <c r="L767" s="191"/>
      <c r="M767" s="191"/>
      <c r="N767" s="191"/>
      <c r="O767" s="191"/>
      <c r="P767" s="191"/>
      <c r="Q767" s="191"/>
      <c r="R767" s="191"/>
      <c r="S767" s="191"/>
      <c r="T767" s="191"/>
      <c r="U767" s="191"/>
      <c r="V767" s="378"/>
      <c r="W767" s="191"/>
      <c r="X767" s="191"/>
      <c r="Y767" s="191"/>
      <c r="Z767" s="191"/>
      <c r="AA767" s="191"/>
    </row>
    <row r="768" spans="1:27" ht="15.75" customHeight="1" x14ac:dyDescent="0.2">
      <c r="A768" s="377"/>
      <c r="B768" s="191"/>
      <c r="C768" s="191"/>
      <c r="D768" s="191"/>
      <c r="E768" s="191"/>
      <c r="F768" s="191"/>
      <c r="G768" s="191"/>
      <c r="H768" s="191"/>
      <c r="I768" s="191"/>
      <c r="J768" s="191"/>
      <c r="K768" s="191"/>
      <c r="L768" s="191"/>
      <c r="M768" s="191"/>
      <c r="N768" s="191"/>
      <c r="O768" s="191"/>
      <c r="P768" s="191"/>
      <c r="Q768" s="191"/>
      <c r="R768" s="191"/>
      <c r="S768" s="191"/>
      <c r="T768" s="191"/>
      <c r="U768" s="191"/>
      <c r="V768" s="378"/>
      <c r="W768" s="191"/>
      <c r="X768" s="191"/>
      <c r="Y768" s="191"/>
      <c r="Z768" s="191"/>
      <c r="AA768" s="191"/>
    </row>
    <row r="769" spans="1:27" ht="15.75" customHeight="1" x14ac:dyDescent="0.2">
      <c r="A769" s="377"/>
      <c r="B769" s="191"/>
      <c r="C769" s="191"/>
      <c r="D769" s="191"/>
      <c r="E769" s="191"/>
      <c r="F769" s="191"/>
      <c r="G769" s="191"/>
      <c r="H769" s="191"/>
      <c r="I769" s="191"/>
      <c r="J769" s="191"/>
      <c r="K769" s="191"/>
      <c r="L769" s="191"/>
      <c r="M769" s="191"/>
      <c r="N769" s="191"/>
      <c r="O769" s="191"/>
      <c r="P769" s="191"/>
      <c r="Q769" s="191"/>
      <c r="R769" s="191"/>
      <c r="S769" s="191"/>
      <c r="T769" s="191"/>
      <c r="U769" s="191"/>
      <c r="V769" s="378"/>
      <c r="W769" s="191"/>
      <c r="X769" s="191"/>
      <c r="Y769" s="191"/>
      <c r="Z769" s="191"/>
      <c r="AA769" s="191"/>
    </row>
    <row r="770" spans="1:27" ht="15.75" customHeight="1" x14ac:dyDescent="0.2">
      <c r="A770" s="377"/>
      <c r="B770" s="191"/>
      <c r="C770" s="191"/>
      <c r="D770" s="191"/>
      <c r="E770" s="191"/>
      <c r="F770" s="191"/>
      <c r="G770" s="191"/>
      <c r="H770" s="191"/>
      <c r="I770" s="191"/>
      <c r="J770" s="191"/>
      <c r="K770" s="191"/>
      <c r="L770" s="191"/>
      <c r="M770" s="191"/>
      <c r="N770" s="191"/>
      <c r="O770" s="191"/>
      <c r="P770" s="191"/>
      <c r="Q770" s="191"/>
      <c r="R770" s="191"/>
      <c r="S770" s="191"/>
      <c r="T770" s="191"/>
      <c r="U770" s="191"/>
      <c r="V770" s="378"/>
      <c r="W770" s="191"/>
      <c r="X770" s="191"/>
      <c r="Y770" s="191"/>
      <c r="Z770" s="191"/>
      <c r="AA770" s="191"/>
    </row>
    <row r="771" spans="1:27" ht="15.75" customHeight="1" x14ac:dyDescent="0.2">
      <c r="A771" s="377"/>
      <c r="B771" s="191"/>
      <c r="C771" s="191"/>
      <c r="D771" s="191"/>
      <c r="E771" s="191"/>
      <c r="F771" s="191"/>
      <c r="G771" s="191"/>
      <c r="H771" s="191"/>
      <c r="I771" s="191"/>
      <c r="J771" s="191"/>
      <c r="K771" s="191"/>
      <c r="L771" s="191"/>
      <c r="M771" s="191"/>
      <c r="N771" s="191"/>
      <c r="O771" s="191"/>
      <c r="P771" s="191"/>
      <c r="Q771" s="191"/>
      <c r="R771" s="191"/>
      <c r="S771" s="191"/>
      <c r="T771" s="191"/>
      <c r="U771" s="191"/>
      <c r="V771" s="378"/>
      <c r="W771" s="191"/>
      <c r="X771" s="191"/>
      <c r="Y771" s="191"/>
      <c r="Z771" s="191"/>
      <c r="AA771" s="191"/>
    </row>
    <row r="772" spans="1:27" ht="15.75" customHeight="1" x14ac:dyDescent="0.2">
      <c r="A772" s="377"/>
      <c r="B772" s="191"/>
      <c r="C772" s="191"/>
      <c r="D772" s="191"/>
      <c r="E772" s="191"/>
      <c r="F772" s="191"/>
      <c r="G772" s="191"/>
      <c r="H772" s="191"/>
      <c r="I772" s="191"/>
      <c r="J772" s="191"/>
      <c r="K772" s="191"/>
      <c r="L772" s="191"/>
      <c r="M772" s="191"/>
      <c r="N772" s="191"/>
      <c r="O772" s="191"/>
      <c r="P772" s="191"/>
      <c r="Q772" s="191"/>
      <c r="R772" s="191"/>
      <c r="S772" s="191"/>
      <c r="T772" s="191"/>
      <c r="U772" s="191"/>
      <c r="V772" s="378"/>
      <c r="W772" s="191"/>
      <c r="X772" s="191"/>
      <c r="Y772" s="191"/>
      <c r="Z772" s="191"/>
      <c r="AA772" s="191"/>
    </row>
    <row r="773" spans="1:27" ht="15.75" customHeight="1" x14ac:dyDescent="0.2">
      <c r="A773" s="377"/>
      <c r="B773" s="191"/>
      <c r="C773" s="191"/>
      <c r="D773" s="191"/>
      <c r="E773" s="191"/>
      <c r="F773" s="191"/>
      <c r="G773" s="191"/>
      <c r="H773" s="191"/>
      <c r="I773" s="191"/>
      <c r="J773" s="191"/>
      <c r="K773" s="191"/>
      <c r="L773" s="191"/>
      <c r="M773" s="191"/>
      <c r="N773" s="191"/>
      <c r="O773" s="191"/>
      <c r="P773" s="191"/>
      <c r="Q773" s="191"/>
      <c r="R773" s="191"/>
      <c r="S773" s="191"/>
      <c r="T773" s="191"/>
      <c r="U773" s="191"/>
      <c r="V773" s="378"/>
      <c r="W773" s="191"/>
      <c r="X773" s="191"/>
      <c r="Y773" s="191"/>
      <c r="Z773" s="191"/>
      <c r="AA773" s="191"/>
    </row>
    <row r="774" spans="1:27" ht="15.75" customHeight="1" x14ac:dyDescent="0.2">
      <c r="A774" s="377"/>
      <c r="B774" s="191"/>
      <c r="C774" s="191"/>
      <c r="D774" s="191"/>
      <c r="E774" s="191"/>
      <c r="F774" s="191"/>
      <c r="G774" s="191"/>
      <c r="H774" s="191"/>
      <c r="I774" s="191"/>
      <c r="J774" s="191"/>
      <c r="K774" s="191"/>
      <c r="L774" s="191"/>
      <c r="M774" s="191"/>
      <c r="N774" s="191"/>
      <c r="O774" s="191"/>
      <c r="P774" s="191"/>
      <c r="Q774" s="191"/>
      <c r="R774" s="191"/>
      <c r="S774" s="191"/>
      <c r="T774" s="191"/>
      <c r="U774" s="191"/>
      <c r="V774" s="378"/>
      <c r="W774" s="191"/>
      <c r="X774" s="191"/>
      <c r="Y774" s="191"/>
      <c r="Z774" s="191"/>
      <c r="AA774" s="191"/>
    </row>
    <row r="775" spans="1:27" ht="15.75" customHeight="1" x14ac:dyDescent="0.2">
      <c r="A775" s="377"/>
      <c r="B775" s="191"/>
      <c r="C775" s="191"/>
      <c r="D775" s="191"/>
      <c r="E775" s="191"/>
      <c r="F775" s="191"/>
      <c r="G775" s="191"/>
      <c r="H775" s="191"/>
      <c r="I775" s="191"/>
      <c r="J775" s="191"/>
      <c r="K775" s="191"/>
      <c r="L775" s="191"/>
      <c r="M775" s="191"/>
      <c r="N775" s="191"/>
      <c r="O775" s="191"/>
      <c r="P775" s="191"/>
      <c r="Q775" s="191"/>
      <c r="R775" s="191"/>
      <c r="S775" s="191"/>
      <c r="T775" s="191"/>
      <c r="U775" s="191"/>
      <c r="V775" s="378"/>
      <c r="W775" s="191"/>
      <c r="X775" s="191"/>
      <c r="Y775" s="191"/>
      <c r="Z775" s="191"/>
      <c r="AA775" s="191"/>
    </row>
    <row r="776" spans="1:27" ht="15.75" customHeight="1" x14ac:dyDescent="0.2">
      <c r="A776" s="377"/>
      <c r="B776" s="191"/>
      <c r="C776" s="191"/>
      <c r="D776" s="191"/>
      <c r="E776" s="191"/>
      <c r="F776" s="191"/>
      <c r="G776" s="191"/>
      <c r="H776" s="191"/>
      <c r="I776" s="191"/>
      <c r="J776" s="191"/>
      <c r="K776" s="191"/>
      <c r="L776" s="191"/>
      <c r="M776" s="191"/>
      <c r="N776" s="191"/>
      <c r="O776" s="191"/>
      <c r="P776" s="191"/>
      <c r="Q776" s="191"/>
      <c r="R776" s="191"/>
      <c r="S776" s="191"/>
      <c r="T776" s="191"/>
      <c r="U776" s="191"/>
      <c r="V776" s="378"/>
      <c r="W776" s="191"/>
      <c r="X776" s="191"/>
      <c r="Y776" s="191"/>
      <c r="Z776" s="191"/>
      <c r="AA776" s="191"/>
    </row>
    <row r="777" spans="1:27" ht="15.75" customHeight="1" x14ac:dyDescent="0.2">
      <c r="A777" s="377"/>
      <c r="B777" s="191"/>
      <c r="C777" s="191"/>
      <c r="D777" s="191"/>
      <c r="E777" s="191"/>
      <c r="F777" s="191"/>
      <c r="G777" s="191"/>
      <c r="H777" s="191"/>
      <c r="I777" s="191"/>
      <c r="J777" s="191"/>
      <c r="K777" s="191"/>
      <c r="L777" s="191"/>
      <c r="M777" s="191"/>
      <c r="N777" s="191"/>
      <c r="O777" s="191"/>
      <c r="P777" s="191"/>
      <c r="Q777" s="191"/>
      <c r="R777" s="191"/>
      <c r="S777" s="191"/>
      <c r="T777" s="191"/>
      <c r="U777" s="191"/>
      <c r="V777" s="378"/>
      <c r="W777" s="191"/>
      <c r="X777" s="191"/>
      <c r="Y777" s="191"/>
      <c r="Z777" s="191"/>
      <c r="AA777" s="191"/>
    </row>
    <row r="778" spans="1:27" ht="15.75" customHeight="1" x14ac:dyDescent="0.2">
      <c r="A778" s="377"/>
      <c r="B778" s="191"/>
      <c r="C778" s="191"/>
      <c r="D778" s="191"/>
      <c r="E778" s="191"/>
      <c r="F778" s="191"/>
      <c r="G778" s="191"/>
      <c r="H778" s="191"/>
      <c r="I778" s="191"/>
      <c r="J778" s="191"/>
      <c r="K778" s="191"/>
      <c r="L778" s="191"/>
      <c r="M778" s="191"/>
      <c r="N778" s="191"/>
      <c r="O778" s="191"/>
      <c r="P778" s="191"/>
      <c r="Q778" s="191"/>
      <c r="R778" s="191"/>
      <c r="S778" s="191"/>
      <c r="T778" s="191"/>
      <c r="U778" s="191"/>
      <c r="V778" s="378"/>
      <c r="W778" s="191"/>
      <c r="X778" s="191"/>
      <c r="Y778" s="191"/>
      <c r="Z778" s="191"/>
      <c r="AA778" s="191"/>
    </row>
    <row r="779" spans="1:27" ht="15.75" customHeight="1" x14ac:dyDescent="0.2">
      <c r="A779" s="377"/>
      <c r="B779" s="191"/>
      <c r="C779" s="191"/>
      <c r="D779" s="191"/>
      <c r="E779" s="191"/>
      <c r="F779" s="191"/>
      <c r="G779" s="191"/>
      <c r="H779" s="191"/>
      <c r="I779" s="191"/>
      <c r="J779" s="191"/>
      <c r="K779" s="191"/>
      <c r="L779" s="191"/>
      <c r="M779" s="191"/>
      <c r="N779" s="191"/>
      <c r="O779" s="191"/>
      <c r="P779" s="191"/>
      <c r="Q779" s="191"/>
      <c r="R779" s="191"/>
      <c r="S779" s="191"/>
      <c r="T779" s="191"/>
      <c r="U779" s="191"/>
      <c r="V779" s="378"/>
      <c r="W779" s="191"/>
      <c r="X779" s="191"/>
      <c r="Y779" s="191"/>
      <c r="Z779" s="191"/>
      <c r="AA779" s="191"/>
    </row>
    <row r="780" spans="1:27" ht="15.75" customHeight="1" x14ac:dyDescent="0.2">
      <c r="A780" s="377"/>
      <c r="B780" s="191"/>
      <c r="C780" s="191"/>
      <c r="D780" s="191"/>
      <c r="E780" s="191"/>
      <c r="F780" s="191"/>
      <c r="G780" s="191"/>
      <c r="H780" s="191"/>
      <c r="I780" s="191"/>
      <c r="J780" s="191"/>
      <c r="K780" s="191"/>
      <c r="L780" s="191"/>
      <c r="M780" s="191"/>
      <c r="N780" s="191"/>
      <c r="O780" s="191"/>
      <c r="P780" s="191"/>
      <c r="Q780" s="191"/>
      <c r="R780" s="191"/>
      <c r="S780" s="191"/>
      <c r="T780" s="191"/>
      <c r="U780" s="191"/>
      <c r="V780" s="378"/>
      <c r="W780" s="191"/>
      <c r="X780" s="191"/>
      <c r="Y780" s="191"/>
      <c r="Z780" s="191"/>
      <c r="AA780" s="191"/>
    </row>
    <row r="781" spans="1:27" ht="15.75" customHeight="1" x14ac:dyDescent="0.2">
      <c r="A781" s="377"/>
      <c r="B781" s="191"/>
      <c r="C781" s="191"/>
      <c r="D781" s="191"/>
      <c r="E781" s="191"/>
      <c r="F781" s="191"/>
      <c r="G781" s="191"/>
      <c r="H781" s="191"/>
      <c r="I781" s="191"/>
      <c r="J781" s="191"/>
      <c r="K781" s="191"/>
      <c r="L781" s="191"/>
      <c r="M781" s="191"/>
      <c r="N781" s="191"/>
      <c r="O781" s="191"/>
      <c r="P781" s="191"/>
      <c r="Q781" s="191"/>
      <c r="R781" s="191"/>
      <c r="S781" s="191"/>
      <c r="T781" s="191"/>
      <c r="U781" s="191"/>
      <c r="V781" s="378"/>
      <c r="W781" s="191"/>
      <c r="X781" s="191"/>
      <c r="Y781" s="191"/>
      <c r="Z781" s="191"/>
      <c r="AA781" s="191"/>
    </row>
    <row r="782" spans="1:27" ht="15.75" customHeight="1" x14ac:dyDescent="0.2">
      <c r="A782" s="377"/>
      <c r="B782" s="191"/>
      <c r="C782" s="191"/>
      <c r="D782" s="191"/>
      <c r="E782" s="191"/>
      <c r="F782" s="191"/>
      <c r="G782" s="191"/>
      <c r="H782" s="191"/>
      <c r="I782" s="191"/>
      <c r="J782" s="191"/>
      <c r="K782" s="191"/>
      <c r="L782" s="191"/>
      <c r="M782" s="191"/>
      <c r="N782" s="191"/>
      <c r="O782" s="191"/>
      <c r="P782" s="191"/>
      <c r="Q782" s="191"/>
      <c r="R782" s="191"/>
      <c r="S782" s="191"/>
      <c r="T782" s="191"/>
      <c r="U782" s="191"/>
      <c r="V782" s="378"/>
      <c r="W782" s="191"/>
      <c r="X782" s="191"/>
      <c r="Y782" s="191"/>
      <c r="Z782" s="191"/>
      <c r="AA782" s="191"/>
    </row>
    <row r="783" spans="1:27" ht="15.75" customHeight="1" x14ac:dyDescent="0.2">
      <c r="A783" s="377"/>
      <c r="B783" s="191"/>
      <c r="C783" s="191"/>
      <c r="D783" s="191"/>
      <c r="E783" s="191"/>
      <c r="F783" s="191"/>
      <c r="G783" s="191"/>
      <c r="H783" s="191"/>
      <c r="I783" s="191"/>
      <c r="J783" s="191"/>
      <c r="K783" s="191"/>
      <c r="L783" s="191"/>
      <c r="M783" s="191"/>
      <c r="N783" s="191"/>
      <c r="O783" s="191"/>
      <c r="P783" s="191"/>
      <c r="Q783" s="191"/>
      <c r="R783" s="191"/>
      <c r="S783" s="191"/>
      <c r="T783" s="191"/>
      <c r="U783" s="191"/>
      <c r="V783" s="378"/>
      <c r="W783" s="191"/>
      <c r="X783" s="191"/>
      <c r="Y783" s="191"/>
      <c r="Z783" s="191"/>
      <c r="AA783" s="191"/>
    </row>
    <row r="784" spans="1:27" ht="15.75" customHeight="1" x14ac:dyDescent="0.2">
      <c r="A784" s="377"/>
      <c r="B784" s="191"/>
      <c r="C784" s="191"/>
      <c r="D784" s="191"/>
      <c r="E784" s="191"/>
      <c r="F784" s="191"/>
      <c r="G784" s="191"/>
      <c r="H784" s="191"/>
      <c r="I784" s="191"/>
      <c r="J784" s="191"/>
      <c r="K784" s="191"/>
      <c r="L784" s="191"/>
      <c r="M784" s="191"/>
      <c r="N784" s="191"/>
      <c r="O784" s="191"/>
      <c r="P784" s="191"/>
      <c r="Q784" s="191"/>
      <c r="R784" s="191"/>
      <c r="S784" s="191"/>
      <c r="T784" s="191"/>
      <c r="U784" s="191"/>
      <c r="V784" s="378"/>
      <c r="W784" s="191"/>
      <c r="X784" s="191"/>
      <c r="Y784" s="191"/>
      <c r="Z784" s="191"/>
      <c r="AA784" s="191"/>
    </row>
    <row r="785" spans="1:27" ht="15.75" customHeight="1" x14ac:dyDescent="0.2">
      <c r="A785" s="377"/>
      <c r="B785" s="191"/>
      <c r="C785" s="191"/>
      <c r="D785" s="191"/>
      <c r="E785" s="191"/>
      <c r="F785" s="191"/>
      <c r="G785" s="191"/>
      <c r="H785" s="191"/>
      <c r="I785" s="191"/>
      <c r="J785" s="191"/>
      <c r="K785" s="191"/>
      <c r="L785" s="191"/>
      <c r="M785" s="191"/>
      <c r="N785" s="191"/>
      <c r="O785" s="191"/>
      <c r="P785" s="191"/>
      <c r="Q785" s="191"/>
      <c r="R785" s="191"/>
      <c r="S785" s="191"/>
      <c r="T785" s="191"/>
      <c r="U785" s="191"/>
      <c r="V785" s="378"/>
      <c r="W785" s="191"/>
      <c r="X785" s="191"/>
      <c r="Y785" s="191"/>
      <c r="Z785" s="191"/>
      <c r="AA785" s="191"/>
    </row>
    <row r="786" spans="1:27" ht="15.75" customHeight="1" x14ac:dyDescent="0.2">
      <c r="A786" s="377"/>
      <c r="B786" s="191"/>
      <c r="C786" s="191"/>
      <c r="D786" s="191"/>
      <c r="E786" s="191"/>
      <c r="F786" s="191"/>
      <c r="G786" s="191"/>
      <c r="H786" s="191"/>
      <c r="I786" s="191"/>
      <c r="J786" s="191"/>
      <c r="K786" s="191"/>
      <c r="L786" s="191"/>
      <c r="M786" s="191"/>
      <c r="N786" s="191"/>
      <c r="O786" s="191"/>
      <c r="P786" s="191"/>
      <c r="Q786" s="191"/>
      <c r="R786" s="191"/>
      <c r="S786" s="191"/>
      <c r="T786" s="191"/>
      <c r="U786" s="191"/>
      <c r="V786" s="378"/>
      <c r="W786" s="191"/>
      <c r="X786" s="191"/>
      <c r="Y786" s="191"/>
      <c r="Z786" s="191"/>
      <c r="AA786" s="191"/>
    </row>
    <row r="787" spans="1:27" ht="15.75" customHeight="1" x14ac:dyDescent="0.2">
      <c r="A787" s="377"/>
      <c r="B787" s="191"/>
      <c r="C787" s="191"/>
      <c r="D787" s="191"/>
      <c r="E787" s="191"/>
      <c r="F787" s="191"/>
      <c r="G787" s="191"/>
      <c r="H787" s="191"/>
      <c r="I787" s="191"/>
      <c r="J787" s="191"/>
      <c r="K787" s="191"/>
      <c r="L787" s="191"/>
      <c r="M787" s="191"/>
      <c r="N787" s="191"/>
      <c r="O787" s="191"/>
      <c r="P787" s="191"/>
      <c r="Q787" s="191"/>
      <c r="R787" s="191"/>
      <c r="S787" s="191"/>
      <c r="T787" s="191"/>
      <c r="U787" s="191"/>
      <c r="V787" s="378"/>
      <c r="W787" s="191"/>
      <c r="X787" s="191"/>
      <c r="Y787" s="191"/>
      <c r="Z787" s="191"/>
      <c r="AA787" s="191"/>
    </row>
    <row r="788" spans="1:27" ht="15.75" customHeight="1" x14ac:dyDescent="0.2">
      <c r="A788" s="377"/>
      <c r="B788" s="191"/>
      <c r="C788" s="191"/>
      <c r="D788" s="191"/>
      <c r="E788" s="191"/>
      <c r="F788" s="191"/>
      <c r="G788" s="191"/>
      <c r="H788" s="191"/>
      <c r="I788" s="191"/>
      <c r="J788" s="191"/>
      <c r="K788" s="191"/>
      <c r="L788" s="191"/>
      <c r="M788" s="191"/>
      <c r="N788" s="191"/>
      <c r="O788" s="191"/>
      <c r="P788" s="191"/>
      <c r="Q788" s="191"/>
      <c r="R788" s="191"/>
      <c r="S788" s="191"/>
      <c r="T788" s="191"/>
      <c r="U788" s="191"/>
      <c r="V788" s="378"/>
      <c r="W788" s="191"/>
      <c r="X788" s="191"/>
      <c r="Y788" s="191"/>
      <c r="Z788" s="191"/>
      <c r="AA788" s="191"/>
    </row>
    <row r="789" spans="1:27" ht="15.75" customHeight="1" x14ac:dyDescent="0.2">
      <c r="A789" s="377"/>
      <c r="B789" s="191"/>
      <c r="C789" s="191"/>
      <c r="D789" s="191"/>
      <c r="E789" s="191"/>
      <c r="F789" s="191"/>
      <c r="G789" s="191"/>
      <c r="H789" s="191"/>
      <c r="I789" s="191"/>
      <c r="J789" s="191"/>
      <c r="K789" s="191"/>
      <c r="L789" s="191"/>
      <c r="M789" s="191"/>
      <c r="N789" s="191"/>
      <c r="O789" s="191"/>
      <c r="P789" s="191"/>
      <c r="Q789" s="191"/>
      <c r="R789" s="191"/>
      <c r="S789" s="191"/>
      <c r="T789" s="191"/>
      <c r="U789" s="191"/>
      <c r="V789" s="378"/>
      <c r="W789" s="191"/>
      <c r="X789" s="191"/>
      <c r="Y789" s="191"/>
      <c r="Z789" s="191"/>
      <c r="AA789" s="191"/>
    </row>
    <row r="790" spans="1:27" ht="15.75" customHeight="1" x14ac:dyDescent="0.2">
      <c r="A790" s="377"/>
      <c r="B790" s="191"/>
      <c r="C790" s="191"/>
      <c r="D790" s="191"/>
      <c r="E790" s="191"/>
      <c r="F790" s="191"/>
      <c r="G790" s="191"/>
      <c r="H790" s="191"/>
      <c r="I790" s="191"/>
      <c r="J790" s="191"/>
      <c r="K790" s="191"/>
      <c r="L790" s="191"/>
      <c r="M790" s="191"/>
      <c r="N790" s="191"/>
      <c r="O790" s="191"/>
      <c r="P790" s="191"/>
      <c r="Q790" s="191"/>
      <c r="R790" s="191"/>
      <c r="S790" s="191"/>
      <c r="T790" s="191"/>
      <c r="U790" s="191"/>
      <c r="V790" s="378"/>
      <c r="W790" s="191"/>
      <c r="X790" s="191"/>
      <c r="Y790" s="191"/>
      <c r="Z790" s="191"/>
      <c r="AA790" s="191"/>
    </row>
    <row r="791" spans="1:27" ht="15.75" customHeight="1" x14ac:dyDescent="0.2">
      <c r="A791" s="377"/>
      <c r="B791" s="191"/>
      <c r="C791" s="191"/>
      <c r="D791" s="191"/>
      <c r="E791" s="191"/>
      <c r="F791" s="191"/>
      <c r="G791" s="191"/>
      <c r="H791" s="191"/>
      <c r="I791" s="191"/>
      <c r="J791" s="191"/>
      <c r="K791" s="191"/>
      <c r="L791" s="191"/>
      <c r="M791" s="191"/>
      <c r="N791" s="191"/>
      <c r="O791" s="191"/>
      <c r="P791" s="191"/>
      <c r="Q791" s="191"/>
      <c r="R791" s="191"/>
      <c r="S791" s="191"/>
      <c r="T791" s="191"/>
      <c r="U791" s="191"/>
      <c r="V791" s="378"/>
      <c r="W791" s="191"/>
      <c r="X791" s="191"/>
      <c r="Y791" s="191"/>
      <c r="Z791" s="191"/>
      <c r="AA791" s="191"/>
    </row>
    <row r="792" spans="1:27" ht="15.75" customHeight="1" x14ac:dyDescent="0.2">
      <c r="A792" s="377"/>
      <c r="B792" s="191"/>
      <c r="C792" s="191"/>
      <c r="D792" s="191"/>
      <c r="E792" s="191"/>
      <c r="F792" s="191"/>
      <c r="G792" s="191"/>
      <c r="H792" s="191"/>
      <c r="I792" s="191"/>
      <c r="J792" s="191"/>
      <c r="K792" s="191"/>
      <c r="L792" s="191"/>
      <c r="M792" s="191"/>
      <c r="N792" s="191"/>
      <c r="O792" s="191"/>
      <c r="P792" s="191"/>
      <c r="Q792" s="191"/>
      <c r="R792" s="191"/>
      <c r="S792" s="191"/>
      <c r="T792" s="191"/>
      <c r="U792" s="191"/>
      <c r="V792" s="378"/>
      <c r="W792" s="191"/>
      <c r="X792" s="191"/>
      <c r="Y792" s="191"/>
      <c r="Z792" s="191"/>
      <c r="AA792" s="191"/>
    </row>
    <row r="793" spans="1:27" ht="15.75" customHeight="1" x14ac:dyDescent="0.2">
      <c r="A793" s="377"/>
      <c r="B793" s="191"/>
      <c r="C793" s="191"/>
      <c r="D793" s="191"/>
      <c r="E793" s="191"/>
      <c r="F793" s="191"/>
      <c r="G793" s="191"/>
      <c r="H793" s="191"/>
      <c r="I793" s="191"/>
      <c r="J793" s="191"/>
      <c r="K793" s="191"/>
      <c r="L793" s="191"/>
      <c r="M793" s="191"/>
      <c r="N793" s="191"/>
      <c r="O793" s="191"/>
      <c r="P793" s="191"/>
      <c r="Q793" s="191"/>
      <c r="R793" s="191"/>
      <c r="S793" s="191"/>
      <c r="T793" s="191"/>
      <c r="U793" s="191"/>
      <c r="V793" s="378"/>
      <c r="W793" s="191"/>
      <c r="X793" s="191"/>
      <c r="Y793" s="191"/>
      <c r="Z793" s="191"/>
      <c r="AA793" s="191"/>
    </row>
    <row r="794" spans="1:27" ht="15.75" customHeight="1" x14ac:dyDescent="0.2">
      <c r="A794" s="377"/>
      <c r="B794" s="191"/>
      <c r="C794" s="191"/>
      <c r="D794" s="191"/>
      <c r="E794" s="191"/>
      <c r="F794" s="191"/>
      <c r="G794" s="191"/>
      <c r="H794" s="191"/>
      <c r="I794" s="191"/>
      <c r="J794" s="191"/>
      <c r="K794" s="191"/>
      <c r="L794" s="191"/>
      <c r="M794" s="191"/>
      <c r="N794" s="191"/>
      <c r="O794" s="191"/>
      <c r="P794" s="191"/>
      <c r="Q794" s="191"/>
      <c r="R794" s="191"/>
      <c r="S794" s="191"/>
      <c r="T794" s="191"/>
      <c r="U794" s="191"/>
      <c r="V794" s="378"/>
      <c r="W794" s="191"/>
      <c r="X794" s="191"/>
      <c r="Y794" s="191"/>
      <c r="Z794" s="191"/>
      <c r="AA794" s="191"/>
    </row>
    <row r="795" spans="1:27" ht="15.75" customHeight="1" x14ac:dyDescent="0.2">
      <c r="A795" s="377"/>
      <c r="B795" s="191"/>
      <c r="C795" s="191"/>
      <c r="D795" s="191"/>
      <c r="E795" s="191"/>
      <c r="F795" s="191"/>
      <c r="G795" s="191"/>
      <c r="H795" s="191"/>
      <c r="I795" s="191"/>
      <c r="J795" s="191"/>
      <c r="K795" s="191"/>
      <c r="L795" s="191"/>
      <c r="M795" s="191"/>
      <c r="N795" s="191"/>
      <c r="O795" s="191"/>
      <c r="P795" s="191"/>
      <c r="Q795" s="191"/>
      <c r="R795" s="191"/>
      <c r="S795" s="191"/>
      <c r="T795" s="191"/>
      <c r="U795" s="191"/>
      <c r="V795" s="378"/>
      <c r="W795" s="191"/>
      <c r="X795" s="191"/>
      <c r="Y795" s="191"/>
      <c r="Z795" s="191"/>
      <c r="AA795" s="191"/>
    </row>
    <row r="796" spans="1:27" ht="15.75" customHeight="1" x14ac:dyDescent="0.2">
      <c r="A796" s="377"/>
      <c r="B796" s="191"/>
      <c r="C796" s="191"/>
      <c r="D796" s="191"/>
      <c r="E796" s="191"/>
      <c r="F796" s="191"/>
      <c r="G796" s="191"/>
      <c r="H796" s="191"/>
      <c r="I796" s="191"/>
      <c r="J796" s="191"/>
      <c r="K796" s="191"/>
      <c r="L796" s="191"/>
      <c r="M796" s="191"/>
      <c r="N796" s="191"/>
      <c r="O796" s="191"/>
      <c r="P796" s="191"/>
      <c r="Q796" s="191"/>
      <c r="R796" s="191"/>
      <c r="S796" s="191"/>
      <c r="T796" s="191"/>
      <c r="U796" s="191"/>
      <c r="V796" s="378"/>
      <c r="W796" s="191"/>
      <c r="X796" s="191"/>
      <c r="Y796" s="191"/>
      <c r="Z796" s="191"/>
      <c r="AA796" s="191"/>
    </row>
    <row r="797" spans="1:27" ht="15.75" customHeight="1" x14ac:dyDescent="0.2">
      <c r="A797" s="377"/>
      <c r="B797" s="191"/>
      <c r="C797" s="191"/>
      <c r="D797" s="191"/>
      <c r="E797" s="191"/>
      <c r="F797" s="191"/>
      <c r="G797" s="191"/>
      <c r="H797" s="191"/>
      <c r="I797" s="191"/>
      <c r="J797" s="191"/>
      <c r="K797" s="191"/>
      <c r="L797" s="191"/>
      <c r="M797" s="191"/>
      <c r="N797" s="191"/>
      <c r="O797" s="191"/>
      <c r="P797" s="191"/>
      <c r="Q797" s="191"/>
      <c r="R797" s="191"/>
      <c r="S797" s="191"/>
      <c r="T797" s="191"/>
      <c r="U797" s="191"/>
      <c r="V797" s="378"/>
      <c r="W797" s="191"/>
      <c r="X797" s="191"/>
      <c r="Y797" s="191"/>
      <c r="Z797" s="191"/>
      <c r="AA797" s="191"/>
    </row>
    <row r="798" spans="1:27" ht="15.75" customHeight="1" x14ac:dyDescent="0.2">
      <c r="A798" s="377"/>
      <c r="B798" s="191"/>
      <c r="C798" s="191"/>
      <c r="D798" s="191"/>
      <c r="E798" s="191"/>
      <c r="F798" s="191"/>
      <c r="G798" s="191"/>
      <c r="H798" s="191"/>
      <c r="I798" s="191"/>
      <c r="J798" s="191"/>
      <c r="K798" s="191"/>
      <c r="L798" s="191"/>
      <c r="M798" s="191"/>
      <c r="N798" s="191"/>
      <c r="O798" s="191"/>
      <c r="P798" s="191"/>
      <c r="Q798" s="191"/>
      <c r="R798" s="191"/>
      <c r="S798" s="191"/>
      <c r="T798" s="191"/>
      <c r="U798" s="191"/>
      <c r="V798" s="378"/>
      <c r="W798" s="191"/>
      <c r="X798" s="191"/>
      <c r="Y798" s="191"/>
      <c r="Z798" s="191"/>
      <c r="AA798" s="191"/>
    </row>
    <row r="799" spans="1:27" ht="15.75" customHeight="1" x14ac:dyDescent="0.2">
      <c r="A799" s="377"/>
      <c r="B799" s="191"/>
      <c r="C799" s="191"/>
      <c r="D799" s="191"/>
      <c r="E799" s="191"/>
      <c r="F799" s="191"/>
      <c r="G799" s="191"/>
      <c r="H799" s="191"/>
      <c r="I799" s="191"/>
      <c r="J799" s="191"/>
      <c r="K799" s="191"/>
      <c r="L799" s="191"/>
      <c r="M799" s="191"/>
      <c r="N799" s="191"/>
      <c r="O799" s="191"/>
      <c r="P799" s="191"/>
      <c r="Q799" s="191"/>
      <c r="R799" s="191"/>
      <c r="S799" s="191"/>
      <c r="T799" s="191"/>
      <c r="U799" s="191"/>
      <c r="V799" s="378"/>
      <c r="W799" s="191"/>
      <c r="X799" s="191"/>
      <c r="Y799" s="191"/>
      <c r="Z799" s="191"/>
      <c r="AA799" s="191"/>
    </row>
    <row r="800" spans="1:27" ht="15.75" customHeight="1" x14ac:dyDescent="0.2">
      <c r="A800" s="377"/>
      <c r="B800" s="191"/>
      <c r="C800" s="191"/>
      <c r="D800" s="191"/>
      <c r="E800" s="191"/>
      <c r="F800" s="191"/>
      <c r="G800" s="191"/>
      <c r="H800" s="191"/>
      <c r="I800" s="191"/>
      <c r="J800" s="191"/>
      <c r="K800" s="191"/>
      <c r="L800" s="191"/>
      <c r="M800" s="191"/>
      <c r="N800" s="191"/>
      <c r="O800" s="191"/>
      <c r="P800" s="191"/>
      <c r="Q800" s="191"/>
      <c r="R800" s="191"/>
      <c r="S800" s="191"/>
      <c r="T800" s="191"/>
      <c r="U800" s="191"/>
      <c r="V800" s="378"/>
      <c r="W800" s="191"/>
      <c r="X800" s="191"/>
      <c r="Y800" s="191"/>
      <c r="Z800" s="191"/>
      <c r="AA800" s="191"/>
    </row>
    <row r="801" spans="1:27" ht="15.75" customHeight="1" x14ac:dyDescent="0.2">
      <c r="A801" s="377"/>
      <c r="B801" s="191"/>
      <c r="C801" s="191"/>
      <c r="D801" s="191"/>
      <c r="E801" s="191"/>
      <c r="F801" s="191"/>
      <c r="G801" s="191"/>
      <c r="H801" s="191"/>
      <c r="I801" s="191"/>
      <c r="J801" s="191"/>
      <c r="K801" s="191"/>
      <c r="L801" s="191"/>
      <c r="M801" s="191"/>
      <c r="N801" s="191"/>
      <c r="O801" s="191"/>
      <c r="P801" s="191"/>
      <c r="Q801" s="191"/>
      <c r="R801" s="191"/>
      <c r="S801" s="191"/>
      <c r="T801" s="191"/>
      <c r="U801" s="191"/>
      <c r="V801" s="378"/>
      <c r="W801" s="191"/>
      <c r="X801" s="191"/>
      <c r="Y801" s="191"/>
      <c r="Z801" s="191"/>
      <c r="AA801" s="191"/>
    </row>
    <row r="802" spans="1:27" ht="15.75" customHeight="1" x14ac:dyDescent="0.2">
      <c r="A802" s="377"/>
      <c r="B802" s="191"/>
      <c r="C802" s="191"/>
      <c r="D802" s="191"/>
      <c r="E802" s="191"/>
      <c r="F802" s="191"/>
      <c r="G802" s="191"/>
      <c r="H802" s="191"/>
      <c r="I802" s="191"/>
      <c r="J802" s="191"/>
      <c r="K802" s="191"/>
      <c r="L802" s="191"/>
      <c r="M802" s="191"/>
      <c r="N802" s="191"/>
      <c r="O802" s="191"/>
      <c r="P802" s="191"/>
      <c r="Q802" s="191"/>
      <c r="R802" s="191"/>
      <c r="S802" s="191"/>
      <c r="T802" s="191"/>
      <c r="U802" s="191"/>
      <c r="V802" s="378"/>
      <c r="W802" s="191"/>
      <c r="X802" s="191"/>
      <c r="Y802" s="191"/>
      <c r="Z802" s="191"/>
      <c r="AA802" s="191"/>
    </row>
    <row r="803" spans="1:27" ht="15.75" customHeight="1" x14ac:dyDescent="0.2">
      <c r="A803" s="377"/>
      <c r="B803" s="191"/>
      <c r="C803" s="191"/>
      <c r="D803" s="191"/>
      <c r="E803" s="191"/>
      <c r="F803" s="191"/>
      <c r="G803" s="191"/>
      <c r="H803" s="191"/>
      <c r="I803" s="191"/>
      <c r="J803" s="191"/>
      <c r="K803" s="191"/>
      <c r="L803" s="191"/>
      <c r="M803" s="191"/>
      <c r="N803" s="191"/>
      <c r="O803" s="191"/>
      <c r="P803" s="191"/>
      <c r="Q803" s="191"/>
      <c r="R803" s="191"/>
      <c r="S803" s="191"/>
      <c r="T803" s="191"/>
      <c r="U803" s="191"/>
      <c r="V803" s="378"/>
      <c r="W803" s="191"/>
      <c r="X803" s="191"/>
      <c r="Y803" s="191"/>
      <c r="Z803" s="191"/>
      <c r="AA803" s="191"/>
    </row>
    <row r="804" spans="1:27" ht="15.75" customHeight="1" x14ac:dyDescent="0.2">
      <c r="A804" s="377"/>
      <c r="B804" s="191"/>
      <c r="C804" s="191"/>
      <c r="D804" s="191"/>
      <c r="E804" s="191"/>
      <c r="F804" s="191"/>
      <c r="G804" s="191"/>
      <c r="H804" s="191"/>
      <c r="I804" s="191"/>
      <c r="J804" s="191"/>
      <c r="K804" s="191"/>
      <c r="L804" s="191"/>
      <c r="M804" s="191"/>
      <c r="N804" s="191"/>
      <c r="O804" s="191"/>
      <c r="P804" s="191"/>
      <c r="Q804" s="191"/>
      <c r="R804" s="191"/>
      <c r="S804" s="191"/>
      <c r="T804" s="191"/>
      <c r="U804" s="191"/>
      <c r="V804" s="378"/>
      <c r="W804" s="191"/>
      <c r="X804" s="191"/>
      <c r="Y804" s="191"/>
      <c r="Z804" s="191"/>
      <c r="AA804" s="191"/>
    </row>
    <row r="805" spans="1:27" ht="15.75" customHeight="1" x14ac:dyDescent="0.2">
      <c r="A805" s="377"/>
      <c r="B805" s="191"/>
      <c r="C805" s="191"/>
      <c r="D805" s="191"/>
      <c r="E805" s="191"/>
      <c r="F805" s="191"/>
      <c r="G805" s="191"/>
      <c r="H805" s="191"/>
      <c r="I805" s="191"/>
      <c r="J805" s="191"/>
      <c r="K805" s="191"/>
      <c r="L805" s="191"/>
      <c r="M805" s="191"/>
      <c r="N805" s="191"/>
      <c r="O805" s="191"/>
      <c r="P805" s="191"/>
      <c r="Q805" s="191"/>
      <c r="R805" s="191"/>
      <c r="S805" s="191"/>
      <c r="T805" s="191"/>
      <c r="U805" s="191"/>
      <c r="V805" s="378"/>
      <c r="W805" s="191"/>
      <c r="X805" s="191"/>
      <c r="Y805" s="191"/>
      <c r="Z805" s="191"/>
      <c r="AA805" s="191"/>
    </row>
    <row r="806" spans="1:27" ht="15.75" customHeight="1" x14ac:dyDescent="0.2">
      <c r="A806" s="377"/>
      <c r="B806" s="191"/>
      <c r="C806" s="191"/>
      <c r="D806" s="191"/>
      <c r="E806" s="191"/>
      <c r="F806" s="191"/>
      <c r="G806" s="191"/>
      <c r="H806" s="191"/>
      <c r="I806" s="191"/>
      <c r="J806" s="191"/>
      <c r="K806" s="191"/>
      <c r="L806" s="191"/>
      <c r="M806" s="191"/>
      <c r="N806" s="191"/>
      <c r="O806" s="191"/>
      <c r="P806" s="191"/>
      <c r="Q806" s="191"/>
      <c r="R806" s="191"/>
      <c r="S806" s="191"/>
      <c r="T806" s="191"/>
      <c r="U806" s="191"/>
      <c r="V806" s="378"/>
      <c r="W806" s="191"/>
      <c r="X806" s="191"/>
      <c r="Y806" s="191"/>
      <c r="Z806" s="191"/>
      <c r="AA806" s="191"/>
    </row>
    <row r="807" spans="1:27" ht="15.75" customHeight="1" x14ac:dyDescent="0.2">
      <c r="A807" s="377"/>
      <c r="B807" s="191"/>
      <c r="C807" s="191"/>
      <c r="D807" s="191"/>
      <c r="E807" s="191"/>
      <c r="F807" s="191"/>
      <c r="G807" s="191"/>
      <c r="H807" s="191"/>
      <c r="I807" s="191"/>
      <c r="J807" s="191"/>
      <c r="K807" s="191"/>
      <c r="L807" s="191"/>
      <c r="M807" s="191"/>
      <c r="N807" s="191"/>
      <c r="O807" s="191"/>
      <c r="P807" s="191"/>
      <c r="Q807" s="191"/>
      <c r="R807" s="191"/>
      <c r="S807" s="191"/>
      <c r="T807" s="191"/>
      <c r="U807" s="191"/>
      <c r="V807" s="378"/>
      <c r="W807" s="191"/>
      <c r="X807" s="191"/>
      <c r="Y807" s="191"/>
      <c r="Z807" s="191"/>
      <c r="AA807" s="191"/>
    </row>
    <row r="808" spans="1:27" ht="15.75" customHeight="1" x14ac:dyDescent="0.2">
      <c r="A808" s="377"/>
      <c r="B808" s="191"/>
      <c r="C808" s="191"/>
      <c r="D808" s="191"/>
      <c r="E808" s="191"/>
      <c r="F808" s="191"/>
      <c r="G808" s="191"/>
      <c r="H808" s="191"/>
      <c r="I808" s="191"/>
      <c r="J808" s="191"/>
      <c r="K808" s="191"/>
      <c r="L808" s="191"/>
      <c r="M808" s="191"/>
      <c r="N808" s="191"/>
      <c r="O808" s="191"/>
      <c r="P808" s="191"/>
      <c r="Q808" s="191"/>
      <c r="R808" s="191"/>
      <c r="S808" s="191"/>
      <c r="T808" s="191"/>
      <c r="U808" s="191"/>
      <c r="V808" s="378"/>
      <c r="W808" s="191"/>
      <c r="X808" s="191"/>
      <c r="Y808" s="191"/>
      <c r="Z808" s="191"/>
      <c r="AA808" s="191"/>
    </row>
    <row r="809" spans="1:27" ht="15.75" customHeight="1" x14ac:dyDescent="0.2">
      <c r="A809" s="377"/>
      <c r="B809" s="191"/>
      <c r="C809" s="191"/>
      <c r="D809" s="191"/>
      <c r="E809" s="191"/>
      <c r="F809" s="191"/>
      <c r="G809" s="191"/>
      <c r="H809" s="191"/>
      <c r="I809" s="191"/>
      <c r="J809" s="191"/>
      <c r="K809" s="191"/>
      <c r="L809" s="191"/>
      <c r="M809" s="191"/>
      <c r="N809" s="191"/>
      <c r="O809" s="191"/>
      <c r="P809" s="191"/>
      <c r="Q809" s="191"/>
      <c r="R809" s="191"/>
      <c r="S809" s="191"/>
      <c r="T809" s="191"/>
      <c r="U809" s="191"/>
      <c r="V809" s="378"/>
      <c r="W809" s="191"/>
      <c r="X809" s="191"/>
      <c r="Y809" s="191"/>
      <c r="Z809" s="191"/>
      <c r="AA809" s="191"/>
    </row>
    <row r="810" spans="1:27" ht="15.75" customHeight="1" x14ac:dyDescent="0.2">
      <c r="A810" s="377"/>
      <c r="B810" s="191"/>
      <c r="C810" s="191"/>
      <c r="D810" s="191"/>
      <c r="E810" s="191"/>
      <c r="F810" s="191"/>
      <c r="G810" s="191"/>
      <c r="H810" s="191"/>
      <c r="I810" s="191"/>
      <c r="J810" s="191"/>
      <c r="K810" s="191"/>
      <c r="L810" s="191"/>
      <c r="M810" s="191"/>
      <c r="N810" s="191"/>
      <c r="O810" s="191"/>
      <c r="P810" s="191"/>
      <c r="Q810" s="191"/>
      <c r="R810" s="191"/>
      <c r="S810" s="191"/>
      <c r="T810" s="191"/>
      <c r="U810" s="191"/>
      <c r="V810" s="378"/>
      <c r="W810" s="191"/>
      <c r="X810" s="191"/>
      <c r="Y810" s="191"/>
      <c r="Z810" s="191"/>
      <c r="AA810" s="191"/>
    </row>
    <row r="811" spans="1:27" ht="15.75" customHeight="1" x14ac:dyDescent="0.2">
      <c r="A811" s="377"/>
      <c r="B811" s="191"/>
      <c r="C811" s="191"/>
      <c r="D811" s="191"/>
      <c r="E811" s="191"/>
      <c r="F811" s="191"/>
      <c r="G811" s="191"/>
      <c r="H811" s="191"/>
      <c r="I811" s="191"/>
      <c r="J811" s="191"/>
      <c r="K811" s="191"/>
      <c r="L811" s="191"/>
      <c r="M811" s="191"/>
      <c r="N811" s="191"/>
      <c r="O811" s="191"/>
      <c r="P811" s="191"/>
      <c r="Q811" s="191"/>
      <c r="R811" s="191"/>
      <c r="S811" s="191"/>
      <c r="T811" s="191"/>
      <c r="U811" s="191"/>
      <c r="V811" s="378"/>
      <c r="W811" s="191"/>
      <c r="X811" s="191"/>
      <c r="Y811" s="191"/>
      <c r="Z811" s="191"/>
      <c r="AA811" s="191"/>
    </row>
    <row r="812" spans="1:27" ht="15.75" customHeight="1" x14ac:dyDescent="0.2">
      <c r="A812" s="377"/>
      <c r="B812" s="191"/>
      <c r="C812" s="191"/>
      <c r="D812" s="191"/>
      <c r="E812" s="191"/>
      <c r="F812" s="191"/>
      <c r="G812" s="191"/>
      <c r="H812" s="191"/>
      <c r="I812" s="191"/>
      <c r="J812" s="191"/>
      <c r="K812" s="191"/>
      <c r="L812" s="191"/>
      <c r="M812" s="191"/>
      <c r="N812" s="191"/>
      <c r="O812" s="191"/>
      <c r="P812" s="191"/>
      <c r="Q812" s="191"/>
      <c r="R812" s="191"/>
      <c r="S812" s="191"/>
      <c r="T812" s="191"/>
      <c r="U812" s="191"/>
      <c r="V812" s="378"/>
      <c r="W812" s="191"/>
      <c r="X812" s="191"/>
      <c r="Y812" s="191"/>
      <c r="Z812" s="191"/>
      <c r="AA812" s="191"/>
    </row>
    <row r="813" spans="1:27" ht="15.75" customHeight="1" x14ac:dyDescent="0.2">
      <c r="A813" s="377"/>
      <c r="B813" s="191"/>
      <c r="C813" s="191"/>
      <c r="D813" s="191"/>
      <c r="E813" s="191"/>
      <c r="F813" s="191"/>
      <c r="G813" s="191"/>
      <c r="H813" s="191"/>
      <c r="I813" s="191"/>
      <c r="J813" s="191"/>
      <c r="K813" s="191"/>
      <c r="L813" s="191"/>
      <c r="M813" s="191"/>
      <c r="N813" s="191"/>
      <c r="O813" s="191"/>
      <c r="P813" s="191"/>
      <c r="Q813" s="191"/>
      <c r="R813" s="191"/>
      <c r="S813" s="191"/>
      <c r="T813" s="191"/>
      <c r="U813" s="191"/>
      <c r="V813" s="378"/>
      <c r="W813" s="191"/>
      <c r="X813" s="191"/>
      <c r="Y813" s="191"/>
      <c r="Z813" s="191"/>
      <c r="AA813" s="191"/>
    </row>
    <row r="814" spans="1:27" ht="15.75" customHeight="1" x14ac:dyDescent="0.2">
      <c r="A814" s="377"/>
      <c r="B814" s="191"/>
      <c r="C814" s="191"/>
      <c r="D814" s="191"/>
      <c r="E814" s="191"/>
      <c r="F814" s="191"/>
      <c r="G814" s="191"/>
      <c r="H814" s="191"/>
      <c r="I814" s="191"/>
      <c r="J814" s="191"/>
      <c r="K814" s="191"/>
      <c r="L814" s="191"/>
      <c r="M814" s="191"/>
      <c r="N814" s="191"/>
      <c r="O814" s="191"/>
      <c r="P814" s="191"/>
      <c r="Q814" s="191"/>
      <c r="R814" s="191"/>
      <c r="S814" s="191"/>
      <c r="T814" s="191"/>
      <c r="U814" s="191"/>
      <c r="V814" s="378"/>
      <c r="W814" s="191"/>
      <c r="X814" s="191"/>
      <c r="Y814" s="191"/>
      <c r="Z814" s="191"/>
      <c r="AA814" s="191"/>
    </row>
    <row r="815" spans="1:27" ht="15.75" customHeight="1" x14ac:dyDescent="0.2">
      <c r="A815" s="377"/>
      <c r="B815" s="191"/>
      <c r="C815" s="191"/>
      <c r="D815" s="191"/>
      <c r="E815" s="191"/>
      <c r="F815" s="191"/>
      <c r="G815" s="191"/>
      <c r="H815" s="191"/>
      <c r="I815" s="191"/>
      <c r="J815" s="191"/>
      <c r="K815" s="191"/>
      <c r="L815" s="191"/>
      <c r="M815" s="191"/>
      <c r="N815" s="191"/>
      <c r="O815" s="191"/>
      <c r="P815" s="191"/>
      <c r="Q815" s="191"/>
      <c r="R815" s="191"/>
      <c r="S815" s="191"/>
      <c r="T815" s="191"/>
      <c r="U815" s="191"/>
      <c r="V815" s="378"/>
      <c r="W815" s="191"/>
      <c r="X815" s="191"/>
      <c r="Y815" s="191"/>
      <c r="Z815" s="191"/>
      <c r="AA815" s="191"/>
    </row>
    <row r="816" spans="1:27" ht="15.75" customHeight="1" x14ac:dyDescent="0.2">
      <c r="A816" s="377"/>
      <c r="B816" s="191"/>
      <c r="C816" s="191"/>
      <c r="D816" s="191"/>
      <c r="E816" s="191"/>
      <c r="F816" s="191"/>
      <c r="G816" s="191"/>
      <c r="H816" s="191"/>
      <c r="I816" s="191"/>
      <c r="J816" s="191"/>
      <c r="K816" s="191"/>
      <c r="L816" s="191"/>
      <c r="M816" s="191"/>
      <c r="N816" s="191"/>
      <c r="O816" s="191"/>
      <c r="P816" s="191"/>
      <c r="Q816" s="191"/>
      <c r="R816" s="191"/>
      <c r="S816" s="191"/>
      <c r="T816" s="191"/>
      <c r="U816" s="191"/>
      <c r="V816" s="378"/>
      <c r="W816" s="191"/>
      <c r="X816" s="191"/>
      <c r="Y816" s="191"/>
      <c r="Z816" s="191"/>
      <c r="AA816" s="191"/>
    </row>
    <row r="817" spans="1:27" ht="15.75" customHeight="1" x14ac:dyDescent="0.2">
      <c r="A817" s="377"/>
      <c r="B817" s="191"/>
      <c r="C817" s="191"/>
      <c r="D817" s="191"/>
      <c r="E817" s="191"/>
      <c r="F817" s="191"/>
      <c r="G817" s="191"/>
      <c r="H817" s="191"/>
      <c r="I817" s="191"/>
      <c r="J817" s="191"/>
      <c r="K817" s="191"/>
      <c r="L817" s="191"/>
      <c r="M817" s="191"/>
      <c r="N817" s="191"/>
      <c r="O817" s="191"/>
      <c r="P817" s="191"/>
      <c r="Q817" s="191"/>
      <c r="R817" s="191"/>
      <c r="S817" s="191"/>
      <c r="T817" s="191"/>
      <c r="U817" s="191"/>
      <c r="V817" s="378"/>
      <c r="W817" s="191"/>
      <c r="X817" s="191"/>
      <c r="Y817" s="191"/>
      <c r="Z817" s="191"/>
      <c r="AA817" s="191"/>
    </row>
    <row r="818" spans="1:27" ht="15.75" customHeight="1" x14ac:dyDescent="0.2">
      <c r="A818" s="377"/>
      <c r="B818" s="191"/>
      <c r="C818" s="191"/>
      <c r="D818" s="191"/>
      <c r="E818" s="191"/>
      <c r="F818" s="191"/>
      <c r="G818" s="191"/>
      <c r="H818" s="191"/>
      <c r="I818" s="191"/>
      <c r="J818" s="191"/>
      <c r="K818" s="191"/>
      <c r="L818" s="191"/>
      <c r="M818" s="191"/>
      <c r="N818" s="191"/>
      <c r="O818" s="191"/>
      <c r="P818" s="191"/>
      <c r="Q818" s="191"/>
      <c r="R818" s="191"/>
      <c r="S818" s="191"/>
      <c r="T818" s="191"/>
      <c r="U818" s="191"/>
      <c r="V818" s="378"/>
      <c r="W818" s="191"/>
      <c r="X818" s="191"/>
      <c r="Y818" s="191"/>
      <c r="Z818" s="191"/>
      <c r="AA818" s="191"/>
    </row>
    <row r="819" spans="1:27" ht="15.75" customHeight="1" x14ac:dyDescent="0.2">
      <c r="A819" s="377"/>
      <c r="B819" s="191"/>
      <c r="C819" s="191"/>
      <c r="D819" s="191"/>
      <c r="E819" s="191"/>
      <c r="F819" s="191"/>
      <c r="G819" s="191"/>
      <c r="H819" s="191"/>
      <c r="I819" s="191"/>
      <c r="J819" s="191"/>
      <c r="K819" s="191"/>
      <c r="L819" s="191"/>
      <c r="M819" s="191"/>
      <c r="N819" s="191"/>
      <c r="O819" s="191"/>
      <c r="P819" s="191"/>
      <c r="Q819" s="191"/>
      <c r="R819" s="191"/>
      <c r="S819" s="191"/>
      <c r="T819" s="191"/>
      <c r="U819" s="191"/>
      <c r="V819" s="378"/>
      <c r="W819" s="191"/>
      <c r="X819" s="191"/>
      <c r="Y819" s="191"/>
      <c r="Z819" s="191"/>
      <c r="AA819" s="191"/>
    </row>
    <row r="820" spans="1:27" ht="15.75" customHeight="1" x14ac:dyDescent="0.2">
      <c r="A820" s="377"/>
      <c r="B820" s="191"/>
      <c r="C820" s="191"/>
      <c r="D820" s="191"/>
      <c r="E820" s="191"/>
      <c r="F820" s="191"/>
      <c r="G820" s="191"/>
      <c r="H820" s="191"/>
      <c r="I820" s="191"/>
      <c r="J820" s="191"/>
      <c r="K820" s="191"/>
      <c r="L820" s="191"/>
      <c r="M820" s="191"/>
      <c r="N820" s="191"/>
      <c r="O820" s="191"/>
      <c r="P820" s="191"/>
      <c r="Q820" s="191"/>
      <c r="R820" s="191"/>
      <c r="S820" s="191"/>
      <c r="T820" s="191"/>
      <c r="U820" s="191"/>
      <c r="V820" s="378"/>
      <c r="W820" s="191"/>
      <c r="X820" s="191"/>
      <c r="Y820" s="191"/>
      <c r="Z820" s="191"/>
      <c r="AA820" s="191"/>
    </row>
    <row r="821" spans="1:27" ht="15.75" customHeight="1" x14ac:dyDescent="0.2">
      <c r="A821" s="377"/>
      <c r="B821" s="191"/>
      <c r="C821" s="191"/>
      <c r="D821" s="191"/>
      <c r="E821" s="191"/>
      <c r="F821" s="191"/>
      <c r="G821" s="191"/>
      <c r="H821" s="191"/>
      <c r="I821" s="191"/>
      <c r="J821" s="191"/>
      <c r="K821" s="191"/>
      <c r="L821" s="191"/>
      <c r="M821" s="191"/>
      <c r="N821" s="191"/>
      <c r="O821" s="191"/>
      <c r="P821" s="191"/>
      <c r="Q821" s="191"/>
      <c r="R821" s="191"/>
      <c r="S821" s="191"/>
      <c r="T821" s="191"/>
      <c r="U821" s="191"/>
      <c r="V821" s="378"/>
      <c r="W821" s="191"/>
      <c r="X821" s="191"/>
      <c r="Y821" s="191"/>
      <c r="Z821" s="191"/>
      <c r="AA821" s="191"/>
    </row>
    <row r="822" spans="1:27" ht="15.75" customHeight="1" x14ac:dyDescent="0.2">
      <c r="A822" s="377"/>
      <c r="B822" s="191"/>
      <c r="C822" s="191"/>
      <c r="D822" s="191"/>
      <c r="E822" s="191"/>
      <c r="F822" s="191"/>
      <c r="G822" s="191"/>
      <c r="H822" s="191"/>
      <c r="I822" s="191"/>
      <c r="J822" s="191"/>
      <c r="K822" s="191"/>
      <c r="L822" s="191"/>
      <c r="M822" s="191"/>
      <c r="N822" s="191"/>
      <c r="O822" s="191"/>
      <c r="P822" s="191"/>
      <c r="Q822" s="191"/>
      <c r="R822" s="191"/>
      <c r="S822" s="191"/>
      <c r="T822" s="191"/>
      <c r="U822" s="191"/>
      <c r="V822" s="378"/>
      <c r="W822" s="191"/>
      <c r="X822" s="191"/>
      <c r="Y822" s="191"/>
      <c r="Z822" s="191"/>
      <c r="AA822" s="191"/>
    </row>
    <row r="823" spans="1:27" ht="15.75" customHeight="1" x14ac:dyDescent="0.2">
      <c r="A823" s="377"/>
      <c r="B823" s="191"/>
      <c r="C823" s="191"/>
      <c r="D823" s="191"/>
      <c r="E823" s="191"/>
      <c r="F823" s="191"/>
      <c r="G823" s="191"/>
      <c r="H823" s="191"/>
      <c r="I823" s="191"/>
      <c r="J823" s="191"/>
      <c r="K823" s="191"/>
      <c r="L823" s="191"/>
      <c r="M823" s="191"/>
      <c r="N823" s="191"/>
      <c r="O823" s="191"/>
      <c r="P823" s="191"/>
      <c r="Q823" s="191"/>
      <c r="R823" s="191"/>
      <c r="S823" s="191"/>
      <c r="T823" s="191"/>
      <c r="U823" s="191"/>
      <c r="V823" s="378"/>
      <c r="W823" s="191"/>
      <c r="X823" s="191"/>
      <c r="Y823" s="191"/>
      <c r="Z823" s="191"/>
      <c r="AA823" s="191"/>
    </row>
    <row r="824" spans="1:27" ht="15.75" customHeight="1" x14ac:dyDescent="0.2">
      <c r="A824" s="377"/>
      <c r="B824" s="191"/>
      <c r="C824" s="191"/>
      <c r="D824" s="191"/>
      <c r="E824" s="191"/>
      <c r="F824" s="191"/>
      <c r="G824" s="191"/>
      <c r="H824" s="191"/>
      <c r="I824" s="191"/>
      <c r="J824" s="191"/>
      <c r="K824" s="191"/>
      <c r="L824" s="191"/>
      <c r="M824" s="191"/>
      <c r="N824" s="191"/>
      <c r="O824" s="191"/>
      <c r="P824" s="191"/>
      <c r="Q824" s="191"/>
      <c r="R824" s="191"/>
      <c r="S824" s="191"/>
      <c r="T824" s="191"/>
      <c r="U824" s="191"/>
      <c r="V824" s="378"/>
      <c r="W824" s="191"/>
      <c r="X824" s="191"/>
      <c r="Y824" s="191"/>
      <c r="Z824" s="191"/>
      <c r="AA824" s="191"/>
    </row>
    <row r="825" spans="1:27" ht="15.75" customHeight="1" x14ac:dyDescent="0.2">
      <c r="A825" s="377"/>
      <c r="B825" s="191"/>
      <c r="C825" s="191"/>
      <c r="D825" s="191"/>
      <c r="E825" s="191"/>
      <c r="F825" s="191"/>
      <c r="G825" s="191"/>
      <c r="H825" s="191"/>
      <c r="I825" s="191"/>
      <c r="J825" s="191"/>
      <c r="K825" s="191"/>
      <c r="L825" s="191"/>
      <c r="M825" s="191"/>
      <c r="N825" s="191"/>
      <c r="O825" s="191"/>
      <c r="P825" s="191"/>
      <c r="Q825" s="191"/>
      <c r="R825" s="191"/>
      <c r="S825" s="191"/>
      <c r="T825" s="191"/>
      <c r="U825" s="191"/>
      <c r="V825" s="378"/>
      <c r="W825" s="191"/>
      <c r="X825" s="191"/>
      <c r="Y825" s="191"/>
      <c r="Z825" s="191"/>
      <c r="AA825" s="191"/>
    </row>
    <row r="826" spans="1:27" ht="15.75" customHeight="1" x14ac:dyDescent="0.2">
      <c r="A826" s="377"/>
      <c r="B826" s="191"/>
      <c r="C826" s="191"/>
      <c r="D826" s="191"/>
      <c r="E826" s="191"/>
      <c r="F826" s="191"/>
      <c r="G826" s="191"/>
      <c r="H826" s="191"/>
      <c r="I826" s="191"/>
      <c r="J826" s="191"/>
      <c r="K826" s="191"/>
      <c r="L826" s="191"/>
      <c r="M826" s="191"/>
      <c r="N826" s="191"/>
      <c r="O826" s="191"/>
      <c r="P826" s="191"/>
      <c r="Q826" s="191"/>
      <c r="R826" s="191"/>
      <c r="S826" s="191"/>
      <c r="T826" s="191"/>
      <c r="U826" s="191"/>
      <c r="V826" s="378"/>
      <c r="W826" s="191"/>
      <c r="X826" s="191"/>
      <c r="Y826" s="191"/>
      <c r="Z826" s="191"/>
      <c r="AA826" s="191"/>
    </row>
    <row r="827" spans="1:27" ht="15.75" customHeight="1" x14ac:dyDescent="0.2">
      <c r="A827" s="377"/>
      <c r="B827" s="191"/>
      <c r="C827" s="191"/>
      <c r="D827" s="191"/>
      <c r="E827" s="191"/>
      <c r="F827" s="191"/>
      <c r="G827" s="191"/>
      <c r="H827" s="191"/>
      <c r="I827" s="191"/>
      <c r="J827" s="191"/>
      <c r="K827" s="191"/>
      <c r="L827" s="191"/>
      <c r="M827" s="191"/>
      <c r="N827" s="191"/>
      <c r="O827" s="191"/>
      <c r="P827" s="191"/>
      <c r="Q827" s="191"/>
      <c r="R827" s="191"/>
      <c r="S827" s="191"/>
      <c r="T827" s="191"/>
      <c r="U827" s="191"/>
      <c r="V827" s="378"/>
      <c r="W827" s="191"/>
      <c r="X827" s="191"/>
      <c r="Y827" s="191"/>
      <c r="Z827" s="191"/>
      <c r="AA827" s="191"/>
    </row>
    <row r="828" spans="1:27" ht="15.75" customHeight="1" x14ac:dyDescent="0.2">
      <c r="A828" s="377"/>
      <c r="B828" s="191"/>
      <c r="C828" s="191"/>
      <c r="D828" s="191"/>
      <c r="E828" s="191"/>
      <c r="F828" s="191"/>
      <c r="G828" s="191"/>
      <c r="H828" s="191"/>
      <c r="I828" s="191"/>
      <c r="J828" s="191"/>
      <c r="K828" s="191"/>
      <c r="L828" s="191"/>
      <c r="M828" s="191"/>
      <c r="N828" s="191"/>
      <c r="O828" s="191"/>
      <c r="P828" s="191"/>
      <c r="Q828" s="191"/>
      <c r="R828" s="191"/>
      <c r="S828" s="191"/>
      <c r="T828" s="191"/>
      <c r="U828" s="191"/>
      <c r="V828" s="378"/>
      <c r="W828" s="191"/>
      <c r="X828" s="191"/>
      <c r="Y828" s="191"/>
      <c r="Z828" s="191"/>
      <c r="AA828" s="191"/>
    </row>
    <row r="829" spans="1:27" ht="15.75" customHeight="1" x14ac:dyDescent="0.2">
      <c r="A829" s="377"/>
      <c r="B829" s="191"/>
      <c r="C829" s="191"/>
      <c r="D829" s="191"/>
      <c r="E829" s="191"/>
      <c r="F829" s="191"/>
      <c r="G829" s="191"/>
      <c r="H829" s="191"/>
      <c r="I829" s="191"/>
      <c r="J829" s="191"/>
      <c r="K829" s="191"/>
      <c r="L829" s="191"/>
      <c r="M829" s="191"/>
      <c r="N829" s="191"/>
      <c r="O829" s="191"/>
      <c r="P829" s="191"/>
      <c r="Q829" s="191"/>
      <c r="R829" s="191"/>
      <c r="S829" s="191"/>
      <c r="T829" s="191"/>
      <c r="U829" s="191"/>
      <c r="V829" s="378"/>
      <c r="W829" s="191"/>
      <c r="X829" s="191"/>
      <c r="Y829" s="191"/>
      <c r="Z829" s="191"/>
      <c r="AA829" s="191"/>
    </row>
    <row r="830" spans="1:27" ht="15.75" customHeight="1" x14ac:dyDescent="0.2">
      <c r="A830" s="377"/>
      <c r="B830" s="191"/>
      <c r="C830" s="191"/>
      <c r="D830" s="191"/>
      <c r="E830" s="191"/>
      <c r="F830" s="191"/>
      <c r="G830" s="191"/>
      <c r="H830" s="191"/>
      <c r="I830" s="191"/>
      <c r="J830" s="191"/>
      <c r="K830" s="191"/>
      <c r="L830" s="191"/>
      <c r="M830" s="191"/>
      <c r="N830" s="191"/>
      <c r="O830" s="191"/>
      <c r="P830" s="191"/>
      <c r="Q830" s="191"/>
      <c r="R830" s="191"/>
      <c r="S830" s="191"/>
      <c r="T830" s="191"/>
      <c r="U830" s="191"/>
      <c r="V830" s="378"/>
      <c r="W830" s="191"/>
      <c r="X830" s="191"/>
      <c r="Y830" s="191"/>
      <c r="Z830" s="191"/>
      <c r="AA830" s="191"/>
    </row>
    <row r="831" spans="1:27" ht="15.75" customHeight="1" x14ac:dyDescent="0.2">
      <c r="A831" s="377"/>
      <c r="B831" s="191"/>
      <c r="C831" s="191"/>
      <c r="D831" s="191"/>
      <c r="E831" s="191"/>
      <c r="F831" s="191"/>
      <c r="G831" s="191"/>
      <c r="H831" s="191"/>
      <c r="I831" s="191"/>
      <c r="J831" s="191"/>
      <c r="K831" s="191"/>
      <c r="L831" s="191"/>
      <c r="M831" s="191"/>
      <c r="N831" s="191"/>
      <c r="O831" s="191"/>
      <c r="P831" s="191"/>
      <c r="Q831" s="191"/>
      <c r="R831" s="191"/>
      <c r="S831" s="191"/>
      <c r="T831" s="191"/>
      <c r="U831" s="191"/>
      <c r="V831" s="378"/>
      <c r="W831" s="191"/>
      <c r="X831" s="191"/>
      <c r="Y831" s="191"/>
      <c r="Z831" s="191"/>
      <c r="AA831" s="191"/>
    </row>
    <row r="832" spans="1:27" ht="15.75" customHeight="1" x14ac:dyDescent="0.2">
      <c r="A832" s="377"/>
      <c r="B832" s="191"/>
      <c r="C832" s="191"/>
      <c r="D832" s="191"/>
      <c r="E832" s="191"/>
      <c r="F832" s="191"/>
      <c r="G832" s="191"/>
      <c r="H832" s="191"/>
      <c r="I832" s="191"/>
      <c r="J832" s="191"/>
      <c r="K832" s="191"/>
      <c r="L832" s="191"/>
      <c r="M832" s="191"/>
      <c r="N832" s="191"/>
      <c r="O832" s="191"/>
      <c r="P832" s="191"/>
      <c r="Q832" s="191"/>
      <c r="R832" s="191"/>
      <c r="S832" s="191"/>
      <c r="T832" s="191"/>
      <c r="U832" s="191"/>
      <c r="V832" s="378"/>
      <c r="W832" s="191"/>
      <c r="X832" s="191"/>
      <c r="Y832" s="191"/>
      <c r="Z832" s="191"/>
      <c r="AA832" s="191"/>
    </row>
    <row r="833" spans="1:27" ht="15.75" customHeight="1" x14ac:dyDescent="0.2">
      <c r="A833" s="377"/>
      <c r="B833" s="191"/>
      <c r="C833" s="191"/>
      <c r="D833" s="191"/>
      <c r="E833" s="191"/>
      <c r="F833" s="191"/>
      <c r="G833" s="191"/>
      <c r="H833" s="191"/>
      <c r="I833" s="191"/>
      <c r="J833" s="191"/>
      <c r="K833" s="191"/>
      <c r="L833" s="191"/>
      <c r="M833" s="191"/>
      <c r="N833" s="191"/>
      <c r="O833" s="191"/>
      <c r="P833" s="191"/>
      <c r="Q833" s="191"/>
      <c r="R833" s="191"/>
      <c r="S833" s="191"/>
      <c r="T833" s="191"/>
      <c r="U833" s="191"/>
      <c r="V833" s="378"/>
      <c r="W833" s="191"/>
      <c r="X833" s="191"/>
      <c r="Y833" s="191"/>
      <c r="Z833" s="191"/>
      <c r="AA833" s="191"/>
    </row>
    <row r="834" spans="1:27" ht="15.75" customHeight="1" x14ac:dyDescent="0.2">
      <c r="A834" s="377"/>
      <c r="B834" s="191"/>
      <c r="C834" s="191"/>
      <c r="D834" s="191"/>
      <c r="E834" s="191"/>
      <c r="F834" s="191"/>
      <c r="G834" s="191"/>
      <c r="H834" s="191"/>
      <c r="I834" s="191"/>
      <c r="J834" s="191"/>
      <c r="K834" s="191"/>
      <c r="L834" s="191"/>
      <c r="M834" s="191"/>
      <c r="N834" s="191"/>
      <c r="O834" s="191"/>
      <c r="P834" s="191"/>
      <c r="Q834" s="191"/>
      <c r="R834" s="191"/>
      <c r="S834" s="191"/>
      <c r="T834" s="191"/>
      <c r="U834" s="191"/>
      <c r="V834" s="378"/>
      <c r="W834" s="191"/>
      <c r="X834" s="191"/>
      <c r="Y834" s="191"/>
      <c r="Z834" s="191"/>
      <c r="AA834" s="191"/>
    </row>
    <row r="835" spans="1:27" ht="15.75" customHeight="1" x14ac:dyDescent="0.2">
      <c r="A835" s="377"/>
      <c r="B835" s="191"/>
      <c r="C835" s="191"/>
      <c r="D835" s="191"/>
      <c r="E835" s="191"/>
      <c r="F835" s="191"/>
      <c r="G835" s="191"/>
      <c r="H835" s="191"/>
      <c r="I835" s="191"/>
      <c r="J835" s="191"/>
      <c r="K835" s="191"/>
      <c r="L835" s="191"/>
      <c r="M835" s="191"/>
      <c r="N835" s="191"/>
      <c r="O835" s="191"/>
      <c r="P835" s="191"/>
      <c r="Q835" s="191"/>
      <c r="R835" s="191"/>
      <c r="S835" s="191"/>
      <c r="T835" s="191"/>
      <c r="U835" s="191"/>
      <c r="V835" s="378"/>
      <c r="W835" s="191"/>
      <c r="X835" s="191"/>
      <c r="Y835" s="191"/>
      <c r="Z835" s="191"/>
      <c r="AA835" s="191"/>
    </row>
    <row r="836" spans="1:27" ht="15.75" customHeight="1" x14ac:dyDescent="0.2">
      <c r="A836" s="377"/>
      <c r="B836" s="191"/>
      <c r="C836" s="191"/>
      <c r="D836" s="191"/>
      <c r="E836" s="191"/>
      <c r="F836" s="191"/>
      <c r="G836" s="191"/>
      <c r="H836" s="191"/>
      <c r="I836" s="191"/>
      <c r="J836" s="191"/>
      <c r="K836" s="191"/>
      <c r="L836" s="191"/>
      <c r="M836" s="191"/>
      <c r="N836" s="191"/>
      <c r="O836" s="191"/>
      <c r="P836" s="191"/>
      <c r="Q836" s="191"/>
      <c r="R836" s="191"/>
      <c r="S836" s="191"/>
      <c r="T836" s="191"/>
      <c r="U836" s="191"/>
      <c r="V836" s="378"/>
      <c r="W836" s="191"/>
      <c r="X836" s="191"/>
      <c r="Y836" s="191"/>
      <c r="Z836" s="191"/>
      <c r="AA836" s="191"/>
    </row>
    <row r="837" spans="1:27" ht="15.75" customHeight="1" x14ac:dyDescent="0.2">
      <c r="A837" s="377"/>
      <c r="B837" s="191"/>
      <c r="C837" s="191"/>
      <c r="D837" s="191"/>
      <c r="E837" s="191"/>
      <c r="F837" s="191"/>
      <c r="G837" s="191"/>
      <c r="H837" s="191"/>
      <c r="I837" s="191"/>
      <c r="J837" s="191"/>
      <c r="K837" s="191"/>
      <c r="L837" s="191"/>
      <c r="M837" s="191"/>
      <c r="N837" s="191"/>
      <c r="O837" s="191"/>
      <c r="P837" s="191"/>
      <c r="Q837" s="191"/>
      <c r="R837" s="191"/>
      <c r="S837" s="191"/>
      <c r="T837" s="191"/>
      <c r="U837" s="191"/>
      <c r="V837" s="378"/>
      <c r="W837" s="191"/>
      <c r="X837" s="191"/>
      <c r="Y837" s="191"/>
      <c r="Z837" s="191"/>
      <c r="AA837" s="191"/>
    </row>
    <row r="838" spans="1:27" ht="15.75" customHeight="1" x14ac:dyDescent="0.2">
      <c r="A838" s="377"/>
      <c r="B838" s="191"/>
      <c r="C838" s="191"/>
      <c r="D838" s="191"/>
      <c r="E838" s="191"/>
      <c r="F838" s="191"/>
      <c r="G838" s="191"/>
      <c r="H838" s="191"/>
      <c r="I838" s="191"/>
      <c r="J838" s="191"/>
      <c r="K838" s="191"/>
      <c r="L838" s="191"/>
      <c r="M838" s="191"/>
      <c r="N838" s="191"/>
      <c r="O838" s="191"/>
      <c r="P838" s="191"/>
      <c r="Q838" s="191"/>
      <c r="R838" s="191"/>
      <c r="S838" s="191"/>
      <c r="T838" s="191"/>
      <c r="U838" s="191"/>
      <c r="V838" s="378"/>
      <c r="W838" s="191"/>
      <c r="X838" s="191"/>
      <c r="Y838" s="191"/>
      <c r="Z838" s="191"/>
      <c r="AA838" s="191"/>
    </row>
    <row r="839" spans="1:27" ht="15.75" customHeight="1" x14ac:dyDescent="0.2">
      <c r="A839" s="377"/>
      <c r="B839" s="191"/>
      <c r="C839" s="191"/>
      <c r="D839" s="191"/>
      <c r="E839" s="191"/>
      <c r="F839" s="191"/>
      <c r="G839" s="191"/>
      <c r="H839" s="191"/>
      <c r="I839" s="191"/>
      <c r="J839" s="191"/>
      <c r="K839" s="191"/>
      <c r="L839" s="191"/>
      <c r="M839" s="191"/>
      <c r="N839" s="191"/>
      <c r="O839" s="191"/>
      <c r="P839" s="191"/>
      <c r="Q839" s="191"/>
      <c r="R839" s="191"/>
      <c r="S839" s="191"/>
      <c r="T839" s="191"/>
      <c r="U839" s="191"/>
      <c r="V839" s="378"/>
      <c r="W839" s="191"/>
      <c r="X839" s="191"/>
      <c r="Y839" s="191"/>
      <c r="Z839" s="191"/>
      <c r="AA839" s="191"/>
    </row>
    <row r="840" spans="1:27" ht="15.75" customHeight="1" x14ac:dyDescent="0.2">
      <c r="A840" s="377"/>
      <c r="B840" s="191"/>
      <c r="C840" s="191"/>
      <c r="D840" s="191"/>
      <c r="E840" s="191"/>
      <c r="F840" s="191"/>
      <c r="G840" s="191"/>
      <c r="H840" s="191"/>
      <c r="I840" s="191"/>
      <c r="J840" s="191"/>
      <c r="K840" s="191"/>
      <c r="L840" s="191"/>
      <c r="M840" s="191"/>
      <c r="N840" s="191"/>
      <c r="O840" s="191"/>
      <c r="P840" s="191"/>
      <c r="Q840" s="191"/>
      <c r="R840" s="191"/>
      <c r="S840" s="191"/>
      <c r="T840" s="191"/>
      <c r="U840" s="191"/>
      <c r="V840" s="378"/>
      <c r="W840" s="191"/>
      <c r="X840" s="191"/>
      <c r="Y840" s="191"/>
      <c r="Z840" s="191"/>
      <c r="AA840" s="191"/>
    </row>
    <row r="841" spans="1:27" ht="15.75" customHeight="1" x14ac:dyDescent="0.2">
      <c r="A841" s="377"/>
      <c r="B841" s="191"/>
      <c r="C841" s="191"/>
      <c r="D841" s="191"/>
      <c r="E841" s="191"/>
      <c r="F841" s="191"/>
      <c r="G841" s="191"/>
      <c r="H841" s="191"/>
      <c r="I841" s="191"/>
      <c r="J841" s="191"/>
      <c r="K841" s="191"/>
      <c r="L841" s="191"/>
      <c r="M841" s="191"/>
      <c r="N841" s="191"/>
      <c r="O841" s="191"/>
      <c r="P841" s="191"/>
      <c r="Q841" s="191"/>
      <c r="R841" s="191"/>
      <c r="S841" s="191"/>
      <c r="T841" s="191"/>
      <c r="U841" s="191"/>
      <c r="V841" s="378"/>
      <c r="W841" s="191"/>
      <c r="X841" s="191"/>
      <c r="Y841" s="191"/>
      <c r="Z841" s="191"/>
      <c r="AA841" s="191"/>
    </row>
    <row r="842" spans="1:27" ht="15.75" customHeight="1" x14ac:dyDescent="0.2">
      <c r="A842" s="377"/>
      <c r="B842" s="191"/>
      <c r="C842" s="191"/>
      <c r="D842" s="191"/>
      <c r="E842" s="191"/>
      <c r="F842" s="191"/>
      <c r="G842" s="191"/>
      <c r="H842" s="191"/>
      <c r="I842" s="191"/>
      <c r="J842" s="191"/>
      <c r="K842" s="191"/>
      <c r="L842" s="191"/>
      <c r="M842" s="191"/>
      <c r="N842" s="191"/>
      <c r="O842" s="191"/>
      <c r="P842" s="191"/>
      <c r="Q842" s="191"/>
      <c r="R842" s="191"/>
      <c r="S842" s="191"/>
      <c r="T842" s="191"/>
      <c r="U842" s="191"/>
      <c r="V842" s="378"/>
      <c r="W842" s="191"/>
      <c r="X842" s="191"/>
      <c r="Y842" s="191"/>
      <c r="Z842" s="191"/>
      <c r="AA842" s="191"/>
    </row>
    <row r="843" spans="1:27" ht="15.75" customHeight="1" x14ac:dyDescent="0.2">
      <c r="A843" s="377"/>
      <c r="B843" s="191"/>
      <c r="C843" s="191"/>
      <c r="D843" s="191"/>
      <c r="E843" s="191"/>
      <c r="F843" s="191"/>
      <c r="G843" s="191"/>
      <c r="H843" s="191"/>
      <c r="I843" s="191"/>
      <c r="J843" s="191"/>
      <c r="K843" s="191"/>
      <c r="L843" s="191"/>
      <c r="M843" s="191"/>
      <c r="N843" s="191"/>
      <c r="O843" s="191"/>
      <c r="P843" s="191"/>
      <c r="Q843" s="191"/>
      <c r="R843" s="191"/>
      <c r="S843" s="191"/>
      <c r="T843" s="191"/>
      <c r="U843" s="191"/>
      <c r="V843" s="378"/>
      <c r="W843" s="191"/>
      <c r="X843" s="191"/>
      <c r="Y843" s="191"/>
      <c r="Z843" s="191"/>
      <c r="AA843" s="191"/>
    </row>
    <row r="844" spans="1:27" ht="15.75" customHeight="1" x14ac:dyDescent="0.2">
      <c r="A844" s="377"/>
      <c r="B844" s="191"/>
      <c r="C844" s="191"/>
      <c r="D844" s="191"/>
      <c r="E844" s="191"/>
      <c r="F844" s="191"/>
      <c r="G844" s="191"/>
      <c r="H844" s="191"/>
      <c r="I844" s="191"/>
      <c r="J844" s="191"/>
      <c r="K844" s="191"/>
      <c r="L844" s="191"/>
      <c r="M844" s="191"/>
      <c r="N844" s="191"/>
      <c r="O844" s="191"/>
      <c r="P844" s="191"/>
      <c r="Q844" s="191"/>
      <c r="R844" s="191"/>
      <c r="S844" s="191"/>
      <c r="T844" s="191"/>
      <c r="U844" s="191"/>
      <c r="V844" s="378"/>
      <c r="W844" s="191"/>
      <c r="X844" s="191"/>
      <c r="Y844" s="191"/>
      <c r="Z844" s="191"/>
      <c r="AA844" s="191"/>
    </row>
    <row r="845" spans="1:27" ht="15.75" customHeight="1" x14ac:dyDescent="0.2">
      <c r="A845" s="377"/>
      <c r="B845" s="191"/>
      <c r="C845" s="191"/>
      <c r="D845" s="191"/>
      <c r="E845" s="191"/>
      <c r="F845" s="191"/>
      <c r="G845" s="191"/>
      <c r="H845" s="191"/>
      <c r="I845" s="191"/>
      <c r="J845" s="191"/>
      <c r="K845" s="191"/>
      <c r="L845" s="191"/>
      <c r="M845" s="191"/>
      <c r="N845" s="191"/>
      <c r="O845" s="191"/>
      <c r="P845" s="191"/>
      <c r="Q845" s="191"/>
      <c r="R845" s="191"/>
      <c r="S845" s="191"/>
      <c r="T845" s="191"/>
      <c r="U845" s="191"/>
      <c r="V845" s="378"/>
      <c r="W845" s="191"/>
      <c r="X845" s="191"/>
      <c r="Y845" s="191"/>
      <c r="Z845" s="191"/>
      <c r="AA845" s="191"/>
    </row>
    <row r="846" spans="1:27" ht="15.75" customHeight="1" x14ac:dyDescent="0.2">
      <c r="A846" s="377"/>
      <c r="B846" s="191"/>
      <c r="C846" s="191"/>
      <c r="D846" s="191"/>
      <c r="E846" s="191"/>
      <c r="F846" s="191"/>
      <c r="G846" s="191"/>
      <c r="H846" s="191"/>
      <c r="I846" s="191"/>
      <c r="J846" s="191"/>
      <c r="K846" s="191"/>
      <c r="L846" s="191"/>
      <c r="M846" s="191"/>
      <c r="N846" s="191"/>
      <c r="O846" s="191"/>
      <c r="P846" s="191"/>
      <c r="Q846" s="191"/>
      <c r="R846" s="191"/>
      <c r="S846" s="191"/>
      <c r="T846" s="191"/>
      <c r="U846" s="191"/>
      <c r="V846" s="378"/>
      <c r="W846" s="191"/>
      <c r="X846" s="191"/>
      <c r="Y846" s="191"/>
      <c r="Z846" s="191"/>
      <c r="AA846" s="191"/>
    </row>
    <row r="847" spans="1:27" ht="15.75" customHeight="1" x14ac:dyDescent="0.2">
      <c r="A847" s="377"/>
      <c r="B847" s="191"/>
      <c r="C847" s="191"/>
      <c r="D847" s="191"/>
      <c r="E847" s="191"/>
      <c r="F847" s="191"/>
      <c r="G847" s="191"/>
      <c r="H847" s="191"/>
      <c r="I847" s="191"/>
      <c r="J847" s="191"/>
      <c r="K847" s="191"/>
      <c r="L847" s="191"/>
      <c r="M847" s="191"/>
      <c r="N847" s="191"/>
      <c r="O847" s="191"/>
      <c r="P847" s="191"/>
      <c r="Q847" s="191"/>
      <c r="R847" s="191"/>
      <c r="S847" s="191"/>
      <c r="T847" s="191"/>
      <c r="U847" s="191"/>
      <c r="V847" s="378"/>
      <c r="W847" s="191"/>
      <c r="X847" s="191"/>
      <c r="Y847" s="191"/>
      <c r="Z847" s="191"/>
      <c r="AA847" s="191"/>
    </row>
    <row r="848" spans="1:27" ht="15.75" customHeight="1" x14ac:dyDescent="0.2">
      <c r="A848" s="377"/>
      <c r="B848" s="191"/>
      <c r="C848" s="191"/>
      <c r="D848" s="191"/>
      <c r="E848" s="191"/>
      <c r="F848" s="191"/>
      <c r="G848" s="191"/>
      <c r="H848" s="191"/>
      <c r="I848" s="191"/>
      <c r="J848" s="191"/>
      <c r="K848" s="191"/>
      <c r="L848" s="191"/>
      <c r="M848" s="191"/>
      <c r="N848" s="191"/>
      <c r="O848" s="191"/>
      <c r="P848" s="191"/>
      <c r="Q848" s="191"/>
      <c r="R848" s="191"/>
      <c r="S848" s="191"/>
      <c r="T848" s="191"/>
      <c r="U848" s="191"/>
      <c r="V848" s="378"/>
      <c r="W848" s="191"/>
      <c r="X848" s="191"/>
      <c r="Y848" s="191"/>
      <c r="Z848" s="191"/>
      <c r="AA848" s="191"/>
    </row>
    <row r="849" spans="1:27" ht="15.75" customHeight="1" x14ac:dyDescent="0.2">
      <c r="A849" s="377"/>
      <c r="B849" s="191"/>
      <c r="C849" s="191"/>
      <c r="D849" s="191"/>
      <c r="E849" s="191"/>
      <c r="F849" s="191"/>
      <c r="G849" s="191"/>
      <c r="H849" s="191"/>
      <c r="I849" s="191"/>
      <c r="J849" s="191"/>
      <c r="K849" s="191"/>
      <c r="L849" s="191"/>
      <c r="M849" s="191"/>
      <c r="N849" s="191"/>
      <c r="O849" s="191"/>
      <c r="P849" s="191"/>
      <c r="Q849" s="191"/>
      <c r="R849" s="191"/>
      <c r="S849" s="191"/>
      <c r="T849" s="191"/>
      <c r="U849" s="191"/>
      <c r="V849" s="378"/>
      <c r="W849" s="191"/>
      <c r="X849" s="191"/>
      <c r="Y849" s="191"/>
      <c r="Z849" s="191"/>
      <c r="AA849" s="191"/>
    </row>
    <row r="850" spans="1:27" ht="15.75" customHeight="1" x14ac:dyDescent="0.2">
      <c r="A850" s="377"/>
      <c r="B850" s="191"/>
      <c r="C850" s="191"/>
      <c r="D850" s="191"/>
      <c r="E850" s="191"/>
      <c r="F850" s="191"/>
      <c r="G850" s="191"/>
      <c r="H850" s="191"/>
      <c r="I850" s="191"/>
      <c r="J850" s="191"/>
      <c r="K850" s="191"/>
      <c r="L850" s="191"/>
      <c r="M850" s="191"/>
      <c r="N850" s="191"/>
      <c r="O850" s="191"/>
      <c r="P850" s="191"/>
      <c r="Q850" s="191"/>
      <c r="R850" s="191"/>
      <c r="S850" s="191"/>
      <c r="T850" s="191"/>
      <c r="U850" s="191"/>
      <c r="V850" s="378"/>
      <c r="W850" s="191"/>
      <c r="X850" s="191"/>
      <c r="Y850" s="191"/>
      <c r="Z850" s="191"/>
      <c r="AA850" s="191"/>
    </row>
    <row r="851" spans="1:27" ht="15.75" customHeight="1" x14ac:dyDescent="0.2">
      <c r="A851" s="377"/>
      <c r="B851" s="191"/>
      <c r="C851" s="191"/>
      <c r="D851" s="191"/>
      <c r="E851" s="191"/>
      <c r="F851" s="191"/>
      <c r="G851" s="191"/>
      <c r="H851" s="191"/>
      <c r="I851" s="191"/>
      <c r="J851" s="191"/>
      <c r="K851" s="191"/>
      <c r="L851" s="191"/>
      <c r="M851" s="191"/>
      <c r="N851" s="191"/>
      <c r="O851" s="191"/>
      <c r="P851" s="191"/>
      <c r="Q851" s="191"/>
      <c r="R851" s="191"/>
      <c r="S851" s="191"/>
      <c r="T851" s="191"/>
      <c r="U851" s="191"/>
      <c r="V851" s="378"/>
      <c r="W851" s="191"/>
      <c r="X851" s="191"/>
      <c r="Y851" s="191"/>
      <c r="Z851" s="191"/>
      <c r="AA851" s="191"/>
    </row>
    <row r="852" spans="1:27" ht="15.75" customHeight="1" x14ac:dyDescent="0.2">
      <c r="A852" s="377"/>
      <c r="B852" s="191"/>
      <c r="C852" s="191"/>
      <c r="D852" s="191"/>
      <c r="E852" s="191"/>
      <c r="F852" s="191"/>
      <c r="G852" s="191"/>
      <c r="H852" s="191"/>
      <c r="I852" s="191"/>
      <c r="J852" s="191"/>
      <c r="K852" s="191"/>
      <c r="L852" s="191"/>
      <c r="M852" s="191"/>
      <c r="N852" s="191"/>
      <c r="O852" s="191"/>
      <c r="P852" s="191"/>
      <c r="Q852" s="191"/>
      <c r="R852" s="191"/>
      <c r="S852" s="191"/>
      <c r="T852" s="191"/>
      <c r="U852" s="191"/>
      <c r="V852" s="378"/>
      <c r="W852" s="191"/>
      <c r="X852" s="191"/>
      <c r="Y852" s="191"/>
      <c r="Z852" s="191"/>
      <c r="AA852" s="191"/>
    </row>
    <row r="853" spans="1:27" ht="15.75" customHeight="1" x14ac:dyDescent="0.2">
      <c r="A853" s="377"/>
      <c r="B853" s="191"/>
      <c r="C853" s="191"/>
      <c r="D853" s="191"/>
      <c r="E853" s="191"/>
      <c r="F853" s="191"/>
      <c r="G853" s="191"/>
      <c r="H853" s="191"/>
      <c r="I853" s="191"/>
      <c r="J853" s="191"/>
      <c r="K853" s="191"/>
      <c r="L853" s="191"/>
      <c r="M853" s="191"/>
      <c r="N853" s="191"/>
      <c r="O853" s="191"/>
      <c r="P853" s="191"/>
      <c r="Q853" s="191"/>
      <c r="R853" s="191"/>
      <c r="S853" s="191"/>
      <c r="T853" s="191"/>
      <c r="U853" s="191"/>
      <c r="V853" s="378"/>
      <c r="W853" s="191"/>
      <c r="X853" s="191"/>
      <c r="Y853" s="191"/>
      <c r="Z853" s="191"/>
      <c r="AA853" s="191"/>
    </row>
    <row r="854" spans="1:27" ht="15.75" customHeight="1" x14ac:dyDescent="0.2">
      <c r="A854" s="377"/>
      <c r="B854" s="191"/>
      <c r="C854" s="191"/>
      <c r="D854" s="191"/>
      <c r="E854" s="191"/>
      <c r="F854" s="191"/>
      <c r="G854" s="191"/>
      <c r="H854" s="191"/>
      <c r="I854" s="191"/>
      <c r="J854" s="191"/>
      <c r="K854" s="191"/>
      <c r="L854" s="191"/>
      <c r="M854" s="191"/>
      <c r="N854" s="191"/>
      <c r="O854" s="191"/>
      <c r="P854" s="191"/>
      <c r="Q854" s="191"/>
      <c r="R854" s="191"/>
      <c r="S854" s="191"/>
      <c r="T854" s="191"/>
      <c r="U854" s="191"/>
      <c r="V854" s="378"/>
      <c r="W854" s="191"/>
      <c r="X854" s="191"/>
      <c r="Y854" s="191"/>
      <c r="Z854" s="191"/>
      <c r="AA854" s="191"/>
    </row>
    <row r="855" spans="1:27" ht="15.75" customHeight="1" x14ac:dyDescent="0.2">
      <c r="A855" s="377"/>
      <c r="B855" s="191"/>
      <c r="C855" s="191"/>
      <c r="D855" s="191"/>
      <c r="E855" s="191"/>
      <c r="F855" s="191"/>
      <c r="G855" s="191"/>
      <c r="H855" s="191"/>
      <c r="I855" s="191"/>
      <c r="J855" s="191"/>
      <c r="K855" s="191"/>
      <c r="L855" s="191"/>
      <c r="M855" s="191"/>
      <c r="N855" s="191"/>
      <c r="O855" s="191"/>
      <c r="P855" s="191"/>
      <c r="Q855" s="191"/>
      <c r="R855" s="191"/>
      <c r="S855" s="191"/>
      <c r="T855" s="191"/>
      <c r="U855" s="191"/>
      <c r="V855" s="378"/>
      <c r="W855" s="191"/>
      <c r="X855" s="191"/>
      <c r="Y855" s="191"/>
      <c r="Z855" s="191"/>
      <c r="AA855" s="191"/>
    </row>
    <row r="856" spans="1:27" ht="15.75" customHeight="1" x14ac:dyDescent="0.2">
      <c r="A856" s="377"/>
      <c r="B856" s="191"/>
      <c r="C856" s="191"/>
      <c r="D856" s="191"/>
      <c r="E856" s="191"/>
      <c r="F856" s="191"/>
      <c r="G856" s="191"/>
      <c r="H856" s="191"/>
      <c r="I856" s="191"/>
      <c r="J856" s="191"/>
      <c r="K856" s="191"/>
      <c r="L856" s="191"/>
      <c r="M856" s="191"/>
      <c r="N856" s="191"/>
      <c r="O856" s="191"/>
      <c r="P856" s="191"/>
      <c r="Q856" s="191"/>
      <c r="R856" s="191"/>
      <c r="S856" s="191"/>
      <c r="T856" s="191"/>
      <c r="U856" s="191"/>
      <c r="V856" s="378"/>
      <c r="W856" s="191"/>
      <c r="X856" s="191"/>
      <c r="Y856" s="191"/>
      <c r="Z856" s="191"/>
      <c r="AA856" s="191"/>
    </row>
    <row r="857" spans="1:27" ht="15.75" customHeight="1" x14ac:dyDescent="0.2">
      <c r="A857" s="377"/>
      <c r="B857" s="191"/>
      <c r="C857" s="191"/>
      <c r="D857" s="191"/>
      <c r="E857" s="191"/>
      <c r="F857" s="191"/>
      <c r="G857" s="191"/>
      <c r="H857" s="191"/>
      <c r="I857" s="191"/>
      <c r="J857" s="191"/>
      <c r="K857" s="191"/>
      <c r="L857" s="191"/>
      <c r="M857" s="191"/>
      <c r="N857" s="191"/>
      <c r="O857" s="191"/>
      <c r="P857" s="191"/>
      <c r="Q857" s="191"/>
      <c r="R857" s="191"/>
      <c r="S857" s="191"/>
      <c r="T857" s="191"/>
      <c r="U857" s="191"/>
      <c r="V857" s="378"/>
      <c r="W857" s="191"/>
      <c r="X857" s="191"/>
      <c r="Y857" s="191"/>
      <c r="Z857" s="191"/>
      <c r="AA857" s="191"/>
    </row>
    <row r="858" spans="1:27" ht="15.75" customHeight="1" x14ac:dyDescent="0.2">
      <c r="A858" s="377"/>
      <c r="B858" s="191"/>
      <c r="C858" s="191"/>
      <c r="D858" s="191"/>
      <c r="E858" s="191"/>
      <c r="F858" s="191"/>
      <c r="G858" s="191"/>
      <c r="H858" s="191"/>
      <c r="I858" s="191"/>
      <c r="J858" s="191"/>
      <c r="K858" s="191"/>
      <c r="L858" s="191"/>
      <c r="M858" s="191"/>
      <c r="N858" s="191"/>
      <c r="O858" s="191"/>
      <c r="P858" s="191"/>
      <c r="Q858" s="191"/>
      <c r="R858" s="191"/>
      <c r="S858" s="191"/>
      <c r="T858" s="191"/>
      <c r="U858" s="191"/>
      <c r="V858" s="378"/>
      <c r="W858" s="191"/>
      <c r="X858" s="191"/>
      <c r="Y858" s="191"/>
      <c r="Z858" s="191"/>
      <c r="AA858" s="191"/>
    </row>
    <row r="859" spans="1:27" ht="15.75" customHeight="1" x14ac:dyDescent="0.2">
      <c r="A859" s="377"/>
      <c r="B859" s="191"/>
      <c r="C859" s="191"/>
      <c r="D859" s="191"/>
      <c r="E859" s="191"/>
      <c r="F859" s="191"/>
      <c r="G859" s="191"/>
      <c r="H859" s="191"/>
      <c r="I859" s="191"/>
      <c r="J859" s="191"/>
      <c r="K859" s="191"/>
      <c r="L859" s="191"/>
      <c r="M859" s="191"/>
      <c r="N859" s="191"/>
      <c r="O859" s="191"/>
      <c r="P859" s="191"/>
      <c r="Q859" s="191"/>
      <c r="R859" s="191"/>
      <c r="S859" s="191"/>
      <c r="T859" s="191"/>
      <c r="U859" s="191"/>
      <c r="V859" s="378"/>
      <c r="W859" s="191"/>
      <c r="X859" s="191"/>
      <c r="Y859" s="191"/>
      <c r="Z859" s="191"/>
      <c r="AA859" s="191"/>
    </row>
    <row r="860" spans="1:27" ht="15.75" customHeight="1" x14ac:dyDescent="0.2">
      <c r="A860" s="377"/>
      <c r="B860" s="191"/>
      <c r="C860" s="191"/>
      <c r="D860" s="191"/>
      <c r="E860" s="191"/>
      <c r="F860" s="191"/>
      <c r="G860" s="191"/>
      <c r="H860" s="191"/>
      <c r="I860" s="191"/>
      <c r="J860" s="191"/>
      <c r="K860" s="191"/>
      <c r="L860" s="191"/>
      <c r="M860" s="191"/>
      <c r="N860" s="191"/>
      <c r="O860" s="191"/>
      <c r="P860" s="191"/>
      <c r="Q860" s="191"/>
      <c r="R860" s="191"/>
      <c r="S860" s="191"/>
      <c r="T860" s="191"/>
      <c r="U860" s="191"/>
      <c r="V860" s="378"/>
      <c r="W860" s="191"/>
      <c r="X860" s="191"/>
      <c r="Y860" s="191"/>
      <c r="Z860" s="191"/>
      <c r="AA860" s="191"/>
    </row>
    <row r="861" spans="1:27" ht="15.75" customHeight="1" x14ac:dyDescent="0.2">
      <c r="A861" s="377"/>
      <c r="B861" s="191"/>
      <c r="C861" s="191"/>
      <c r="D861" s="191"/>
      <c r="E861" s="191"/>
      <c r="F861" s="191"/>
      <c r="G861" s="191"/>
      <c r="H861" s="191"/>
      <c r="I861" s="191"/>
      <c r="J861" s="191"/>
      <c r="K861" s="191"/>
      <c r="L861" s="191"/>
      <c r="M861" s="191"/>
      <c r="N861" s="191"/>
      <c r="O861" s="191"/>
      <c r="P861" s="191"/>
      <c r="Q861" s="191"/>
      <c r="R861" s="191"/>
      <c r="S861" s="191"/>
      <c r="T861" s="191"/>
      <c r="U861" s="191"/>
      <c r="V861" s="378"/>
      <c r="W861" s="191"/>
      <c r="X861" s="191"/>
      <c r="Y861" s="191"/>
      <c r="Z861" s="191"/>
      <c r="AA861" s="191"/>
    </row>
    <row r="862" spans="1:27" ht="15.75" customHeight="1" x14ac:dyDescent="0.2">
      <c r="A862" s="377"/>
      <c r="B862" s="191"/>
      <c r="C862" s="191"/>
      <c r="D862" s="191"/>
      <c r="E862" s="191"/>
      <c r="F862" s="191"/>
      <c r="G862" s="191"/>
      <c r="H862" s="191"/>
      <c r="I862" s="191"/>
      <c r="J862" s="191"/>
      <c r="K862" s="191"/>
      <c r="L862" s="191"/>
      <c r="M862" s="191"/>
      <c r="N862" s="191"/>
      <c r="O862" s="191"/>
      <c r="P862" s="191"/>
      <c r="Q862" s="191"/>
      <c r="R862" s="191"/>
      <c r="S862" s="191"/>
      <c r="T862" s="191"/>
      <c r="U862" s="191"/>
      <c r="V862" s="378"/>
      <c r="W862" s="191"/>
      <c r="X862" s="191"/>
      <c r="Y862" s="191"/>
      <c r="Z862" s="191"/>
      <c r="AA862" s="191"/>
    </row>
    <row r="863" spans="1:27" ht="15.75" customHeight="1" x14ac:dyDescent="0.2">
      <c r="A863" s="377"/>
      <c r="B863" s="191"/>
      <c r="C863" s="191"/>
      <c r="D863" s="191"/>
      <c r="E863" s="191"/>
      <c r="F863" s="191"/>
      <c r="G863" s="191"/>
      <c r="H863" s="191"/>
      <c r="I863" s="191"/>
      <c r="J863" s="191"/>
      <c r="K863" s="191"/>
      <c r="L863" s="191"/>
      <c r="M863" s="191"/>
      <c r="N863" s="191"/>
      <c r="O863" s="191"/>
      <c r="P863" s="191"/>
      <c r="Q863" s="191"/>
      <c r="R863" s="191"/>
      <c r="S863" s="191"/>
      <c r="T863" s="191"/>
      <c r="U863" s="191"/>
      <c r="V863" s="378"/>
      <c r="W863" s="191"/>
      <c r="X863" s="191"/>
      <c r="Y863" s="191"/>
      <c r="Z863" s="191"/>
      <c r="AA863" s="191"/>
    </row>
    <row r="864" spans="1:27" ht="15.75" customHeight="1" x14ac:dyDescent="0.2">
      <c r="A864" s="377"/>
      <c r="B864" s="191"/>
      <c r="C864" s="191"/>
      <c r="D864" s="191"/>
      <c r="E864" s="191"/>
      <c r="F864" s="191"/>
      <c r="G864" s="191"/>
      <c r="H864" s="191"/>
      <c r="I864" s="191"/>
      <c r="J864" s="191"/>
      <c r="K864" s="191"/>
      <c r="L864" s="191"/>
      <c r="M864" s="191"/>
      <c r="N864" s="191"/>
      <c r="O864" s="191"/>
      <c r="P864" s="191"/>
      <c r="Q864" s="191"/>
      <c r="R864" s="191"/>
      <c r="S864" s="191"/>
      <c r="T864" s="191"/>
      <c r="U864" s="191"/>
      <c r="V864" s="378"/>
      <c r="W864" s="191"/>
      <c r="X864" s="191"/>
      <c r="Y864" s="191"/>
      <c r="Z864" s="191"/>
      <c r="AA864" s="191"/>
    </row>
    <row r="865" spans="1:27" ht="15.75" customHeight="1" x14ac:dyDescent="0.2">
      <c r="A865" s="377"/>
      <c r="B865" s="191"/>
      <c r="C865" s="191"/>
      <c r="D865" s="191"/>
      <c r="E865" s="191"/>
      <c r="F865" s="191"/>
      <c r="G865" s="191"/>
      <c r="H865" s="191"/>
      <c r="I865" s="191"/>
      <c r="J865" s="191"/>
      <c r="K865" s="191"/>
      <c r="L865" s="191"/>
      <c r="M865" s="191"/>
      <c r="N865" s="191"/>
      <c r="O865" s="191"/>
      <c r="P865" s="191"/>
      <c r="Q865" s="191"/>
      <c r="R865" s="191"/>
      <c r="S865" s="191"/>
      <c r="T865" s="191"/>
      <c r="U865" s="191"/>
      <c r="V865" s="378"/>
      <c r="W865" s="191"/>
      <c r="X865" s="191"/>
      <c r="Y865" s="191"/>
      <c r="Z865" s="191"/>
      <c r="AA865" s="191"/>
    </row>
    <row r="866" spans="1:27" ht="15.75" customHeight="1" x14ac:dyDescent="0.2">
      <c r="A866" s="377"/>
      <c r="B866" s="191"/>
      <c r="C866" s="191"/>
      <c r="D866" s="191"/>
      <c r="E866" s="191"/>
      <c r="F866" s="191"/>
      <c r="G866" s="191"/>
      <c r="H866" s="191"/>
      <c r="I866" s="191"/>
      <c r="J866" s="191"/>
      <c r="K866" s="191"/>
      <c r="L866" s="191"/>
      <c r="M866" s="191"/>
      <c r="N866" s="191"/>
      <c r="O866" s="191"/>
      <c r="P866" s="191"/>
      <c r="Q866" s="191"/>
      <c r="R866" s="191"/>
      <c r="S866" s="191"/>
      <c r="T866" s="191"/>
      <c r="U866" s="191"/>
      <c r="V866" s="378"/>
      <c r="W866" s="191"/>
      <c r="X866" s="191"/>
      <c r="Y866" s="191"/>
      <c r="Z866" s="191"/>
      <c r="AA866" s="191"/>
    </row>
    <row r="867" spans="1:27" ht="15.75" customHeight="1" x14ac:dyDescent="0.2">
      <c r="A867" s="377"/>
      <c r="B867" s="191"/>
      <c r="C867" s="191"/>
      <c r="D867" s="191"/>
      <c r="E867" s="191"/>
      <c r="F867" s="191"/>
      <c r="G867" s="191"/>
      <c r="H867" s="191"/>
      <c r="I867" s="191"/>
      <c r="J867" s="191"/>
      <c r="K867" s="191"/>
      <c r="L867" s="191"/>
      <c r="M867" s="191"/>
      <c r="N867" s="191"/>
      <c r="O867" s="191"/>
      <c r="P867" s="191"/>
      <c r="Q867" s="191"/>
      <c r="R867" s="191"/>
      <c r="S867" s="191"/>
      <c r="T867" s="191"/>
      <c r="U867" s="191"/>
      <c r="V867" s="378"/>
      <c r="W867" s="191"/>
      <c r="X867" s="191"/>
      <c r="Y867" s="191"/>
      <c r="Z867" s="191"/>
      <c r="AA867" s="191"/>
    </row>
    <row r="868" spans="1:27" ht="15.75" customHeight="1" x14ac:dyDescent="0.2">
      <c r="A868" s="377"/>
      <c r="B868" s="191"/>
      <c r="C868" s="191"/>
      <c r="D868" s="191"/>
      <c r="E868" s="191"/>
      <c r="F868" s="191"/>
      <c r="G868" s="191"/>
      <c r="H868" s="191"/>
      <c r="I868" s="191"/>
      <c r="J868" s="191"/>
      <c r="K868" s="191"/>
      <c r="L868" s="191"/>
      <c r="M868" s="191"/>
      <c r="N868" s="191"/>
      <c r="O868" s="191"/>
      <c r="P868" s="191"/>
      <c r="Q868" s="191"/>
      <c r="R868" s="191"/>
      <c r="S868" s="191"/>
      <c r="T868" s="191"/>
      <c r="U868" s="191"/>
      <c r="V868" s="378"/>
      <c r="W868" s="191"/>
      <c r="X868" s="191"/>
      <c r="Y868" s="191"/>
      <c r="Z868" s="191"/>
      <c r="AA868" s="191"/>
    </row>
    <row r="869" spans="1:27" ht="15.75" customHeight="1" x14ac:dyDescent="0.2">
      <c r="A869" s="377"/>
      <c r="B869" s="191"/>
      <c r="C869" s="191"/>
      <c r="D869" s="191"/>
      <c r="E869" s="191"/>
      <c r="F869" s="191"/>
      <c r="G869" s="191"/>
      <c r="H869" s="191"/>
      <c r="I869" s="191"/>
      <c r="J869" s="191"/>
      <c r="K869" s="191"/>
      <c r="L869" s="191"/>
      <c r="M869" s="191"/>
      <c r="N869" s="191"/>
      <c r="O869" s="191"/>
      <c r="P869" s="191"/>
      <c r="Q869" s="191"/>
      <c r="R869" s="191"/>
      <c r="S869" s="191"/>
      <c r="T869" s="191"/>
      <c r="U869" s="191"/>
      <c r="V869" s="378"/>
      <c r="W869" s="191"/>
      <c r="X869" s="191"/>
      <c r="Y869" s="191"/>
      <c r="Z869" s="191"/>
      <c r="AA869" s="191"/>
    </row>
    <row r="870" spans="1:27" ht="15.75" customHeight="1" x14ac:dyDescent="0.2">
      <c r="A870" s="377"/>
      <c r="B870" s="191"/>
      <c r="C870" s="191"/>
      <c r="D870" s="191"/>
      <c r="E870" s="191"/>
      <c r="F870" s="191"/>
      <c r="G870" s="191"/>
      <c r="H870" s="191"/>
      <c r="I870" s="191"/>
      <c r="J870" s="191"/>
      <c r="K870" s="191"/>
      <c r="L870" s="191"/>
      <c r="M870" s="191"/>
      <c r="N870" s="191"/>
      <c r="O870" s="191"/>
      <c r="P870" s="191"/>
      <c r="Q870" s="191"/>
      <c r="R870" s="191"/>
      <c r="S870" s="191"/>
      <c r="T870" s="191"/>
      <c r="U870" s="191"/>
      <c r="V870" s="378"/>
      <c r="W870" s="191"/>
      <c r="X870" s="191"/>
      <c r="Y870" s="191"/>
      <c r="Z870" s="191"/>
      <c r="AA870" s="191"/>
    </row>
    <row r="871" spans="1:27" ht="15.75" customHeight="1" x14ac:dyDescent="0.2">
      <c r="A871" s="377"/>
      <c r="B871" s="191"/>
      <c r="C871" s="191"/>
      <c r="D871" s="191"/>
      <c r="E871" s="191"/>
      <c r="F871" s="191"/>
      <c r="G871" s="191"/>
      <c r="H871" s="191"/>
      <c r="I871" s="191"/>
      <c r="J871" s="191"/>
      <c r="K871" s="191"/>
      <c r="L871" s="191"/>
      <c r="M871" s="191"/>
      <c r="N871" s="191"/>
      <c r="O871" s="191"/>
      <c r="P871" s="191"/>
      <c r="Q871" s="191"/>
      <c r="R871" s="191"/>
      <c r="S871" s="191"/>
      <c r="T871" s="191"/>
      <c r="U871" s="191"/>
      <c r="V871" s="378"/>
      <c r="W871" s="191"/>
      <c r="X871" s="191"/>
      <c r="Y871" s="191"/>
      <c r="Z871" s="191"/>
      <c r="AA871" s="191"/>
    </row>
    <row r="872" spans="1:27" ht="15.75" customHeight="1" x14ac:dyDescent="0.2">
      <c r="A872" s="377"/>
      <c r="B872" s="191"/>
      <c r="C872" s="191"/>
      <c r="D872" s="191"/>
      <c r="E872" s="191"/>
      <c r="F872" s="191"/>
      <c r="G872" s="191"/>
      <c r="H872" s="191"/>
      <c r="I872" s="191"/>
      <c r="J872" s="191"/>
      <c r="K872" s="191"/>
      <c r="L872" s="191"/>
      <c r="M872" s="191"/>
      <c r="N872" s="191"/>
      <c r="O872" s="191"/>
      <c r="P872" s="191"/>
      <c r="Q872" s="191"/>
      <c r="R872" s="191"/>
      <c r="S872" s="191"/>
      <c r="T872" s="191"/>
      <c r="U872" s="191"/>
      <c r="V872" s="378"/>
      <c r="W872" s="191"/>
      <c r="X872" s="191"/>
      <c r="Y872" s="191"/>
      <c r="Z872" s="191"/>
      <c r="AA872" s="191"/>
    </row>
    <row r="873" spans="1:27" ht="15.75" customHeight="1" x14ac:dyDescent="0.2">
      <c r="A873" s="377"/>
      <c r="B873" s="191"/>
      <c r="C873" s="191"/>
      <c r="D873" s="191"/>
      <c r="E873" s="191"/>
      <c r="F873" s="191"/>
      <c r="G873" s="191"/>
      <c r="H873" s="191"/>
      <c r="I873" s="191"/>
      <c r="J873" s="191"/>
      <c r="K873" s="191"/>
      <c r="L873" s="191"/>
      <c r="M873" s="191"/>
      <c r="N873" s="191"/>
      <c r="O873" s="191"/>
      <c r="P873" s="191"/>
      <c r="Q873" s="191"/>
      <c r="R873" s="191"/>
      <c r="S873" s="191"/>
      <c r="T873" s="191"/>
      <c r="U873" s="191"/>
      <c r="V873" s="378"/>
      <c r="W873" s="191"/>
      <c r="X873" s="191"/>
      <c r="Y873" s="191"/>
      <c r="Z873" s="191"/>
      <c r="AA873" s="191"/>
    </row>
    <row r="874" spans="1:27" ht="15.75" customHeight="1" x14ac:dyDescent="0.2">
      <c r="A874" s="377"/>
      <c r="B874" s="191"/>
      <c r="C874" s="191"/>
      <c r="D874" s="191"/>
      <c r="E874" s="191"/>
      <c r="F874" s="191"/>
      <c r="G874" s="191"/>
      <c r="H874" s="191"/>
      <c r="I874" s="191"/>
      <c r="J874" s="191"/>
      <c r="K874" s="191"/>
      <c r="L874" s="191"/>
      <c r="M874" s="191"/>
      <c r="N874" s="191"/>
      <c r="O874" s="191"/>
      <c r="P874" s="191"/>
      <c r="Q874" s="191"/>
      <c r="R874" s="191"/>
      <c r="S874" s="191"/>
      <c r="T874" s="191"/>
      <c r="U874" s="191"/>
      <c r="V874" s="378"/>
      <c r="W874" s="191"/>
      <c r="X874" s="191"/>
      <c r="Y874" s="191"/>
      <c r="Z874" s="191"/>
      <c r="AA874" s="191"/>
    </row>
    <row r="875" spans="1:27" ht="15.75" customHeight="1" x14ac:dyDescent="0.2">
      <c r="A875" s="377"/>
      <c r="B875" s="191"/>
      <c r="C875" s="191"/>
      <c r="D875" s="191"/>
      <c r="E875" s="191"/>
      <c r="F875" s="191"/>
      <c r="G875" s="191"/>
      <c r="H875" s="191"/>
      <c r="I875" s="191"/>
      <c r="J875" s="191"/>
      <c r="K875" s="191"/>
      <c r="L875" s="191"/>
      <c r="M875" s="191"/>
      <c r="N875" s="191"/>
      <c r="O875" s="191"/>
      <c r="P875" s="191"/>
      <c r="Q875" s="191"/>
      <c r="R875" s="191"/>
      <c r="S875" s="191"/>
      <c r="T875" s="191"/>
      <c r="U875" s="191"/>
      <c r="V875" s="378"/>
      <c r="W875" s="191"/>
      <c r="X875" s="191"/>
      <c r="Y875" s="191"/>
      <c r="Z875" s="191"/>
      <c r="AA875" s="191"/>
    </row>
    <row r="876" spans="1:27" ht="15.75" customHeight="1" x14ac:dyDescent="0.2">
      <c r="A876" s="377"/>
      <c r="B876" s="191"/>
      <c r="C876" s="191"/>
      <c r="D876" s="191"/>
      <c r="E876" s="191"/>
      <c r="F876" s="191"/>
      <c r="G876" s="191"/>
      <c r="H876" s="191"/>
      <c r="I876" s="191"/>
      <c r="J876" s="191"/>
      <c r="K876" s="191"/>
      <c r="L876" s="191"/>
      <c r="M876" s="191"/>
      <c r="N876" s="191"/>
      <c r="O876" s="191"/>
      <c r="P876" s="191"/>
      <c r="Q876" s="191"/>
      <c r="R876" s="191"/>
      <c r="S876" s="191"/>
      <c r="T876" s="191"/>
      <c r="U876" s="191"/>
      <c r="V876" s="378"/>
      <c r="W876" s="191"/>
      <c r="X876" s="191"/>
      <c r="Y876" s="191"/>
      <c r="Z876" s="191"/>
      <c r="AA876" s="191"/>
    </row>
    <row r="877" spans="1:27" ht="15.75" customHeight="1" x14ac:dyDescent="0.2">
      <c r="A877" s="377"/>
      <c r="B877" s="191"/>
      <c r="C877" s="191"/>
      <c r="D877" s="191"/>
      <c r="E877" s="191"/>
      <c r="F877" s="191"/>
      <c r="G877" s="191"/>
      <c r="H877" s="191"/>
      <c r="I877" s="191"/>
      <c r="J877" s="191"/>
      <c r="K877" s="191"/>
      <c r="L877" s="191"/>
      <c r="M877" s="191"/>
      <c r="N877" s="191"/>
      <c r="O877" s="191"/>
      <c r="P877" s="191"/>
      <c r="Q877" s="191"/>
      <c r="R877" s="191"/>
      <c r="S877" s="191"/>
      <c r="T877" s="191"/>
      <c r="U877" s="191"/>
      <c r="V877" s="378"/>
      <c r="W877" s="191"/>
      <c r="X877" s="191"/>
      <c r="Y877" s="191"/>
      <c r="Z877" s="191"/>
      <c r="AA877" s="191"/>
    </row>
    <row r="878" spans="1:27" ht="15.75" customHeight="1" x14ac:dyDescent="0.2">
      <c r="A878" s="377"/>
      <c r="B878" s="191"/>
      <c r="C878" s="191"/>
      <c r="D878" s="191"/>
      <c r="E878" s="191"/>
      <c r="F878" s="191"/>
      <c r="G878" s="191"/>
      <c r="H878" s="191"/>
      <c r="I878" s="191"/>
      <c r="J878" s="191"/>
      <c r="K878" s="191"/>
      <c r="L878" s="191"/>
      <c r="M878" s="191"/>
      <c r="N878" s="191"/>
      <c r="O878" s="191"/>
      <c r="P878" s="191"/>
      <c r="Q878" s="191"/>
      <c r="R878" s="191"/>
      <c r="S878" s="191"/>
      <c r="T878" s="191"/>
      <c r="U878" s="191"/>
      <c r="V878" s="378"/>
      <c r="W878" s="191"/>
      <c r="X878" s="191"/>
      <c r="Y878" s="191"/>
      <c r="Z878" s="191"/>
      <c r="AA878" s="191"/>
    </row>
    <row r="879" spans="1:27" ht="15.75" customHeight="1" x14ac:dyDescent="0.2">
      <c r="A879" s="377"/>
      <c r="B879" s="191"/>
      <c r="C879" s="191"/>
      <c r="D879" s="191"/>
      <c r="E879" s="191"/>
      <c r="F879" s="191"/>
      <c r="G879" s="191"/>
      <c r="H879" s="191"/>
      <c r="I879" s="191"/>
      <c r="J879" s="191"/>
      <c r="K879" s="191"/>
      <c r="L879" s="191"/>
      <c r="M879" s="191"/>
      <c r="N879" s="191"/>
      <c r="O879" s="191"/>
      <c r="P879" s="191"/>
      <c r="Q879" s="191"/>
      <c r="R879" s="191"/>
      <c r="S879" s="191"/>
      <c r="T879" s="191"/>
      <c r="U879" s="191"/>
      <c r="V879" s="378"/>
      <c r="W879" s="191"/>
      <c r="X879" s="191"/>
      <c r="Y879" s="191"/>
      <c r="Z879" s="191"/>
      <c r="AA879" s="191"/>
    </row>
    <row r="880" spans="1:27" ht="15.75" customHeight="1" x14ac:dyDescent="0.2">
      <c r="A880" s="377"/>
      <c r="B880" s="191"/>
      <c r="C880" s="191"/>
      <c r="D880" s="191"/>
      <c r="E880" s="191"/>
      <c r="F880" s="191"/>
      <c r="G880" s="191"/>
      <c r="H880" s="191"/>
      <c r="I880" s="191"/>
      <c r="J880" s="191"/>
      <c r="K880" s="191"/>
      <c r="L880" s="191"/>
      <c r="M880" s="191"/>
      <c r="N880" s="191"/>
      <c r="O880" s="191"/>
      <c r="P880" s="191"/>
      <c r="Q880" s="191"/>
      <c r="R880" s="191"/>
      <c r="S880" s="191"/>
      <c r="T880" s="191"/>
      <c r="U880" s="191"/>
      <c r="V880" s="378"/>
      <c r="W880" s="191"/>
      <c r="X880" s="191"/>
      <c r="Y880" s="191"/>
      <c r="Z880" s="191"/>
      <c r="AA880" s="191"/>
    </row>
    <row r="881" spans="1:27" ht="15.75" customHeight="1" x14ac:dyDescent="0.2">
      <c r="A881" s="377"/>
      <c r="B881" s="191"/>
      <c r="C881" s="191"/>
      <c r="D881" s="191"/>
      <c r="E881" s="191"/>
      <c r="F881" s="191"/>
      <c r="G881" s="191"/>
      <c r="H881" s="191"/>
      <c r="I881" s="191"/>
      <c r="J881" s="191"/>
      <c r="K881" s="191"/>
      <c r="L881" s="191"/>
      <c r="M881" s="191"/>
      <c r="N881" s="191"/>
      <c r="O881" s="191"/>
      <c r="P881" s="191"/>
      <c r="Q881" s="191"/>
      <c r="R881" s="191"/>
      <c r="S881" s="191"/>
      <c r="T881" s="191"/>
      <c r="U881" s="191"/>
      <c r="V881" s="378"/>
      <c r="W881" s="191"/>
      <c r="X881" s="191"/>
      <c r="Y881" s="191"/>
      <c r="Z881" s="191"/>
      <c r="AA881" s="191"/>
    </row>
    <row r="882" spans="1:27" ht="15.75" customHeight="1" x14ac:dyDescent="0.2">
      <c r="A882" s="377"/>
      <c r="B882" s="191"/>
      <c r="C882" s="191"/>
      <c r="D882" s="191"/>
      <c r="E882" s="191"/>
      <c r="F882" s="191"/>
      <c r="G882" s="191"/>
      <c r="H882" s="191"/>
      <c r="I882" s="191"/>
      <c r="J882" s="191"/>
      <c r="K882" s="191"/>
      <c r="L882" s="191"/>
      <c r="M882" s="191"/>
      <c r="N882" s="191"/>
      <c r="O882" s="191"/>
      <c r="P882" s="191"/>
      <c r="Q882" s="191"/>
      <c r="R882" s="191"/>
      <c r="S882" s="191"/>
      <c r="T882" s="191"/>
      <c r="U882" s="191"/>
      <c r="V882" s="378"/>
      <c r="W882" s="191"/>
      <c r="X882" s="191"/>
      <c r="Y882" s="191"/>
      <c r="Z882" s="191"/>
      <c r="AA882" s="191"/>
    </row>
    <row r="883" spans="1:27" ht="15.75" customHeight="1" x14ac:dyDescent="0.2">
      <c r="A883" s="377"/>
      <c r="B883" s="191"/>
      <c r="C883" s="191"/>
      <c r="D883" s="191"/>
      <c r="E883" s="191"/>
      <c r="F883" s="191"/>
      <c r="G883" s="191"/>
      <c r="H883" s="191"/>
      <c r="I883" s="191"/>
      <c r="J883" s="191"/>
      <c r="K883" s="191"/>
      <c r="L883" s="191"/>
      <c r="M883" s="191"/>
      <c r="N883" s="191"/>
      <c r="O883" s="191"/>
      <c r="P883" s="191"/>
      <c r="Q883" s="191"/>
      <c r="R883" s="191"/>
      <c r="S883" s="191"/>
      <c r="T883" s="191"/>
      <c r="U883" s="191"/>
      <c r="V883" s="378"/>
      <c r="W883" s="191"/>
      <c r="X883" s="191"/>
      <c r="Y883" s="191"/>
      <c r="Z883" s="191"/>
      <c r="AA883" s="191"/>
    </row>
    <row r="884" spans="1:27" ht="15.75" customHeight="1" x14ac:dyDescent="0.2">
      <c r="A884" s="377"/>
      <c r="B884" s="191"/>
      <c r="C884" s="191"/>
      <c r="D884" s="191"/>
      <c r="E884" s="191"/>
      <c r="F884" s="191"/>
      <c r="G884" s="191"/>
      <c r="H884" s="191"/>
      <c r="I884" s="191"/>
      <c r="J884" s="191"/>
      <c r="K884" s="191"/>
      <c r="L884" s="191"/>
      <c r="M884" s="191"/>
      <c r="N884" s="191"/>
      <c r="O884" s="191"/>
      <c r="P884" s="191"/>
      <c r="Q884" s="191"/>
      <c r="R884" s="191"/>
      <c r="S884" s="191"/>
      <c r="T884" s="191"/>
      <c r="U884" s="191"/>
      <c r="V884" s="378"/>
      <c r="W884" s="191"/>
      <c r="X884" s="191"/>
      <c r="Y884" s="191"/>
      <c r="Z884" s="191"/>
      <c r="AA884" s="191"/>
    </row>
    <row r="885" spans="1:27" ht="15.75" customHeight="1" x14ac:dyDescent="0.2">
      <c r="A885" s="377"/>
      <c r="B885" s="191"/>
      <c r="C885" s="191"/>
      <c r="D885" s="191"/>
      <c r="E885" s="191"/>
      <c r="F885" s="191"/>
      <c r="G885" s="191"/>
      <c r="H885" s="191"/>
      <c r="I885" s="191"/>
      <c r="J885" s="191"/>
      <c r="K885" s="191"/>
      <c r="L885" s="191"/>
      <c r="M885" s="191"/>
      <c r="N885" s="191"/>
      <c r="O885" s="191"/>
      <c r="P885" s="191"/>
      <c r="Q885" s="191"/>
      <c r="R885" s="191"/>
      <c r="S885" s="191"/>
      <c r="T885" s="191"/>
      <c r="U885" s="191"/>
      <c r="V885" s="378"/>
      <c r="W885" s="191"/>
      <c r="X885" s="191"/>
      <c r="Y885" s="191"/>
      <c r="Z885" s="191"/>
      <c r="AA885" s="191"/>
    </row>
    <row r="886" spans="1:27" ht="15.75" customHeight="1" x14ac:dyDescent="0.2">
      <c r="A886" s="377"/>
      <c r="B886" s="191"/>
      <c r="C886" s="191"/>
      <c r="D886" s="191"/>
      <c r="E886" s="191"/>
      <c r="F886" s="191"/>
      <c r="G886" s="191"/>
      <c r="H886" s="191"/>
      <c r="I886" s="191"/>
      <c r="J886" s="191"/>
      <c r="K886" s="191"/>
      <c r="L886" s="191"/>
      <c r="M886" s="191"/>
      <c r="N886" s="191"/>
      <c r="O886" s="191"/>
      <c r="P886" s="191"/>
      <c r="Q886" s="191"/>
      <c r="R886" s="191"/>
      <c r="S886" s="191"/>
      <c r="T886" s="191"/>
      <c r="U886" s="191"/>
      <c r="V886" s="378"/>
      <c r="W886" s="191"/>
      <c r="X886" s="191"/>
      <c r="Y886" s="191"/>
      <c r="Z886" s="191"/>
      <c r="AA886" s="191"/>
    </row>
    <row r="887" spans="1:27" ht="15.75" customHeight="1" x14ac:dyDescent="0.2">
      <c r="A887" s="377"/>
      <c r="B887" s="191"/>
      <c r="C887" s="191"/>
      <c r="D887" s="191"/>
      <c r="E887" s="191"/>
      <c r="F887" s="191"/>
      <c r="G887" s="191"/>
      <c r="H887" s="191"/>
      <c r="I887" s="191"/>
      <c r="J887" s="191"/>
      <c r="K887" s="191"/>
      <c r="L887" s="191"/>
      <c r="M887" s="191"/>
      <c r="N887" s="191"/>
      <c r="O887" s="191"/>
      <c r="P887" s="191"/>
      <c r="Q887" s="191"/>
      <c r="R887" s="191"/>
      <c r="S887" s="191"/>
      <c r="T887" s="191"/>
      <c r="U887" s="191"/>
      <c r="V887" s="378"/>
      <c r="W887" s="191"/>
      <c r="X887" s="191"/>
      <c r="Y887" s="191"/>
      <c r="Z887" s="191"/>
      <c r="AA887" s="191"/>
    </row>
    <row r="888" spans="1:27" ht="15.75" customHeight="1" x14ac:dyDescent="0.2">
      <c r="A888" s="377"/>
      <c r="B888" s="191"/>
      <c r="C888" s="191"/>
      <c r="D888" s="191"/>
      <c r="E888" s="191"/>
      <c r="F888" s="191"/>
      <c r="G888" s="191"/>
      <c r="H888" s="191"/>
      <c r="I888" s="191"/>
      <c r="J888" s="191"/>
      <c r="K888" s="191"/>
      <c r="L888" s="191"/>
      <c r="M888" s="191"/>
      <c r="N888" s="191"/>
      <c r="O888" s="191"/>
      <c r="P888" s="191"/>
      <c r="Q888" s="191"/>
      <c r="R888" s="191"/>
      <c r="S888" s="191"/>
      <c r="T888" s="191"/>
      <c r="U888" s="191"/>
      <c r="V888" s="378"/>
      <c r="W888" s="191"/>
      <c r="X888" s="191"/>
      <c r="Y888" s="191"/>
      <c r="Z888" s="191"/>
      <c r="AA888" s="191"/>
    </row>
    <row r="889" spans="1:27" ht="15.75" customHeight="1" x14ac:dyDescent="0.2">
      <c r="A889" s="377"/>
      <c r="B889" s="191"/>
      <c r="C889" s="191"/>
      <c r="D889" s="191"/>
      <c r="E889" s="191"/>
      <c r="F889" s="191"/>
      <c r="G889" s="191"/>
      <c r="H889" s="191"/>
      <c r="I889" s="191"/>
      <c r="J889" s="191"/>
      <c r="K889" s="191"/>
      <c r="L889" s="191"/>
      <c r="M889" s="191"/>
      <c r="N889" s="191"/>
      <c r="O889" s="191"/>
      <c r="P889" s="191"/>
      <c r="Q889" s="191"/>
      <c r="R889" s="191"/>
      <c r="S889" s="191"/>
      <c r="T889" s="191"/>
      <c r="U889" s="191"/>
      <c r="V889" s="378"/>
      <c r="W889" s="191"/>
      <c r="X889" s="191"/>
      <c r="Y889" s="191"/>
      <c r="Z889" s="191"/>
      <c r="AA889" s="191"/>
    </row>
    <row r="890" spans="1:27" ht="15.75" customHeight="1" x14ac:dyDescent="0.2">
      <c r="A890" s="377"/>
      <c r="B890" s="191"/>
      <c r="C890" s="191"/>
      <c r="D890" s="191"/>
      <c r="E890" s="191"/>
      <c r="F890" s="191"/>
      <c r="G890" s="191"/>
      <c r="H890" s="191"/>
      <c r="I890" s="191"/>
      <c r="J890" s="191"/>
      <c r="K890" s="191"/>
      <c r="L890" s="191"/>
      <c r="M890" s="191"/>
      <c r="N890" s="191"/>
      <c r="O890" s="191"/>
      <c r="P890" s="191"/>
      <c r="Q890" s="191"/>
      <c r="R890" s="191"/>
      <c r="S890" s="191"/>
      <c r="T890" s="191"/>
      <c r="U890" s="191"/>
      <c r="V890" s="378"/>
      <c r="W890" s="191"/>
      <c r="X890" s="191"/>
      <c r="Y890" s="191"/>
      <c r="Z890" s="191"/>
      <c r="AA890" s="191"/>
    </row>
    <row r="891" spans="1:27" ht="15.75" customHeight="1" x14ac:dyDescent="0.2">
      <c r="A891" s="377"/>
      <c r="B891" s="191"/>
      <c r="C891" s="191"/>
      <c r="D891" s="191"/>
      <c r="E891" s="191"/>
      <c r="F891" s="191"/>
      <c r="G891" s="191"/>
      <c r="H891" s="191"/>
      <c r="I891" s="191"/>
      <c r="J891" s="191"/>
      <c r="K891" s="191"/>
      <c r="L891" s="191"/>
      <c r="M891" s="191"/>
      <c r="N891" s="191"/>
      <c r="O891" s="191"/>
      <c r="P891" s="191"/>
      <c r="Q891" s="191"/>
      <c r="R891" s="191"/>
      <c r="S891" s="191"/>
      <c r="T891" s="191"/>
      <c r="U891" s="191"/>
      <c r="V891" s="378"/>
      <c r="W891" s="191"/>
      <c r="X891" s="191"/>
      <c r="Y891" s="191"/>
      <c r="Z891" s="191"/>
      <c r="AA891" s="191"/>
    </row>
    <row r="892" spans="1:27" ht="15.75" customHeight="1" x14ac:dyDescent="0.2">
      <c r="A892" s="377"/>
      <c r="B892" s="191"/>
      <c r="C892" s="191"/>
      <c r="D892" s="191"/>
      <c r="E892" s="191"/>
      <c r="F892" s="191"/>
      <c r="G892" s="191"/>
      <c r="H892" s="191"/>
      <c r="I892" s="191"/>
      <c r="J892" s="191"/>
      <c r="K892" s="191"/>
      <c r="L892" s="191"/>
      <c r="M892" s="191"/>
      <c r="N892" s="191"/>
      <c r="O892" s="191"/>
      <c r="P892" s="191"/>
      <c r="Q892" s="191"/>
      <c r="R892" s="191"/>
      <c r="S892" s="191"/>
      <c r="T892" s="191"/>
      <c r="U892" s="191"/>
      <c r="V892" s="378"/>
      <c r="W892" s="191"/>
      <c r="X892" s="191"/>
      <c r="Y892" s="191"/>
      <c r="Z892" s="191"/>
      <c r="AA892" s="191"/>
    </row>
    <row r="893" spans="1:27" ht="15.75" customHeight="1" x14ac:dyDescent="0.2">
      <c r="A893" s="377"/>
      <c r="B893" s="191"/>
      <c r="C893" s="191"/>
      <c r="D893" s="191"/>
      <c r="E893" s="191"/>
      <c r="F893" s="191"/>
      <c r="G893" s="191"/>
      <c r="H893" s="191"/>
      <c r="I893" s="191"/>
      <c r="J893" s="191"/>
      <c r="K893" s="191"/>
      <c r="L893" s="191"/>
      <c r="M893" s="191"/>
      <c r="N893" s="191"/>
      <c r="O893" s="191"/>
      <c r="P893" s="191"/>
      <c r="Q893" s="191"/>
      <c r="R893" s="191"/>
      <c r="S893" s="191"/>
      <c r="T893" s="191"/>
      <c r="U893" s="191"/>
      <c r="V893" s="378"/>
      <c r="W893" s="191"/>
      <c r="X893" s="191"/>
      <c r="Y893" s="191"/>
      <c r="Z893" s="191"/>
      <c r="AA893" s="191"/>
    </row>
    <row r="894" spans="1:27" ht="15.75" customHeight="1" x14ac:dyDescent="0.2">
      <c r="A894" s="377"/>
      <c r="B894" s="191"/>
      <c r="C894" s="191"/>
      <c r="D894" s="191"/>
      <c r="E894" s="191"/>
      <c r="F894" s="191"/>
      <c r="G894" s="191"/>
      <c r="H894" s="191"/>
      <c r="I894" s="191"/>
      <c r="J894" s="191"/>
      <c r="K894" s="191"/>
      <c r="L894" s="191"/>
      <c r="M894" s="191"/>
      <c r="N894" s="191"/>
      <c r="O894" s="191"/>
      <c r="P894" s="191"/>
      <c r="Q894" s="191"/>
      <c r="R894" s="191"/>
      <c r="S894" s="191"/>
      <c r="T894" s="191"/>
      <c r="U894" s="191"/>
      <c r="V894" s="378"/>
      <c r="W894" s="191"/>
      <c r="X894" s="191"/>
      <c r="Y894" s="191"/>
      <c r="Z894" s="191"/>
      <c r="AA894" s="191"/>
    </row>
    <row r="895" spans="1:27" ht="15.75" customHeight="1" x14ac:dyDescent="0.2">
      <c r="A895" s="377"/>
      <c r="B895" s="191"/>
      <c r="C895" s="191"/>
      <c r="D895" s="191"/>
      <c r="E895" s="191"/>
      <c r="F895" s="191"/>
      <c r="G895" s="191"/>
      <c r="H895" s="191"/>
      <c r="I895" s="191"/>
      <c r="J895" s="191"/>
      <c r="K895" s="191"/>
      <c r="L895" s="191"/>
      <c r="M895" s="191"/>
      <c r="N895" s="191"/>
      <c r="O895" s="191"/>
      <c r="P895" s="191"/>
      <c r="Q895" s="191"/>
      <c r="R895" s="191"/>
      <c r="S895" s="191"/>
      <c r="T895" s="191"/>
      <c r="U895" s="191"/>
      <c r="V895" s="378"/>
      <c r="W895" s="191"/>
      <c r="X895" s="191"/>
      <c r="Y895" s="191"/>
      <c r="Z895" s="191"/>
      <c r="AA895" s="191"/>
    </row>
    <row r="896" spans="1:27" ht="15.75" customHeight="1" x14ac:dyDescent="0.2">
      <c r="A896" s="377"/>
      <c r="B896" s="191"/>
      <c r="C896" s="191"/>
      <c r="D896" s="191"/>
      <c r="E896" s="191"/>
      <c r="F896" s="191"/>
      <c r="G896" s="191"/>
      <c r="H896" s="191"/>
      <c r="I896" s="191"/>
      <c r="J896" s="191"/>
      <c r="K896" s="191"/>
      <c r="L896" s="191"/>
      <c r="M896" s="191"/>
      <c r="N896" s="191"/>
      <c r="O896" s="191"/>
      <c r="P896" s="191"/>
      <c r="Q896" s="191"/>
      <c r="R896" s="191"/>
      <c r="S896" s="191"/>
      <c r="T896" s="191"/>
      <c r="U896" s="191"/>
      <c r="V896" s="378"/>
      <c r="W896" s="191"/>
      <c r="X896" s="191"/>
      <c r="Y896" s="191"/>
      <c r="Z896" s="191"/>
      <c r="AA896" s="191"/>
    </row>
    <row r="897" spans="1:27" ht="15.75" customHeight="1" x14ac:dyDescent="0.2">
      <c r="A897" s="377"/>
      <c r="B897" s="191"/>
      <c r="C897" s="191"/>
      <c r="D897" s="191"/>
      <c r="E897" s="191"/>
      <c r="F897" s="191"/>
      <c r="G897" s="191"/>
      <c r="H897" s="191"/>
      <c r="I897" s="191"/>
      <c r="J897" s="191"/>
      <c r="K897" s="191"/>
      <c r="L897" s="191"/>
      <c r="M897" s="191"/>
      <c r="N897" s="191"/>
      <c r="O897" s="191"/>
      <c r="P897" s="191"/>
      <c r="Q897" s="191"/>
      <c r="R897" s="191"/>
      <c r="S897" s="191"/>
      <c r="T897" s="191"/>
      <c r="U897" s="191"/>
      <c r="V897" s="378"/>
      <c r="W897" s="191"/>
      <c r="X897" s="191"/>
      <c r="Y897" s="191"/>
      <c r="Z897" s="191"/>
      <c r="AA897" s="191"/>
    </row>
    <row r="898" spans="1:27" ht="15.75" customHeight="1" x14ac:dyDescent="0.2">
      <c r="A898" s="377"/>
      <c r="B898" s="191"/>
      <c r="C898" s="191"/>
      <c r="D898" s="191"/>
      <c r="E898" s="191"/>
      <c r="F898" s="191"/>
      <c r="G898" s="191"/>
      <c r="H898" s="191"/>
      <c r="I898" s="191"/>
      <c r="J898" s="191"/>
      <c r="K898" s="191"/>
      <c r="L898" s="191"/>
      <c r="M898" s="191"/>
      <c r="N898" s="191"/>
      <c r="O898" s="191"/>
      <c r="P898" s="191"/>
      <c r="Q898" s="191"/>
      <c r="R898" s="191"/>
      <c r="S898" s="191"/>
      <c r="T898" s="191"/>
      <c r="U898" s="191"/>
      <c r="V898" s="378"/>
      <c r="W898" s="191"/>
      <c r="X898" s="191"/>
      <c r="Y898" s="191"/>
      <c r="Z898" s="191"/>
      <c r="AA898" s="191"/>
    </row>
    <row r="899" spans="1:27" ht="15.75" customHeight="1" x14ac:dyDescent="0.2">
      <c r="A899" s="377"/>
      <c r="B899" s="191"/>
      <c r="C899" s="191"/>
      <c r="D899" s="191"/>
      <c r="E899" s="191"/>
      <c r="F899" s="191"/>
      <c r="G899" s="191"/>
      <c r="H899" s="191"/>
      <c r="I899" s="191"/>
      <c r="J899" s="191"/>
      <c r="K899" s="191"/>
      <c r="L899" s="191"/>
      <c r="M899" s="191"/>
      <c r="N899" s="191"/>
      <c r="O899" s="191"/>
      <c r="P899" s="191"/>
      <c r="Q899" s="191"/>
      <c r="R899" s="191"/>
      <c r="S899" s="191"/>
      <c r="T899" s="191"/>
      <c r="U899" s="191"/>
      <c r="V899" s="378"/>
      <c r="W899" s="191"/>
      <c r="X899" s="191"/>
      <c r="Y899" s="191"/>
      <c r="Z899" s="191"/>
      <c r="AA899" s="191"/>
    </row>
    <row r="900" spans="1:27" ht="15.75" customHeight="1" x14ac:dyDescent="0.2">
      <c r="A900" s="377"/>
      <c r="B900" s="191"/>
      <c r="C900" s="191"/>
      <c r="D900" s="191"/>
      <c r="E900" s="191"/>
      <c r="F900" s="191"/>
      <c r="G900" s="191"/>
      <c r="H900" s="191"/>
      <c r="I900" s="191"/>
      <c r="J900" s="191"/>
      <c r="K900" s="191"/>
      <c r="L900" s="191"/>
      <c r="M900" s="191"/>
      <c r="N900" s="191"/>
      <c r="O900" s="191"/>
      <c r="P900" s="191"/>
      <c r="Q900" s="191"/>
      <c r="R900" s="191"/>
      <c r="S900" s="191"/>
      <c r="T900" s="191"/>
      <c r="U900" s="191"/>
      <c r="V900" s="378"/>
      <c r="W900" s="191"/>
      <c r="X900" s="191"/>
      <c r="Y900" s="191"/>
      <c r="Z900" s="191"/>
      <c r="AA900" s="191"/>
    </row>
    <row r="901" spans="1:27" ht="15.75" customHeight="1" x14ac:dyDescent="0.2">
      <c r="A901" s="377"/>
      <c r="B901" s="191"/>
      <c r="C901" s="191"/>
      <c r="D901" s="191"/>
      <c r="E901" s="191"/>
      <c r="F901" s="191"/>
      <c r="G901" s="191"/>
      <c r="H901" s="191"/>
      <c r="I901" s="191"/>
      <c r="J901" s="191"/>
      <c r="K901" s="191"/>
      <c r="L901" s="191"/>
      <c r="M901" s="191"/>
      <c r="N901" s="191"/>
      <c r="O901" s="191"/>
      <c r="P901" s="191"/>
      <c r="Q901" s="191"/>
      <c r="R901" s="191"/>
      <c r="S901" s="191"/>
      <c r="T901" s="191"/>
      <c r="U901" s="191"/>
      <c r="V901" s="378"/>
      <c r="W901" s="191"/>
      <c r="X901" s="191"/>
      <c r="Y901" s="191"/>
      <c r="Z901" s="191"/>
      <c r="AA901" s="191"/>
    </row>
    <row r="902" spans="1:27" ht="15.75" customHeight="1" x14ac:dyDescent="0.2">
      <c r="A902" s="377"/>
      <c r="B902" s="191"/>
      <c r="C902" s="191"/>
      <c r="D902" s="191"/>
      <c r="E902" s="191"/>
      <c r="F902" s="191"/>
      <c r="G902" s="191"/>
      <c r="H902" s="191"/>
      <c r="I902" s="191"/>
      <c r="J902" s="191"/>
      <c r="K902" s="191"/>
      <c r="L902" s="191"/>
      <c r="M902" s="191"/>
      <c r="N902" s="191"/>
      <c r="O902" s="191"/>
      <c r="P902" s="191"/>
      <c r="Q902" s="191"/>
      <c r="R902" s="191"/>
      <c r="S902" s="191"/>
      <c r="T902" s="191"/>
      <c r="U902" s="191"/>
      <c r="V902" s="378"/>
      <c r="W902" s="191"/>
      <c r="X902" s="191"/>
      <c r="Y902" s="191"/>
      <c r="Z902" s="191"/>
      <c r="AA902" s="191"/>
    </row>
    <row r="903" spans="1:27" ht="15.75" customHeight="1" x14ac:dyDescent="0.2">
      <c r="A903" s="377"/>
      <c r="B903" s="191"/>
      <c r="C903" s="191"/>
      <c r="D903" s="191"/>
      <c r="E903" s="191"/>
      <c r="F903" s="191"/>
      <c r="G903" s="191"/>
      <c r="H903" s="191"/>
      <c r="I903" s="191"/>
      <c r="J903" s="191"/>
      <c r="K903" s="191"/>
      <c r="L903" s="191"/>
      <c r="M903" s="191"/>
      <c r="N903" s="191"/>
      <c r="O903" s="191"/>
      <c r="P903" s="191"/>
      <c r="Q903" s="191"/>
      <c r="R903" s="191"/>
      <c r="S903" s="191"/>
      <c r="T903" s="191"/>
      <c r="U903" s="191"/>
      <c r="V903" s="378"/>
      <c r="W903" s="191"/>
      <c r="X903" s="191"/>
      <c r="Y903" s="191"/>
      <c r="Z903" s="191"/>
      <c r="AA903" s="191"/>
    </row>
    <row r="904" spans="1:27" ht="15.75" customHeight="1" x14ac:dyDescent="0.2">
      <c r="A904" s="377"/>
      <c r="B904" s="191"/>
      <c r="C904" s="191"/>
      <c r="D904" s="191"/>
      <c r="E904" s="191"/>
      <c r="F904" s="191"/>
      <c r="G904" s="191"/>
      <c r="H904" s="191"/>
      <c r="I904" s="191"/>
      <c r="J904" s="191"/>
      <c r="K904" s="191"/>
      <c r="L904" s="191"/>
      <c r="M904" s="191"/>
      <c r="N904" s="191"/>
      <c r="O904" s="191"/>
      <c r="P904" s="191"/>
      <c r="Q904" s="191"/>
      <c r="R904" s="191"/>
      <c r="S904" s="191"/>
      <c r="T904" s="191"/>
      <c r="U904" s="191"/>
      <c r="V904" s="378"/>
      <c r="W904" s="191"/>
      <c r="X904" s="191"/>
      <c r="Y904" s="191"/>
      <c r="Z904" s="191"/>
      <c r="AA904" s="191"/>
    </row>
    <row r="905" spans="1:27" ht="15.75" customHeight="1" x14ac:dyDescent="0.2">
      <c r="A905" s="377"/>
      <c r="B905" s="191"/>
      <c r="C905" s="191"/>
      <c r="D905" s="191"/>
      <c r="E905" s="191"/>
      <c r="F905" s="191"/>
      <c r="G905" s="191"/>
      <c r="H905" s="191"/>
      <c r="I905" s="191"/>
      <c r="J905" s="191"/>
      <c r="K905" s="191"/>
      <c r="L905" s="191"/>
      <c r="M905" s="191"/>
      <c r="N905" s="191"/>
      <c r="O905" s="191"/>
      <c r="P905" s="191"/>
      <c r="Q905" s="191"/>
      <c r="R905" s="191"/>
      <c r="S905" s="191"/>
      <c r="T905" s="191"/>
      <c r="U905" s="191"/>
      <c r="V905" s="378"/>
      <c r="W905" s="191"/>
      <c r="X905" s="191"/>
      <c r="Y905" s="191"/>
      <c r="Z905" s="191"/>
      <c r="AA905" s="191"/>
    </row>
    <row r="906" spans="1:27" ht="15.75" customHeight="1" x14ac:dyDescent="0.2">
      <c r="A906" s="377"/>
      <c r="B906" s="191"/>
      <c r="C906" s="191"/>
      <c r="D906" s="191"/>
      <c r="E906" s="191"/>
      <c r="F906" s="191"/>
      <c r="G906" s="191"/>
      <c r="H906" s="191"/>
      <c r="I906" s="191"/>
      <c r="J906" s="191"/>
      <c r="K906" s="191"/>
      <c r="L906" s="191"/>
      <c r="M906" s="191"/>
      <c r="N906" s="191"/>
      <c r="O906" s="191"/>
      <c r="P906" s="191"/>
      <c r="Q906" s="191"/>
      <c r="R906" s="191"/>
      <c r="S906" s="191"/>
      <c r="T906" s="191"/>
      <c r="U906" s="191"/>
      <c r="V906" s="378"/>
      <c r="W906" s="191"/>
      <c r="X906" s="191"/>
      <c r="Y906" s="191"/>
      <c r="Z906" s="191"/>
      <c r="AA906" s="191"/>
    </row>
    <row r="907" spans="1:27" ht="15.75" customHeight="1" x14ac:dyDescent="0.2">
      <c r="A907" s="377"/>
      <c r="B907" s="191"/>
      <c r="C907" s="191"/>
      <c r="D907" s="191"/>
      <c r="E907" s="191"/>
      <c r="F907" s="191"/>
      <c r="G907" s="191"/>
      <c r="H907" s="191"/>
      <c r="I907" s="191"/>
      <c r="J907" s="191"/>
      <c r="K907" s="191"/>
      <c r="L907" s="191"/>
      <c r="M907" s="191"/>
      <c r="N907" s="191"/>
      <c r="O907" s="191"/>
      <c r="P907" s="191"/>
      <c r="Q907" s="191"/>
      <c r="R907" s="191"/>
      <c r="S907" s="191"/>
      <c r="T907" s="191"/>
      <c r="U907" s="191"/>
      <c r="V907" s="378"/>
      <c r="W907" s="191"/>
      <c r="X907" s="191"/>
      <c r="Y907" s="191"/>
      <c r="Z907" s="191"/>
      <c r="AA907" s="191"/>
    </row>
    <row r="908" spans="1:27" ht="15.75" customHeight="1" x14ac:dyDescent="0.2">
      <c r="A908" s="377"/>
      <c r="B908" s="191"/>
      <c r="C908" s="191"/>
      <c r="D908" s="191"/>
      <c r="E908" s="191"/>
      <c r="F908" s="191"/>
      <c r="G908" s="191"/>
      <c r="H908" s="191"/>
      <c r="I908" s="191"/>
      <c r="J908" s="191"/>
      <c r="K908" s="191"/>
      <c r="L908" s="191"/>
      <c r="M908" s="191"/>
      <c r="N908" s="191"/>
      <c r="O908" s="191"/>
      <c r="P908" s="191"/>
      <c r="Q908" s="191"/>
      <c r="R908" s="191"/>
      <c r="S908" s="191"/>
      <c r="T908" s="191"/>
      <c r="U908" s="191"/>
      <c r="V908" s="378"/>
      <c r="W908" s="191"/>
      <c r="X908" s="191"/>
      <c r="Y908" s="191"/>
      <c r="Z908" s="191"/>
      <c r="AA908" s="191"/>
    </row>
    <row r="909" spans="1:27" ht="15.75" customHeight="1" x14ac:dyDescent="0.2">
      <c r="A909" s="377"/>
      <c r="B909" s="191"/>
      <c r="C909" s="191"/>
      <c r="D909" s="191"/>
      <c r="E909" s="191"/>
      <c r="F909" s="191"/>
      <c r="G909" s="191"/>
      <c r="H909" s="191"/>
      <c r="I909" s="191"/>
      <c r="J909" s="191"/>
      <c r="K909" s="191"/>
      <c r="L909" s="191"/>
      <c r="M909" s="191"/>
      <c r="N909" s="191"/>
      <c r="O909" s="191"/>
      <c r="P909" s="191"/>
      <c r="Q909" s="191"/>
      <c r="R909" s="191"/>
      <c r="S909" s="191"/>
      <c r="T909" s="191"/>
      <c r="U909" s="191"/>
      <c r="V909" s="378"/>
      <c r="W909" s="191"/>
      <c r="X909" s="191"/>
      <c r="Y909" s="191"/>
      <c r="Z909" s="191"/>
      <c r="AA909" s="191"/>
    </row>
    <row r="910" spans="1:27" ht="15.75" customHeight="1" x14ac:dyDescent="0.2">
      <c r="A910" s="377"/>
      <c r="B910" s="191"/>
      <c r="C910" s="191"/>
      <c r="D910" s="191"/>
      <c r="E910" s="191"/>
      <c r="F910" s="191"/>
      <c r="G910" s="191"/>
      <c r="H910" s="191"/>
      <c r="I910" s="191"/>
      <c r="J910" s="191"/>
      <c r="K910" s="191"/>
      <c r="L910" s="191"/>
      <c r="M910" s="191"/>
      <c r="N910" s="191"/>
      <c r="O910" s="191"/>
      <c r="P910" s="191"/>
      <c r="Q910" s="191"/>
      <c r="R910" s="191"/>
      <c r="S910" s="191"/>
      <c r="T910" s="191"/>
      <c r="U910" s="191"/>
      <c r="V910" s="378"/>
      <c r="W910" s="191"/>
      <c r="X910" s="191"/>
      <c r="Y910" s="191"/>
      <c r="Z910" s="191"/>
      <c r="AA910" s="191"/>
    </row>
    <row r="911" spans="1:27" ht="15.75" customHeight="1" x14ac:dyDescent="0.2">
      <c r="A911" s="377"/>
      <c r="B911" s="191"/>
      <c r="C911" s="191"/>
      <c r="D911" s="191"/>
      <c r="E911" s="191"/>
      <c r="F911" s="191"/>
      <c r="G911" s="191"/>
      <c r="H911" s="191"/>
      <c r="I911" s="191"/>
      <c r="J911" s="191"/>
      <c r="K911" s="191"/>
      <c r="L911" s="191"/>
      <c r="M911" s="191"/>
      <c r="N911" s="191"/>
      <c r="O911" s="191"/>
      <c r="P911" s="191"/>
      <c r="Q911" s="191"/>
      <c r="R911" s="191"/>
      <c r="S911" s="191"/>
      <c r="T911" s="191"/>
      <c r="U911" s="191"/>
      <c r="V911" s="378"/>
      <c r="W911" s="191"/>
      <c r="X911" s="191"/>
      <c r="Y911" s="191"/>
      <c r="Z911" s="191"/>
      <c r="AA911" s="191"/>
    </row>
    <row r="912" spans="1:27" ht="15.75" customHeight="1" x14ac:dyDescent="0.2">
      <c r="A912" s="377"/>
      <c r="B912" s="191"/>
      <c r="C912" s="191"/>
      <c r="D912" s="191"/>
      <c r="E912" s="191"/>
      <c r="F912" s="191"/>
      <c r="G912" s="191"/>
      <c r="H912" s="191"/>
      <c r="I912" s="191"/>
      <c r="J912" s="191"/>
      <c r="K912" s="191"/>
      <c r="L912" s="191"/>
      <c r="M912" s="191"/>
      <c r="N912" s="191"/>
      <c r="O912" s="191"/>
      <c r="P912" s="191"/>
      <c r="Q912" s="191"/>
      <c r="R912" s="191"/>
      <c r="S912" s="191"/>
      <c r="T912" s="191"/>
      <c r="U912" s="191"/>
      <c r="V912" s="378"/>
      <c r="W912" s="191"/>
      <c r="X912" s="191"/>
      <c r="Y912" s="191"/>
      <c r="Z912" s="191"/>
      <c r="AA912" s="191"/>
    </row>
    <row r="913" spans="1:27" ht="15.75" customHeight="1" x14ac:dyDescent="0.2">
      <c r="A913" s="377"/>
      <c r="B913" s="191"/>
      <c r="C913" s="191"/>
      <c r="D913" s="191"/>
      <c r="E913" s="191"/>
      <c r="F913" s="191"/>
      <c r="G913" s="191"/>
      <c r="H913" s="191"/>
      <c r="I913" s="191"/>
      <c r="J913" s="191"/>
      <c r="K913" s="191"/>
      <c r="L913" s="191"/>
      <c r="M913" s="191"/>
      <c r="N913" s="191"/>
      <c r="O913" s="191"/>
      <c r="P913" s="191"/>
      <c r="Q913" s="191"/>
      <c r="R913" s="191"/>
      <c r="S913" s="191"/>
      <c r="T913" s="191"/>
      <c r="U913" s="191"/>
      <c r="V913" s="378"/>
      <c r="W913" s="191"/>
      <c r="X913" s="191"/>
      <c r="Y913" s="191"/>
      <c r="Z913" s="191"/>
      <c r="AA913" s="191"/>
    </row>
    <row r="914" spans="1:27" ht="15.75" customHeight="1" x14ac:dyDescent="0.2">
      <c r="A914" s="377"/>
      <c r="B914" s="191"/>
      <c r="C914" s="191"/>
      <c r="D914" s="191"/>
      <c r="E914" s="191"/>
      <c r="F914" s="191"/>
      <c r="G914" s="191"/>
      <c r="H914" s="191"/>
      <c r="I914" s="191"/>
      <c r="J914" s="191"/>
      <c r="K914" s="191"/>
      <c r="L914" s="191"/>
      <c r="M914" s="191"/>
      <c r="N914" s="191"/>
      <c r="O914" s="191"/>
      <c r="P914" s="191"/>
      <c r="Q914" s="191"/>
      <c r="R914" s="191"/>
      <c r="S914" s="191"/>
      <c r="T914" s="191"/>
      <c r="U914" s="191"/>
      <c r="V914" s="378"/>
      <c r="W914" s="191"/>
      <c r="X914" s="191"/>
      <c r="Y914" s="191"/>
      <c r="Z914" s="191"/>
      <c r="AA914" s="191"/>
    </row>
    <row r="915" spans="1:27" ht="15.75" customHeight="1" x14ac:dyDescent="0.2">
      <c r="A915" s="377"/>
      <c r="B915" s="191"/>
      <c r="C915" s="191"/>
      <c r="D915" s="191"/>
      <c r="E915" s="191"/>
      <c r="F915" s="191"/>
      <c r="G915" s="191"/>
      <c r="H915" s="191"/>
      <c r="I915" s="191"/>
      <c r="J915" s="191"/>
      <c r="K915" s="191"/>
      <c r="L915" s="191"/>
      <c r="M915" s="191"/>
      <c r="N915" s="191"/>
      <c r="O915" s="191"/>
      <c r="P915" s="191"/>
      <c r="Q915" s="191"/>
      <c r="R915" s="191"/>
      <c r="S915" s="191"/>
      <c r="T915" s="191"/>
      <c r="U915" s="191"/>
      <c r="V915" s="378"/>
      <c r="W915" s="191"/>
      <c r="X915" s="191"/>
      <c r="Y915" s="191"/>
      <c r="Z915" s="191"/>
      <c r="AA915" s="191"/>
    </row>
    <row r="916" spans="1:27" ht="15.75" customHeight="1" x14ac:dyDescent="0.2">
      <c r="A916" s="377"/>
      <c r="B916" s="191"/>
      <c r="C916" s="191"/>
      <c r="D916" s="191"/>
      <c r="E916" s="191"/>
      <c r="F916" s="191"/>
      <c r="G916" s="191"/>
      <c r="H916" s="191"/>
      <c r="I916" s="191"/>
      <c r="J916" s="191"/>
      <c r="K916" s="191"/>
      <c r="L916" s="191"/>
      <c r="M916" s="191"/>
      <c r="N916" s="191"/>
      <c r="O916" s="191"/>
      <c r="P916" s="191"/>
      <c r="Q916" s="191"/>
      <c r="R916" s="191"/>
      <c r="S916" s="191"/>
      <c r="T916" s="191"/>
      <c r="U916" s="191"/>
      <c r="V916" s="378"/>
      <c r="W916" s="191"/>
      <c r="X916" s="191"/>
      <c r="Y916" s="191"/>
      <c r="Z916" s="191"/>
      <c r="AA916" s="191"/>
    </row>
    <row r="917" spans="1:27" ht="15.75" customHeight="1" x14ac:dyDescent="0.2">
      <c r="A917" s="377"/>
      <c r="B917" s="191"/>
      <c r="C917" s="191"/>
      <c r="D917" s="191"/>
      <c r="E917" s="191"/>
      <c r="F917" s="191"/>
      <c r="G917" s="191"/>
      <c r="H917" s="191"/>
      <c r="I917" s="191"/>
      <c r="J917" s="191"/>
      <c r="K917" s="191"/>
      <c r="L917" s="191"/>
      <c r="M917" s="191"/>
      <c r="N917" s="191"/>
      <c r="O917" s="191"/>
      <c r="P917" s="191"/>
      <c r="Q917" s="191"/>
      <c r="R917" s="191"/>
      <c r="S917" s="191"/>
      <c r="T917" s="191"/>
      <c r="U917" s="191"/>
      <c r="V917" s="378"/>
      <c r="W917" s="191"/>
      <c r="X917" s="191"/>
      <c r="Y917" s="191"/>
      <c r="Z917" s="191"/>
      <c r="AA917" s="191"/>
    </row>
    <row r="918" spans="1:27" ht="15.75" customHeight="1" x14ac:dyDescent="0.2">
      <c r="A918" s="377"/>
      <c r="B918" s="191"/>
      <c r="C918" s="191"/>
      <c r="D918" s="191"/>
      <c r="E918" s="191"/>
      <c r="F918" s="191"/>
      <c r="G918" s="191"/>
      <c r="H918" s="191"/>
      <c r="I918" s="191"/>
      <c r="J918" s="191"/>
      <c r="K918" s="191"/>
      <c r="L918" s="191"/>
      <c r="M918" s="191"/>
      <c r="N918" s="191"/>
      <c r="O918" s="191"/>
      <c r="P918" s="191"/>
      <c r="Q918" s="191"/>
      <c r="R918" s="191"/>
      <c r="S918" s="191"/>
      <c r="T918" s="191"/>
      <c r="U918" s="191"/>
      <c r="V918" s="378"/>
      <c r="W918" s="191"/>
      <c r="X918" s="191"/>
      <c r="Y918" s="191"/>
      <c r="Z918" s="191"/>
      <c r="AA918" s="191"/>
    </row>
    <row r="919" spans="1:27" ht="15.75" customHeight="1" x14ac:dyDescent="0.2">
      <c r="A919" s="377"/>
      <c r="B919" s="191"/>
      <c r="C919" s="191"/>
      <c r="D919" s="191"/>
      <c r="E919" s="191"/>
      <c r="F919" s="191"/>
      <c r="G919" s="191"/>
      <c r="H919" s="191"/>
      <c r="I919" s="191"/>
      <c r="J919" s="191"/>
      <c r="K919" s="191"/>
      <c r="L919" s="191"/>
      <c r="M919" s="191"/>
      <c r="N919" s="191"/>
      <c r="O919" s="191"/>
      <c r="P919" s="191"/>
      <c r="Q919" s="191"/>
      <c r="R919" s="191"/>
      <c r="S919" s="191"/>
      <c r="T919" s="191"/>
      <c r="U919" s="191"/>
      <c r="V919" s="378"/>
      <c r="W919" s="191"/>
      <c r="X919" s="191"/>
      <c r="Y919" s="191"/>
      <c r="Z919" s="191"/>
      <c r="AA919" s="191"/>
    </row>
    <row r="920" spans="1:27" ht="15.75" customHeight="1" x14ac:dyDescent="0.2">
      <c r="A920" s="377"/>
      <c r="B920" s="191"/>
      <c r="C920" s="191"/>
      <c r="D920" s="191"/>
      <c r="E920" s="191"/>
      <c r="F920" s="191"/>
      <c r="G920" s="191"/>
      <c r="H920" s="191"/>
      <c r="I920" s="191"/>
      <c r="J920" s="191"/>
      <c r="K920" s="191"/>
      <c r="L920" s="191"/>
      <c r="M920" s="191"/>
      <c r="N920" s="191"/>
      <c r="O920" s="191"/>
      <c r="P920" s="191"/>
      <c r="Q920" s="191"/>
      <c r="R920" s="191"/>
      <c r="S920" s="191"/>
      <c r="T920" s="191"/>
      <c r="U920" s="191"/>
      <c r="V920" s="378"/>
      <c r="W920" s="191"/>
      <c r="X920" s="191"/>
      <c r="Y920" s="191"/>
      <c r="Z920" s="191"/>
      <c r="AA920" s="191"/>
    </row>
    <row r="921" spans="1:27" ht="15.75" customHeight="1" x14ac:dyDescent="0.2">
      <c r="A921" s="377"/>
      <c r="B921" s="191"/>
      <c r="C921" s="191"/>
      <c r="D921" s="191"/>
      <c r="E921" s="191"/>
      <c r="F921" s="191"/>
      <c r="G921" s="191"/>
      <c r="H921" s="191"/>
      <c r="I921" s="191"/>
      <c r="J921" s="191"/>
      <c r="K921" s="191"/>
      <c r="L921" s="191"/>
      <c r="M921" s="191"/>
      <c r="N921" s="191"/>
      <c r="O921" s="191"/>
      <c r="P921" s="191"/>
      <c r="Q921" s="191"/>
      <c r="R921" s="191"/>
      <c r="S921" s="191"/>
      <c r="T921" s="191"/>
      <c r="U921" s="191"/>
      <c r="V921" s="378"/>
      <c r="W921" s="191"/>
      <c r="X921" s="191"/>
      <c r="Y921" s="191"/>
      <c r="Z921" s="191"/>
      <c r="AA921" s="191"/>
    </row>
    <row r="922" spans="1:27" ht="15.75" customHeight="1" x14ac:dyDescent="0.2">
      <c r="A922" s="377"/>
      <c r="B922" s="191"/>
      <c r="C922" s="191"/>
      <c r="D922" s="191"/>
      <c r="E922" s="191"/>
      <c r="F922" s="191"/>
      <c r="G922" s="191"/>
      <c r="H922" s="191"/>
      <c r="I922" s="191"/>
      <c r="J922" s="191"/>
      <c r="K922" s="191"/>
      <c r="L922" s="191"/>
      <c r="M922" s="191"/>
      <c r="N922" s="191"/>
      <c r="O922" s="191"/>
      <c r="P922" s="191"/>
      <c r="Q922" s="191"/>
      <c r="R922" s="191"/>
      <c r="S922" s="191"/>
      <c r="T922" s="191"/>
      <c r="U922" s="191"/>
      <c r="V922" s="378"/>
      <c r="W922" s="191"/>
      <c r="X922" s="191"/>
      <c r="Y922" s="191"/>
      <c r="Z922" s="191"/>
      <c r="AA922" s="191"/>
    </row>
    <row r="923" spans="1:27" ht="15.75" customHeight="1" x14ac:dyDescent="0.2">
      <c r="A923" s="377"/>
      <c r="B923" s="191"/>
      <c r="C923" s="191"/>
      <c r="D923" s="191"/>
      <c r="E923" s="191"/>
      <c r="F923" s="191"/>
      <c r="G923" s="191"/>
      <c r="H923" s="191"/>
      <c r="I923" s="191"/>
      <c r="J923" s="191"/>
      <c r="K923" s="191"/>
      <c r="L923" s="191"/>
      <c r="M923" s="191"/>
      <c r="N923" s="191"/>
      <c r="O923" s="191"/>
      <c r="P923" s="191"/>
      <c r="Q923" s="191"/>
      <c r="R923" s="191"/>
      <c r="S923" s="191"/>
      <c r="T923" s="191"/>
      <c r="U923" s="191"/>
      <c r="V923" s="378"/>
      <c r="W923" s="191"/>
      <c r="X923" s="191"/>
      <c r="Y923" s="191"/>
      <c r="Z923" s="191"/>
      <c r="AA923" s="191"/>
    </row>
    <row r="924" spans="1:27" ht="15.75" customHeight="1" x14ac:dyDescent="0.2">
      <c r="A924" s="377"/>
      <c r="B924" s="191"/>
      <c r="C924" s="191"/>
      <c r="D924" s="191"/>
      <c r="E924" s="191"/>
      <c r="F924" s="191"/>
      <c r="G924" s="191"/>
      <c r="H924" s="191"/>
      <c r="I924" s="191"/>
      <c r="J924" s="191"/>
      <c r="K924" s="191"/>
      <c r="L924" s="191"/>
      <c r="M924" s="191"/>
      <c r="N924" s="191"/>
      <c r="O924" s="191"/>
      <c r="P924" s="191"/>
      <c r="Q924" s="191"/>
      <c r="R924" s="191"/>
      <c r="S924" s="191"/>
      <c r="T924" s="191"/>
      <c r="U924" s="191"/>
      <c r="V924" s="378"/>
      <c r="W924" s="191"/>
      <c r="X924" s="191"/>
      <c r="Y924" s="191"/>
      <c r="Z924" s="191"/>
      <c r="AA924" s="191"/>
    </row>
    <row r="925" spans="1:27" ht="15.75" customHeight="1" x14ac:dyDescent="0.2">
      <c r="A925" s="377"/>
      <c r="B925" s="191"/>
      <c r="C925" s="191"/>
      <c r="D925" s="191"/>
      <c r="E925" s="191"/>
      <c r="F925" s="191"/>
      <c r="G925" s="191"/>
      <c r="H925" s="191"/>
      <c r="I925" s="191"/>
      <c r="J925" s="191"/>
      <c r="K925" s="191"/>
      <c r="L925" s="191"/>
      <c r="M925" s="191"/>
      <c r="N925" s="191"/>
      <c r="O925" s="191"/>
      <c r="P925" s="191"/>
      <c r="Q925" s="191"/>
      <c r="R925" s="191"/>
      <c r="S925" s="191"/>
      <c r="T925" s="191"/>
      <c r="U925" s="191"/>
      <c r="V925" s="378"/>
      <c r="W925" s="191"/>
      <c r="X925" s="191"/>
      <c r="Y925" s="191"/>
      <c r="Z925" s="191"/>
      <c r="AA925" s="191"/>
    </row>
    <row r="926" spans="1:27" ht="15.75" customHeight="1" x14ac:dyDescent="0.2">
      <c r="A926" s="377"/>
      <c r="B926" s="191"/>
      <c r="C926" s="191"/>
      <c r="D926" s="191"/>
      <c r="E926" s="191"/>
      <c r="F926" s="191"/>
      <c r="G926" s="191"/>
      <c r="H926" s="191"/>
      <c r="I926" s="191"/>
      <c r="J926" s="191"/>
      <c r="K926" s="191"/>
      <c r="L926" s="191"/>
      <c r="M926" s="191"/>
      <c r="N926" s="191"/>
      <c r="O926" s="191"/>
      <c r="P926" s="191"/>
      <c r="Q926" s="191"/>
      <c r="R926" s="191"/>
      <c r="S926" s="191"/>
      <c r="T926" s="191"/>
      <c r="U926" s="191"/>
      <c r="V926" s="378"/>
      <c r="W926" s="191"/>
      <c r="X926" s="191"/>
      <c r="Y926" s="191"/>
      <c r="Z926" s="191"/>
      <c r="AA926" s="191"/>
    </row>
    <row r="927" spans="1:27" ht="15.75" customHeight="1" x14ac:dyDescent="0.2">
      <c r="A927" s="377"/>
      <c r="B927" s="191"/>
      <c r="C927" s="191"/>
      <c r="D927" s="191"/>
      <c r="E927" s="191"/>
      <c r="F927" s="191"/>
      <c r="G927" s="191"/>
      <c r="H927" s="191"/>
      <c r="I927" s="191"/>
      <c r="J927" s="191"/>
      <c r="K927" s="191"/>
      <c r="L927" s="191"/>
      <c r="M927" s="191"/>
      <c r="N927" s="191"/>
      <c r="O927" s="191"/>
      <c r="P927" s="191"/>
      <c r="Q927" s="191"/>
      <c r="R927" s="191"/>
      <c r="S927" s="191"/>
      <c r="T927" s="191"/>
      <c r="U927" s="191"/>
      <c r="V927" s="378"/>
      <c r="W927" s="191"/>
      <c r="X927" s="191"/>
      <c r="Y927" s="191"/>
      <c r="Z927" s="191"/>
      <c r="AA927" s="191"/>
    </row>
    <row r="928" spans="1:27" ht="15.75" customHeight="1" x14ac:dyDescent="0.2">
      <c r="A928" s="377"/>
      <c r="B928" s="191"/>
      <c r="C928" s="191"/>
      <c r="D928" s="191"/>
      <c r="E928" s="191"/>
      <c r="F928" s="191"/>
      <c r="G928" s="191"/>
      <c r="H928" s="191"/>
      <c r="I928" s="191"/>
      <c r="J928" s="191"/>
      <c r="K928" s="191"/>
      <c r="L928" s="191"/>
      <c r="M928" s="191"/>
      <c r="N928" s="191"/>
      <c r="O928" s="191"/>
      <c r="P928" s="191"/>
      <c r="Q928" s="191"/>
      <c r="R928" s="191"/>
      <c r="S928" s="191"/>
      <c r="T928" s="191"/>
      <c r="U928" s="191"/>
      <c r="V928" s="378"/>
      <c r="W928" s="191"/>
      <c r="X928" s="191"/>
      <c r="Y928" s="191"/>
      <c r="Z928" s="191"/>
      <c r="AA928" s="191"/>
    </row>
    <row r="929" spans="1:27" ht="15.75" customHeight="1" x14ac:dyDescent="0.2">
      <c r="A929" s="377"/>
      <c r="B929" s="191"/>
      <c r="C929" s="191"/>
      <c r="D929" s="191"/>
      <c r="E929" s="191"/>
      <c r="F929" s="191"/>
      <c r="G929" s="191"/>
      <c r="H929" s="191"/>
      <c r="I929" s="191"/>
      <c r="J929" s="191"/>
      <c r="K929" s="191"/>
      <c r="L929" s="191"/>
      <c r="M929" s="191"/>
      <c r="N929" s="191"/>
      <c r="O929" s="191"/>
      <c r="P929" s="191"/>
      <c r="Q929" s="191"/>
      <c r="R929" s="191"/>
      <c r="S929" s="191"/>
      <c r="T929" s="191"/>
      <c r="U929" s="191"/>
      <c r="V929" s="378"/>
      <c r="W929" s="191"/>
      <c r="X929" s="191"/>
      <c r="Y929" s="191"/>
      <c r="Z929" s="191"/>
      <c r="AA929" s="191"/>
    </row>
    <row r="930" spans="1:27" ht="15.75" customHeight="1" x14ac:dyDescent="0.2">
      <c r="A930" s="377"/>
      <c r="B930" s="191"/>
      <c r="C930" s="191"/>
      <c r="D930" s="191"/>
      <c r="E930" s="191"/>
      <c r="F930" s="191"/>
      <c r="G930" s="191"/>
      <c r="H930" s="191"/>
      <c r="I930" s="191"/>
      <c r="J930" s="191"/>
      <c r="K930" s="191"/>
      <c r="L930" s="191"/>
      <c r="M930" s="191"/>
      <c r="N930" s="191"/>
      <c r="O930" s="191"/>
      <c r="P930" s="191"/>
      <c r="Q930" s="191"/>
      <c r="R930" s="191"/>
      <c r="S930" s="191"/>
      <c r="T930" s="191"/>
      <c r="U930" s="191"/>
      <c r="V930" s="378"/>
      <c r="W930" s="191"/>
      <c r="X930" s="191"/>
      <c r="Y930" s="191"/>
      <c r="Z930" s="191"/>
      <c r="AA930" s="191"/>
    </row>
    <row r="931" spans="1:27" ht="15.75" customHeight="1" x14ac:dyDescent="0.2">
      <c r="A931" s="377"/>
      <c r="B931" s="191"/>
      <c r="C931" s="191"/>
      <c r="D931" s="191"/>
      <c r="E931" s="191"/>
      <c r="F931" s="191"/>
      <c r="G931" s="191"/>
      <c r="H931" s="191"/>
      <c r="I931" s="191"/>
      <c r="J931" s="191"/>
      <c r="K931" s="191"/>
      <c r="L931" s="191"/>
      <c r="M931" s="191"/>
      <c r="N931" s="191"/>
      <c r="O931" s="191"/>
      <c r="P931" s="191"/>
      <c r="Q931" s="191"/>
      <c r="R931" s="191"/>
      <c r="S931" s="191"/>
      <c r="T931" s="191"/>
      <c r="U931" s="191"/>
      <c r="V931" s="378"/>
      <c r="W931" s="191"/>
      <c r="X931" s="191"/>
      <c r="Y931" s="191"/>
      <c r="Z931" s="191"/>
      <c r="AA931" s="191"/>
    </row>
    <row r="932" spans="1:27" ht="15.75" customHeight="1" x14ac:dyDescent="0.2">
      <c r="A932" s="377"/>
      <c r="B932" s="191"/>
      <c r="C932" s="191"/>
      <c r="D932" s="191"/>
      <c r="E932" s="191"/>
      <c r="F932" s="191"/>
      <c r="G932" s="191"/>
      <c r="H932" s="191"/>
      <c r="I932" s="191"/>
      <c r="J932" s="191"/>
      <c r="K932" s="191"/>
      <c r="L932" s="191"/>
      <c r="M932" s="191"/>
      <c r="N932" s="191"/>
      <c r="O932" s="191"/>
      <c r="P932" s="191"/>
      <c r="Q932" s="191"/>
      <c r="R932" s="191"/>
      <c r="S932" s="191"/>
      <c r="T932" s="191"/>
      <c r="U932" s="191"/>
      <c r="V932" s="378"/>
      <c r="W932" s="191"/>
      <c r="X932" s="191"/>
      <c r="Y932" s="191"/>
      <c r="Z932" s="191"/>
      <c r="AA932" s="191"/>
    </row>
    <row r="933" spans="1:27" ht="15.75" customHeight="1" x14ac:dyDescent="0.2">
      <c r="A933" s="377"/>
      <c r="B933" s="191"/>
      <c r="C933" s="191"/>
      <c r="D933" s="191"/>
      <c r="E933" s="191"/>
      <c r="F933" s="191"/>
      <c r="G933" s="191"/>
      <c r="H933" s="191"/>
      <c r="I933" s="191"/>
      <c r="J933" s="191"/>
      <c r="K933" s="191"/>
      <c r="L933" s="191"/>
      <c r="M933" s="191"/>
      <c r="N933" s="191"/>
      <c r="O933" s="191"/>
      <c r="P933" s="191"/>
      <c r="Q933" s="191"/>
      <c r="R933" s="191"/>
      <c r="S933" s="191"/>
      <c r="T933" s="191"/>
      <c r="U933" s="191"/>
      <c r="V933" s="378"/>
      <c r="W933" s="191"/>
      <c r="X933" s="191"/>
      <c r="Y933" s="191"/>
      <c r="Z933" s="191"/>
      <c r="AA933" s="191"/>
    </row>
    <row r="934" spans="1:27" ht="15.75" customHeight="1" x14ac:dyDescent="0.2">
      <c r="A934" s="377"/>
      <c r="B934" s="191"/>
      <c r="C934" s="191"/>
      <c r="D934" s="191"/>
      <c r="E934" s="191"/>
      <c r="F934" s="191"/>
      <c r="G934" s="191"/>
      <c r="H934" s="191"/>
      <c r="I934" s="191"/>
      <c r="J934" s="191"/>
      <c r="K934" s="191"/>
      <c r="L934" s="191"/>
      <c r="M934" s="191"/>
      <c r="N934" s="191"/>
      <c r="O934" s="191"/>
      <c r="P934" s="191"/>
      <c r="Q934" s="191"/>
      <c r="R934" s="191"/>
      <c r="S934" s="191"/>
      <c r="T934" s="191"/>
      <c r="U934" s="191"/>
      <c r="V934" s="378"/>
      <c r="W934" s="191"/>
      <c r="X934" s="191"/>
      <c r="Y934" s="191"/>
      <c r="Z934" s="191"/>
      <c r="AA934" s="191"/>
    </row>
    <row r="935" spans="1:27" ht="15.75" customHeight="1" x14ac:dyDescent="0.2">
      <c r="A935" s="377"/>
      <c r="B935" s="191"/>
      <c r="C935" s="191"/>
      <c r="D935" s="191"/>
      <c r="E935" s="191"/>
      <c r="F935" s="191"/>
      <c r="G935" s="191"/>
      <c r="H935" s="191"/>
      <c r="I935" s="191"/>
      <c r="J935" s="191"/>
      <c r="K935" s="191"/>
      <c r="L935" s="191"/>
      <c r="M935" s="191"/>
      <c r="N935" s="191"/>
      <c r="O935" s="191"/>
      <c r="P935" s="191"/>
      <c r="Q935" s="191"/>
      <c r="R935" s="191"/>
      <c r="S935" s="191"/>
      <c r="T935" s="191"/>
      <c r="U935" s="191"/>
      <c r="V935" s="378"/>
      <c r="W935" s="191"/>
      <c r="X935" s="191"/>
      <c r="Y935" s="191"/>
      <c r="Z935" s="191"/>
      <c r="AA935" s="191"/>
    </row>
    <row r="936" spans="1:27" ht="15.75" customHeight="1" x14ac:dyDescent="0.2">
      <c r="A936" s="377"/>
      <c r="B936" s="191"/>
      <c r="C936" s="191"/>
      <c r="D936" s="191"/>
      <c r="E936" s="191"/>
      <c r="F936" s="191"/>
      <c r="G936" s="191"/>
      <c r="H936" s="191"/>
      <c r="I936" s="191"/>
      <c r="J936" s="191"/>
      <c r="K936" s="191"/>
      <c r="L936" s="191"/>
      <c r="M936" s="191"/>
      <c r="N936" s="191"/>
      <c r="O936" s="191"/>
      <c r="P936" s="191"/>
      <c r="Q936" s="191"/>
      <c r="R936" s="191"/>
      <c r="S936" s="191"/>
      <c r="T936" s="191"/>
      <c r="U936" s="191"/>
      <c r="V936" s="378"/>
      <c r="W936" s="191"/>
      <c r="X936" s="191"/>
      <c r="Y936" s="191"/>
      <c r="Z936" s="191"/>
      <c r="AA936" s="191"/>
    </row>
    <row r="937" spans="1:27" ht="15.75" customHeight="1" x14ac:dyDescent="0.2">
      <c r="A937" s="377"/>
      <c r="B937" s="191"/>
      <c r="C937" s="191"/>
      <c r="D937" s="191"/>
      <c r="E937" s="191"/>
      <c r="F937" s="191"/>
      <c r="G937" s="191"/>
      <c r="H937" s="191"/>
      <c r="I937" s="191"/>
      <c r="J937" s="191"/>
      <c r="K937" s="191"/>
      <c r="L937" s="191"/>
      <c r="M937" s="191"/>
      <c r="N937" s="191"/>
      <c r="O937" s="191"/>
      <c r="P937" s="191"/>
      <c r="Q937" s="191"/>
      <c r="R937" s="191"/>
      <c r="S937" s="191"/>
      <c r="T937" s="191"/>
      <c r="U937" s="191"/>
      <c r="V937" s="378"/>
      <c r="W937" s="191"/>
      <c r="X937" s="191"/>
      <c r="Y937" s="191"/>
      <c r="Z937" s="191"/>
      <c r="AA937" s="191"/>
    </row>
    <row r="938" spans="1:27" ht="15.75" customHeight="1" x14ac:dyDescent="0.2">
      <c r="A938" s="377"/>
      <c r="B938" s="191"/>
      <c r="C938" s="191"/>
      <c r="D938" s="191"/>
      <c r="E938" s="191"/>
      <c r="F938" s="191"/>
      <c r="G938" s="191"/>
      <c r="H938" s="191"/>
      <c r="I938" s="191"/>
      <c r="J938" s="191"/>
      <c r="K938" s="191"/>
      <c r="L938" s="191"/>
      <c r="M938" s="191"/>
      <c r="N938" s="191"/>
      <c r="O938" s="191"/>
      <c r="P938" s="191"/>
      <c r="Q938" s="191"/>
      <c r="R938" s="191"/>
      <c r="S938" s="191"/>
      <c r="T938" s="191"/>
      <c r="U938" s="191"/>
      <c r="V938" s="378"/>
      <c r="W938" s="191"/>
      <c r="X938" s="191"/>
      <c r="Y938" s="191"/>
      <c r="Z938" s="191"/>
      <c r="AA938" s="191"/>
    </row>
    <row r="939" spans="1:27" ht="15.75" customHeight="1" x14ac:dyDescent="0.2">
      <c r="A939" s="377"/>
      <c r="B939" s="191"/>
      <c r="C939" s="191"/>
      <c r="D939" s="191"/>
      <c r="E939" s="191"/>
      <c r="F939" s="191"/>
      <c r="G939" s="191"/>
      <c r="H939" s="191"/>
      <c r="I939" s="191"/>
      <c r="J939" s="191"/>
      <c r="K939" s="191"/>
      <c r="L939" s="191"/>
      <c r="M939" s="191"/>
      <c r="N939" s="191"/>
      <c r="O939" s="191"/>
      <c r="P939" s="191"/>
      <c r="Q939" s="191"/>
      <c r="R939" s="191"/>
      <c r="S939" s="191"/>
      <c r="T939" s="191"/>
      <c r="U939" s="191"/>
      <c r="V939" s="378"/>
      <c r="W939" s="191"/>
      <c r="X939" s="191"/>
      <c r="Y939" s="191"/>
      <c r="Z939" s="191"/>
      <c r="AA939" s="191"/>
    </row>
    <row r="940" spans="1:27" ht="15.75" customHeight="1" x14ac:dyDescent="0.2">
      <c r="A940" s="377"/>
      <c r="B940" s="191"/>
      <c r="C940" s="191"/>
      <c r="D940" s="191"/>
      <c r="E940" s="191"/>
      <c r="F940" s="191"/>
      <c r="G940" s="191"/>
      <c r="H940" s="191"/>
      <c r="I940" s="191"/>
      <c r="J940" s="191"/>
      <c r="K940" s="191"/>
      <c r="L940" s="191"/>
      <c r="M940" s="191"/>
      <c r="N940" s="191"/>
      <c r="O940" s="191"/>
      <c r="P940" s="191"/>
      <c r="Q940" s="191"/>
      <c r="R940" s="191"/>
      <c r="S940" s="191"/>
      <c r="T940" s="191"/>
      <c r="U940" s="191"/>
      <c r="V940" s="378"/>
      <c r="W940" s="191"/>
      <c r="X940" s="191"/>
      <c r="Y940" s="191"/>
      <c r="Z940" s="191"/>
      <c r="AA940" s="191"/>
    </row>
    <row r="941" spans="1:27" ht="15.75" customHeight="1" x14ac:dyDescent="0.2">
      <c r="A941" s="377"/>
      <c r="B941" s="191"/>
      <c r="C941" s="191"/>
      <c r="D941" s="191"/>
      <c r="E941" s="191"/>
      <c r="F941" s="191"/>
      <c r="G941" s="191"/>
      <c r="H941" s="191"/>
      <c r="I941" s="191"/>
      <c r="J941" s="191"/>
      <c r="K941" s="191"/>
      <c r="L941" s="191"/>
      <c r="M941" s="191"/>
      <c r="N941" s="191"/>
      <c r="O941" s="191"/>
      <c r="P941" s="191"/>
      <c r="Q941" s="191"/>
      <c r="R941" s="191"/>
      <c r="S941" s="191"/>
      <c r="T941" s="191"/>
      <c r="U941" s="191"/>
      <c r="V941" s="378"/>
      <c r="W941" s="191"/>
      <c r="X941" s="191"/>
      <c r="Y941" s="191"/>
      <c r="Z941" s="191"/>
      <c r="AA941" s="191"/>
    </row>
    <row r="942" spans="1:27" ht="15.75" customHeight="1" x14ac:dyDescent="0.2">
      <c r="A942" s="377"/>
      <c r="B942" s="191"/>
      <c r="C942" s="191"/>
      <c r="D942" s="191"/>
      <c r="E942" s="191"/>
      <c r="F942" s="191"/>
      <c r="G942" s="191"/>
      <c r="H942" s="191"/>
      <c r="I942" s="191"/>
      <c r="J942" s="191"/>
      <c r="K942" s="191"/>
      <c r="L942" s="191"/>
      <c r="M942" s="191"/>
      <c r="N942" s="191"/>
      <c r="O942" s="191"/>
      <c r="P942" s="191"/>
      <c r="Q942" s="191"/>
      <c r="R942" s="191"/>
      <c r="S942" s="191"/>
      <c r="T942" s="191"/>
      <c r="U942" s="191"/>
      <c r="V942" s="378"/>
      <c r="W942" s="191"/>
      <c r="X942" s="191"/>
      <c r="Y942" s="191"/>
      <c r="Z942" s="191"/>
      <c r="AA942" s="191"/>
    </row>
    <row r="943" spans="1:27" ht="15.75" customHeight="1" x14ac:dyDescent="0.2">
      <c r="A943" s="377"/>
      <c r="B943" s="191"/>
      <c r="C943" s="191"/>
      <c r="D943" s="191"/>
      <c r="E943" s="191"/>
      <c r="F943" s="191"/>
      <c r="G943" s="191"/>
      <c r="H943" s="191"/>
      <c r="I943" s="191"/>
      <c r="J943" s="191"/>
      <c r="K943" s="191"/>
      <c r="L943" s="191"/>
      <c r="M943" s="191"/>
      <c r="N943" s="191"/>
      <c r="O943" s="191"/>
      <c r="P943" s="191"/>
      <c r="Q943" s="191"/>
      <c r="R943" s="191"/>
      <c r="S943" s="191"/>
      <c r="T943" s="191"/>
      <c r="U943" s="191"/>
      <c r="V943" s="378"/>
      <c r="W943" s="191"/>
      <c r="X943" s="191"/>
      <c r="Y943" s="191"/>
      <c r="Z943" s="191"/>
      <c r="AA943" s="191"/>
    </row>
    <row r="944" spans="1:27" ht="15.75" customHeight="1" x14ac:dyDescent="0.2">
      <c r="A944" s="377"/>
      <c r="B944" s="191"/>
      <c r="C944" s="191"/>
      <c r="D944" s="191"/>
      <c r="E944" s="191"/>
      <c r="F944" s="191"/>
      <c r="G944" s="191"/>
      <c r="H944" s="191"/>
      <c r="I944" s="191"/>
      <c r="J944" s="191"/>
      <c r="K944" s="191"/>
      <c r="L944" s="191"/>
      <c r="M944" s="191"/>
      <c r="N944" s="191"/>
      <c r="O944" s="191"/>
      <c r="P944" s="191"/>
      <c r="Q944" s="191"/>
      <c r="R944" s="191"/>
      <c r="S944" s="191"/>
      <c r="T944" s="191"/>
      <c r="U944" s="191"/>
      <c r="V944" s="378"/>
      <c r="W944" s="191"/>
      <c r="X944" s="191"/>
      <c r="Y944" s="191"/>
      <c r="Z944" s="191"/>
      <c r="AA944" s="191"/>
    </row>
    <row r="945" spans="1:27" ht="15.75" customHeight="1" x14ac:dyDescent="0.2">
      <c r="A945" s="377"/>
      <c r="B945" s="191"/>
      <c r="C945" s="191"/>
      <c r="D945" s="191"/>
      <c r="E945" s="191"/>
      <c r="F945" s="191"/>
      <c r="G945" s="191"/>
      <c r="H945" s="191"/>
      <c r="I945" s="191"/>
      <c r="J945" s="191"/>
      <c r="K945" s="191"/>
      <c r="L945" s="191"/>
      <c r="M945" s="191"/>
      <c r="N945" s="191"/>
      <c r="O945" s="191"/>
      <c r="P945" s="191"/>
      <c r="Q945" s="191"/>
      <c r="R945" s="191"/>
      <c r="S945" s="191"/>
      <c r="T945" s="191"/>
      <c r="U945" s="191"/>
      <c r="V945" s="378"/>
      <c r="W945" s="191"/>
      <c r="X945" s="191"/>
      <c r="Y945" s="191"/>
      <c r="Z945" s="191"/>
      <c r="AA945" s="191"/>
    </row>
    <row r="946" spans="1:27" ht="15.75" customHeight="1" x14ac:dyDescent="0.2">
      <c r="A946" s="377"/>
      <c r="B946" s="191"/>
      <c r="C946" s="191"/>
      <c r="D946" s="191"/>
      <c r="E946" s="191"/>
      <c r="F946" s="191"/>
      <c r="G946" s="191"/>
      <c r="H946" s="191"/>
      <c r="I946" s="191"/>
      <c r="J946" s="191"/>
      <c r="K946" s="191"/>
      <c r="L946" s="191"/>
      <c r="M946" s="191"/>
      <c r="N946" s="191"/>
      <c r="O946" s="191"/>
      <c r="P946" s="191"/>
      <c r="Q946" s="191"/>
      <c r="R946" s="191"/>
      <c r="S946" s="191"/>
      <c r="T946" s="191"/>
      <c r="U946" s="191"/>
      <c r="V946" s="378"/>
      <c r="W946" s="191"/>
      <c r="X946" s="191"/>
      <c r="Y946" s="191"/>
      <c r="Z946" s="191"/>
      <c r="AA946" s="191"/>
    </row>
    <row r="947" spans="1:27" ht="15.75" customHeight="1" x14ac:dyDescent="0.2">
      <c r="A947" s="377"/>
      <c r="B947" s="191"/>
      <c r="C947" s="191"/>
      <c r="D947" s="191"/>
      <c r="E947" s="191"/>
      <c r="F947" s="191"/>
      <c r="G947" s="191"/>
      <c r="H947" s="191"/>
      <c r="I947" s="191"/>
      <c r="J947" s="191"/>
      <c r="K947" s="191"/>
      <c r="L947" s="191"/>
      <c r="M947" s="191"/>
      <c r="N947" s="191"/>
      <c r="O947" s="191"/>
      <c r="P947" s="191"/>
      <c r="Q947" s="191"/>
      <c r="R947" s="191"/>
      <c r="S947" s="191"/>
      <c r="T947" s="191"/>
      <c r="U947" s="191"/>
      <c r="V947" s="378"/>
      <c r="W947" s="191"/>
      <c r="X947" s="191"/>
      <c r="Y947" s="191"/>
      <c r="Z947" s="191"/>
      <c r="AA947" s="191"/>
    </row>
    <row r="948" spans="1:27" ht="15.75" customHeight="1" x14ac:dyDescent="0.2">
      <c r="A948" s="377"/>
      <c r="B948" s="191"/>
      <c r="C948" s="191"/>
      <c r="D948" s="191"/>
      <c r="E948" s="191"/>
      <c r="F948" s="191"/>
      <c r="G948" s="191"/>
      <c r="H948" s="191"/>
      <c r="I948" s="191"/>
      <c r="J948" s="191"/>
      <c r="K948" s="191"/>
      <c r="L948" s="191"/>
      <c r="M948" s="191"/>
      <c r="N948" s="191"/>
      <c r="O948" s="191"/>
      <c r="P948" s="191"/>
      <c r="Q948" s="191"/>
      <c r="R948" s="191"/>
      <c r="S948" s="191"/>
      <c r="T948" s="191"/>
      <c r="U948" s="191"/>
      <c r="V948" s="378"/>
      <c r="W948" s="191"/>
      <c r="X948" s="191"/>
      <c r="Y948" s="191"/>
      <c r="Z948" s="191"/>
      <c r="AA948" s="191"/>
    </row>
    <row r="949" spans="1:27" ht="15.75" customHeight="1" x14ac:dyDescent="0.2">
      <c r="A949" s="377"/>
      <c r="B949" s="191"/>
      <c r="C949" s="191"/>
      <c r="D949" s="191"/>
      <c r="E949" s="191"/>
      <c r="F949" s="191"/>
      <c r="G949" s="191"/>
      <c r="H949" s="191"/>
      <c r="I949" s="191"/>
      <c r="J949" s="191"/>
      <c r="K949" s="191"/>
      <c r="L949" s="191"/>
      <c r="M949" s="191"/>
      <c r="N949" s="191"/>
      <c r="O949" s="191"/>
      <c r="P949" s="191"/>
      <c r="Q949" s="191"/>
      <c r="R949" s="191"/>
      <c r="S949" s="191"/>
      <c r="T949" s="191"/>
      <c r="U949" s="191"/>
      <c r="V949" s="378"/>
      <c r="W949" s="191"/>
      <c r="X949" s="191"/>
      <c r="Y949" s="191"/>
      <c r="Z949" s="191"/>
      <c r="AA949" s="191"/>
    </row>
    <row r="950" spans="1:27" ht="15.75" customHeight="1" x14ac:dyDescent="0.2">
      <c r="A950" s="377"/>
      <c r="B950" s="191"/>
      <c r="C950" s="191"/>
      <c r="D950" s="191"/>
      <c r="E950" s="191"/>
      <c r="F950" s="191"/>
      <c r="G950" s="191"/>
      <c r="H950" s="191"/>
      <c r="I950" s="191"/>
      <c r="J950" s="191"/>
      <c r="K950" s="191"/>
      <c r="L950" s="191"/>
      <c r="M950" s="191"/>
      <c r="N950" s="191"/>
      <c r="O950" s="191"/>
      <c r="P950" s="191"/>
      <c r="Q950" s="191"/>
      <c r="R950" s="191"/>
      <c r="S950" s="191"/>
      <c r="T950" s="191"/>
      <c r="U950" s="191"/>
      <c r="V950" s="378"/>
      <c r="W950" s="191"/>
      <c r="X950" s="191"/>
      <c r="Y950" s="191"/>
      <c r="Z950" s="191"/>
      <c r="AA950" s="191"/>
    </row>
    <row r="951" spans="1:27" ht="15.75" customHeight="1" x14ac:dyDescent="0.2">
      <c r="A951" s="377"/>
      <c r="B951" s="191"/>
      <c r="C951" s="191"/>
      <c r="D951" s="191"/>
      <c r="E951" s="191"/>
      <c r="F951" s="191"/>
      <c r="G951" s="191"/>
      <c r="H951" s="191"/>
      <c r="I951" s="191"/>
      <c r="J951" s="191"/>
      <c r="K951" s="191"/>
      <c r="L951" s="191"/>
      <c r="M951" s="191"/>
      <c r="N951" s="191"/>
      <c r="O951" s="191"/>
      <c r="P951" s="191"/>
      <c r="Q951" s="191"/>
      <c r="R951" s="191"/>
      <c r="S951" s="191"/>
      <c r="T951" s="191"/>
      <c r="U951" s="191"/>
      <c r="V951" s="378"/>
      <c r="W951" s="191"/>
      <c r="X951" s="191"/>
      <c r="Y951" s="191"/>
      <c r="Z951" s="191"/>
      <c r="AA951" s="191"/>
    </row>
    <row r="952" spans="1:27" ht="15.75" customHeight="1" x14ac:dyDescent="0.2">
      <c r="A952" s="377"/>
      <c r="B952" s="191"/>
      <c r="C952" s="191"/>
      <c r="D952" s="191"/>
      <c r="E952" s="191"/>
      <c r="F952" s="191"/>
      <c r="G952" s="191"/>
      <c r="H952" s="191"/>
      <c r="I952" s="191"/>
      <c r="J952" s="191"/>
      <c r="K952" s="191"/>
      <c r="L952" s="191"/>
      <c r="M952" s="191"/>
      <c r="N952" s="191"/>
      <c r="O952" s="191"/>
      <c r="P952" s="191"/>
      <c r="Q952" s="191"/>
      <c r="R952" s="191"/>
      <c r="S952" s="191"/>
      <c r="T952" s="191"/>
      <c r="U952" s="191"/>
      <c r="V952" s="378"/>
      <c r="W952" s="191"/>
      <c r="X952" s="191"/>
      <c r="Y952" s="191"/>
      <c r="Z952" s="191"/>
      <c r="AA952" s="191"/>
    </row>
    <row r="953" spans="1:27" ht="15.75" customHeight="1" x14ac:dyDescent="0.2">
      <c r="A953" s="377"/>
      <c r="B953" s="191"/>
      <c r="C953" s="191"/>
      <c r="D953" s="191"/>
      <c r="E953" s="191"/>
      <c r="F953" s="191"/>
      <c r="G953" s="191"/>
      <c r="H953" s="191"/>
      <c r="I953" s="191"/>
      <c r="J953" s="191"/>
      <c r="K953" s="191"/>
      <c r="L953" s="191"/>
      <c r="M953" s="191"/>
      <c r="N953" s="191"/>
      <c r="O953" s="191"/>
      <c r="P953" s="191"/>
      <c r="Q953" s="191"/>
      <c r="R953" s="191"/>
      <c r="S953" s="191"/>
      <c r="T953" s="191"/>
      <c r="U953" s="191"/>
      <c r="V953" s="378"/>
      <c r="W953" s="191"/>
      <c r="X953" s="191"/>
      <c r="Y953" s="191"/>
      <c r="Z953" s="191"/>
      <c r="AA953" s="191"/>
    </row>
    <row r="954" spans="1:27" ht="15.75" customHeight="1" x14ac:dyDescent="0.2">
      <c r="A954" s="377"/>
      <c r="B954" s="191"/>
      <c r="C954" s="191"/>
      <c r="D954" s="191"/>
      <c r="E954" s="191"/>
      <c r="F954" s="191"/>
      <c r="G954" s="191"/>
      <c r="H954" s="191"/>
      <c r="I954" s="191"/>
      <c r="J954" s="191"/>
      <c r="K954" s="191"/>
      <c r="L954" s="191"/>
      <c r="M954" s="191"/>
      <c r="N954" s="191"/>
      <c r="O954" s="191"/>
      <c r="P954" s="191"/>
      <c r="Q954" s="191"/>
      <c r="R954" s="191"/>
      <c r="S954" s="191"/>
      <c r="T954" s="191"/>
      <c r="U954" s="191"/>
      <c r="V954" s="378"/>
      <c r="W954" s="191"/>
      <c r="X954" s="191"/>
      <c r="Y954" s="191"/>
      <c r="Z954" s="191"/>
      <c r="AA954" s="191"/>
    </row>
    <row r="955" spans="1:27" ht="15.75" customHeight="1" x14ac:dyDescent="0.2">
      <c r="A955" s="377"/>
      <c r="B955" s="191"/>
      <c r="C955" s="191"/>
      <c r="D955" s="191"/>
      <c r="E955" s="191"/>
      <c r="F955" s="191"/>
      <c r="G955" s="191"/>
      <c r="H955" s="191"/>
      <c r="I955" s="191"/>
      <c r="J955" s="191"/>
      <c r="K955" s="191"/>
      <c r="L955" s="191"/>
      <c r="M955" s="191"/>
      <c r="N955" s="191"/>
      <c r="O955" s="191"/>
      <c r="P955" s="191"/>
      <c r="Q955" s="191"/>
      <c r="R955" s="191"/>
      <c r="S955" s="191"/>
      <c r="T955" s="191"/>
      <c r="U955" s="191"/>
      <c r="V955" s="378"/>
      <c r="W955" s="191"/>
      <c r="X955" s="191"/>
      <c r="Y955" s="191"/>
      <c r="Z955" s="191"/>
      <c r="AA955" s="191"/>
    </row>
    <row r="956" spans="1:27" ht="15.75" customHeight="1" x14ac:dyDescent="0.2">
      <c r="A956" s="377"/>
      <c r="B956" s="191"/>
      <c r="C956" s="191"/>
      <c r="D956" s="191"/>
      <c r="E956" s="191"/>
      <c r="F956" s="191"/>
      <c r="G956" s="191"/>
      <c r="H956" s="191"/>
      <c r="I956" s="191"/>
      <c r="J956" s="191"/>
      <c r="K956" s="191"/>
      <c r="L956" s="191"/>
      <c r="M956" s="191"/>
      <c r="N956" s="191"/>
      <c r="O956" s="191"/>
      <c r="P956" s="191"/>
      <c r="Q956" s="191"/>
      <c r="R956" s="191"/>
      <c r="S956" s="191"/>
      <c r="T956" s="191"/>
      <c r="U956" s="191"/>
      <c r="V956" s="378"/>
      <c r="W956" s="191"/>
      <c r="X956" s="191"/>
      <c r="Y956" s="191"/>
      <c r="Z956" s="191"/>
      <c r="AA956" s="191"/>
    </row>
    <row r="957" spans="1:27" ht="15.75" customHeight="1" x14ac:dyDescent="0.2">
      <c r="A957" s="377"/>
      <c r="B957" s="191"/>
      <c r="C957" s="191"/>
      <c r="D957" s="191"/>
      <c r="E957" s="191"/>
      <c r="F957" s="191"/>
      <c r="G957" s="191"/>
      <c r="H957" s="191"/>
      <c r="I957" s="191"/>
      <c r="J957" s="191"/>
      <c r="K957" s="191"/>
      <c r="L957" s="191"/>
      <c r="M957" s="191"/>
      <c r="N957" s="191"/>
      <c r="O957" s="191"/>
      <c r="P957" s="191"/>
      <c r="Q957" s="191"/>
      <c r="R957" s="191"/>
      <c r="S957" s="191"/>
      <c r="T957" s="191"/>
      <c r="U957" s="191"/>
      <c r="V957" s="378"/>
      <c r="W957" s="191"/>
      <c r="X957" s="191"/>
      <c r="Y957" s="191"/>
      <c r="Z957" s="191"/>
      <c r="AA957" s="191"/>
    </row>
    <row r="958" spans="1:27" ht="15.75" customHeight="1" x14ac:dyDescent="0.2">
      <c r="A958" s="377"/>
      <c r="B958" s="191"/>
      <c r="C958" s="191"/>
      <c r="D958" s="191"/>
      <c r="E958" s="191"/>
      <c r="F958" s="191"/>
      <c r="G958" s="191"/>
      <c r="H958" s="191"/>
      <c r="I958" s="191"/>
      <c r="J958" s="191"/>
      <c r="K958" s="191"/>
      <c r="L958" s="191"/>
      <c r="M958" s="191"/>
      <c r="N958" s="191"/>
      <c r="O958" s="191"/>
      <c r="P958" s="191"/>
      <c r="Q958" s="191"/>
      <c r="R958" s="191"/>
      <c r="S958" s="191"/>
      <c r="T958" s="191"/>
      <c r="U958" s="191"/>
      <c r="V958" s="378"/>
      <c r="W958" s="191"/>
      <c r="X958" s="191"/>
      <c r="Y958" s="191"/>
      <c r="Z958" s="191"/>
      <c r="AA958" s="191"/>
    </row>
    <row r="959" spans="1:27" ht="15.75" customHeight="1" x14ac:dyDescent="0.2">
      <c r="A959" s="377"/>
      <c r="B959" s="191"/>
      <c r="C959" s="191"/>
      <c r="D959" s="191"/>
      <c r="E959" s="191"/>
      <c r="F959" s="191"/>
      <c r="G959" s="191"/>
      <c r="H959" s="191"/>
      <c r="I959" s="191"/>
      <c r="J959" s="191"/>
      <c r="K959" s="191"/>
      <c r="L959" s="191"/>
      <c r="M959" s="191"/>
      <c r="N959" s="191"/>
      <c r="O959" s="191"/>
      <c r="P959" s="191"/>
      <c r="Q959" s="191"/>
      <c r="R959" s="191"/>
      <c r="S959" s="191"/>
      <c r="T959" s="191"/>
      <c r="U959" s="191"/>
      <c r="V959" s="378"/>
      <c r="W959" s="191"/>
      <c r="X959" s="191"/>
      <c r="Y959" s="191"/>
      <c r="Z959" s="191"/>
      <c r="AA959" s="191"/>
    </row>
    <row r="960" spans="1:27" ht="15.75" customHeight="1" x14ac:dyDescent="0.2">
      <c r="A960" s="377"/>
      <c r="B960" s="191"/>
      <c r="C960" s="191"/>
      <c r="D960" s="191"/>
      <c r="E960" s="191"/>
      <c r="F960" s="191"/>
      <c r="G960" s="191"/>
      <c r="H960" s="191"/>
      <c r="I960" s="191"/>
      <c r="J960" s="191"/>
      <c r="K960" s="191"/>
      <c r="L960" s="191"/>
      <c r="M960" s="191"/>
      <c r="N960" s="191"/>
      <c r="O960" s="191"/>
      <c r="P960" s="191"/>
      <c r="Q960" s="191"/>
      <c r="R960" s="191"/>
      <c r="S960" s="191"/>
      <c r="T960" s="191"/>
      <c r="U960" s="191"/>
      <c r="V960" s="378"/>
      <c r="W960" s="191"/>
      <c r="X960" s="191"/>
      <c r="Y960" s="191"/>
      <c r="Z960" s="191"/>
      <c r="AA960" s="191"/>
    </row>
    <row r="961" spans="1:27" ht="15.75" customHeight="1" x14ac:dyDescent="0.2">
      <c r="A961" s="377"/>
      <c r="B961" s="191"/>
      <c r="C961" s="191"/>
      <c r="D961" s="191"/>
      <c r="E961" s="191"/>
      <c r="F961" s="191"/>
      <c r="G961" s="191"/>
      <c r="H961" s="191"/>
      <c r="I961" s="191"/>
      <c r="J961" s="191"/>
      <c r="K961" s="191"/>
      <c r="L961" s="191"/>
      <c r="M961" s="191"/>
      <c r="N961" s="191"/>
      <c r="O961" s="191"/>
      <c r="P961" s="191"/>
      <c r="Q961" s="191"/>
      <c r="R961" s="191"/>
      <c r="S961" s="191"/>
      <c r="T961" s="191"/>
      <c r="U961" s="191"/>
      <c r="V961" s="378"/>
      <c r="W961" s="191"/>
      <c r="X961" s="191"/>
      <c r="Y961" s="191"/>
      <c r="Z961" s="191"/>
      <c r="AA961" s="191"/>
    </row>
    <row r="962" spans="1:27" ht="15.75" customHeight="1" x14ac:dyDescent="0.2">
      <c r="A962" s="377"/>
      <c r="B962" s="191"/>
      <c r="C962" s="191"/>
      <c r="D962" s="191"/>
      <c r="E962" s="191"/>
      <c r="F962" s="191"/>
      <c r="G962" s="191"/>
      <c r="H962" s="191"/>
      <c r="I962" s="191"/>
      <c r="J962" s="191"/>
      <c r="K962" s="191"/>
      <c r="L962" s="191"/>
      <c r="M962" s="191"/>
      <c r="N962" s="191"/>
      <c r="O962" s="191"/>
      <c r="P962" s="191"/>
      <c r="Q962" s="191"/>
      <c r="R962" s="191"/>
      <c r="S962" s="191"/>
      <c r="T962" s="191"/>
      <c r="U962" s="191"/>
      <c r="V962" s="378"/>
      <c r="W962" s="191"/>
      <c r="X962" s="191"/>
      <c r="Y962" s="191"/>
      <c r="Z962" s="191"/>
      <c r="AA962" s="191"/>
    </row>
    <row r="963" spans="1:27" ht="15.75" customHeight="1" x14ac:dyDescent="0.2">
      <c r="A963" s="377"/>
      <c r="B963" s="191"/>
      <c r="C963" s="191"/>
      <c r="D963" s="191"/>
      <c r="E963" s="191"/>
      <c r="F963" s="191"/>
      <c r="G963" s="191"/>
      <c r="H963" s="191"/>
      <c r="I963" s="191"/>
      <c r="J963" s="191"/>
      <c r="K963" s="191"/>
      <c r="L963" s="191"/>
      <c r="M963" s="191"/>
      <c r="N963" s="191"/>
      <c r="O963" s="191"/>
      <c r="P963" s="191"/>
      <c r="Q963" s="191"/>
      <c r="R963" s="191"/>
      <c r="S963" s="191"/>
      <c r="T963" s="191"/>
      <c r="U963" s="191"/>
      <c r="V963" s="378"/>
      <c r="W963" s="191"/>
      <c r="X963" s="191"/>
      <c r="Y963" s="191"/>
      <c r="Z963" s="191"/>
      <c r="AA963" s="191"/>
    </row>
    <row r="964" spans="1:27" ht="15.75" customHeight="1" x14ac:dyDescent="0.2">
      <c r="A964" s="377"/>
      <c r="B964" s="191"/>
      <c r="C964" s="191"/>
      <c r="D964" s="191"/>
      <c r="E964" s="191"/>
      <c r="F964" s="191"/>
      <c r="G964" s="191"/>
      <c r="H964" s="191"/>
      <c r="I964" s="191"/>
      <c r="J964" s="191"/>
      <c r="K964" s="191"/>
      <c r="L964" s="191"/>
      <c r="M964" s="191"/>
      <c r="N964" s="191"/>
      <c r="O964" s="191"/>
      <c r="P964" s="191"/>
      <c r="Q964" s="191"/>
      <c r="R964" s="191"/>
      <c r="S964" s="191"/>
      <c r="T964" s="191"/>
      <c r="U964" s="191"/>
      <c r="V964" s="378"/>
      <c r="W964" s="191"/>
      <c r="X964" s="191"/>
      <c r="Y964" s="191"/>
      <c r="Z964" s="191"/>
      <c r="AA964" s="191"/>
    </row>
    <row r="965" spans="1:27" ht="15.75" customHeight="1" x14ac:dyDescent="0.2">
      <c r="A965" s="377"/>
      <c r="B965" s="191"/>
      <c r="C965" s="191"/>
      <c r="D965" s="191"/>
      <c r="E965" s="191"/>
      <c r="F965" s="191"/>
      <c r="G965" s="191"/>
      <c r="H965" s="191"/>
      <c r="I965" s="191"/>
      <c r="J965" s="191"/>
      <c r="K965" s="191"/>
      <c r="L965" s="191"/>
      <c r="M965" s="191"/>
      <c r="N965" s="191"/>
      <c r="O965" s="191"/>
      <c r="P965" s="191"/>
      <c r="Q965" s="191"/>
      <c r="R965" s="191"/>
      <c r="S965" s="191"/>
      <c r="T965" s="191"/>
      <c r="U965" s="191"/>
      <c r="V965" s="378"/>
      <c r="W965" s="191"/>
      <c r="X965" s="191"/>
      <c r="Y965" s="191"/>
      <c r="Z965" s="191"/>
      <c r="AA965" s="191"/>
    </row>
    <row r="966" spans="1:27" ht="15.75" customHeight="1" x14ac:dyDescent="0.2">
      <c r="A966" s="377"/>
      <c r="B966" s="191"/>
      <c r="C966" s="191"/>
      <c r="D966" s="191"/>
      <c r="E966" s="191"/>
      <c r="F966" s="191"/>
      <c r="G966" s="191"/>
      <c r="H966" s="191"/>
      <c r="I966" s="191"/>
      <c r="J966" s="191"/>
      <c r="K966" s="191"/>
      <c r="L966" s="191"/>
      <c r="M966" s="191"/>
      <c r="N966" s="191"/>
      <c r="O966" s="191"/>
      <c r="P966" s="191"/>
      <c r="Q966" s="191"/>
      <c r="R966" s="191"/>
      <c r="S966" s="191"/>
      <c r="T966" s="191"/>
      <c r="U966" s="191"/>
      <c r="V966" s="378"/>
      <c r="W966" s="191"/>
      <c r="X966" s="191"/>
      <c r="Y966" s="191"/>
      <c r="Z966" s="191"/>
      <c r="AA966" s="191"/>
    </row>
    <row r="967" spans="1:27" ht="15.75" customHeight="1" x14ac:dyDescent="0.2">
      <c r="A967" s="377"/>
      <c r="B967" s="191"/>
      <c r="C967" s="191"/>
      <c r="D967" s="191"/>
      <c r="E967" s="191"/>
      <c r="F967" s="191"/>
      <c r="G967" s="191"/>
      <c r="H967" s="191"/>
      <c r="I967" s="191"/>
      <c r="J967" s="191"/>
      <c r="K967" s="191"/>
      <c r="L967" s="191"/>
      <c r="M967" s="191"/>
      <c r="N967" s="191"/>
      <c r="O967" s="191"/>
      <c r="P967" s="191"/>
      <c r="Q967" s="191"/>
      <c r="R967" s="191"/>
      <c r="S967" s="191"/>
      <c r="T967" s="191"/>
      <c r="U967" s="191"/>
      <c r="V967" s="378"/>
      <c r="W967" s="191"/>
      <c r="X967" s="191"/>
      <c r="Y967" s="191"/>
      <c r="Z967" s="191"/>
      <c r="AA967" s="191"/>
    </row>
    <row r="968" spans="1:27" ht="15.75" customHeight="1" x14ac:dyDescent="0.2">
      <c r="A968" s="377"/>
      <c r="B968" s="191"/>
      <c r="C968" s="191"/>
      <c r="D968" s="191"/>
      <c r="E968" s="191"/>
      <c r="F968" s="191"/>
      <c r="G968" s="191"/>
      <c r="H968" s="191"/>
      <c r="I968" s="191"/>
      <c r="J968" s="191"/>
      <c r="K968" s="191"/>
      <c r="L968" s="191"/>
      <c r="M968" s="191"/>
      <c r="N968" s="191"/>
      <c r="O968" s="191"/>
      <c r="P968" s="191"/>
      <c r="Q968" s="191"/>
      <c r="R968" s="191"/>
      <c r="S968" s="191"/>
      <c r="T968" s="191"/>
      <c r="U968" s="191"/>
      <c r="V968" s="378"/>
      <c r="W968" s="191"/>
      <c r="X968" s="191"/>
      <c r="Y968" s="191"/>
      <c r="Z968" s="191"/>
      <c r="AA968" s="191"/>
    </row>
    <row r="969" spans="1:27" ht="15.75" customHeight="1" x14ac:dyDescent="0.2">
      <c r="A969" s="377"/>
      <c r="B969" s="191"/>
      <c r="C969" s="191"/>
      <c r="D969" s="191"/>
      <c r="E969" s="191"/>
      <c r="F969" s="191"/>
      <c r="G969" s="191"/>
      <c r="H969" s="191"/>
      <c r="I969" s="191"/>
      <c r="J969" s="191"/>
      <c r="K969" s="191"/>
      <c r="L969" s="191"/>
      <c r="M969" s="191"/>
      <c r="N969" s="191"/>
      <c r="O969" s="191"/>
      <c r="P969" s="191"/>
      <c r="Q969" s="191"/>
      <c r="R969" s="191"/>
      <c r="S969" s="191"/>
      <c r="T969" s="191"/>
      <c r="U969" s="191"/>
      <c r="V969" s="378"/>
      <c r="W969" s="191"/>
      <c r="X969" s="191"/>
      <c r="Y969" s="191"/>
      <c r="Z969" s="191"/>
      <c r="AA969" s="191"/>
    </row>
    <row r="970" spans="1:27" ht="15.75" customHeight="1" x14ac:dyDescent="0.2">
      <c r="A970" s="377"/>
      <c r="B970" s="191"/>
      <c r="C970" s="191"/>
      <c r="D970" s="191"/>
      <c r="E970" s="191"/>
      <c r="F970" s="191"/>
      <c r="G970" s="191"/>
      <c r="H970" s="191"/>
      <c r="I970" s="191"/>
      <c r="J970" s="191"/>
      <c r="K970" s="191"/>
      <c r="L970" s="191"/>
      <c r="M970" s="191"/>
      <c r="N970" s="191"/>
      <c r="O970" s="191"/>
      <c r="P970" s="191"/>
      <c r="Q970" s="191"/>
      <c r="R970" s="191"/>
      <c r="S970" s="191"/>
      <c r="T970" s="191"/>
      <c r="U970" s="191"/>
      <c r="V970" s="378"/>
      <c r="W970" s="191"/>
      <c r="X970" s="191"/>
      <c r="Y970" s="191"/>
      <c r="Z970" s="191"/>
      <c r="AA970" s="191"/>
    </row>
    <row r="971" spans="1:27" ht="15.75" customHeight="1" x14ac:dyDescent="0.2">
      <c r="A971" s="377"/>
      <c r="B971" s="191"/>
      <c r="C971" s="191"/>
      <c r="D971" s="191"/>
      <c r="E971" s="191"/>
      <c r="F971" s="191"/>
      <c r="G971" s="191"/>
      <c r="H971" s="191"/>
      <c r="I971" s="191"/>
      <c r="J971" s="191"/>
      <c r="K971" s="191"/>
      <c r="L971" s="191"/>
      <c r="M971" s="191"/>
      <c r="N971" s="191"/>
      <c r="O971" s="191"/>
      <c r="P971" s="191"/>
      <c r="Q971" s="191"/>
      <c r="R971" s="191"/>
      <c r="S971" s="191"/>
      <c r="T971" s="191"/>
      <c r="U971" s="191"/>
      <c r="V971" s="378"/>
      <c r="W971" s="191"/>
      <c r="X971" s="191"/>
      <c r="Y971" s="191"/>
      <c r="Z971" s="191"/>
      <c r="AA971" s="191"/>
    </row>
    <row r="972" spans="1:27" ht="15.75" customHeight="1" x14ac:dyDescent="0.2">
      <c r="A972" s="377"/>
      <c r="B972" s="191"/>
      <c r="C972" s="191"/>
      <c r="D972" s="191"/>
      <c r="E972" s="191"/>
      <c r="F972" s="191"/>
      <c r="G972" s="191"/>
      <c r="H972" s="191"/>
      <c r="I972" s="191"/>
      <c r="J972" s="191"/>
      <c r="K972" s="191"/>
      <c r="L972" s="191"/>
      <c r="M972" s="191"/>
      <c r="N972" s="191"/>
      <c r="O972" s="191"/>
      <c r="P972" s="191"/>
      <c r="Q972" s="191"/>
      <c r="R972" s="191"/>
      <c r="S972" s="191"/>
      <c r="T972" s="191"/>
      <c r="U972" s="191"/>
      <c r="V972" s="378"/>
      <c r="W972" s="191"/>
      <c r="X972" s="191"/>
      <c r="Y972" s="191"/>
      <c r="Z972" s="191"/>
      <c r="AA972" s="191"/>
    </row>
    <row r="973" spans="1:27" ht="15.75" customHeight="1" x14ac:dyDescent="0.2">
      <c r="A973" s="377"/>
      <c r="B973" s="191"/>
      <c r="C973" s="191"/>
      <c r="D973" s="191"/>
      <c r="E973" s="191"/>
      <c r="F973" s="191"/>
      <c r="G973" s="191"/>
      <c r="H973" s="191"/>
      <c r="I973" s="191"/>
      <c r="J973" s="191"/>
      <c r="K973" s="191"/>
      <c r="L973" s="191"/>
      <c r="M973" s="191"/>
      <c r="N973" s="191"/>
      <c r="O973" s="191"/>
      <c r="P973" s="191"/>
      <c r="Q973" s="191"/>
      <c r="R973" s="191"/>
      <c r="S973" s="191"/>
      <c r="T973" s="191"/>
      <c r="U973" s="191"/>
      <c r="V973" s="378"/>
      <c r="W973" s="191"/>
      <c r="X973" s="191"/>
      <c r="Y973" s="191"/>
      <c r="Z973" s="191"/>
      <c r="AA973" s="191"/>
    </row>
    <row r="974" spans="1:27" ht="15.75" customHeight="1" x14ac:dyDescent="0.2">
      <c r="A974" s="377"/>
      <c r="B974" s="191"/>
      <c r="C974" s="191"/>
      <c r="D974" s="191"/>
      <c r="E974" s="191"/>
      <c r="F974" s="191"/>
      <c r="G974" s="191"/>
      <c r="H974" s="191"/>
      <c r="I974" s="191"/>
      <c r="J974" s="191"/>
      <c r="K974" s="191"/>
      <c r="L974" s="191"/>
      <c r="M974" s="191"/>
      <c r="N974" s="191"/>
      <c r="O974" s="191"/>
      <c r="P974" s="191"/>
      <c r="Q974" s="191"/>
      <c r="R974" s="191"/>
      <c r="S974" s="191"/>
      <c r="T974" s="191"/>
      <c r="U974" s="191"/>
      <c r="V974" s="378"/>
      <c r="W974" s="191"/>
      <c r="X974" s="191"/>
      <c r="Y974" s="191"/>
      <c r="Z974" s="191"/>
      <c r="AA974" s="191"/>
    </row>
    <row r="975" spans="1:27" ht="15.75" customHeight="1" x14ac:dyDescent="0.2">
      <c r="A975" s="377"/>
      <c r="B975" s="191"/>
      <c r="C975" s="191"/>
      <c r="D975" s="191"/>
      <c r="E975" s="191"/>
      <c r="F975" s="191"/>
      <c r="G975" s="191"/>
      <c r="H975" s="191"/>
      <c r="I975" s="191"/>
      <c r="J975" s="191"/>
      <c r="K975" s="191"/>
      <c r="L975" s="191"/>
      <c r="M975" s="191"/>
      <c r="N975" s="191"/>
      <c r="O975" s="191"/>
      <c r="P975" s="191"/>
      <c r="Q975" s="191"/>
      <c r="R975" s="191"/>
      <c r="S975" s="191"/>
      <c r="T975" s="191"/>
      <c r="U975" s="191"/>
      <c r="V975" s="378"/>
      <c r="W975" s="191"/>
      <c r="X975" s="191"/>
      <c r="Y975" s="191"/>
      <c r="Z975" s="191"/>
      <c r="AA975" s="191"/>
    </row>
    <row r="976" spans="1:27" ht="15.75" customHeight="1" x14ac:dyDescent="0.2">
      <c r="A976" s="377"/>
      <c r="B976" s="191"/>
      <c r="C976" s="191"/>
      <c r="D976" s="191"/>
      <c r="E976" s="191"/>
      <c r="F976" s="191"/>
      <c r="G976" s="191"/>
      <c r="H976" s="191"/>
      <c r="I976" s="191"/>
      <c r="J976" s="191"/>
      <c r="K976" s="191"/>
      <c r="L976" s="191"/>
      <c r="M976" s="191"/>
      <c r="N976" s="191"/>
      <c r="O976" s="191"/>
      <c r="P976" s="191"/>
      <c r="Q976" s="191"/>
      <c r="R976" s="191"/>
      <c r="S976" s="191"/>
      <c r="T976" s="191"/>
      <c r="U976" s="191"/>
      <c r="V976" s="378"/>
      <c r="W976" s="191"/>
      <c r="X976" s="191"/>
      <c r="Y976" s="191"/>
      <c r="Z976" s="191"/>
      <c r="AA976" s="191"/>
    </row>
    <row r="977" spans="1:27" ht="15.75" customHeight="1" x14ac:dyDescent="0.2">
      <c r="A977" s="377"/>
      <c r="B977" s="191"/>
      <c r="C977" s="191"/>
      <c r="D977" s="191"/>
      <c r="E977" s="191"/>
      <c r="F977" s="191"/>
      <c r="G977" s="191"/>
      <c r="H977" s="191"/>
      <c r="I977" s="191"/>
      <c r="J977" s="191"/>
      <c r="K977" s="191"/>
      <c r="L977" s="191"/>
      <c r="M977" s="191"/>
      <c r="N977" s="191"/>
      <c r="O977" s="191"/>
      <c r="P977" s="191"/>
      <c r="Q977" s="191"/>
      <c r="R977" s="191"/>
      <c r="S977" s="191"/>
      <c r="T977" s="191"/>
      <c r="U977" s="191"/>
      <c r="V977" s="378"/>
      <c r="W977" s="191"/>
      <c r="X977" s="191"/>
      <c r="Y977" s="191"/>
      <c r="Z977" s="191"/>
      <c r="AA977" s="191"/>
    </row>
    <row r="978" spans="1:27" ht="15.75" customHeight="1" x14ac:dyDescent="0.2">
      <c r="A978" s="377"/>
      <c r="B978" s="191"/>
      <c r="C978" s="191"/>
      <c r="D978" s="191"/>
      <c r="E978" s="191"/>
      <c r="F978" s="191"/>
      <c r="G978" s="191"/>
      <c r="H978" s="191"/>
      <c r="I978" s="191"/>
      <c r="J978" s="191"/>
      <c r="K978" s="191"/>
      <c r="L978" s="191"/>
      <c r="M978" s="191"/>
      <c r="N978" s="191"/>
      <c r="O978" s="191"/>
      <c r="P978" s="191"/>
      <c r="Q978" s="191"/>
      <c r="R978" s="191"/>
      <c r="S978" s="191"/>
      <c r="T978" s="191"/>
      <c r="U978" s="191"/>
      <c r="V978" s="378"/>
      <c r="W978" s="191"/>
      <c r="X978" s="191"/>
      <c r="Y978" s="191"/>
      <c r="Z978" s="191"/>
      <c r="AA978" s="191"/>
    </row>
    <row r="979" spans="1:27" ht="15.75" customHeight="1" x14ac:dyDescent="0.2">
      <c r="A979" s="377"/>
      <c r="B979" s="191"/>
      <c r="C979" s="191"/>
      <c r="D979" s="191"/>
      <c r="E979" s="191"/>
      <c r="F979" s="191"/>
      <c r="G979" s="191"/>
      <c r="H979" s="191"/>
      <c r="I979" s="191"/>
      <c r="J979" s="191"/>
      <c r="K979" s="191"/>
      <c r="L979" s="191"/>
      <c r="M979" s="191"/>
      <c r="N979" s="191"/>
      <c r="O979" s="191"/>
      <c r="P979" s="191"/>
      <c r="Q979" s="191"/>
      <c r="R979" s="191"/>
      <c r="S979" s="191"/>
      <c r="T979" s="191"/>
      <c r="U979" s="191"/>
      <c r="V979" s="378"/>
      <c r="W979" s="191"/>
      <c r="X979" s="191"/>
      <c r="Y979" s="191"/>
      <c r="Z979" s="191"/>
      <c r="AA979" s="191"/>
    </row>
    <row r="980" spans="1:27" ht="15.75" customHeight="1" x14ac:dyDescent="0.2">
      <c r="A980" s="377"/>
      <c r="B980" s="191"/>
      <c r="C980" s="191"/>
      <c r="D980" s="191"/>
      <c r="E980" s="191"/>
      <c r="F980" s="191"/>
      <c r="G980" s="191"/>
      <c r="H980" s="191"/>
      <c r="I980" s="191"/>
      <c r="J980" s="191"/>
      <c r="K980" s="191"/>
      <c r="L980" s="191"/>
      <c r="M980" s="191"/>
      <c r="N980" s="191"/>
      <c r="O980" s="191"/>
      <c r="P980" s="191"/>
      <c r="Q980" s="191"/>
      <c r="R980" s="191"/>
      <c r="S980" s="191"/>
      <c r="T980" s="191"/>
      <c r="U980" s="191"/>
      <c r="V980" s="378"/>
      <c r="W980" s="191"/>
      <c r="X980" s="191"/>
      <c r="Y980" s="191"/>
      <c r="Z980" s="191"/>
      <c r="AA980" s="191"/>
    </row>
    <row r="981" spans="1:27" ht="15.75" customHeight="1" x14ac:dyDescent="0.2">
      <c r="A981" s="377"/>
      <c r="B981" s="191"/>
      <c r="C981" s="191"/>
      <c r="D981" s="191"/>
      <c r="E981" s="191"/>
      <c r="F981" s="191"/>
      <c r="G981" s="191"/>
      <c r="H981" s="191"/>
      <c r="I981" s="191"/>
      <c r="J981" s="191"/>
      <c r="K981" s="191"/>
      <c r="L981" s="191"/>
      <c r="M981" s="191"/>
      <c r="N981" s="191"/>
      <c r="O981" s="191"/>
      <c r="P981" s="191"/>
      <c r="Q981" s="191"/>
      <c r="R981" s="191"/>
      <c r="S981" s="191"/>
      <c r="T981" s="191"/>
      <c r="U981" s="191"/>
      <c r="V981" s="378"/>
      <c r="W981" s="191"/>
      <c r="X981" s="191"/>
      <c r="Y981" s="191"/>
      <c r="Z981" s="191"/>
      <c r="AA981" s="191"/>
    </row>
    <row r="982" spans="1:27" ht="15.75" customHeight="1" x14ac:dyDescent="0.2">
      <c r="A982" s="377"/>
      <c r="B982" s="191"/>
      <c r="C982" s="191"/>
      <c r="D982" s="191"/>
      <c r="E982" s="191"/>
      <c r="F982" s="191"/>
      <c r="G982" s="191"/>
      <c r="H982" s="191"/>
      <c r="I982" s="191"/>
      <c r="J982" s="191"/>
      <c r="K982" s="191"/>
      <c r="L982" s="191"/>
      <c r="M982" s="191"/>
      <c r="N982" s="191"/>
      <c r="O982" s="191"/>
      <c r="P982" s="191"/>
      <c r="Q982" s="191"/>
      <c r="R982" s="191"/>
      <c r="S982" s="191"/>
      <c r="T982" s="191"/>
      <c r="U982" s="191"/>
      <c r="V982" s="378"/>
      <c r="W982" s="191"/>
      <c r="X982" s="191"/>
      <c r="Y982" s="191"/>
      <c r="Z982" s="191"/>
      <c r="AA982" s="191"/>
    </row>
    <row r="983" spans="1:27" ht="15.75" customHeight="1" x14ac:dyDescent="0.2">
      <c r="A983" s="377"/>
      <c r="B983" s="191"/>
      <c r="C983" s="191"/>
      <c r="D983" s="191"/>
      <c r="E983" s="191"/>
      <c r="F983" s="191"/>
      <c r="G983" s="191"/>
      <c r="H983" s="191"/>
      <c r="I983" s="191"/>
      <c r="J983" s="191"/>
      <c r="K983" s="191"/>
      <c r="L983" s="191"/>
      <c r="M983" s="191"/>
      <c r="N983" s="191"/>
      <c r="O983" s="191"/>
      <c r="P983" s="191"/>
      <c r="Q983" s="191"/>
      <c r="R983" s="191"/>
      <c r="S983" s="191"/>
      <c r="T983" s="191"/>
      <c r="U983" s="191"/>
      <c r="V983" s="378"/>
      <c r="W983" s="191"/>
      <c r="X983" s="191"/>
      <c r="Y983" s="191"/>
      <c r="Z983" s="191"/>
      <c r="AA983" s="191"/>
    </row>
    <row r="984" spans="1:27" ht="15.75" customHeight="1" x14ac:dyDescent="0.2">
      <c r="A984" s="377"/>
      <c r="B984" s="191"/>
      <c r="C984" s="191"/>
      <c r="D984" s="191"/>
      <c r="E984" s="191"/>
      <c r="F984" s="191"/>
      <c r="G984" s="191"/>
      <c r="H984" s="191"/>
      <c r="I984" s="191"/>
      <c r="J984" s="191"/>
      <c r="K984" s="191"/>
      <c r="L984" s="191"/>
      <c r="M984" s="191"/>
      <c r="N984" s="191"/>
      <c r="O984" s="191"/>
      <c r="P984" s="191"/>
      <c r="Q984" s="191"/>
      <c r="R984" s="191"/>
      <c r="S984" s="191"/>
      <c r="T984" s="191"/>
      <c r="U984" s="191"/>
      <c r="V984" s="378"/>
      <c r="W984" s="191"/>
      <c r="X984" s="191"/>
      <c r="Y984" s="191"/>
      <c r="Z984" s="191"/>
      <c r="AA984" s="191"/>
    </row>
    <row r="985" spans="1:27" ht="15.75" customHeight="1" x14ac:dyDescent="0.2">
      <c r="A985" s="377"/>
      <c r="B985" s="191"/>
      <c r="C985" s="191"/>
      <c r="D985" s="191"/>
      <c r="E985" s="191"/>
      <c r="F985" s="191"/>
      <c r="G985" s="191"/>
      <c r="H985" s="191"/>
      <c r="I985" s="191"/>
      <c r="J985" s="191"/>
      <c r="K985" s="191"/>
      <c r="L985" s="191"/>
      <c r="M985" s="191"/>
      <c r="N985" s="191"/>
      <c r="O985" s="191"/>
      <c r="P985" s="191"/>
      <c r="Q985" s="191"/>
      <c r="R985" s="191"/>
      <c r="S985" s="191"/>
      <c r="T985" s="191"/>
      <c r="U985" s="191"/>
      <c r="V985" s="378"/>
      <c r="W985" s="191"/>
      <c r="X985" s="191"/>
      <c r="Y985" s="191"/>
      <c r="Z985" s="191"/>
      <c r="AA985" s="191"/>
    </row>
    <row r="986" spans="1:27" ht="15.75" customHeight="1" x14ac:dyDescent="0.2">
      <c r="A986" s="377"/>
      <c r="B986" s="191"/>
      <c r="C986" s="191"/>
      <c r="D986" s="191"/>
      <c r="E986" s="191"/>
      <c r="F986" s="191"/>
      <c r="G986" s="191"/>
      <c r="H986" s="191"/>
      <c r="I986" s="191"/>
      <c r="J986" s="191"/>
      <c r="K986" s="191"/>
      <c r="L986" s="191"/>
      <c r="M986" s="191"/>
      <c r="N986" s="191"/>
      <c r="O986" s="191"/>
      <c r="P986" s="191"/>
      <c r="Q986" s="191"/>
      <c r="R986" s="191"/>
      <c r="S986" s="191"/>
      <c r="T986" s="191"/>
      <c r="U986" s="191"/>
      <c r="V986" s="378"/>
      <c r="W986" s="191"/>
      <c r="X986" s="191"/>
      <c r="Y986" s="191"/>
      <c r="Z986" s="191"/>
      <c r="AA986" s="191"/>
    </row>
    <row r="987" spans="1:27" ht="15.75" customHeight="1" x14ac:dyDescent="0.2">
      <c r="A987" s="377"/>
      <c r="B987" s="191"/>
      <c r="C987" s="191"/>
      <c r="D987" s="191"/>
      <c r="E987" s="191"/>
      <c r="F987" s="191"/>
      <c r="G987" s="191"/>
      <c r="H987" s="191"/>
      <c r="I987" s="191"/>
      <c r="J987" s="191"/>
      <c r="K987" s="191"/>
      <c r="L987" s="191"/>
      <c r="M987" s="191"/>
      <c r="N987" s="191"/>
      <c r="O987" s="191"/>
      <c r="P987" s="191"/>
      <c r="Q987" s="191"/>
      <c r="R987" s="191"/>
      <c r="S987" s="191"/>
      <c r="T987" s="191"/>
      <c r="U987" s="191"/>
      <c r="V987" s="378"/>
      <c r="W987" s="191"/>
      <c r="X987" s="191"/>
      <c r="Y987" s="191"/>
      <c r="Z987" s="191"/>
      <c r="AA987" s="191"/>
    </row>
    <row r="988" spans="1:27" ht="15.75" customHeight="1" x14ac:dyDescent="0.2">
      <c r="A988" s="377"/>
      <c r="B988" s="191"/>
      <c r="C988" s="191"/>
      <c r="D988" s="191"/>
      <c r="E988" s="191"/>
      <c r="F988" s="191"/>
      <c r="G988" s="191"/>
      <c r="H988" s="191"/>
      <c r="I988" s="191"/>
      <c r="J988" s="191"/>
      <c r="K988" s="191"/>
      <c r="L988" s="191"/>
      <c r="M988" s="191"/>
      <c r="N988" s="191"/>
      <c r="O988" s="191"/>
      <c r="P988" s="191"/>
      <c r="Q988" s="191"/>
      <c r="R988" s="191"/>
      <c r="S988" s="191"/>
      <c r="T988" s="191"/>
      <c r="U988" s="191"/>
      <c r="V988" s="378"/>
      <c r="W988" s="191"/>
      <c r="X988" s="191"/>
      <c r="Y988" s="191"/>
      <c r="Z988" s="191"/>
      <c r="AA988" s="191"/>
    </row>
    <row r="989" spans="1:27" ht="15.75" customHeight="1" x14ac:dyDescent="0.2">
      <c r="A989" s="377"/>
      <c r="B989" s="191"/>
      <c r="C989" s="191"/>
      <c r="D989" s="191"/>
      <c r="E989" s="191"/>
      <c r="F989" s="191"/>
      <c r="G989" s="191"/>
      <c r="H989" s="191"/>
      <c r="I989" s="191"/>
      <c r="J989" s="191"/>
      <c r="K989" s="191"/>
      <c r="L989" s="191"/>
      <c r="M989" s="191"/>
      <c r="N989" s="191"/>
      <c r="O989" s="191"/>
      <c r="P989" s="191"/>
      <c r="Q989" s="191"/>
      <c r="R989" s="191"/>
      <c r="S989" s="191"/>
      <c r="T989" s="191"/>
      <c r="U989" s="191"/>
      <c r="V989" s="378"/>
      <c r="W989" s="191"/>
      <c r="X989" s="191"/>
      <c r="Y989" s="191"/>
      <c r="Z989" s="191"/>
      <c r="AA989" s="191"/>
    </row>
    <row r="990" spans="1:27" ht="15.75" customHeight="1" x14ac:dyDescent="0.2">
      <c r="A990" s="377"/>
      <c r="B990" s="191"/>
      <c r="C990" s="191"/>
      <c r="D990" s="191"/>
      <c r="E990" s="191"/>
      <c r="F990" s="191"/>
      <c r="G990" s="191"/>
      <c r="H990" s="191"/>
      <c r="I990" s="191"/>
      <c r="J990" s="191"/>
      <c r="K990" s="191"/>
      <c r="L990" s="191"/>
      <c r="M990" s="191"/>
      <c r="N990" s="191"/>
      <c r="O990" s="191"/>
      <c r="P990" s="191"/>
      <c r="Q990" s="191"/>
      <c r="R990" s="191"/>
      <c r="S990" s="191"/>
      <c r="T990" s="191"/>
      <c r="U990" s="191"/>
      <c r="V990" s="378"/>
      <c r="W990" s="191"/>
      <c r="X990" s="191"/>
      <c r="Y990" s="191"/>
      <c r="Z990" s="191"/>
      <c r="AA990" s="191"/>
    </row>
    <row r="991" spans="1:27" ht="15.75" customHeight="1" x14ac:dyDescent="0.2">
      <c r="A991" s="377"/>
      <c r="B991" s="191"/>
      <c r="C991" s="191"/>
      <c r="D991" s="191"/>
      <c r="E991" s="191"/>
      <c r="F991" s="191"/>
      <c r="G991" s="191"/>
      <c r="H991" s="191"/>
      <c r="I991" s="191"/>
      <c r="J991" s="191"/>
      <c r="K991" s="191"/>
      <c r="L991" s="191"/>
      <c r="M991" s="191"/>
      <c r="N991" s="191"/>
      <c r="O991" s="191"/>
      <c r="P991" s="191"/>
      <c r="Q991" s="191"/>
      <c r="R991" s="191"/>
      <c r="S991" s="191"/>
      <c r="T991" s="191"/>
      <c r="U991" s="191"/>
      <c r="V991" s="378"/>
      <c r="W991" s="191"/>
      <c r="X991" s="191"/>
      <c r="Y991" s="191"/>
      <c r="Z991" s="191"/>
      <c r="AA991" s="191"/>
    </row>
    <row r="992" spans="1:27" ht="15.75" customHeight="1" x14ac:dyDescent="0.2">
      <c r="A992" s="377"/>
      <c r="B992" s="191"/>
      <c r="C992" s="191"/>
      <c r="D992" s="191"/>
      <c r="E992" s="191"/>
      <c r="F992" s="191"/>
      <c r="G992" s="191"/>
      <c r="H992" s="191"/>
      <c r="I992" s="191"/>
      <c r="J992" s="191"/>
      <c r="K992" s="191"/>
      <c r="L992" s="191"/>
      <c r="M992" s="191"/>
      <c r="N992" s="191"/>
      <c r="O992" s="191"/>
      <c r="P992" s="191"/>
      <c r="Q992" s="191"/>
      <c r="R992" s="191"/>
      <c r="S992" s="191"/>
      <c r="T992" s="191"/>
      <c r="U992" s="191"/>
      <c r="V992" s="378"/>
      <c r="W992" s="191"/>
      <c r="X992" s="191"/>
      <c r="Y992" s="191"/>
      <c r="Z992" s="191"/>
      <c r="AA992" s="191"/>
    </row>
    <row r="993" spans="1:27" ht="15.75" customHeight="1" x14ac:dyDescent="0.2">
      <c r="A993" s="377"/>
      <c r="B993" s="191"/>
      <c r="C993" s="191"/>
      <c r="D993" s="191"/>
      <c r="E993" s="191"/>
      <c r="F993" s="191"/>
      <c r="G993" s="191"/>
      <c r="H993" s="191"/>
      <c r="I993" s="191"/>
      <c r="J993" s="191"/>
      <c r="K993" s="191"/>
      <c r="L993" s="191"/>
      <c r="M993" s="191"/>
      <c r="N993" s="191"/>
      <c r="O993" s="191"/>
      <c r="P993" s="191"/>
      <c r="Q993" s="191"/>
      <c r="R993" s="191"/>
      <c r="S993" s="191"/>
      <c r="T993" s="191"/>
      <c r="U993" s="191"/>
      <c r="V993" s="378"/>
      <c r="W993" s="191"/>
      <c r="X993" s="191"/>
      <c r="Y993" s="191"/>
      <c r="Z993" s="191"/>
      <c r="AA993" s="191"/>
    </row>
    <row r="994" spans="1:27" ht="15.75" customHeight="1" x14ac:dyDescent="0.2">
      <c r="A994" s="377"/>
      <c r="B994" s="191"/>
      <c r="C994" s="191"/>
      <c r="D994" s="191"/>
      <c r="E994" s="191"/>
      <c r="F994" s="191"/>
      <c r="G994" s="191"/>
      <c r="H994" s="191"/>
      <c r="I994" s="191"/>
      <c r="J994" s="191"/>
      <c r="K994" s="191"/>
      <c r="L994" s="191"/>
      <c r="M994" s="191"/>
      <c r="N994" s="191"/>
      <c r="O994" s="191"/>
      <c r="P994" s="191"/>
      <c r="Q994" s="191"/>
      <c r="R994" s="191"/>
      <c r="S994" s="191"/>
      <c r="T994" s="191"/>
      <c r="U994" s="191"/>
      <c r="V994" s="378"/>
      <c r="W994" s="191"/>
      <c r="X994" s="191"/>
      <c r="Y994" s="191"/>
      <c r="Z994" s="191"/>
      <c r="AA994" s="191"/>
    </row>
    <row r="995" spans="1:27" ht="15.75" customHeight="1" x14ac:dyDescent="0.2">
      <c r="A995" s="377"/>
      <c r="B995" s="191"/>
      <c r="C995" s="191"/>
      <c r="D995" s="191"/>
      <c r="E995" s="191"/>
      <c r="F995" s="191"/>
      <c r="G995" s="191"/>
      <c r="H995" s="191"/>
      <c r="I995" s="191"/>
      <c r="J995" s="191"/>
      <c r="K995" s="191"/>
      <c r="L995" s="191"/>
      <c r="M995" s="191"/>
      <c r="N995" s="191"/>
      <c r="O995" s="191"/>
      <c r="P995" s="191"/>
      <c r="Q995" s="191"/>
      <c r="R995" s="191"/>
      <c r="S995" s="191"/>
      <c r="T995" s="191"/>
      <c r="U995" s="191"/>
      <c r="V995" s="378"/>
      <c r="W995" s="191"/>
      <c r="X995" s="191"/>
      <c r="Y995" s="191"/>
      <c r="Z995" s="191"/>
      <c r="AA995" s="191"/>
    </row>
    <row r="996" spans="1:27" ht="15.75" customHeight="1" x14ac:dyDescent="0.2">
      <c r="A996" s="377"/>
      <c r="B996" s="191"/>
      <c r="C996" s="191"/>
      <c r="D996" s="191"/>
      <c r="E996" s="191"/>
      <c r="F996" s="191"/>
      <c r="G996" s="191"/>
      <c r="H996" s="191"/>
      <c r="I996" s="191"/>
      <c r="J996" s="191"/>
      <c r="K996" s="191"/>
      <c r="L996" s="191"/>
      <c r="M996" s="191"/>
      <c r="N996" s="191"/>
      <c r="O996" s="191"/>
      <c r="P996" s="191"/>
      <c r="Q996" s="191"/>
      <c r="R996" s="191"/>
      <c r="S996" s="191"/>
      <c r="T996" s="191"/>
      <c r="U996" s="191"/>
      <c r="V996" s="378"/>
      <c r="W996" s="191"/>
      <c r="X996" s="191"/>
      <c r="Y996" s="191"/>
      <c r="Z996" s="191"/>
      <c r="AA996" s="191"/>
    </row>
    <row r="997" spans="1:27" ht="15.75" customHeight="1" x14ac:dyDescent="0.2">
      <c r="A997" s="377"/>
      <c r="B997" s="191"/>
      <c r="C997" s="191"/>
      <c r="D997" s="191"/>
      <c r="E997" s="191"/>
      <c r="F997" s="191"/>
      <c r="G997" s="191"/>
      <c r="H997" s="191"/>
      <c r="I997" s="191"/>
      <c r="J997" s="191"/>
      <c r="K997" s="191"/>
      <c r="L997" s="191"/>
      <c r="M997" s="191"/>
      <c r="N997" s="191"/>
      <c r="O997" s="191"/>
      <c r="P997" s="191"/>
      <c r="Q997" s="191"/>
      <c r="R997" s="191"/>
      <c r="S997" s="191"/>
      <c r="T997" s="191"/>
      <c r="U997" s="191"/>
      <c r="V997" s="378"/>
      <c r="W997" s="191"/>
      <c r="X997" s="191"/>
      <c r="Y997" s="191"/>
      <c r="Z997" s="191"/>
      <c r="AA997" s="191"/>
    </row>
    <row r="998" spans="1:27" ht="15.75" customHeight="1" x14ac:dyDescent="0.2">
      <c r="A998" s="377"/>
      <c r="B998" s="191"/>
      <c r="C998" s="191"/>
      <c r="D998" s="191"/>
      <c r="E998" s="191"/>
      <c r="F998" s="191"/>
      <c r="G998" s="191"/>
      <c r="H998" s="191"/>
      <c r="I998" s="191"/>
      <c r="J998" s="191"/>
      <c r="K998" s="191"/>
      <c r="L998" s="191"/>
      <c r="M998" s="191"/>
      <c r="N998" s="191"/>
      <c r="O998" s="191"/>
      <c r="P998" s="191"/>
      <c r="Q998" s="191"/>
      <c r="R998" s="191"/>
      <c r="S998" s="191"/>
      <c r="T998" s="191"/>
      <c r="U998" s="191"/>
      <c r="V998" s="378"/>
      <c r="W998" s="191"/>
      <c r="X998" s="191"/>
      <c r="Y998" s="191"/>
      <c r="Z998" s="191"/>
      <c r="AA998" s="191"/>
    </row>
    <row r="999" spans="1:27" ht="15.75" customHeight="1" x14ac:dyDescent="0.2">
      <c r="A999" s="377"/>
      <c r="B999" s="191"/>
      <c r="C999" s="191"/>
      <c r="D999" s="191"/>
      <c r="E999" s="191"/>
      <c r="F999" s="191"/>
      <c r="G999" s="191"/>
      <c r="H999" s="191"/>
      <c r="I999" s="191"/>
      <c r="J999" s="191"/>
      <c r="K999" s="191"/>
      <c r="L999" s="191"/>
      <c r="M999" s="191"/>
      <c r="N999" s="191"/>
      <c r="O999" s="191"/>
      <c r="P999" s="191"/>
      <c r="Q999" s="191"/>
      <c r="R999" s="191"/>
      <c r="S999" s="191"/>
      <c r="T999" s="191"/>
      <c r="U999" s="191"/>
      <c r="V999" s="378"/>
      <c r="W999" s="191"/>
      <c r="X999" s="191"/>
      <c r="Y999" s="191"/>
      <c r="Z999" s="191"/>
      <c r="AA999" s="191"/>
    </row>
    <row r="1000" spans="1:27" ht="15.75" customHeight="1" x14ac:dyDescent="0.2">
      <c r="A1000" s="377"/>
      <c r="B1000" s="191"/>
      <c r="C1000" s="191"/>
      <c r="D1000" s="191"/>
      <c r="E1000" s="191"/>
      <c r="F1000" s="191"/>
      <c r="G1000" s="191"/>
      <c r="H1000" s="191"/>
      <c r="I1000" s="191"/>
      <c r="J1000" s="191"/>
      <c r="K1000" s="191"/>
      <c r="L1000" s="191"/>
      <c r="M1000" s="191"/>
      <c r="N1000" s="191"/>
      <c r="O1000" s="191"/>
      <c r="P1000" s="191"/>
      <c r="Q1000" s="191"/>
      <c r="R1000" s="191"/>
      <c r="S1000" s="191"/>
      <c r="T1000" s="191"/>
      <c r="U1000" s="191"/>
      <c r="V1000" s="378"/>
      <c r="W1000" s="191"/>
      <c r="X1000" s="191"/>
      <c r="Y1000" s="191"/>
      <c r="Z1000" s="191"/>
      <c r="AA1000" s="191"/>
    </row>
  </sheetData>
  <mergeCells count="1">
    <mergeCell ref="A1:M1"/>
  </mergeCells>
  <hyperlinks>
    <hyperlink ref="V42" r:id="rId1" xr:uid="{00000000-0004-0000-0400-000000000000}"/>
    <hyperlink ref="V47" r:id="rId2" xr:uid="{00000000-0004-0000-0400-000001000000}"/>
    <hyperlink ref="V55" r:id="rId3" xr:uid="{00000000-0004-0000-0400-000002000000}"/>
  </hyperlinks>
  <pageMargins left="0.7" right="0.7" top="0.75" bottom="0.75" header="0" footer="0"/>
  <pageSetup paperSize="9" orientation="portrait"/>
  <drawing r:id="rId4"/>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6">
    <tabColor rgb="FFC00000"/>
  </sheetPr>
  <dimension ref="A1:X997"/>
  <sheetViews>
    <sheetView tabSelected="1" workbookViewId="0">
      <pane xSplit="1" ySplit="4" topLeftCell="B5" activePane="bottomRight" state="frozen"/>
      <selection pane="topRight" activeCell="B1" sqref="B1"/>
      <selection pane="bottomLeft" activeCell="A5" sqref="A5"/>
      <selection pane="bottomRight" sqref="A1:XFD1048576"/>
    </sheetView>
  </sheetViews>
  <sheetFormatPr baseColWidth="10" defaultColWidth="12.6640625" defaultRowHeight="15" customHeight="1" x14ac:dyDescent="0.15"/>
  <cols>
    <col min="1" max="1" width="20.6640625" customWidth="1"/>
    <col min="2" max="2" width="15" customWidth="1"/>
    <col min="3" max="3" width="15.1640625" customWidth="1"/>
    <col min="4" max="4" width="15.6640625" customWidth="1"/>
    <col min="5" max="5" width="15" customWidth="1"/>
    <col min="6" max="6" width="15.33203125" customWidth="1"/>
    <col min="7" max="7" width="14.6640625" customWidth="1"/>
    <col min="8" max="8" width="14.83203125" customWidth="1"/>
    <col min="9" max="9" width="15" customWidth="1"/>
    <col min="10" max="10" width="15.6640625" customWidth="1"/>
    <col min="11" max="15" width="11.5" bestFit="1" customWidth="1"/>
  </cols>
  <sheetData>
    <row r="1" spans="1:24" ht="21" customHeight="1" x14ac:dyDescent="0.15">
      <c r="A1" s="379" t="s">
        <v>847</v>
      </c>
      <c r="B1" s="380" t="s">
        <v>741</v>
      </c>
      <c r="C1" s="381"/>
      <c r="G1" s="381"/>
      <c r="H1" s="381"/>
      <c r="I1" s="381"/>
      <c r="J1" s="381"/>
      <c r="P1" s="382"/>
      <c r="Q1" s="382"/>
      <c r="R1" s="382"/>
      <c r="S1" s="382"/>
      <c r="T1" s="382"/>
      <c r="U1" s="382"/>
      <c r="V1" s="382"/>
      <c r="W1" s="382"/>
      <c r="X1" s="382"/>
    </row>
    <row r="2" spans="1:24" ht="13.5" customHeight="1" x14ac:dyDescent="0.15">
      <c r="A2" s="383"/>
      <c r="B2" s="384"/>
      <c r="C2" s="384"/>
      <c r="D2" s="384"/>
      <c r="E2" s="384"/>
      <c r="F2" s="384"/>
      <c r="G2" s="384"/>
      <c r="H2" s="384"/>
      <c r="I2" s="384"/>
      <c r="J2" s="384"/>
      <c r="P2" s="205"/>
      <c r="Q2" s="205"/>
      <c r="R2" s="205"/>
      <c r="S2" s="205"/>
      <c r="T2" s="205"/>
      <c r="U2" s="205"/>
      <c r="V2" s="205"/>
      <c r="W2" s="205"/>
      <c r="X2" s="205"/>
    </row>
    <row r="3" spans="1:24" ht="13.5" customHeight="1" x14ac:dyDescent="0.15">
      <c r="A3" s="385"/>
      <c r="B3" s="899"/>
      <c r="C3" s="900"/>
      <c r="D3" s="900"/>
      <c r="E3" s="900"/>
      <c r="F3" s="900"/>
      <c r="G3" s="900"/>
      <c r="H3" s="900"/>
      <c r="I3" s="900"/>
      <c r="J3" s="900"/>
      <c r="K3" s="900"/>
      <c r="L3" s="900"/>
      <c r="M3" s="900"/>
      <c r="N3" s="900"/>
      <c r="P3" s="205"/>
      <c r="Q3" s="205"/>
      <c r="R3" s="205"/>
      <c r="S3" s="205"/>
      <c r="T3" s="205"/>
      <c r="U3" s="205"/>
      <c r="V3" s="205"/>
      <c r="W3" s="205"/>
      <c r="X3" s="205"/>
    </row>
    <row r="4" spans="1:24" ht="13.5" customHeight="1" x14ac:dyDescent="0.25">
      <c r="A4" s="386" t="s">
        <v>410</v>
      </c>
      <c r="B4" s="387">
        <v>2011</v>
      </c>
      <c r="C4" s="387">
        <v>2012</v>
      </c>
      <c r="D4" s="387">
        <v>2013</v>
      </c>
      <c r="E4" s="387">
        <v>2014</v>
      </c>
      <c r="F4" s="387">
        <v>2015</v>
      </c>
      <c r="G4" s="387">
        <v>2016</v>
      </c>
      <c r="H4" s="387">
        <v>2017</v>
      </c>
      <c r="I4" s="387">
        <v>2018</v>
      </c>
      <c r="J4" s="387">
        <v>2019</v>
      </c>
      <c r="K4" s="387">
        <v>2020</v>
      </c>
      <c r="L4" s="387">
        <v>2021</v>
      </c>
      <c r="M4" s="387">
        <v>2022</v>
      </c>
      <c r="N4" s="387">
        <v>2023</v>
      </c>
      <c r="O4" s="387">
        <v>2024</v>
      </c>
      <c r="P4" s="205"/>
      <c r="Q4" s="205"/>
      <c r="R4" s="205"/>
      <c r="S4" s="205"/>
      <c r="T4" s="205"/>
      <c r="U4" s="205"/>
      <c r="V4" s="205"/>
      <c r="W4" s="205"/>
      <c r="X4" s="205"/>
    </row>
    <row r="5" spans="1:24" ht="13.5" customHeight="1" x14ac:dyDescent="0.15">
      <c r="A5" s="388" t="s">
        <v>411</v>
      </c>
      <c r="B5">
        <v>46.452461001317502</v>
      </c>
      <c r="C5">
        <v>46.747007738580997</v>
      </c>
      <c r="D5">
        <v>50.921399999999998</v>
      </c>
      <c r="E5">
        <v>55.377499999999998</v>
      </c>
      <c r="F5">
        <v>57.247500000000002</v>
      </c>
      <c r="G5">
        <v>61.143461541666703</v>
      </c>
      <c r="H5">
        <v>67.866085769230807</v>
      </c>
      <c r="I5">
        <v>68.026904082231198</v>
      </c>
      <c r="J5">
        <v>72.083247177304003</v>
      </c>
      <c r="K5">
        <v>77.737949178336706</v>
      </c>
      <c r="L5">
        <v>76.813536435489695</v>
      </c>
      <c r="P5" s="205"/>
      <c r="Q5" s="205"/>
      <c r="R5" s="205"/>
      <c r="S5" s="205"/>
      <c r="T5" s="205"/>
      <c r="U5" s="205"/>
      <c r="V5" s="205"/>
      <c r="W5" s="205"/>
      <c r="X5" s="205"/>
    </row>
    <row r="6" spans="1:24" ht="13.5" customHeight="1" x14ac:dyDescent="0.15">
      <c r="A6" s="388" t="s">
        <v>412</v>
      </c>
      <c r="P6" s="205"/>
      <c r="Q6" s="205"/>
      <c r="R6" s="205"/>
      <c r="S6" s="205"/>
      <c r="T6" s="205"/>
      <c r="U6" s="205"/>
      <c r="V6" s="205"/>
      <c r="W6" s="205"/>
      <c r="X6" s="205"/>
    </row>
    <row r="7" spans="1:24" ht="13.5" customHeight="1" x14ac:dyDescent="0.15">
      <c r="A7" s="388" t="s">
        <v>413</v>
      </c>
      <c r="P7" s="205"/>
      <c r="Q7" s="205"/>
      <c r="R7" s="205"/>
      <c r="S7" s="205"/>
      <c r="T7" s="205"/>
      <c r="U7" s="205"/>
      <c r="V7" s="205"/>
      <c r="W7" s="205"/>
      <c r="X7" s="205"/>
    </row>
    <row r="8" spans="1:24" ht="13.5" customHeight="1" x14ac:dyDescent="0.15">
      <c r="A8" s="388" t="s">
        <v>414</v>
      </c>
      <c r="B8">
        <v>103.93666666666699</v>
      </c>
      <c r="C8">
        <v>100.895833333333</v>
      </c>
      <c r="D8">
        <v>108.184166666667</v>
      </c>
      <c r="E8">
        <v>105.669166666667</v>
      </c>
      <c r="F8">
        <v>105.48</v>
      </c>
      <c r="G8">
        <v>125.961666666667</v>
      </c>
      <c r="H8">
        <v>124.1425</v>
      </c>
      <c r="I8">
        <v>119.1</v>
      </c>
      <c r="J8">
        <v>107.989166666667</v>
      </c>
      <c r="K8">
        <v>109.850833333333</v>
      </c>
      <c r="L8">
        <v>108.65</v>
      </c>
      <c r="M8">
        <v>103.52</v>
      </c>
      <c r="N8">
        <v>113.041666666667</v>
      </c>
      <c r="O8">
        <v>100.645</v>
      </c>
      <c r="P8" s="205"/>
      <c r="Q8" s="205"/>
      <c r="R8" s="205"/>
      <c r="S8" s="205"/>
      <c r="T8" s="205"/>
      <c r="U8" s="205"/>
      <c r="V8" s="205"/>
      <c r="W8" s="205"/>
      <c r="X8" s="205"/>
    </row>
    <row r="9" spans="1:24" ht="13.5" customHeight="1" x14ac:dyDescent="0.15">
      <c r="A9" s="388" t="s">
        <v>415</v>
      </c>
      <c r="B9">
        <v>74.3859833333333</v>
      </c>
      <c r="C9">
        <v>72.937883333333303</v>
      </c>
      <c r="D9">
        <v>77.535966666666695</v>
      </c>
      <c r="E9">
        <v>79.368399999999994</v>
      </c>
      <c r="F9">
        <v>80.579016666666703</v>
      </c>
      <c r="G9">
        <v>100.69143333333299</v>
      </c>
      <c r="H9">
        <v>109.44306666666699</v>
      </c>
      <c r="I9">
        <v>110.97301666666699</v>
      </c>
      <c r="J9">
        <v>116.593791666667</v>
      </c>
      <c r="K9">
        <v>119.353558333333</v>
      </c>
      <c r="L9">
        <v>126.77679999999999</v>
      </c>
      <c r="M9">
        <v>135.06405833333301</v>
      </c>
      <c r="N9">
        <v>141.99497500000001</v>
      </c>
      <c r="O9">
        <v>135.84293333333301</v>
      </c>
      <c r="P9" s="205"/>
      <c r="Q9" s="205"/>
      <c r="R9" s="205"/>
      <c r="S9" s="205"/>
      <c r="T9" s="205"/>
      <c r="U9" s="205"/>
      <c r="V9" s="205"/>
      <c r="W9" s="205"/>
      <c r="X9" s="205"/>
    </row>
    <row r="10" spans="1:24" ht="13.5" customHeight="1" x14ac:dyDescent="0.15">
      <c r="A10" s="388" t="s">
        <v>416</v>
      </c>
      <c r="B10">
        <v>1</v>
      </c>
      <c r="C10">
        <v>1</v>
      </c>
      <c r="D10">
        <v>1</v>
      </c>
      <c r="E10">
        <v>1</v>
      </c>
      <c r="F10">
        <v>1</v>
      </c>
      <c r="G10">
        <v>1</v>
      </c>
      <c r="H10">
        <v>1</v>
      </c>
      <c r="I10">
        <v>1</v>
      </c>
      <c r="J10">
        <v>1</v>
      </c>
      <c r="K10">
        <v>1</v>
      </c>
      <c r="L10">
        <v>1</v>
      </c>
      <c r="M10">
        <v>1</v>
      </c>
      <c r="N10">
        <v>1</v>
      </c>
      <c r="O10">
        <v>1</v>
      </c>
      <c r="P10" s="205"/>
      <c r="Q10" s="205"/>
      <c r="R10" s="205"/>
      <c r="S10" s="205"/>
      <c r="T10" s="205"/>
      <c r="U10" s="205"/>
      <c r="V10" s="205"/>
      <c r="W10" s="205"/>
      <c r="X10" s="205"/>
    </row>
    <row r="11" spans="1:24" ht="13.5" customHeight="1" x14ac:dyDescent="0.15">
      <c r="A11" s="388" t="s">
        <v>417</v>
      </c>
      <c r="B11">
        <v>0.75429999999999997</v>
      </c>
      <c r="C11">
        <v>0.71840000000000004</v>
      </c>
      <c r="D11">
        <v>0.77829999999999999</v>
      </c>
      <c r="E11">
        <v>0.75290000000000001</v>
      </c>
      <c r="F11">
        <v>0.75270000000000004</v>
      </c>
      <c r="G11">
        <v>0.90129999999999999</v>
      </c>
      <c r="H11">
        <v>0.90339999999999998</v>
      </c>
      <c r="I11">
        <v>0.88519999999999999</v>
      </c>
      <c r="J11">
        <v>0.8468</v>
      </c>
      <c r="M11">
        <v>0.84537656436794495</v>
      </c>
      <c r="N11">
        <v>0.95091553396210804</v>
      </c>
      <c r="O11">
        <v>0.92470962298735604</v>
      </c>
      <c r="P11" s="205"/>
      <c r="Q11" s="205"/>
      <c r="R11" s="205"/>
      <c r="S11" s="205"/>
      <c r="T11" s="205"/>
      <c r="U11" s="205"/>
      <c r="V11" s="205"/>
      <c r="W11" s="205"/>
      <c r="X11" s="205"/>
    </row>
    <row r="12" spans="1:24" ht="13.5" customHeight="1" x14ac:dyDescent="0.15">
      <c r="A12" s="388" t="s">
        <v>418</v>
      </c>
      <c r="B12">
        <v>91.905720340501802</v>
      </c>
      <c r="C12">
        <v>93.934749999999994</v>
      </c>
      <c r="D12">
        <v>95.467955421311004</v>
      </c>
      <c r="E12">
        <v>96.518279479152596</v>
      </c>
      <c r="F12">
        <v>98.302416855633496</v>
      </c>
      <c r="G12">
        <v>120.060701665019</v>
      </c>
      <c r="H12">
        <v>163.65643411657899</v>
      </c>
      <c r="I12">
        <v>165.91595069149801</v>
      </c>
      <c r="J12">
        <v>252.85574773129699</v>
      </c>
      <c r="K12">
        <v>364.82580498088703</v>
      </c>
      <c r="L12">
        <v>578.25878028011005</v>
      </c>
      <c r="M12">
        <v>631.44195550672703</v>
      </c>
      <c r="N12">
        <v>460.56751163146203</v>
      </c>
      <c r="O12">
        <v>685.02023776144904</v>
      </c>
      <c r="P12" s="205"/>
      <c r="Q12" s="205"/>
      <c r="R12" s="205"/>
      <c r="S12" s="205"/>
      <c r="T12" s="205"/>
      <c r="U12" s="205"/>
      <c r="V12" s="205"/>
      <c r="W12" s="205"/>
      <c r="X12" s="205"/>
    </row>
    <row r="13" spans="1:24" ht="13.5" customHeight="1" x14ac:dyDescent="0.15">
      <c r="A13" s="388" t="s">
        <v>419</v>
      </c>
      <c r="B13">
        <v>2.7</v>
      </c>
      <c r="C13">
        <v>2.7</v>
      </c>
      <c r="D13">
        <v>2.7</v>
      </c>
      <c r="E13">
        <v>2.7</v>
      </c>
      <c r="F13">
        <v>2.7</v>
      </c>
      <c r="G13">
        <v>2.7</v>
      </c>
      <c r="H13">
        <v>2.7</v>
      </c>
      <c r="I13">
        <v>2.7</v>
      </c>
      <c r="J13">
        <v>2.7</v>
      </c>
      <c r="K13">
        <v>2.7</v>
      </c>
      <c r="L13">
        <v>2.7</v>
      </c>
      <c r="M13">
        <v>2.7</v>
      </c>
      <c r="N13">
        <v>2.7</v>
      </c>
      <c r="O13">
        <v>2.7</v>
      </c>
      <c r="P13" s="205"/>
      <c r="Q13" s="205"/>
      <c r="R13" s="205"/>
      <c r="S13" s="205"/>
      <c r="T13" s="205"/>
      <c r="U13" s="205"/>
      <c r="V13" s="205"/>
      <c r="W13" s="205"/>
      <c r="X13" s="205"/>
    </row>
    <row r="14" spans="1:24" ht="13.5" customHeight="1" x14ac:dyDescent="0.15">
      <c r="A14" s="388" t="s">
        <v>420</v>
      </c>
      <c r="P14" s="205"/>
      <c r="Q14" s="205"/>
      <c r="R14" s="205"/>
      <c r="S14" s="205"/>
      <c r="T14" s="205"/>
      <c r="U14" s="205"/>
      <c r="V14" s="205"/>
      <c r="W14" s="205"/>
      <c r="X14" s="205"/>
    </row>
    <row r="15" spans="1:24" ht="13.5" customHeight="1" x14ac:dyDescent="0.15">
      <c r="A15" s="388" t="s">
        <v>202</v>
      </c>
      <c r="B15">
        <v>3.8962951544704998</v>
      </c>
      <c r="C15">
        <v>4.1101395762132604</v>
      </c>
      <c r="D15">
        <v>4.5369343601874599</v>
      </c>
      <c r="E15">
        <v>5.4593526646570396</v>
      </c>
      <c r="F15">
        <v>8.0752759928133404</v>
      </c>
      <c r="G15">
        <v>9.2331855247242896</v>
      </c>
      <c r="H15">
        <v>14.7581750873396</v>
      </c>
      <c r="I15">
        <v>16.5627069251411</v>
      </c>
      <c r="J15">
        <v>28.094991666666701</v>
      </c>
      <c r="K15">
        <v>48.147891666666702</v>
      </c>
      <c r="L15">
        <v>70.539166666666702</v>
      </c>
      <c r="M15">
        <v>94.990741666666693</v>
      </c>
      <c r="N15">
        <v>130.61654999999999</v>
      </c>
      <c r="O15">
        <v>296.258041666667</v>
      </c>
      <c r="P15" s="205"/>
      <c r="Q15" s="205"/>
      <c r="R15" s="205"/>
      <c r="S15" s="205"/>
      <c r="T15" s="205"/>
      <c r="U15" s="205"/>
      <c r="V15" s="205"/>
      <c r="W15" s="205"/>
      <c r="X15" s="205"/>
    </row>
    <row r="16" spans="1:24" ht="13.5" customHeight="1" x14ac:dyDescent="0.15">
      <c r="A16" s="388" t="s">
        <v>421</v>
      </c>
      <c r="B16">
        <v>373.66046673881698</v>
      </c>
      <c r="C16">
        <v>372.50088244871102</v>
      </c>
      <c r="D16">
        <v>401.76397562691602</v>
      </c>
      <c r="E16">
        <v>409.625749270293</v>
      </c>
      <c r="F16">
        <v>415.91978920493801</v>
      </c>
      <c r="G16">
        <v>477.91830657609898</v>
      </c>
      <c r="H16">
        <v>480.48815077796598</v>
      </c>
      <c r="I16">
        <v>482.71639384912902</v>
      </c>
      <c r="J16">
        <v>482.98794659023503</v>
      </c>
      <c r="K16">
        <v>480.44512876712002</v>
      </c>
      <c r="L16">
        <v>489.008858590915</v>
      </c>
      <c r="M16">
        <v>503.76967496165202</v>
      </c>
      <c r="N16">
        <v>435.6661796523</v>
      </c>
      <c r="O16">
        <v>392.47630215897101</v>
      </c>
      <c r="P16" s="205"/>
      <c r="Q16" s="205"/>
      <c r="R16" s="205"/>
      <c r="S16" s="205"/>
      <c r="T16" s="205"/>
      <c r="U16" s="205"/>
      <c r="V16" s="205"/>
      <c r="W16" s="205"/>
      <c r="X16" s="205"/>
    </row>
    <row r="17" spans="1:24" ht="13.5" customHeight="1" x14ac:dyDescent="0.15">
      <c r="A17" s="388" t="s">
        <v>422</v>
      </c>
      <c r="B17">
        <v>1.79</v>
      </c>
      <c r="C17">
        <v>1.79</v>
      </c>
      <c r="D17">
        <v>1.79</v>
      </c>
      <c r="E17">
        <v>1.79</v>
      </c>
      <c r="F17">
        <v>1.79</v>
      </c>
      <c r="G17">
        <v>1.79</v>
      </c>
      <c r="H17">
        <v>1.79</v>
      </c>
      <c r="I17">
        <v>1.79</v>
      </c>
      <c r="J17">
        <v>1.79</v>
      </c>
      <c r="K17">
        <v>1.79</v>
      </c>
      <c r="L17">
        <v>1.79</v>
      </c>
      <c r="M17">
        <v>1.79</v>
      </c>
      <c r="N17">
        <v>1.79</v>
      </c>
      <c r="O17">
        <v>1.79</v>
      </c>
      <c r="P17" s="205"/>
      <c r="Q17" s="205"/>
      <c r="R17" s="205"/>
      <c r="S17" s="205"/>
      <c r="T17" s="205"/>
      <c r="U17" s="205"/>
      <c r="V17" s="205"/>
      <c r="W17" s="205"/>
      <c r="X17" s="205"/>
    </row>
    <row r="18" spans="1:24" ht="13.5" customHeight="1" x14ac:dyDescent="0.15">
      <c r="A18" s="388" t="s">
        <v>423</v>
      </c>
      <c r="B18">
        <v>1.0901594863867701</v>
      </c>
      <c r="C18">
        <v>0.96946320149673504</v>
      </c>
      <c r="D18">
        <v>0.96580103065870804</v>
      </c>
      <c r="E18">
        <v>1.0358430965205401</v>
      </c>
      <c r="F18">
        <v>1.1093632928169199</v>
      </c>
      <c r="G18">
        <v>1.33109026245502</v>
      </c>
      <c r="H18">
        <v>1.3452139760194699</v>
      </c>
      <c r="I18">
        <v>1.3047580767159199</v>
      </c>
      <c r="J18">
        <v>1.33841214646451</v>
      </c>
      <c r="K18">
        <v>1.4385065442138201</v>
      </c>
      <c r="L18">
        <v>1.4530851184701601</v>
      </c>
      <c r="M18">
        <v>1.3312242595708099</v>
      </c>
      <c r="N18">
        <v>1.4416644589652201</v>
      </c>
      <c r="O18">
        <v>1.50519106560509</v>
      </c>
      <c r="P18" s="205"/>
      <c r="Q18" s="205"/>
      <c r="R18" s="205"/>
      <c r="S18" s="205"/>
      <c r="T18" s="205"/>
      <c r="U18" s="205"/>
      <c r="V18" s="205"/>
      <c r="W18" s="205"/>
      <c r="X18" s="205"/>
    </row>
    <row r="19" spans="1:24" ht="13.5" customHeight="1" x14ac:dyDescent="0.15">
      <c r="A19" s="388" t="s">
        <v>424</v>
      </c>
      <c r="B19">
        <v>0.75430899010597896</v>
      </c>
      <c r="C19">
        <v>0.71841389865332195</v>
      </c>
      <c r="D19">
        <v>0.77833812041681205</v>
      </c>
      <c r="E19">
        <v>0.75294512270200198</v>
      </c>
      <c r="F19">
        <v>0.75272819693259096</v>
      </c>
      <c r="G19">
        <v>0.90129642336709603</v>
      </c>
      <c r="H19">
        <v>0.90342143625728799</v>
      </c>
      <c r="I19">
        <v>0.88520550826938005</v>
      </c>
      <c r="J19">
        <v>0.84677266710809596</v>
      </c>
      <c r="K19">
        <v>0.89327625706740899</v>
      </c>
      <c r="L19">
        <v>0.87550639698799804</v>
      </c>
      <c r="M19">
        <v>0.84549413889045</v>
      </c>
      <c r="N19">
        <v>0.94962375315694103</v>
      </c>
      <c r="O19">
        <v>0.92483955847069799</v>
      </c>
      <c r="P19" s="205"/>
      <c r="Q19" s="205"/>
      <c r="R19" s="205"/>
      <c r="S19" s="205"/>
      <c r="T19" s="205"/>
      <c r="U19" s="205"/>
      <c r="V19" s="205"/>
      <c r="W19" s="205"/>
      <c r="X19" s="205"/>
    </row>
    <row r="20" spans="1:24" ht="13.5" customHeight="1" x14ac:dyDescent="0.15">
      <c r="A20" s="388" t="s">
        <v>425</v>
      </c>
      <c r="B20">
        <v>0.80264999999999997</v>
      </c>
      <c r="C20">
        <v>0.78968638888888898</v>
      </c>
      <c r="D20">
        <v>0.78564534946236597</v>
      </c>
      <c r="E20">
        <v>0.784541075268817</v>
      </c>
      <c r="F20">
        <v>0.78434749999999998</v>
      </c>
      <c r="G20">
        <v>1.0245638185505901</v>
      </c>
      <c r="H20">
        <v>1.59572157270424</v>
      </c>
      <c r="I20">
        <v>1.72115480222734</v>
      </c>
      <c r="J20">
        <v>1.7000166666666701</v>
      </c>
      <c r="K20">
        <v>1.7</v>
      </c>
      <c r="L20">
        <v>1.7</v>
      </c>
      <c r="M20">
        <v>1.7</v>
      </c>
      <c r="N20">
        <v>1.7</v>
      </c>
      <c r="O20">
        <v>1.7</v>
      </c>
      <c r="P20" s="205"/>
      <c r="Q20" s="205"/>
      <c r="R20" s="205"/>
      <c r="S20" s="205"/>
      <c r="T20" s="205"/>
      <c r="U20" s="205"/>
      <c r="V20" s="205"/>
      <c r="W20" s="205"/>
      <c r="X20" s="205"/>
    </row>
    <row r="21" spans="1:24" ht="13.5" customHeight="1" x14ac:dyDescent="0.15">
      <c r="A21" s="388" t="s">
        <v>426</v>
      </c>
      <c r="B21">
        <v>1</v>
      </c>
      <c r="C21">
        <v>1</v>
      </c>
      <c r="D21">
        <v>1</v>
      </c>
      <c r="E21">
        <v>1</v>
      </c>
      <c r="F21">
        <v>1</v>
      </c>
      <c r="G21">
        <v>1</v>
      </c>
      <c r="H21">
        <v>1</v>
      </c>
      <c r="I21">
        <v>1</v>
      </c>
      <c r="J21">
        <v>1</v>
      </c>
      <c r="K21">
        <v>1</v>
      </c>
      <c r="L21">
        <v>1</v>
      </c>
      <c r="M21">
        <v>1</v>
      </c>
      <c r="N21">
        <v>1</v>
      </c>
      <c r="O21">
        <v>1</v>
      </c>
      <c r="P21" s="205"/>
      <c r="Q21" s="205"/>
      <c r="R21" s="205"/>
      <c r="S21" s="205"/>
      <c r="T21" s="205"/>
      <c r="U21" s="205"/>
      <c r="V21" s="205"/>
      <c r="W21" s="205"/>
      <c r="X21" s="205"/>
    </row>
    <row r="22" spans="1:24" ht="13.5" customHeight="1" x14ac:dyDescent="0.15">
      <c r="A22" s="388" t="s">
        <v>427</v>
      </c>
      <c r="B22">
        <v>0.376</v>
      </c>
      <c r="C22">
        <v>0.376</v>
      </c>
      <c r="D22">
        <v>0.376</v>
      </c>
      <c r="E22">
        <v>0.376</v>
      </c>
      <c r="F22">
        <v>0.376</v>
      </c>
      <c r="G22">
        <v>0.376</v>
      </c>
      <c r="H22">
        <v>0.376</v>
      </c>
      <c r="I22">
        <v>0.376</v>
      </c>
      <c r="J22">
        <v>0.376</v>
      </c>
      <c r="K22">
        <v>0.376</v>
      </c>
      <c r="L22">
        <v>0.376</v>
      </c>
      <c r="M22">
        <v>0.376</v>
      </c>
      <c r="N22">
        <v>0.376</v>
      </c>
      <c r="O22">
        <v>0.376</v>
      </c>
      <c r="P22" s="205"/>
      <c r="Q22" s="205"/>
      <c r="R22" s="205"/>
      <c r="S22" s="205"/>
      <c r="T22" s="205"/>
      <c r="U22" s="205"/>
      <c r="V22" s="205"/>
      <c r="W22" s="205"/>
      <c r="X22" s="205"/>
    </row>
    <row r="23" spans="1:24" ht="13.5" customHeight="1" x14ac:dyDescent="0.15">
      <c r="A23" s="388" t="s">
        <v>215</v>
      </c>
      <c r="B23">
        <v>69.649291666666699</v>
      </c>
      <c r="C23">
        <v>74.1524</v>
      </c>
      <c r="D23">
        <v>81.8626583333333</v>
      </c>
      <c r="E23">
        <v>78.103234999999998</v>
      </c>
      <c r="F23">
        <v>77.641408333333302</v>
      </c>
      <c r="G23">
        <v>77.946908333333297</v>
      </c>
      <c r="H23">
        <v>78.468091666666695</v>
      </c>
      <c r="I23">
        <v>80.437541666666704</v>
      </c>
      <c r="J23">
        <v>83.466201916666705</v>
      </c>
      <c r="K23">
        <v>84.453522500000005</v>
      </c>
      <c r="L23">
        <v>84.871391666666696</v>
      </c>
      <c r="M23">
        <v>85.083763250000004</v>
      </c>
      <c r="N23">
        <v>91.745454439696104</v>
      </c>
      <c r="O23">
        <v>106.309484297483</v>
      </c>
      <c r="P23" s="205"/>
      <c r="Q23" s="205"/>
      <c r="R23" s="205"/>
      <c r="S23" s="205"/>
      <c r="T23" s="205"/>
      <c r="U23" s="205"/>
      <c r="V23" s="205"/>
      <c r="W23" s="205"/>
      <c r="X23" s="205"/>
    </row>
    <row r="24" spans="1:24" ht="13.5" customHeight="1" x14ac:dyDescent="0.15">
      <c r="A24" s="388" t="s">
        <v>428</v>
      </c>
      <c r="B24">
        <v>2</v>
      </c>
      <c r="C24">
        <v>2</v>
      </c>
      <c r="D24">
        <v>2</v>
      </c>
      <c r="E24">
        <v>2</v>
      </c>
      <c r="F24">
        <v>2</v>
      </c>
      <c r="G24">
        <v>2</v>
      </c>
      <c r="H24">
        <v>2</v>
      </c>
      <c r="I24">
        <v>2</v>
      </c>
      <c r="J24">
        <v>2</v>
      </c>
      <c r="K24">
        <v>2</v>
      </c>
      <c r="L24">
        <v>2</v>
      </c>
      <c r="M24">
        <v>2</v>
      </c>
      <c r="N24">
        <v>2</v>
      </c>
      <c r="O24">
        <v>2</v>
      </c>
      <c r="P24" s="205"/>
      <c r="Q24" s="205"/>
      <c r="R24" s="205"/>
      <c r="S24" s="205"/>
      <c r="T24" s="205"/>
      <c r="U24" s="205"/>
      <c r="V24" s="205"/>
      <c r="W24" s="205"/>
      <c r="X24" s="205"/>
    </row>
    <row r="25" spans="1:24" ht="13.5" customHeight="1" x14ac:dyDescent="0.15">
      <c r="A25" s="388" t="s">
        <v>429</v>
      </c>
      <c r="B25">
        <v>0.29785099999999998</v>
      </c>
      <c r="C25">
        <v>0.49746333333333298</v>
      </c>
      <c r="D25">
        <v>0.83368983333333302</v>
      </c>
      <c r="E25">
        <v>0.88800524999999997</v>
      </c>
      <c r="F25">
        <v>1.0224102500000001</v>
      </c>
      <c r="G25">
        <v>1.5925988333333301</v>
      </c>
      <c r="H25">
        <v>1.9895628333333299</v>
      </c>
      <c r="I25">
        <v>1.93234166666667</v>
      </c>
      <c r="J25">
        <v>2.0376083333333299</v>
      </c>
      <c r="K25">
        <v>2.0917833333333302</v>
      </c>
      <c r="L25">
        <v>2.439575</v>
      </c>
      <c r="M25">
        <v>2.538675</v>
      </c>
      <c r="N25">
        <v>2.6261000000000001</v>
      </c>
      <c r="O25">
        <v>3.0073500000000002</v>
      </c>
      <c r="P25" s="205"/>
      <c r="Q25" s="205"/>
      <c r="R25" s="205"/>
      <c r="S25" s="205"/>
      <c r="T25" s="205"/>
      <c r="U25" s="205"/>
      <c r="V25" s="205"/>
      <c r="W25" s="205"/>
      <c r="X25" s="205"/>
    </row>
    <row r="26" spans="1:24" ht="13.5" customHeight="1" x14ac:dyDescent="0.15">
      <c r="A26" s="388" t="s">
        <v>430</v>
      </c>
      <c r="B26">
        <v>0.75430899010597896</v>
      </c>
      <c r="C26">
        <v>0.71841389865332195</v>
      </c>
      <c r="D26">
        <v>0.77833812041681205</v>
      </c>
      <c r="E26">
        <v>0.75294512270200198</v>
      </c>
      <c r="F26">
        <v>0.75272819693259096</v>
      </c>
      <c r="G26">
        <v>0.90129642336709603</v>
      </c>
      <c r="H26">
        <v>0.90342143625728799</v>
      </c>
      <c r="I26">
        <v>0.88520550826938005</v>
      </c>
      <c r="J26">
        <v>0.84677266710809596</v>
      </c>
      <c r="K26">
        <v>0.89327625706740899</v>
      </c>
      <c r="L26">
        <v>0.87550639698799804</v>
      </c>
      <c r="M26">
        <v>0.84549413889045</v>
      </c>
      <c r="N26">
        <v>0.94962375315694103</v>
      </c>
      <c r="O26">
        <v>0.92483955847069799</v>
      </c>
      <c r="P26" s="205"/>
      <c r="Q26" s="205"/>
      <c r="R26" s="205"/>
      <c r="S26" s="205"/>
      <c r="T26" s="205"/>
      <c r="U26" s="205"/>
      <c r="V26" s="205"/>
      <c r="W26" s="205"/>
      <c r="X26" s="205"/>
    </row>
    <row r="27" spans="1:24" ht="13.5" customHeight="1" x14ac:dyDescent="0.15">
      <c r="A27" s="388" t="s">
        <v>223</v>
      </c>
      <c r="B27">
        <v>2</v>
      </c>
      <c r="C27">
        <v>2</v>
      </c>
      <c r="D27">
        <v>2</v>
      </c>
      <c r="E27">
        <v>2</v>
      </c>
      <c r="F27">
        <v>2</v>
      </c>
      <c r="G27">
        <v>2</v>
      </c>
      <c r="H27">
        <v>2</v>
      </c>
      <c r="I27">
        <v>2</v>
      </c>
      <c r="J27">
        <v>2</v>
      </c>
      <c r="K27">
        <v>2</v>
      </c>
      <c r="L27">
        <v>2</v>
      </c>
      <c r="M27">
        <v>2</v>
      </c>
      <c r="N27">
        <v>2</v>
      </c>
      <c r="O27">
        <v>2</v>
      </c>
      <c r="P27" s="205"/>
      <c r="Q27" s="205"/>
      <c r="R27" s="205"/>
      <c r="S27" s="205"/>
      <c r="T27" s="205"/>
      <c r="U27" s="205"/>
      <c r="V27" s="205"/>
      <c r="W27" s="205"/>
      <c r="X27" s="205"/>
    </row>
    <row r="28" spans="1:24" ht="13.5" customHeight="1" x14ac:dyDescent="0.15">
      <c r="A28" s="388" t="s">
        <v>431</v>
      </c>
      <c r="B28">
        <v>494.79426222293603</v>
      </c>
      <c r="C28">
        <v>471.24862571893402</v>
      </c>
      <c r="D28">
        <v>510.55633845425098</v>
      </c>
      <c r="E28">
        <v>493.89962385223299</v>
      </c>
      <c r="F28">
        <v>493.75732987531899</v>
      </c>
      <c r="G28">
        <v>591.21169798260996</v>
      </c>
      <c r="H28">
        <v>592.60561506300598</v>
      </c>
      <c r="I28">
        <v>580.65674958785303</v>
      </c>
      <c r="J28">
        <v>555.446458398235</v>
      </c>
      <c r="K28">
        <v>585.95081375716597</v>
      </c>
      <c r="L28">
        <v>574.29454964905597</v>
      </c>
      <c r="M28">
        <v>554.60779886416299</v>
      </c>
      <c r="N28">
        <v>622.912348249567</v>
      </c>
      <c r="O28">
        <v>606.654982255763</v>
      </c>
      <c r="P28" s="205"/>
      <c r="Q28" s="205"/>
      <c r="R28" s="205"/>
      <c r="S28" s="205"/>
      <c r="T28" s="205"/>
      <c r="U28" s="205"/>
      <c r="V28" s="205"/>
      <c r="W28" s="205"/>
      <c r="X28" s="205"/>
    </row>
    <row r="29" spans="1:24" ht="13.5" customHeight="1" x14ac:dyDescent="0.15">
      <c r="A29" s="388" t="s">
        <v>432</v>
      </c>
      <c r="B29">
        <v>1</v>
      </c>
      <c r="C29">
        <v>1</v>
      </c>
      <c r="D29">
        <v>1</v>
      </c>
      <c r="E29">
        <v>1</v>
      </c>
      <c r="F29">
        <v>1</v>
      </c>
      <c r="G29">
        <v>1</v>
      </c>
      <c r="H29">
        <v>1</v>
      </c>
      <c r="I29">
        <v>1</v>
      </c>
      <c r="J29">
        <v>1</v>
      </c>
      <c r="K29">
        <v>1</v>
      </c>
      <c r="L29">
        <v>1</v>
      </c>
      <c r="M29">
        <v>1</v>
      </c>
      <c r="N29">
        <v>1</v>
      </c>
      <c r="O29">
        <v>1</v>
      </c>
      <c r="P29" s="205"/>
      <c r="Q29" s="205"/>
      <c r="R29" s="205"/>
      <c r="S29" s="205"/>
      <c r="T29" s="205"/>
      <c r="U29" s="205"/>
      <c r="V29" s="205"/>
      <c r="W29" s="205"/>
      <c r="X29" s="205"/>
    </row>
    <row r="30" spans="1:24" ht="13.5" customHeight="1" x14ac:dyDescent="0.15">
      <c r="A30" s="388" t="s">
        <v>433</v>
      </c>
      <c r="B30">
        <v>45.725812121212101</v>
      </c>
      <c r="C30">
        <v>46.670466666666698</v>
      </c>
      <c r="D30">
        <v>53.437233333333303</v>
      </c>
      <c r="E30">
        <v>58.597845416666701</v>
      </c>
      <c r="F30">
        <v>61.029514460784299</v>
      </c>
      <c r="G30">
        <v>64.151944463278596</v>
      </c>
      <c r="H30">
        <v>67.195312807389399</v>
      </c>
      <c r="I30">
        <v>65.121568645066006</v>
      </c>
      <c r="J30">
        <v>68.389467093542095</v>
      </c>
      <c r="K30">
        <v>70.420340535955106</v>
      </c>
      <c r="L30">
        <v>74.099566883605206</v>
      </c>
      <c r="M30">
        <v>73.918012815435105</v>
      </c>
      <c r="N30">
        <v>78.604490582991602</v>
      </c>
      <c r="O30">
        <v>82.599276446078406</v>
      </c>
      <c r="P30" s="205"/>
      <c r="Q30" s="205"/>
      <c r="R30" s="205"/>
      <c r="S30" s="205"/>
      <c r="T30" s="205"/>
      <c r="U30" s="205"/>
      <c r="V30" s="205"/>
      <c r="W30" s="205"/>
      <c r="X30" s="205"/>
    </row>
    <row r="31" spans="1:24" ht="13.5" customHeight="1" x14ac:dyDescent="0.15">
      <c r="A31" s="388" t="s">
        <v>434</v>
      </c>
      <c r="B31">
        <v>7.0166666666666702</v>
      </c>
      <c r="C31">
        <v>6.9369624999999999</v>
      </c>
      <c r="D31">
        <v>6.91</v>
      </c>
      <c r="E31">
        <v>6.91</v>
      </c>
      <c r="F31">
        <v>6.91</v>
      </c>
      <c r="G31">
        <v>6.91</v>
      </c>
      <c r="H31">
        <v>6.91</v>
      </c>
      <c r="I31">
        <v>6.91</v>
      </c>
      <c r="J31">
        <v>6.91</v>
      </c>
      <c r="K31">
        <v>6.91</v>
      </c>
      <c r="L31">
        <v>6.91</v>
      </c>
      <c r="M31">
        <v>6.91</v>
      </c>
      <c r="N31">
        <v>6.91</v>
      </c>
      <c r="O31">
        <v>6.91</v>
      </c>
      <c r="P31" s="205"/>
      <c r="Q31" s="205"/>
      <c r="R31" s="205"/>
      <c r="S31" s="205"/>
      <c r="T31" s="205"/>
      <c r="U31" s="205"/>
      <c r="V31" s="205"/>
      <c r="W31" s="205"/>
      <c r="X31" s="205"/>
    </row>
    <row r="32" spans="1:24" ht="13.5" customHeight="1" x14ac:dyDescent="0.15">
      <c r="A32" s="388" t="s">
        <v>435</v>
      </c>
      <c r="B32">
        <v>1.47673956845028</v>
      </c>
      <c r="C32">
        <v>1.40693658566639</v>
      </c>
      <c r="D32">
        <v>1.5222099744513</v>
      </c>
      <c r="E32">
        <v>1.4730513226323501</v>
      </c>
      <c r="F32">
        <v>1.4741691867940001</v>
      </c>
      <c r="G32">
        <v>1.76349164694686</v>
      </c>
      <c r="H32">
        <v>1.7681390242991499</v>
      </c>
      <c r="I32">
        <v>1.73535271327691</v>
      </c>
      <c r="J32">
        <v>1.6569854411354299</v>
      </c>
      <c r="K32">
        <v>1.74708646136073</v>
      </c>
      <c r="L32">
        <v>1.71697049519219</v>
      </c>
      <c r="M32">
        <v>1.65360615435868</v>
      </c>
      <c r="N32">
        <v>1.85932587706093</v>
      </c>
      <c r="O32">
        <v>1.80920280030082</v>
      </c>
      <c r="P32" s="205"/>
      <c r="Q32" s="205"/>
      <c r="R32" s="205"/>
      <c r="S32" s="205"/>
      <c r="T32" s="205"/>
      <c r="U32" s="205"/>
      <c r="V32" s="205"/>
      <c r="W32" s="205"/>
      <c r="X32" s="205"/>
    </row>
    <row r="33" spans="1:24" ht="13.5" customHeight="1" x14ac:dyDescent="0.15">
      <c r="A33" s="388" t="s">
        <v>436</v>
      </c>
      <c r="B33">
        <v>6.7936249999999996</v>
      </c>
      <c r="C33">
        <v>6.8382333333333296</v>
      </c>
      <c r="D33">
        <v>7.6405250000000002</v>
      </c>
      <c r="E33">
        <v>8.3989083333333294</v>
      </c>
      <c r="F33">
        <v>8.9760833333333405</v>
      </c>
      <c r="G33">
        <v>10.1289916666667</v>
      </c>
      <c r="H33">
        <v>10.901158333333299</v>
      </c>
      <c r="I33">
        <v>10.3474166666667</v>
      </c>
      <c r="J33">
        <v>10.199975</v>
      </c>
      <c r="K33">
        <v>10.7558666666667</v>
      </c>
      <c r="L33">
        <v>11.456241666666701</v>
      </c>
      <c r="M33">
        <v>11.087258333333301</v>
      </c>
      <c r="N33">
        <v>12.3688083333333</v>
      </c>
      <c r="O33">
        <v>13.5963833333333</v>
      </c>
      <c r="P33" s="205"/>
      <c r="Q33" s="205"/>
      <c r="R33" s="205"/>
      <c r="S33" s="205"/>
      <c r="T33" s="205"/>
      <c r="U33" s="205"/>
      <c r="V33" s="205"/>
      <c r="W33" s="205"/>
      <c r="X33" s="205"/>
    </row>
    <row r="34" spans="1:24" ht="13.5" customHeight="1" x14ac:dyDescent="0.15">
      <c r="A34" s="388" t="s">
        <v>227</v>
      </c>
      <c r="B34">
        <v>1.7592267105871799</v>
      </c>
      <c r="C34">
        <v>1.6728287552565899</v>
      </c>
      <c r="D34">
        <v>1.9530686111248701</v>
      </c>
      <c r="E34">
        <v>2.1560891512631102</v>
      </c>
      <c r="F34">
        <v>2.3529519627666899</v>
      </c>
      <c r="G34">
        <v>3.3269043827687899</v>
      </c>
      <c r="H34">
        <v>3.49131342157271</v>
      </c>
      <c r="I34">
        <v>3.1913894463004802</v>
      </c>
      <c r="J34">
        <v>3.65382536145755</v>
      </c>
      <c r="K34">
        <v>3.9444710972507</v>
      </c>
      <c r="L34">
        <v>5.1551787875128099</v>
      </c>
      <c r="M34">
        <v>5.3944007896250303</v>
      </c>
      <c r="N34">
        <v>5.1639702910211103</v>
      </c>
      <c r="O34">
        <v>4.9943797628719899</v>
      </c>
      <c r="P34" s="205"/>
      <c r="Q34" s="205"/>
      <c r="R34" s="205"/>
      <c r="S34" s="205"/>
      <c r="T34" s="205"/>
      <c r="U34" s="205"/>
      <c r="V34" s="205"/>
      <c r="W34" s="205"/>
      <c r="X34" s="205"/>
    </row>
    <row r="35" spans="1:24" ht="13.5" customHeight="1" x14ac:dyDescent="0.15">
      <c r="A35" s="388" t="s">
        <v>437</v>
      </c>
      <c r="P35" s="205"/>
      <c r="Q35" s="205"/>
      <c r="R35" s="205"/>
      <c r="S35" s="205"/>
      <c r="T35" s="205"/>
      <c r="U35" s="205"/>
      <c r="V35" s="205"/>
      <c r="W35" s="205"/>
      <c r="X35" s="205"/>
    </row>
    <row r="36" spans="1:24" ht="13.5" customHeight="1" x14ac:dyDescent="0.15">
      <c r="A36" s="388" t="s">
        <v>438</v>
      </c>
      <c r="B36">
        <v>1.3635094736842099</v>
      </c>
      <c r="C36">
        <v>1.25791302014692</v>
      </c>
      <c r="D36">
        <v>1.24956701649958</v>
      </c>
      <c r="E36">
        <v>1.25116566976059</v>
      </c>
      <c r="F36">
        <v>1.2670401230813999</v>
      </c>
      <c r="G36">
        <v>1.37491084459887</v>
      </c>
      <c r="H36">
        <v>1.3813468768828601</v>
      </c>
      <c r="I36">
        <v>1.3808911640528101</v>
      </c>
      <c r="J36">
        <v>1.3489185654253699</v>
      </c>
      <c r="K36">
        <v>1.36421851405475</v>
      </c>
      <c r="L36">
        <v>1.3797034297139901</v>
      </c>
      <c r="M36">
        <v>1.34380696297339</v>
      </c>
      <c r="N36">
        <v>1.3789563965221601</v>
      </c>
      <c r="O36">
        <v>1.34307960114934</v>
      </c>
      <c r="P36" s="205"/>
      <c r="Q36" s="205"/>
      <c r="R36" s="205"/>
      <c r="S36" s="205"/>
      <c r="T36" s="205"/>
      <c r="U36" s="205"/>
      <c r="V36" s="205"/>
      <c r="W36" s="205"/>
      <c r="X36" s="205"/>
    </row>
    <row r="37" spans="1:24" ht="13.5" customHeight="1" x14ac:dyDescent="0.15">
      <c r="A37" s="388" t="s">
        <v>439</v>
      </c>
      <c r="B37">
        <v>1.47739166666667</v>
      </c>
      <c r="C37">
        <v>1.40645833333333</v>
      </c>
      <c r="D37">
        <v>1.5220499999999999</v>
      </c>
      <c r="E37">
        <v>1.47356666666667</v>
      </c>
      <c r="F37">
        <v>1.4741833333333301</v>
      </c>
      <c r="G37">
        <v>1.7644</v>
      </c>
      <c r="H37">
        <v>1.7680416666666701</v>
      </c>
      <c r="I37">
        <v>1.73545833333333</v>
      </c>
      <c r="J37">
        <v>1.6570416666666701</v>
      </c>
      <c r="K37">
        <v>1.7470416666666699</v>
      </c>
      <c r="L37">
        <v>1.7163333333333299</v>
      </c>
      <c r="M37">
        <v>1.653775</v>
      </c>
      <c r="N37">
        <v>1.8601416666666699</v>
      </c>
      <c r="O37">
        <v>1.8089666666666699</v>
      </c>
      <c r="P37" s="205"/>
      <c r="Q37" s="205"/>
      <c r="R37" s="205"/>
      <c r="S37" s="205"/>
      <c r="T37" s="205"/>
      <c r="U37" s="205"/>
      <c r="V37" s="205"/>
      <c r="W37" s="205"/>
      <c r="X37" s="205"/>
    </row>
    <row r="38" spans="1:24" ht="13.5" customHeight="1" x14ac:dyDescent="0.15">
      <c r="A38" s="388" t="s">
        <v>237</v>
      </c>
      <c r="B38">
        <v>494.794262222947</v>
      </c>
      <c r="C38">
        <v>471.24862571893698</v>
      </c>
      <c r="D38">
        <v>510.55633845425098</v>
      </c>
      <c r="E38">
        <v>493.89962385223703</v>
      </c>
      <c r="F38">
        <v>493.757329875312</v>
      </c>
      <c r="G38">
        <v>591.21169798260996</v>
      </c>
      <c r="H38">
        <v>592.60561506302201</v>
      </c>
      <c r="I38">
        <v>580.65674958785803</v>
      </c>
      <c r="J38">
        <v>555.44645839822601</v>
      </c>
      <c r="K38">
        <v>585.91101318036897</v>
      </c>
      <c r="L38">
        <v>575.58600451094503</v>
      </c>
      <c r="M38">
        <v>554.53067503310399</v>
      </c>
      <c r="N38">
        <v>623.75970091118199</v>
      </c>
      <c r="O38">
        <v>606.56975016591696</v>
      </c>
      <c r="P38" s="205"/>
      <c r="Q38" s="205"/>
      <c r="R38" s="205"/>
      <c r="S38" s="205"/>
      <c r="T38" s="205"/>
      <c r="U38" s="205"/>
      <c r="V38" s="205"/>
      <c r="W38" s="205"/>
      <c r="X38" s="205"/>
    </row>
    <row r="39" spans="1:24" ht="13.5" customHeight="1" x14ac:dyDescent="0.15">
      <c r="A39" s="388" t="s">
        <v>440</v>
      </c>
      <c r="B39">
        <v>1230.74833333333</v>
      </c>
      <c r="C39">
        <v>1261.0733333333301</v>
      </c>
      <c r="D39">
        <v>1442.505625</v>
      </c>
      <c r="E39">
        <v>1555.09083333333</v>
      </c>
      <c r="F39">
        <v>1546.6866666666699</v>
      </c>
      <c r="G39">
        <v>1571.8983333333299</v>
      </c>
      <c r="H39">
        <v>1654.62666666667</v>
      </c>
      <c r="I39">
        <v>1729.0550000000001</v>
      </c>
      <c r="J39">
        <v>1782.8768749999999</v>
      </c>
      <c r="K39">
        <v>1845.62289069697</v>
      </c>
      <c r="L39">
        <v>1915.0461758333299</v>
      </c>
      <c r="M39">
        <v>1975.9508813876801</v>
      </c>
      <c r="N39">
        <v>2034.3066343047201</v>
      </c>
      <c r="O39">
        <v>2574.0517487932898</v>
      </c>
      <c r="P39" s="205"/>
      <c r="Q39" s="205"/>
      <c r="R39" s="205"/>
      <c r="S39" s="205"/>
      <c r="T39" s="205"/>
      <c r="U39" s="205"/>
      <c r="V39" s="205"/>
      <c r="W39" s="205"/>
      <c r="X39" s="205"/>
    </row>
    <row r="40" spans="1:24" ht="13.5" customHeight="1" x14ac:dyDescent="0.15">
      <c r="A40" s="388" t="s">
        <v>441</v>
      </c>
      <c r="B40">
        <v>83.278689375901905</v>
      </c>
      <c r="C40">
        <v>79.276881476118305</v>
      </c>
      <c r="D40">
        <v>86.318954184704197</v>
      </c>
      <c r="E40">
        <v>83.072500000000005</v>
      </c>
      <c r="F40">
        <v>83.034499999999994</v>
      </c>
      <c r="G40">
        <v>99.385693542568504</v>
      </c>
      <c r="H40">
        <v>99.688113636363596</v>
      </c>
      <c r="I40">
        <v>97.806937771512096</v>
      </c>
      <c r="J40">
        <v>93.413578908527896</v>
      </c>
      <c r="K40">
        <v>98.495178587897598</v>
      </c>
      <c r="L40">
        <v>96.795742786988498</v>
      </c>
      <c r="M40">
        <v>93.218092411610897</v>
      </c>
      <c r="N40">
        <v>104.86306584636699</v>
      </c>
      <c r="O40">
        <v>101.804812544702</v>
      </c>
      <c r="P40" s="205"/>
      <c r="Q40" s="205"/>
      <c r="R40" s="205"/>
      <c r="S40" s="205"/>
      <c r="T40" s="205"/>
      <c r="U40" s="205"/>
      <c r="V40" s="205"/>
      <c r="W40" s="205"/>
      <c r="X40" s="205"/>
    </row>
    <row r="41" spans="1:24" ht="13.5" customHeight="1" x14ac:dyDescent="0.15">
      <c r="A41" s="388" t="s">
        <v>241</v>
      </c>
      <c r="B41">
        <v>4184.9166666666697</v>
      </c>
      <c r="C41">
        <v>4058.5</v>
      </c>
      <c r="D41">
        <v>4033</v>
      </c>
      <c r="E41">
        <v>4027.25</v>
      </c>
      <c r="F41">
        <v>4037.5</v>
      </c>
      <c r="G41">
        <v>4067.75</v>
      </c>
      <c r="H41">
        <v>4058.6945788530502</v>
      </c>
      <c r="I41">
        <v>4050.5799859191002</v>
      </c>
      <c r="J41">
        <v>4051.1669002816202</v>
      </c>
      <c r="K41">
        <v>4061.1489631336399</v>
      </c>
      <c r="L41">
        <v>4092.7832190087802</v>
      </c>
      <c r="M41">
        <v>4098.7227950588804</v>
      </c>
      <c r="N41">
        <v>4102.03786482335</v>
      </c>
      <c r="O41">
        <v>4110.6527464157698</v>
      </c>
      <c r="P41" s="205"/>
      <c r="Q41" s="205"/>
      <c r="R41" s="205"/>
      <c r="S41" s="205"/>
      <c r="T41" s="205"/>
      <c r="U41" s="205"/>
      <c r="V41" s="205"/>
      <c r="W41" s="205"/>
      <c r="X41" s="205"/>
    </row>
    <row r="42" spans="1:24" ht="13.5" customHeight="1" x14ac:dyDescent="0.15">
      <c r="A42" s="388" t="s">
        <v>245</v>
      </c>
      <c r="B42">
        <v>494.794262222947</v>
      </c>
      <c r="C42">
        <v>471.24862571893698</v>
      </c>
      <c r="D42">
        <v>510.55633845425098</v>
      </c>
      <c r="E42">
        <v>493.89962385223703</v>
      </c>
      <c r="F42">
        <v>493.757329875312</v>
      </c>
      <c r="G42">
        <v>591.21169798260996</v>
      </c>
      <c r="H42">
        <v>592.60561506302201</v>
      </c>
      <c r="I42">
        <v>580.65674958785803</v>
      </c>
      <c r="J42">
        <v>555.44645839822601</v>
      </c>
      <c r="K42">
        <v>585.91101318036897</v>
      </c>
      <c r="L42">
        <v>575.58600451094503</v>
      </c>
      <c r="M42">
        <v>554.53067503310399</v>
      </c>
      <c r="N42">
        <v>623.75970091118199</v>
      </c>
      <c r="O42">
        <v>606.56975016591696</v>
      </c>
      <c r="P42" s="205"/>
      <c r="Q42" s="205"/>
      <c r="R42" s="205"/>
      <c r="S42" s="205"/>
      <c r="T42" s="205"/>
      <c r="U42" s="205"/>
      <c r="V42" s="205"/>
      <c r="W42" s="205"/>
      <c r="X42" s="205"/>
    </row>
    <row r="43" spans="1:24" ht="13.5" customHeight="1" x14ac:dyDescent="0.15">
      <c r="A43" s="388" t="s">
        <v>442</v>
      </c>
      <c r="B43">
        <v>1.03011273517598</v>
      </c>
      <c r="C43">
        <v>0.98925815863636402</v>
      </c>
      <c r="D43">
        <v>0.99936474359307403</v>
      </c>
      <c r="E43">
        <v>1.0301373637301601</v>
      </c>
      <c r="F43">
        <v>1.10474713237886</v>
      </c>
      <c r="G43">
        <v>1.27878620362554</v>
      </c>
      <c r="H43">
        <v>1.3256151637482001</v>
      </c>
      <c r="I43">
        <v>1.2979358464603901</v>
      </c>
      <c r="J43">
        <v>1.2958179281353399</v>
      </c>
      <c r="K43">
        <v>1.32679336266012</v>
      </c>
      <c r="L43">
        <v>1.34115267222386</v>
      </c>
      <c r="M43">
        <v>1.2538769021267999</v>
      </c>
      <c r="N43">
        <v>1.3015547747435501</v>
      </c>
      <c r="O43">
        <v>1.3499086407939</v>
      </c>
      <c r="P43" s="205"/>
      <c r="Q43" s="205"/>
      <c r="R43" s="205"/>
      <c r="S43" s="205"/>
      <c r="T43" s="205"/>
      <c r="U43" s="205"/>
      <c r="V43" s="205"/>
      <c r="W43" s="205"/>
      <c r="X43" s="205"/>
    </row>
    <row r="44" spans="1:24" ht="13.5" customHeight="1" x14ac:dyDescent="0.15">
      <c r="A44" s="388" t="s">
        <v>443</v>
      </c>
      <c r="P44" s="205"/>
      <c r="Q44" s="205"/>
      <c r="R44" s="205"/>
      <c r="S44" s="205"/>
      <c r="T44" s="205"/>
      <c r="U44" s="205"/>
      <c r="V44" s="205"/>
      <c r="W44" s="205"/>
      <c r="X44" s="205"/>
    </row>
    <row r="45" spans="1:24" ht="13.5" customHeight="1" x14ac:dyDescent="0.15">
      <c r="A45" s="388" t="s">
        <v>444</v>
      </c>
      <c r="B45">
        <v>0.83333000000000002</v>
      </c>
      <c r="C45">
        <v>0.83333000000000002</v>
      </c>
      <c r="D45">
        <v>0.83333000000000002</v>
      </c>
      <c r="E45">
        <v>0.83333000000000002</v>
      </c>
      <c r="F45">
        <v>0.83333000000000002</v>
      </c>
      <c r="G45">
        <v>0.83333000000000002</v>
      </c>
      <c r="H45">
        <v>0.83333000000000002</v>
      </c>
      <c r="I45">
        <v>0.83333000000000002</v>
      </c>
      <c r="J45">
        <v>0.83333000000000002</v>
      </c>
      <c r="K45">
        <v>0.83333000000000002</v>
      </c>
      <c r="L45">
        <v>0.83333000000000002</v>
      </c>
      <c r="M45">
        <v>0.83333000000000002</v>
      </c>
      <c r="N45">
        <v>0.83333000000000002</v>
      </c>
      <c r="O45">
        <v>0.83333000000000002</v>
      </c>
      <c r="P45" s="205"/>
      <c r="Q45" s="205"/>
      <c r="R45" s="205"/>
      <c r="S45" s="205"/>
      <c r="T45" s="205"/>
      <c r="U45" s="205"/>
      <c r="V45" s="205"/>
      <c r="W45" s="205"/>
      <c r="X45" s="205"/>
    </row>
    <row r="46" spans="1:24" ht="13.5" customHeight="1" x14ac:dyDescent="0.15">
      <c r="A46" s="388" t="s">
        <v>445</v>
      </c>
      <c r="B46">
        <v>494.794262222947</v>
      </c>
      <c r="C46">
        <v>471.24862571893698</v>
      </c>
      <c r="D46">
        <v>510.55633845425098</v>
      </c>
      <c r="E46">
        <v>493.89962385223703</v>
      </c>
      <c r="F46">
        <v>493.757329875312</v>
      </c>
      <c r="G46">
        <v>591.21169798260996</v>
      </c>
      <c r="H46">
        <v>592.60561506302201</v>
      </c>
      <c r="I46">
        <v>580.65674958785803</v>
      </c>
      <c r="J46">
        <v>555.44645839822601</v>
      </c>
      <c r="K46">
        <v>585.91101318036897</v>
      </c>
      <c r="L46">
        <v>575.58600451094503</v>
      </c>
      <c r="M46">
        <v>554.53067503310399</v>
      </c>
      <c r="N46">
        <v>623.75970091118199</v>
      </c>
      <c r="O46">
        <v>606.56975016591696</v>
      </c>
      <c r="P46" s="205"/>
      <c r="Q46" s="205"/>
      <c r="R46" s="205"/>
      <c r="S46" s="205"/>
      <c r="T46" s="205"/>
      <c r="U46" s="205"/>
      <c r="V46" s="205"/>
      <c r="W46" s="205"/>
      <c r="X46" s="205"/>
    </row>
    <row r="47" spans="1:24" ht="13.5" customHeight="1" x14ac:dyDescent="0.15">
      <c r="A47" s="388" t="s">
        <v>446</v>
      </c>
      <c r="P47" s="205"/>
      <c r="Q47" s="205"/>
      <c r="R47" s="205"/>
      <c r="S47" s="205"/>
      <c r="T47" s="205"/>
      <c r="U47" s="205"/>
      <c r="V47" s="205"/>
      <c r="W47" s="205"/>
      <c r="X47" s="205"/>
    </row>
    <row r="48" spans="1:24" ht="13.5" customHeight="1" x14ac:dyDescent="0.15">
      <c r="A48" s="388" t="s">
        <v>447</v>
      </c>
      <c r="B48">
        <v>494.794262222947</v>
      </c>
      <c r="C48">
        <v>471.24862571893698</v>
      </c>
      <c r="D48">
        <v>510.55633845425098</v>
      </c>
      <c r="E48">
        <v>493.89962385223703</v>
      </c>
      <c r="F48">
        <v>493.757329875312</v>
      </c>
      <c r="G48">
        <v>591.21169798260996</v>
      </c>
      <c r="H48">
        <v>592.60561506302201</v>
      </c>
      <c r="I48">
        <v>580.65674958785803</v>
      </c>
      <c r="J48">
        <v>555.44645839822601</v>
      </c>
      <c r="K48">
        <v>585.91101318036897</v>
      </c>
      <c r="L48">
        <v>575.58600451094503</v>
      </c>
      <c r="M48">
        <v>554.53067503310399</v>
      </c>
      <c r="N48">
        <v>623.75970091118199</v>
      </c>
      <c r="O48">
        <v>606.56975016591696</v>
      </c>
      <c r="P48" s="205"/>
      <c r="Q48" s="205"/>
      <c r="R48" s="205"/>
      <c r="S48" s="205"/>
      <c r="T48" s="205"/>
      <c r="U48" s="205"/>
      <c r="V48" s="205"/>
      <c r="W48" s="205"/>
      <c r="X48" s="205"/>
    </row>
    <row r="49" spans="1:24" ht="13.5" customHeight="1" x14ac:dyDescent="0.15">
      <c r="A49" s="388" t="s">
        <v>448</v>
      </c>
      <c r="K49">
        <v>0.78344511001192896</v>
      </c>
      <c r="L49">
        <v>0.77999957669715303</v>
      </c>
      <c r="M49">
        <v>0.72706494468832294</v>
      </c>
      <c r="N49">
        <v>0.811301715827773</v>
      </c>
      <c r="O49">
        <v>0.80453890673435302</v>
      </c>
      <c r="P49" s="205"/>
      <c r="Q49" s="205"/>
      <c r="R49" s="205"/>
      <c r="S49" s="205"/>
      <c r="T49" s="205"/>
      <c r="U49" s="205"/>
      <c r="V49" s="205"/>
      <c r="W49" s="205"/>
      <c r="X49" s="205"/>
    </row>
    <row r="50" spans="1:24" ht="13.5" customHeight="1" x14ac:dyDescent="0.15">
      <c r="A50" s="388" t="s">
        <v>249</v>
      </c>
      <c r="B50">
        <v>510.24916666666701</v>
      </c>
      <c r="C50">
        <v>483.66750000000002</v>
      </c>
      <c r="D50">
        <v>486.47130339105303</v>
      </c>
      <c r="E50">
        <v>495.272877645503</v>
      </c>
      <c r="F50">
        <v>570.34821612743997</v>
      </c>
      <c r="G50">
        <v>654.12408425419596</v>
      </c>
      <c r="H50">
        <v>676.95773604465705</v>
      </c>
      <c r="I50">
        <v>648.83379259826097</v>
      </c>
      <c r="J50">
        <v>641.27681306639499</v>
      </c>
      <c r="K50">
        <v>702.89742256152897</v>
      </c>
      <c r="L50">
        <v>792.72720610316901</v>
      </c>
      <c r="M50">
        <v>758.955378658977</v>
      </c>
      <c r="N50">
        <v>873.31418954301398</v>
      </c>
      <c r="O50">
        <v>840.06652665149898</v>
      </c>
      <c r="P50" s="205"/>
      <c r="Q50" s="205"/>
      <c r="R50" s="205"/>
      <c r="S50" s="205"/>
      <c r="T50" s="205"/>
      <c r="U50" s="205"/>
      <c r="V50" s="205"/>
      <c r="W50" s="205"/>
      <c r="X50" s="205"/>
    </row>
    <row r="51" spans="1:24" ht="13.5" customHeight="1" x14ac:dyDescent="0.15">
      <c r="A51" s="388" t="s">
        <v>253</v>
      </c>
      <c r="B51">
        <v>6.7702690287094001</v>
      </c>
      <c r="C51">
        <v>6.4614613265500704</v>
      </c>
      <c r="D51">
        <v>6.3123328268318604</v>
      </c>
      <c r="E51">
        <v>6.19575834608231</v>
      </c>
      <c r="F51">
        <v>6.1434340944886703</v>
      </c>
      <c r="G51">
        <v>6.22748867298455</v>
      </c>
      <c r="H51">
        <v>6.6444778294468003</v>
      </c>
      <c r="I51">
        <v>6.7587550863359702</v>
      </c>
      <c r="J51">
        <v>6.6159571773543897</v>
      </c>
      <c r="K51">
        <v>6.9083850099290096</v>
      </c>
      <c r="L51">
        <v>6.9007672694492497</v>
      </c>
      <c r="M51">
        <v>6.4489751802431599</v>
      </c>
      <c r="N51">
        <v>6.7371581123711897</v>
      </c>
      <c r="O51">
        <v>7.0839984234363103</v>
      </c>
      <c r="P51" s="205"/>
      <c r="Q51" s="205"/>
      <c r="R51" s="205"/>
      <c r="S51" s="205"/>
      <c r="T51" s="205"/>
      <c r="U51" s="205"/>
      <c r="V51" s="205"/>
      <c r="W51" s="205"/>
      <c r="X51" s="205"/>
    </row>
    <row r="52" spans="1:24" ht="13.5" customHeight="1" x14ac:dyDescent="0.15">
      <c r="A52" s="388" t="s">
        <v>264</v>
      </c>
      <c r="B52">
        <v>1898.9974999999999</v>
      </c>
      <c r="C52">
        <v>1848.0166666666701</v>
      </c>
      <c r="D52">
        <v>1798.01166666667</v>
      </c>
      <c r="E52">
        <v>1868.895</v>
      </c>
      <c r="F52">
        <v>2001.105</v>
      </c>
      <c r="G52">
        <v>2741.7816666666699</v>
      </c>
      <c r="H52">
        <v>3055.2550000000001</v>
      </c>
      <c r="I52">
        <v>2951.4869112016099</v>
      </c>
      <c r="J52">
        <v>2955.70396997842</v>
      </c>
      <c r="K52">
        <v>3281.6221938178801</v>
      </c>
      <c r="L52">
        <v>3693.27583333333</v>
      </c>
      <c r="M52">
        <v>3744.24416666667</v>
      </c>
      <c r="N52">
        <v>4256.1941666666698</v>
      </c>
      <c r="O52">
        <v>4325.9549999999999</v>
      </c>
      <c r="P52" s="205"/>
      <c r="Q52" s="205"/>
      <c r="R52" s="205"/>
      <c r="S52" s="205"/>
      <c r="T52" s="205"/>
      <c r="U52" s="205"/>
      <c r="V52" s="205"/>
      <c r="W52" s="205"/>
      <c r="X52" s="205"/>
    </row>
    <row r="53" spans="1:24" ht="13.5" customHeight="1" x14ac:dyDescent="0.15">
      <c r="A53" s="388" t="s">
        <v>449</v>
      </c>
      <c r="B53">
        <v>371.09569666720199</v>
      </c>
      <c r="C53">
        <v>353.43646928919998</v>
      </c>
      <c r="D53">
        <v>382.91725384068798</v>
      </c>
      <c r="E53">
        <v>370.42471788917499</v>
      </c>
      <c r="F53">
        <v>370.31799740649001</v>
      </c>
      <c r="G53">
        <v>443.40877348695699</v>
      </c>
      <c r="H53">
        <v>444.45421129725401</v>
      </c>
      <c r="I53">
        <v>435.49256219088898</v>
      </c>
      <c r="J53">
        <v>416.58484379867599</v>
      </c>
      <c r="K53">
        <v>439.46311031787502</v>
      </c>
      <c r="L53">
        <v>430.720912236792</v>
      </c>
      <c r="M53">
        <v>415.95584914812201</v>
      </c>
      <c r="N53">
        <v>467.18426118717599</v>
      </c>
      <c r="O53">
        <v>454.99123669182302</v>
      </c>
      <c r="P53" s="205"/>
      <c r="Q53" s="205"/>
      <c r="R53" s="205"/>
      <c r="S53" s="205"/>
      <c r="T53" s="205"/>
      <c r="U53" s="205"/>
      <c r="V53" s="205"/>
      <c r="W53" s="205"/>
      <c r="X53" s="205"/>
    </row>
    <row r="54" spans="1:24" ht="13.5" customHeight="1" x14ac:dyDescent="0.15">
      <c r="A54" s="388" t="s">
        <v>844</v>
      </c>
      <c r="B54">
        <v>905.91345833333298</v>
      </c>
      <c r="C54">
        <v>919.49130000000002</v>
      </c>
      <c r="D54">
        <v>919.75501666666696</v>
      </c>
      <c r="E54">
        <v>919.56590735488101</v>
      </c>
      <c r="F54">
        <v>925.22628253199696</v>
      </c>
      <c r="G54">
        <v>925.98496128039301</v>
      </c>
      <c r="H54">
        <v>1010.30275716866</v>
      </c>
      <c r="I54">
        <v>1464.41793163743</v>
      </c>
      <c r="J54">
        <v>1622.5235016229201</v>
      </c>
      <c r="K54">
        <v>1647.76012727639</v>
      </c>
      <c r="L54">
        <v>1851.1221618326099</v>
      </c>
      <c r="M54">
        <v>1989.3914712282799</v>
      </c>
      <c r="N54">
        <v>2006.70821944055</v>
      </c>
      <c r="O54">
        <v>2340.0357043614499</v>
      </c>
      <c r="P54" s="205"/>
      <c r="Q54" s="205"/>
      <c r="R54" s="205"/>
      <c r="S54" s="205"/>
      <c r="T54" s="205"/>
      <c r="U54" s="205"/>
      <c r="V54" s="205"/>
      <c r="W54" s="205"/>
      <c r="X54" s="205"/>
    </row>
    <row r="55" spans="1:24" ht="13.5" customHeight="1" x14ac:dyDescent="0.15">
      <c r="A55" s="388" t="s">
        <v>843</v>
      </c>
      <c r="B55">
        <v>494.794262222947</v>
      </c>
      <c r="C55">
        <v>471.24862571893698</v>
      </c>
      <c r="D55">
        <v>510.55633845425098</v>
      </c>
      <c r="E55">
        <v>493.89962385223703</v>
      </c>
      <c r="F55">
        <v>493.757329875312</v>
      </c>
      <c r="G55">
        <v>591.21169798260996</v>
      </c>
      <c r="H55">
        <v>592.60561506302201</v>
      </c>
      <c r="I55">
        <v>580.65674958785803</v>
      </c>
      <c r="J55">
        <v>555.44645839822601</v>
      </c>
      <c r="K55">
        <v>585.91101318036897</v>
      </c>
      <c r="L55">
        <v>575.58600451094503</v>
      </c>
      <c r="M55">
        <v>554.53067503310399</v>
      </c>
      <c r="N55">
        <v>623.75970091118199</v>
      </c>
      <c r="O55">
        <v>606.56975016591696</v>
      </c>
      <c r="P55" s="205"/>
      <c r="Q55" s="205"/>
      <c r="R55" s="205"/>
      <c r="S55" s="205"/>
      <c r="T55" s="205"/>
      <c r="U55" s="205"/>
      <c r="V55" s="205"/>
      <c r="W55" s="205"/>
      <c r="X55" s="205"/>
    </row>
    <row r="56" spans="1:24" ht="13.5" customHeight="1" x14ac:dyDescent="0.15">
      <c r="A56" s="388" t="s">
        <v>270</v>
      </c>
      <c r="B56">
        <v>525.829200716846</v>
      </c>
      <c r="C56">
        <v>505.664239919355</v>
      </c>
      <c r="D56">
        <v>502.90146198156702</v>
      </c>
      <c r="E56">
        <v>499.76683256528401</v>
      </c>
      <c r="F56">
        <v>538.31720027905806</v>
      </c>
      <c r="G56">
        <v>534.56576996927799</v>
      </c>
      <c r="H56">
        <v>544.73936722901999</v>
      </c>
      <c r="I56">
        <v>567.51309030977995</v>
      </c>
      <c r="J56">
        <v>576.97250124807999</v>
      </c>
      <c r="K56">
        <v>587.29459568612401</v>
      </c>
      <c r="L56">
        <v>584.90085496230404</v>
      </c>
      <c r="M56">
        <v>620.78472001408102</v>
      </c>
      <c r="N56">
        <v>647.13581763136301</v>
      </c>
      <c r="O56">
        <v>544.05077550563203</v>
      </c>
      <c r="P56" s="205"/>
      <c r="Q56" s="205"/>
      <c r="R56" s="205"/>
      <c r="S56" s="205"/>
      <c r="T56" s="205"/>
      <c r="U56" s="205"/>
      <c r="V56" s="205"/>
      <c r="W56" s="205"/>
      <c r="X56" s="205"/>
    </row>
    <row r="57" spans="1:24" ht="13.5" customHeight="1" x14ac:dyDescent="0.15">
      <c r="A57" s="388" t="s">
        <v>842</v>
      </c>
      <c r="B57">
        <v>494.794262222947</v>
      </c>
      <c r="C57">
        <v>471.24862571893698</v>
      </c>
      <c r="D57">
        <v>510.55633845425098</v>
      </c>
      <c r="E57">
        <v>493.89962385223703</v>
      </c>
      <c r="F57">
        <v>493.757329875312</v>
      </c>
      <c r="G57">
        <v>591.21169798260996</v>
      </c>
      <c r="H57">
        <v>592.60561506302201</v>
      </c>
      <c r="I57">
        <v>580.65674958785803</v>
      </c>
      <c r="J57">
        <v>555.44645839822601</v>
      </c>
      <c r="K57">
        <v>585.91101318036897</v>
      </c>
      <c r="L57">
        <v>575.58600451094503</v>
      </c>
      <c r="M57">
        <v>554.53067503310399</v>
      </c>
      <c r="N57">
        <v>623.75970091118199</v>
      </c>
      <c r="O57">
        <v>606.56975016591696</v>
      </c>
      <c r="P57" s="205"/>
      <c r="Q57" s="205"/>
      <c r="R57" s="205"/>
      <c r="S57" s="205"/>
      <c r="T57" s="205"/>
      <c r="U57" s="205"/>
      <c r="V57" s="205"/>
      <c r="W57" s="205"/>
      <c r="X57" s="205"/>
    </row>
    <row r="58" spans="1:24" ht="13.5" customHeight="1" x14ac:dyDescent="0.15">
      <c r="A58" s="388" t="s">
        <v>450</v>
      </c>
      <c r="B58">
        <v>5.4980105833333299</v>
      </c>
      <c r="C58">
        <v>5.3438697499999996</v>
      </c>
      <c r="D58">
        <v>5.8502918333333298</v>
      </c>
      <c r="E58">
        <v>5.70488016666667</v>
      </c>
      <c r="F58">
        <v>5.7481654166666702</v>
      </c>
      <c r="G58">
        <v>6.8583037500000001</v>
      </c>
      <c r="H58">
        <v>6.8059901666666702</v>
      </c>
      <c r="I58">
        <v>6.623831</v>
      </c>
      <c r="J58">
        <v>6.2790252500000001</v>
      </c>
      <c r="K58">
        <v>6.6225451666666704</v>
      </c>
      <c r="L58">
        <v>6.6140555000000001</v>
      </c>
      <c r="M58">
        <v>6.3600831666666702</v>
      </c>
      <c r="N58">
        <v>7.1597415</v>
      </c>
      <c r="O58">
        <v>0.92483955847069799</v>
      </c>
      <c r="P58" s="205"/>
      <c r="Q58" s="205"/>
      <c r="R58" s="205"/>
      <c r="S58" s="205"/>
      <c r="T58" s="205"/>
      <c r="U58" s="205"/>
      <c r="V58" s="205"/>
      <c r="W58" s="205"/>
      <c r="X58" s="205"/>
    </row>
    <row r="59" spans="1:24" ht="13.5" customHeight="1" x14ac:dyDescent="0.15">
      <c r="A59" s="388" t="s">
        <v>451</v>
      </c>
      <c r="P59" s="205"/>
      <c r="Q59" s="205"/>
      <c r="R59" s="205"/>
      <c r="S59" s="205"/>
      <c r="T59" s="205"/>
      <c r="U59" s="205"/>
      <c r="V59" s="205"/>
      <c r="W59" s="205"/>
      <c r="X59" s="205"/>
    </row>
    <row r="60" spans="1:24" ht="13.5" customHeight="1" x14ac:dyDescent="0.15">
      <c r="A60" s="388" t="s">
        <v>452</v>
      </c>
      <c r="C60">
        <v>1.79</v>
      </c>
      <c r="D60">
        <v>1.79</v>
      </c>
      <c r="E60">
        <v>1.79</v>
      </c>
      <c r="F60">
        <v>1.79</v>
      </c>
      <c r="G60">
        <v>1.79</v>
      </c>
      <c r="H60">
        <v>1.79</v>
      </c>
      <c r="I60">
        <v>1.79</v>
      </c>
      <c r="J60">
        <v>1.79</v>
      </c>
      <c r="K60">
        <v>1.79</v>
      </c>
      <c r="L60">
        <v>1.79</v>
      </c>
      <c r="M60">
        <v>1.79</v>
      </c>
      <c r="N60">
        <v>1.79</v>
      </c>
      <c r="O60">
        <v>1.79</v>
      </c>
      <c r="P60" s="205"/>
      <c r="Q60" s="205"/>
      <c r="R60" s="205"/>
      <c r="S60" s="205"/>
      <c r="T60" s="205"/>
      <c r="U60" s="205"/>
      <c r="V60" s="205"/>
      <c r="W60" s="205"/>
      <c r="X60" s="205"/>
    </row>
    <row r="61" spans="1:24" ht="13.5" customHeight="1" x14ac:dyDescent="0.15">
      <c r="A61" s="388" t="s">
        <v>453</v>
      </c>
      <c r="B61">
        <v>0.75430899010597896</v>
      </c>
      <c r="C61">
        <v>0.71841389865332195</v>
      </c>
      <c r="D61">
        <v>0.77833812041681205</v>
      </c>
      <c r="E61">
        <v>0.75294512270200198</v>
      </c>
      <c r="F61">
        <v>0.75272819693259096</v>
      </c>
      <c r="G61">
        <v>0.90129642336709603</v>
      </c>
      <c r="H61">
        <v>0.90342143625728799</v>
      </c>
      <c r="I61">
        <v>0.88520550826938005</v>
      </c>
      <c r="J61">
        <v>0.84677266710809596</v>
      </c>
      <c r="K61">
        <v>0.89327625706740899</v>
      </c>
      <c r="L61">
        <v>0.87550639698799804</v>
      </c>
      <c r="M61">
        <v>0.84549413889045</v>
      </c>
      <c r="N61">
        <v>0.94962375315694103</v>
      </c>
      <c r="O61">
        <v>0.92483955847069799</v>
      </c>
      <c r="P61" s="205"/>
      <c r="Q61" s="205"/>
      <c r="R61" s="205"/>
      <c r="S61" s="205"/>
      <c r="T61" s="205"/>
      <c r="U61" s="205"/>
      <c r="V61" s="205"/>
      <c r="W61" s="205"/>
      <c r="X61" s="205"/>
    </row>
    <row r="62" spans="1:24" ht="13.5" customHeight="1" x14ac:dyDescent="0.15">
      <c r="A62" s="388" t="s">
        <v>454</v>
      </c>
      <c r="B62">
        <v>19.09825</v>
      </c>
      <c r="C62">
        <v>17.695916666666701</v>
      </c>
      <c r="D62">
        <v>19.577500000000001</v>
      </c>
      <c r="E62">
        <v>19.5705833333333</v>
      </c>
      <c r="F62">
        <v>20.7575</v>
      </c>
      <c r="G62">
        <v>24.598749999999999</v>
      </c>
      <c r="H62">
        <v>24.439916666666701</v>
      </c>
      <c r="I62">
        <v>23.376333333333299</v>
      </c>
      <c r="J62">
        <v>21.7299166666667</v>
      </c>
      <c r="K62">
        <v>22.93225</v>
      </c>
      <c r="L62">
        <v>23.210249999999998</v>
      </c>
      <c r="M62">
        <v>21.678166666666701</v>
      </c>
      <c r="N62">
        <v>23.356999999999999</v>
      </c>
      <c r="O62">
        <v>22.198083333333301</v>
      </c>
      <c r="P62" s="205"/>
      <c r="Q62" s="205"/>
      <c r="R62" s="205"/>
      <c r="S62" s="205"/>
      <c r="T62" s="205"/>
      <c r="U62" s="205"/>
      <c r="V62" s="205"/>
      <c r="W62" s="205"/>
      <c r="X62" s="205"/>
    </row>
    <row r="63" spans="1:24" ht="13.5" customHeight="1" x14ac:dyDescent="0.15">
      <c r="A63" s="388" t="s">
        <v>455</v>
      </c>
      <c r="B63">
        <v>5.6240750000000004</v>
      </c>
      <c r="C63">
        <v>5.3687115350877201</v>
      </c>
      <c r="D63">
        <v>5.7924755370391603</v>
      </c>
      <c r="E63">
        <v>5.6163116861762203</v>
      </c>
      <c r="F63">
        <v>5.6124666666666698</v>
      </c>
      <c r="G63">
        <v>6.7279068312963002</v>
      </c>
      <c r="H63">
        <v>6.7317182572463796</v>
      </c>
      <c r="I63">
        <v>6.6028934656140397</v>
      </c>
      <c r="J63">
        <v>6.3146187866666699</v>
      </c>
      <c r="K63">
        <v>6.669446615</v>
      </c>
      <c r="L63">
        <v>6.54215220416667</v>
      </c>
      <c r="M63">
        <v>6.2871130825000003</v>
      </c>
      <c r="N63">
        <v>7.0761518624999997</v>
      </c>
      <c r="O63">
        <v>6.8897025858333398</v>
      </c>
      <c r="P63" s="205"/>
      <c r="Q63" s="205"/>
      <c r="R63" s="205"/>
      <c r="S63" s="205"/>
      <c r="T63" s="205"/>
      <c r="U63" s="205"/>
      <c r="V63" s="205"/>
      <c r="W63" s="205"/>
      <c r="X63" s="205"/>
    </row>
    <row r="64" spans="1:24" ht="13.5" customHeight="1" x14ac:dyDescent="0.15">
      <c r="A64" s="388" t="s">
        <v>456</v>
      </c>
      <c r="B64">
        <v>177.721</v>
      </c>
      <c r="C64">
        <v>177.721</v>
      </c>
      <c r="D64">
        <v>177.721</v>
      </c>
      <c r="E64">
        <v>177.721</v>
      </c>
      <c r="F64">
        <v>177.721</v>
      </c>
      <c r="G64">
        <v>177.721</v>
      </c>
      <c r="H64">
        <v>177.721</v>
      </c>
      <c r="I64">
        <v>177.721</v>
      </c>
      <c r="J64">
        <v>177.721</v>
      </c>
      <c r="K64">
        <v>177.721</v>
      </c>
      <c r="L64">
        <v>177.721</v>
      </c>
      <c r="M64">
        <v>177.721</v>
      </c>
      <c r="N64">
        <v>177.721</v>
      </c>
      <c r="O64">
        <v>177.721</v>
      </c>
      <c r="P64" s="205"/>
      <c r="Q64" s="205"/>
      <c r="R64" s="205"/>
      <c r="S64" s="205"/>
      <c r="T64" s="205"/>
      <c r="U64" s="205"/>
      <c r="V64" s="205"/>
      <c r="W64" s="205"/>
      <c r="X64" s="205"/>
    </row>
    <row r="65" spans="1:24" ht="13.5" customHeight="1" x14ac:dyDescent="0.15">
      <c r="A65" s="388" t="s">
        <v>457</v>
      </c>
      <c r="B65">
        <v>2.7</v>
      </c>
      <c r="C65">
        <v>2.7</v>
      </c>
      <c r="D65">
        <v>2.7</v>
      </c>
      <c r="E65">
        <v>2.7</v>
      </c>
      <c r="F65">
        <v>2.7</v>
      </c>
      <c r="G65">
        <v>2.7</v>
      </c>
      <c r="H65">
        <v>2.7</v>
      </c>
      <c r="I65">
        <v>2.7</v>
      </c>
      <c r="J65">
        <v>2.7</v>
      </c>
      <c r="K65">
        <v>2.7</v>
      </c>
      <c r="L65">
        <v>2.7</v>
      </c>
      <c r="M65">
        <v>2.7</v>
      </c>
      <c r="N65">
        <v>2.7</v>
      </c>
      <c r="O65">
        <v>2.7</v>
      </c>
      <c r="P65" s="205"/>
      <c r="Q65" s="205"/>
      <c r="R65" s="205"/>
      <c r="S65" s="205"/>
      <c r="T65" s="205"/>
      <c r="U65" s="205"/>
      <c r="V65" s="205"/>
      <c r="W65" s="205"/>
      <c r="X65" s="205"/>
    </row>
    <row r="66" spans="1:24" ht="13.5" customHeight="1" x14ac:dyDescent="0.15">
      <c r="A66" s="388" t="s">
        <v>281</v>
      </c>
      <c r="B66">
        <v>36.821291867081499</v>
      </c>
      <c r="C66">
        <v>38.087584866809898</v>
      </c>
      <c r="D66">
        <v>39.320300843225802</v>
      </c>
      <c r="E66">
        <v>41.794503425229699</v>
      </c>
      <c r="F66">
        <v>43.549672619047598</v>
      </c>
      <c r="G66">
        <v>45.045499074074101</v>
      </c>
      <c r="H66">
        <v>46.064443939393897</v>
      </c>
      <c r="I66">
        <v>47.534358196248199</v>
      </c>
      <c r="J66">
        <v>49.509992857142898</v>
      </c>
      <c r="K66">
        <v>51.294858333333302</v>
      </c>
      <c r="L66">
        <v>56.524533333333402</v>
      </c>
      <c r="M66">
        <v>57.221116666666703</v>
      </c>
      <c r="N66">
        <v>55.1409916666667</v>
      </c>
      <c r="O66">
        <v>56.157600000000002</v>
      </c>
      <c r="P66" s="205"/>
      <c r="Q66" s="205"/>
      <c r="R66" s="205"/>
      <c r="S66" s="205"/>
      <c r="T66" s="205"/>
      <c r="U66" s="205"/>
      <c r="V66" s="205"/>
      <c r="W66" s="205"/>
      <c r="X66" s="205"/>
    </row>
    <row r="67" spans="1:24" ht="13.5" customHeight="1" x14ac:dyDescent="0.15">
      <c r="A67" s="388" t="s">
        <v>458</v>
      </c>
      <c r="P67" s="205"/>
      <c r="Q67" s="205"/>
      <c r="R67" s="205"/>
      <c r="S67" s="205"/>
      <c r="T67" s="205"/>
      <c r="U67" s="205"/>
      <c r="V67" s="205"/>
      <c r="W67" s="205"/>
      <c r="X67" s="205"/>
    </row>
    <row r="68" spans="1:24" ht="13.5" customHeight="1" x14ac:dyDescent="0.15">
      <c r="A68" s="388" t="s">
        <v>459</v>
      </c>
      <c r="P68" s="205"/>
      <c r="Q68" s="205"/>
      <c r="R68" s="205"/>
      <c r="S68" s="205"/>
      <c r="T68" s="205"/>
      <c r="U68" s="205"/>
      <c r="V68" s="205"/>
      <c r="W68" s="205"/>
      <c r="X68" s="205"/>
    </row>
    <row r="69" spans="1:24" ht="13.5" customHeight="1" x14ac:dyDescent="0.15">
      <c r="A69" s="388" t="s">
        <v>460</v>
      </c>
      <c r="P69" s="205"/>
      <c r="Q69" s="205"/>
      <c r="R69" s="205"/>
      <c r="S69" s="205"/>
      <c r="T69" s="205"/>
      <c r="U69" s="205"/>
      <c r="V69" s="205"/>
      <c r="W69" s="205"/>
      <c r="X69" s="205"/>
    </row>
    <row r="70" spans="1:24" ht="13.5" customHeight="1" x14ac:dyDescent="0.15">
      <c r="A70" s="388" t="s">
        <v>461</v>
      </c>
      <c r="P70" s="205"/>
      <c r="Q70" s="205"/>
      <c r="R70" s="205"/>
      <c r="S70" s="205"/>
      <c r="T70" s="205"/>
      <c r="U70" s="205"/>
      <c r="V70" s="205"/>
      <c r="W70" s="205"/>
      <c r="X70" s="205"/>
    </row>
    <row r="71" spans="1:24" ht="13.5" customHeight="1" x14ac:dyDescent="0.15">
      <c r="A71" s="388" t="s">
        <v>286</v>
      </c>
      <c r="B71">
        <v>1</v>
      </c>
      <c r="C71">
        <v>1</v>
      </c>
      <c r="D71">
        <v>1</v>
      </c>
      <c r="E71">
        <v>1</v>
      </c>
      <c r="F71">
        <v>1</v>
      </c>
      <c r="G71">
        <v>1</v>
      </c>
      <c r="H71">
        <v>1</v>
      </c>
      <c r="I71">
        <v>1</v>
      </c>
      <c r="J71">
        <v>1</v>
      </c>
      <c r="K71">
        <v>1</v>
      </c>
      <c r="L71">
        <v>1</v>
      </c>
      <c r="M71">
        <v>1</v>
      </c>
      <c r="N71">
        <v>1</v>
      </c>
      <c r="O71">
        <v>1</v>
      </c>
      <c r="P71" s="205"/>
      <c r="Q71" s="205"/>
      <c r="R71" s="205"/>
      <c r="S71" s="205"/>
      <c r="T71" s="205"/>
      <c r="U71" s="205"/>
      <c r="V71" s="205"/>
      <c r="W71" s="205"/>
      <c r="X71" s="205"/>
    </row>
    <row r="72" spans="1:24" ht="13.5" customHeight="1" x14ac:dyDescent="0.15">
      <c r="A72" s="388" t="s">
        <v>845</v>
      </c>
      <c r="B72">
        <v>5.62194291761051</v>
      </c>
      <c r="C72">
        <v>5.9328276515151499</v>
      </c>
      <c r="D72">
        <v>6.05605833333333</v>
      </c>
      <c r="E72">
        <v>6.8703250000000002</v>
      </c>
      <c r="F72">
        <v>7.0776085606060599</v>
      </c>
      <c r="G72">
        <v>7.6912583333333302</v>
      </c>
      <c r="H72">
        <v>10.0254007885465</v>
      </c>
      <c r="I72">
        <v>17.782533515063601</v>
      </c>
      <c r="J72">
        <v>17.767290421810699</v>
      </c>
      <c r="K72">
        <v>16.7705818428763</v>
      </c>
      <c r="L72">
        <v>15.759172916666699</v>
      </c>
      <c r="M72">
        <v>15.644527277711299</v>
      </c>
      <c r="N72">
        <v>19.160439741220401</v>
      </c>
      <c r="O72">
        <v>30.626413698031101</v>
      </c>
      <c r="P72" s="205"/>
      <c r="Q72" s="205"/>
      <c r="R72" s="205"/>
      <c r="S72" s="205"/>
      <c r="T72" s="205"/>
      <c r="U72" s="205"/>
      <c r="V72" s="205"/>
      <c r="W72" s="205"/>
      <c r="X72" s="205"/>
    </row>
    <row r="73" spans="1:24" ht="13.5" customHeight="1" x14ac:dyDescent="0.15">
      <c r="A73" s="388" t="s">
        <v>291</v>
      </c>
      <c r="B73">
        <v>1</v>
      </c>
      <c r="C73">
        <v>1</v>
      </c>
      <c r="D73">
        <v>1</v>
      </c>
      <c r="E73">
        <v>1</v>
      </c>
      <c r="F73">
        <v>1</v>
      </c>
      <c r="G73">
        <v>1</v>
      </c>
      <c r="H73">
        <v>1</v>
      </c>
      <c r="I73">
        <v>1</v>
      </c>
      <c r="J73">
        <v>1</v>
      </c>
      <c r="K73">
        <v>1</v>
      </c>
      <c r="L73">
        <v>1</v>
      </c>
      <c r="M73">
        <v>1</v>
      </c>
      <c r="N73">
        <v>1</v>
      </c>
      <c r="O73">
        <v>1</v>
      </c>
      <c r="P73" s="205"/>
      <c r="Q73" s="205"/>
      <c r="R73" s="205"/>
      <c r="S73" s="205"/>
      <c r="T73" s="205"/>
      <c r="U73" s="205"/>
      <c r="V73" s="205"/>
      <c r="W73" s="205"/>
      <c r="X73" s="205"/>
    </row>
    <row r="74" spans="1:24" ht="13.5" customHeight="1" x14ac:dyDescent="0.15">
      <c r="A74" s="388" t="s">
        <v>462</v>
      </c>
      <c r="B74">
        <v>494.794262222947</v>
      </c>
      <c r="C74">
        <v>471.24862571893698</v>
      </c>
      <c r="D74">
        <v>510.55633845425098</v>
      </c>
      <c r="E74">
        <v>493.89962385223703</v>
      </c>
      <c r="F74">
        <v>493.757329875312</v>
      </c>
      <c r="G74">
        <v>591.21169798260996</v>
      </c>
      <c r="H74">
        <v>592.60561506302201</v>
      </c>
      <c r="I74">
        <v>580.65674958785803</v>
      </c>
      <c r="J74">
        <v>555.44645839822601</v>
      </c>
      <c r="K74">
        <v>585.91101318036897</v>
      </c>
      <c r="L74">
        <v>575.58600451094503</v>
      </c>
      <c r="M74">
        <v>554.53067503310399</v>
      </c>
      <c r="N74">
        <v>623.75970091118199</v>
      </c>
      <c r="O74">
        <v>606.56975016591696</v>
      </c>
      <c r="P74" s="205"/>
      <c r="Q74" s="205"/>
      <c r="R74" s="205"/>
      <c r="S74" s="205"/>
      <c r="T74" s="205"/>
      <c r="U74" s="205"/>
      <c r="V74" s="205"/>
      <c r="W74" s="205"/>
      <c r="X74" s="205"/>
    </row>
    <row r="75" spans="1:24" ht="13.5" customHeight="1" x14ac:dyDescent="0.15">
      <c r="A75" s="388" t="s">
        <v>463</v>
      </c>
      <c r="B75">
        <v>15.375</v>
      </c>
      <c r="C75">
        <v>15.375</v>
      </c>
      <c r="D75">
        <v>15.375</v>
      </c>
      <c r="E75">
        <v>15.375</v>
      </c>
      <c r="F75">
        <v>15.375</v>
      </c>
      <c r="G75">
        <v>15.375</v>
      </c>
      <c r="H75">
        <v>15.35</v>
      </c>
      <c r="I75">
        <v>15.074999999999999</v>
      </c>
      <c r="J75">
        <v>15.074999999999999</v>
      </c>
      <c r="K75">
        <v>15.074999999999999</v>
      </c>
      <c r="L75">
        <v>15.074999999999999</v>
      </c>
      <c r="M75">
        <v>15.074999999999999</v>
      </c>
      <c r="N75">
        <v>15.074999999999999</v>
      </c>
      <c r="O75">
        <v>15.074999999999999</v>
      </c>
      <c r="P75" s="205"/>
      <c r="Q75" s="205"/>
      <c r="R75" s="205"/>
      <c r="S75" s="205"/>
      <c r="T75" s="205"/>
      <c r="U75" s="205"/>
      <c r="V75" s="205"/>
      <c r="W75" s="205"/>
      <c r="X75" s="205"/>
    </row>
    <row r="76" spans="1:24" ht="13.5" customHeight="1" x14ac:dyDescent="0.15">
      <c r="A76" s="388" t="s">
        <v>464</v>
      </c>
      <c r="B76">
        <v>11.8068482348947</v>
      </c>
      <c r="C76">
        <v>0.71841389865332195</v>
      </c>
      <c r="D76">
        <v>0.77833812041681205</v>
      </c>
      <c r="E76">
        <v>0.75294512270200198</v>
      </c>
      <c r="F76">
        <v>0.75272819693259096</v>
      </c>
      <c r="G76">
        <v>0.90129642336709603</v>
      </c>
      <c r="H76">
        <v>0.90342143625728799</v>
      </c>
      <c r="I76">
        <v>0.88520550826938005</v>
      </c>
      <c r="J76">
        <v>0.84677266710809596</v>
      </c>
      <c r="K76">
        <v>0.89327625706740899</v>
      </c>
      <c r="L76">
        <v>0.87550639698799804</v>
      </c>
      <c r="M76">
        <v>0.84549413889045</v>
      </c>
      <c r="N76">
        <v>0.94962375315694103</v>
      </c>
      <c r="O76">
        <v>0.92483955847069799</v>
      </c>
      <c r="P76" s="205"/>
      <c r="Q76" s="205"/>
      <c r="R76" s="205"/>
      <c r="S76" s="205"/>
      <c r="T76" s="205"/>
      <c r="U76" s="205"/>
      <c r="V76" s="205"/>
      <c r="W76" s="205"/>
      <c r="X76" s="205"/>
    </row>
    <row r="77" spans="1:24" ht="13.5" customHeight="1" x14ac:dyDescent="0.15">
      <c r="A77" s="388" t="s">
        <v>465</v>
      </c>
      <c r="B77">
        <v>7.3212219611528804</v>
      </c>
      <c r="C77">
        <v>7.2611321323273499</v>
      </c>
      <c r="D77">
        <v>8.2099686265933105</v>
      </c>
      <c r="E77">
        <v>9.6550560691352594</v>
      </c>
      <c r="F77">
        <v>10.852655568783099</v>
      </c>
      <c r="G77">
        <v>12.7589308811644</v>
      </c>
      <c r="H77">
        <v>14.7096108855267</v>
      </c>
      <c r="I77">
        <v>13.3238014244992</v>
      </c>
      <c r="J77">
        <v>13.233926471583301</v>
      </c>
      <c r="K77">
        <v>14.451789228882401</v>
      </c>
      <c r="L77">
        <v>16.470255865432499</v>
      </c>
      <c r="M77">
        <v>14.783435139578399</v>
      </c>
      <c r="N77">
        <v>16.362283055928199</v>
      </c>
      <c r="O77">
        <v>18.453592491744899</v>
      </c>
      <c r="P77" s="205"/>
      <c r="Q77" s="205"/>
      <c r="R77" s="205"/>
      <c r="S77" s="205"/>
      <c r="T77" s="205"/>
      <c r="U77" s="205"/>
      <c r="V77" s="205"/>
      <c r="W77" s="205"/>
      <c r="X77" s="205"/>
    </row>
    <row r="78" spans="1:24" ht="13.5" customHeight="1" x14ac:dyDescent="0.15">
      <c r="A78" s="388" t="s">
        <v>293</v>
      </c>
      <c r="B78">
        <v>14.409589808006601</v>
      </c>
      <c r="C78">
        <v>16.8992257595275</v>
      </c>
      <c r="D78">
        <v>17.704761378267399</v>
      </c>
      <c r="E78">
        <v>18.626628957547801</v>
      </c>
      <c r="F78">
        <v>19.585789907694998</v>
      </c>
      <c r="G78">
        <v>20.57684875</v>
      </c>
      <c r="H78">
        <v>21.731547222222201</v>
      </c>
      <c r="I78">
        <v>23.866104457412501</v>
      </c>
      <c r="J78">
        <v>27.429386594166701</v>
      </c>
      <c r="K78">
        <v>29.069749999999999</v>
      </c>
      <c r="L78">
        <v>34.927165404040402</v>
      </c>
      <c r="M78">
        <v>43.733778318840002</v>
      </c>
      <c r="N78">
        <v>51.7562150334169</v>
      </c>
      <c r="O78">
        <v>54.600948067656901</v>
      </c>
      <c r="P78" s="205"/>
      <c r="Q78" s="205"/>
      <c r="R78" s="205"/>
      <c r="S78" s="205"/>
      <c r="T78" s="205"/>
      <c r="U78" s="205"/>
      <c r="V78" s="205"/>
      <c r="W78" s="205"/>
      <c r="X78" s="205"/>
    </row>
    <row r="79" spans="1:24" ht="13.5" customHeight="1" x14ac:dyDescent="0.15">
      <c r="A79" s="405" t="s">
        <v>86</v>
      </c>
      <c r="B79">
        <v>0.75430899010596097</v>
      </c>
      <c r="C79">
        <v>0.71841389865331695</v>
      </c>
      <c r="D79">
        <v>0.77833812041681205</v>
      </c>
      <c r="E79">
        <v>0.75294512270199598</v>
      </c>
      <c r="F79">
        <v>0.75272819693260296</v>
      </c>
      <c r="G79">
        <v>0.90129642336709603</v>
      </c>
      <c r="H79">
        <v>0.90342143625726301</v>
      </c>
      <c r="I79">
        <v>0.88520550826937205</v>
      </c>
      <c r="J79">
        <v>0.84677266710811105</v>
      </c>
      <c r="K79">
        <v>0.89327625706740899</v>
      </c>
      <c r="L79">
        <v>0.87550639698799804</v>
      </c>
      <c r="M79">
        <v>0.84549413889045</v>
      </c>
      <c r="N79">
        <v>0.94962375315694103</v>
      </c>
      <c r="O79">
        <v>0.92483955847069799</v>
      </c>
      <c r="P79" s="205"/>
      <c r="Q79" s="205"/>
      <c r="R79" s="205"/>
      <c r="S79" s="205"/>
      <c r="T79" s="205"/>
      <c r="U79" s="205"/>
      <c r="V79" s="205"/>
      <c r="W79" s="205"/>
      <c r="X79" s="205"/>
    </row>
    <row r="80" spans="1:24" ht="13.5" customHeight="1" x14ac:dyDescent="0.15">
      <c r="A80" s="388" t="s">
        <v>467</v>
      </c>
      <c r="P80" s="205"/>
      <c r="Q80" s="205"/>
      <c r="R80" s="205"/>
      <c r="S80" s="205"/>
      <c r="T80" s="205"/>
      <c r="U80" s="205"/>
      <c r="V80" s="205"/>
      <c r="W80" s="205"/>
      <c r="X80" s="205"/>
    </row>
    <row r="81" spans="1:24" ht="13.5" customHeight="1" x14ac:dyDescent="0.15">
      <c r="A81" s="388" t="s">
        <v>468</v>
      </c>
      <c r="P81" s="205"/>
      <c r="Q81" s="205"/>
      <c r="R81" s="205"/>
      <c r="S81" s="205"/>
      <c r="T81" s="205"/>
      <c r="U81" s="205"/>
      <c r="V81" s="205"/>
      <c r="W81" s="205"/>
      <c r="X81" s="205"/>
    </row>
    <row r="82" spans="1:24" ht="13.5" customHeight="1" x14ac:dyDescent="0.15">
      <c r="A82" s="388" t="s">
        <v>469</v>
      </c>
      <c r="P82" s="205"/>
      <c r="Q82" s="205"/>
      <c r="R82" s="205"/>
      <c r="S82" s="205"/>
      <c r="T82" s="205"/>
      <c r="U82" s="205"/>
      <c r="V82" s="205"/>
      <c r="W82" s="205"/>
      <c r="X82" s="205"/>
    </row>
    <row r="83" spans="1:24" ht="13.5" customHeight="1" x14ac:dyDescent="0.15">
      <c r="A83" s="388" t="s">
        <v>470</v>
      </c>
      <c r="P83" s="205"/>
      <c r="Q83" s="205"/>
      <c r="R83" s="205"/>
      <c r="S83" s="205"/>
      <c r="T83" s="205"/>
      <c r="U83" s="205"/>
      <c r="V83" s="205"/>
      <c r="W83" s="205"/>
      <c r="X83" s="205"/>
    </row>
    <row r="84" spans="1:24" ht="13.5" customHeight="1" x14ac:dyDescent="0.15">
      <c r="A84" s="388" t="s">
        <v>471</v>
      </c>
      <c r="B84">
        <v>5.6240750000000004</v>
      </c>
      <c r="C84">
        <v>5.3687115350877201</v>
      </c>
      <c r="D84">
        <v>5.7924755370391603</v>
      </c>
      <c r="E84">
        <v>5.6163116861762203</v>
      </c>
      <c r="F84">
        <v>5.6124666666666698</v>
      </c>
      <c r="G84">
        <v>6.7279068312963002</v>
      </c>
      <c r="H84">
        <v>6.7317182572463796</v>
      </c>
      <c r="I84">
        <v>6.6029</v>
      </c>
      <c r="J84">
        <v>6.3146000000000004</v>
      </c>
      <c r="K84">
        <v>6.669446615</v>
      </c>
      <c r="L84">
        <v>6.54215220416667</v>
      </c>
      <c r="M84">
        <v>6.2871130825000003</v>
      </c>
      <c r="N84">
        <v>7.0761518624999997</v>
      </c>
      <c r="O84">
        <v>6.8897025858333398</v>
      </c>
      <c r="P84" s="205"/>
      <c r="Q84" s="205"/>
      <c r="R84" s="205"/>
      <c r="S84" s="205"/>
      <c r="T84" s="205"/>
      <c r="U84" s="205"/>
      <c r="V84" s="205"/>
      <c r="W84" s="205"/>
      <c r="X84" s="205"/>
    </row>
    <row r="85" spans="1:24" ht="13.5" customHeight="1" x14ac:dyDescent="0.15">
      <c r="A85" s="388" t="s">
        <v>472</v>
      </c>
      <c r="B85">
        <v>1.9185086782254701</v>
      </c>
      <c r="C85">
        <v>1.7908838312601201</v>
      </c>
      <c r="D85">
        <v>1.7898928174109501</v>
      </c>
      <c r="E85">
        <v>1.8414766170653201</v>
      </c>
      <c r="F85">
        <v>1.8873453583192199</v>
      </c>
      <c r="G85">
        <v>2.0976298163310099</v>
      </c>
      <c r="H85">
        <v>2.0946959391850801</v>
      </c>
      <c r="I85">
        <v>2.0668753038145402</v>
      </c>
      <c r="J85">
        <v>2.0873797892499701</v>
      </c>
      <c r="K85">
        <v>2.1603931153146401</v>
      </c>
      <c r="L85">
        <v>2.1688049242424201</v>
      </c>
      <c r="M85">
        <v>2.0706333333333302</v>
      </c>
      <c r="N85">
        <v>2.2014069869584998</v>
      </c>
      <c r="O85">
        <v>2.2501250000000002</v>
      </c>
      <c r="P85" s="205"/>
      <c r="Q85" s="205"/>
      <c r="R85" s="205"/>
      <c r="S85" s="205"/>
      <c r="T85" s="205"/>
      <c r="U85" s="205"/>
      <c r="V85" s="205"/>
      <c r="W85" s="205"/>
      <c r="X85" s="205"/>
    </row>
    <row r="86" spans="1:24" ht="13.5" customHeight="1" x14ac:dyDescent="0.15">
      <c r="A86" s="388" t="s">
        <v>473</v>
      </c>
      <c r="B86">
        <v>0.75430899010597896</v>
      </c>
      <c r="C86">
        <v>0.71841389865332195</v>
      </c>
      <c r="D86">
        <v>0.77833812041681205</v>
      </c>
      <c r="E86">
        <v>0.75294512270200198</v>
      </c>
      <c r="F86">
        <v>0.75272819693259096</v>
      </c>
      <c r="G86">
        <v>0.90129642336709603</v>
      </c>
      <c r="H86">
        <v>0.90342143625728799</v>
      </c>
      <c r="I86">
        <v>0.88520550826938005</v>
      </c>
      <c r="J86">
        <v>0.84677266710809596</v>
      </c>
      <c r="K86">
        <v>0.89327625706740899</v>
      </c>
      <c r="L86">
        <v>0.87550639698799804</v>
      </c>
      <c r="M86">
        <v>0.84549413889045</v>
      </c>
      <c r="N86">
        <v>0.94962375315694103</v>
      </c>
      <c r="O86">
        <v>0.92483955847069799</v>
      </c>
      <c r="P86" s="205"/>
      <c r="Q86" s="205"/>
      <c r="R86" s="205"/>
      <c r="S86" s="205"/>
      <c r="T86" s="205"/>
      <c r="U86" s="205"/>
      <c r="V86" s="205"/>
      <c r="W86" s="205"/>
      <c r="X86" s="205"/>
    </row>
    <row r="87" spans="1:24" ht="13.5" customHeight="1" x14ac:dyDescent="0.15">
      <c r="A87" s="388" t="s">
        <v>474</v>
      </c>
      <c r="P87" s="205"/>
      <c r="Q87" s="205"/>
      <c r="R87" s="205"/>
      <c r="S87" s="205"/>
      <c r="T87" s="205"/>
      <c r="U87" s="205"/>
      <c r="V87" s="205"/>
      <c r="W87" s="205"/>
      <c r="X87" s="205"/>
    </row>
    <row r="88" spans="1:24" ht="13.5" customHeight="1" x14ac:dyDescent="0.15">
      <c r="A88" s="388" t="s">
        <v>475</v>
      </c>
      <c r="B88">
        <v>0.75430899010597896</v>
      </c>
      <c r="C88">
        <v>0.71841389865332195</v>
      </c>
      <c r="D88">
        <v>0.77833812041681205</v>
      </c>
      <c r="E88">
        <v>0.75294512270200198</v>
      </c>
      <c r="F88">
        <v>0.75272819693259096</v>
      </c>
      <c r="G88">
        <v>0.90129642336709603</v>
      </c>
      <c r="H88">
        <v>0.90342143625728799</v>
      </c>
      <c r="I88">
        <v>0.88520550826938005</v>
      </c>
      <c r="J88">
        <v>0.84677266710809596</v>
      </c>
      <c r="K88">
        <v>0.89327625706740899</v>
      </c>
      <c r="L88">
        <v>0.87550639698799804</v>
      </c>
      <c r="M88">
        <v>0.84549413889045</v>
      </c>
      <c r="N88">
        <v>0.94962375315694103</v>
      </c>
      <c r="O88">
        <v>0.92483955847069799</v>
      </c>
      <c r="P88" s="205"/>
      <c r="Q88" s="205"/>
      <c r="R88" s="205"/>
      <c r="S88" s="205"/>
      <c r="T88" s="205"/>
      <c r="U88" s="205"/>
      <c r="V88" s="205"/>
      <c r="W88" s="205"/>
      <c r="X88" s="205"/>
    </row>
    <row r="89" spans="1:24" ht="13.5" customHeight="1" x14ac:dyDescent="0.15">
      <c r="A89" s="388" t="s">
        <v>476</v>
      </c>
      <c r="B89">
        <v>90.0129741146296</v>
      </c>
      <c r="C89">
        <v>85.729551829928695</v>
      </c>
      <c r="D89">
        <v>92.880411084142906</v>
      </c>
      <c r="E89">
        <v>89.850221498738506</v>
      </c>
      <c r="F89">
        <v>89.824335377900894</v>
      </c>
      <c r="G89">
        <v>107.55323440431501</v>
      </c>
      <c r="H89">
        <v>107.806815805024</v>
      </c>
      <c r="I89">
        <v>105.63307815114899</v>
      </c>
      <c r="J89">
        <v>101.046821879543</v>
      </c>
      <c r="K89">
        <v>106.588933804405</v>
      </c>
      <c r="L89">
        <v>104.710608186968</v>
      </c>
      <c r="M89">
        <v>100.88022256618601</v>
      </c>
      <c r="N89">
        <v>113.474367224106</v>
      </c>
      <c r="O89">
        <v>110.34717131744</v>
      </c>
      <c r="P89" s="205"/>
      <c r="Q89" s="205"/>
      <c r="R89" s="205"/>
      <c r="S89" s="205"/>
      <c r="T89" s="205"/>
      <c r="U89" s="205"/>
      <c r="V89" s="205"/>
      <c r="W89" s="205"/>
      <c r="X89" s="205"/>
    </row>
    <row r="90" spans="1:24" ht="13.5" customHeight="1" x14ac:dyDescent="0.15">
      <c r="A90" s="388" t="s">
        <v>299</v>
      </c>
      <c r="B90">
        <v>494.794262222947</v>
      </c>
      <c r="C90">
        <v>471.24862571893698</v>
      </c>
      <c r="D90">
        <v>510.55633845425098</v>
      </c>
      <c r="E90">
        <v>493.89962385223703</v>
      </c>
      <c r="F90">
        <v>493.757329875312</v>
      </c>
      <c r="G90">
        <v>591.21169798260996</v>
      </c>
      <c r="H90">
        <v>592.60561506302201</v>
      </c>
      <c r="I90">
        <v>580.65674958785803</v>
      </c>
      <c r="J90">
        <v>555.44645839822601</v>
      </c>
      <c r="K90">
        <v>585.91101318036897</v>
      </c>
      <c r="L90">
        <v>575.58600451094503</v>
      </c>
      <c r="M90">
        <v>554.53067503310399</v>
      </c>
      <c r="N90">
        <v>623.75970091118199</v>
      </c>
      <c r="O90">
        <v>606.56975016591696</v>
      </c>
      <c r="P90" s="205"/>
      <c r="Q90" s="205"/>
      <c r="R90" s="205"/>
      <c r="S90" s="205"/>
      <c r="T90" s="205"/>
      <c r="U90" s="205"/>
      <c r="V90" s="205"/>
      <c r="W90" s="205"/>
      <c r="X90" s="205"/>
    </row>
    <row r="91" spans="1:24" ht="13.5" customHeight="1" x14ac:dyDescent="0.15">
      <c r="A91" s="388" t="s">
        <v>477</v>
      </c>
      <c r="B91">
        <v>28.0119536626841</v>
      </c>
      <c r="C91">
        <v>29.4615200601576</v>
      </c>
      <c r="D91">
        <v>32.077133888621702</v>
      </c>
      <c r="E91">
        <v>35.957586834165099</v>
      </c>
      <c r="F91">
        <v>41.7329616505126</v>
      </c>
      <c r="G91">
        <v>42.506208092372503</v>
      </c>
      <c r="H91">
        <v>43.372527673181899</v>
      </c>
      <c r="I91">
        <v>46.608909462110098</v>
      </c>
      <c r="J91">
        <v>48.151780637907301</v>
      </c>
      <c r="K91">
        <v>50.062461368422198</v>
      </c>
      <c r="L91">
        <v>51.501660366172302</v>
      </c>
      <c r="M91">
        <v>51.484443878383303</v>
      </c>
      <c r="N91">
        <v>54.923467358667899</v>
      </c>
      <c r="O91">
        <v>61.0963330077956</v>
      </c>
      <c r="P91" s="205"/>
      <c r="Q91" s="205"/>
      <c r="R91" s="205"/>
      <c r="S91" s="205"/>
      <c r="T91" s="205"/>
      <c r="U91" s="205"/>
      <c r="V91" s="205"/>
      <c r="W91" s="205"/>
      <c r="X91" s="205"/>
    </row>
    <row r="92" spans="1:24" ht="13.5" customHeight="1" x14ac:dyDescent="0.15">
      <c r="A92" s="388" t="s">
        <v>478</v>
      </c>
      <c r="B92">
        <v>1.78234166666667</v>
      </c>
      <c r="C92">
        <v>1.6864954301075299</v>
      </c>
      <c r="D92">
        <v>1.6512583333333299</v>
      </c>
      <c r="E92">
        <v>1.6633500000000001</v>
      </c>
      <c r="F92">
        <v>1.76566666666667</v>
      </c>
      <c r="G92">
        <v>2.2693416666666701</v>
      </c>
      <c r="H92">
        <v>2.3667250000000002</v>
      </c>
      <c r="I92">
        <v>2.5095416666666699</v>
      </c>
      <c r="J92">
        <v>2.53411083333333</v>
      </c>
      <c r="K92">
        <v>2.8181449999999999</v>
      </c>
      <c r="L92">
        <v>3.1090166666666699</v>
      </c>
      <c r="M92">
        <v>3.2215583333333302</v>
      </c>
      <c r="N92">
        <v>2.9161999999999999</v>
      </c>
      <c r="O92">
        <v>2.6279583333333298</v>
      </c>
      <c r="P92" s="205"/>
      <c r="Q92" s="205"/>
      <c r="R92" s="205"/>
      <c r="S92" s="205"/>
      <c r="T92" s="205"/>
      <c r="U92" s="205"/>
      <c r="V92" s="205"/>
      <c r="W92" s="205"/>
      <c r="X92" s="205"/>
    </row>
    <row r="93" spans="1:24" ht="13.5" customHeight="1" x14ac:dyDescent="0.15">
      <c r="A93" s="388" t="s">
        <v>479</v>
      </c>
      <c r="B93">
        <v>0.75430899010597896</v>
      </c>
      <c r="C93">
        <v>0.71841389865332195</v>
      </c>
      <c r="D93">
        <v>0.77833812041681205</v>
      </c>
      <c r="E93">
        <v>0.75294512270200198</v>
      </c>
      <c r="F93">
        <v>0.75272819693259096</v>
      </c>
      <c r="G93">
        <v>0.90129642336709603</v>
      </c>
      <c r="H93">
        <v>0.90342143625728799</v>
      </c>
      <c r="I93">
        <v>0.88520550826938005</v>
      </c>
      <c r="J93">
        <v>0.84677266710809596</v>
      </c>
      <c r="K93">
        <v>0.89327625706740899</v>
      </c>
      <c r="L93">
        <v>0.87550639698799804</v>
      </c>
      <c r="M93">
        <v>0.84549413889045</v>
      </c>
      <c r="N93">
        <v>0.94962375315694103</v>
      </c>
      <c r="O93">
        <v>0.92483955847069799</v>
      </c>
      <c r="P93" s="205"/>
      <c r="Q93" s="205"/>
      <c r="R93" s="205"/>
      <c r="S93" s="205"/>
      <c r="T93" s="205"/>
      <c r="U93" s="205"/>
      <c r="V93" s="205"/>
      <c r="W93" s="205"/>
      <c r="X93" s="205"/>
    </row>
    <row r="94" spans="1:24" ht="13.5" customHeight="1" x14ac:dyDescent="0.15">
      <c r="A94" s="388" t="s">
        <v>300</v>
      </c>
      <c r="B94">
        <v>1.4299833333333301</v>
      </c>
      <c r="C94">
        <v>1.5206249999999999</v>
      </c>
      <c r="D94">
        <v>1.82486666666667</v>
      </c>
      <c r="E94">
        <v>1.9813499999999999</v>
      </c>
      <c r="F94">
        <v>2.8965749999999999</v>
      </c>
      <c r="G94">
        <v>3.7146416666666702</v>
      </c>
      <c r="H94">
        <v>3.90981666666667</v>
      </c>
      <c r="I94">
        <v>4.3505333333333303</v>
      </c>
      <c r="J94">
        <v>4.5853250000000001</v>
      </c>
      <c r="K94">
        <v>5.2173666666666696</v>
      </c>
      <c r="L94">
        <v>5.59570833333333</v>
      </c>
      <c r="M94">
        <v>5.8056999999999999</v>
      </c>
      <c r="N94">
        <v>8.2723999999999993</v>
      </c>
      <c r="O94">
        <v>11.0204083333333</v>
      </c>
      <c r="P94" s="205"/>
      <c r="Q94" s="205"/>
      <c r="R94" s="205"/>
      <c r="S94" s="205"/>
      <c r="T94" s="205"/>
      <c r="U94" s="205"/>
      <c r="V94" s="205"/>
      <c r="W94" s="205"/>
      <c r="X94" s="205"/>
    </row>
    <row r="95" spans="1:24" ht="13.5" customHeight="1" x14ac:dyDescent="0.15">
      <c r="A95" s="388" t="s">
        <v>480</v>
      </c>
      <c r="B95">
        <v>0.64717934556016499</v>
      </c>
      <c r="C95">
        <v>0.62414083574049495</v>
      </c>
      <c r="D95">
        <v>0.63304698885732702</v>
      </c>
      <c r="E95">
        <v>0.63966057761347705</v>
      </c>
      <c r="F95">
        <v>0.60772962687825505</v>
      </c>
      <c r="G95">
        <v>0.65454547893142601</v>
      </c>
      <c r="H95">
        <v>0.74063446369708397</v>
      </c>
      <c r="I95">
        <v>0.77697668234412298</v>
      </c>
      <c r="J95">
        <v>0.74953154025984703</v>
      </c>
      <c r="K95">
        <v>0.78344511001192896</v>
      </c>
      <c r="L95">
        <v>0.77999957669715303</v>
      </c>
      <c r="M95">
        <v>0.72706494468832195</v>
      </c>
      <c r="N95">
        <v>0.811301715827773</v>
      </c>
      <c r="O95">
        <v>0.80453890673435302</v>
      </c>
      <c r="P95" s="205"/>
      <c r="Q95" s="205"/>
      <c r="R95" s="205"/>
      <c r="S95" s="205"/>
      <c r="T95" s="205"/>
      <c r="U95" s="205"/>
      <c r="V95" s="205"/>
      <c r="W95" s="205"/>
      <c r="X95" s="205"/>
    </row>
    <row r="96" spans="1:24" ht="13.5" customHeight="1" x14ac:dyDescent="0.15">
      <c r="A96" s="388" t="s">
        <v>481</v>
      </c>
      <c r="B96">
        <v>0.75430899010597896</v>
      </c>
      <c r="C96">
        <v>0.71841389865332195</v>
      </c>
      <c r="D96">
        <v>0.77833812041681205</v>
      </c>
      <c r="E96">
        <v>0.75294512270200198</v>
      </c>
      <c r="F96">
        <v>0.75272819693259096</v>
      </c>
      <c r="G96">
        <v>0.90129642336709603</v>
      </c>
      <c r="H96">
        <v>0.90342143625728799</v>
      </c>
      <c r="I96">
        <v>0.88520550826938005</v>
      </c>
      <c r="J96">
        <v>0.84677266710809596</v>
      </c>
      <c r="K96">
        <v>0.89327625706740899</v>
      </c>
      <c r="L96">
        <v>0.87550639698799804</v>
      </c>
      <c r="M96">
        <v>0.84549413889045</v>
      </c>
      <c r="N96">
        <v>0.94962375315694103</v>
      </c>
      <c r="O96">
        <v>0.92483955847069799</v>
      </c>
      <c r="P96" s="205"/>
      <c r="Q96" s="205"/>
      <c r="R96" s="205"/>
      <c r="S96" s="205"/>
      <c r="T96" s="205"/>
      <c r="U96" s="205"/>
      <c r="V96" s="205"/>
      <c r="W96" s="205"/>
      <c r="X96" s="205"/>
    </row>
    <row r="97" spans="1:24" ht="13.5" customHeight="1" x14ac:dyDescent="0.15">
      <c r="A97" s="388" t="s">
        <v>482</v>
      </c>
      <c r="B97">
        <v>5.6240750000000004</v>
      </c>
      <c r="C97">
        <v>5.3687115350877201</v>
      </c>
      <c r="D97">
        <v>5.7924755370391603</v>
      </c>
      <c r="E97">
        <v>5.6163116861762203</v>
      </c>
      <c r="F97">
        <v>5.6124666666666698</v>
      </c>
      <c r="G97">
        <v>6.7279068312963002</v>
      </c>
      <c r="H97">
        <v>6.7317182572463796</v>
      </c>
      <c r="I97">
        <v>6.6029</v>
      </c>
      <c r="J97">
        <v>6.3146000000000004</v>
      </c>
      <c r="K97">
        <v>6.669446615</v>
      </c>
      <c r="L97">
        <v>6.54215220416667</v>
      </c>
      <c r="M97">
        <v>6.2871130825000003</v>
      </c>
      <c r="N97">
        <v>7.0761518624999997</v>
      </c>
      <c r="O97">
        <v>6.8897025858333398</v>
      </c>
      <c r="P97" s="205"/>
      <c r="Q97" s="205"/>
      <c r="R97" s="205"/>
      <c r="S97" s="205"/>
      <c r="T97" s="205"/>
      <c r="U97" s="205"/>
      <c r="V97" s="205"/>
      <c r="W97" s="205"/>
      <c r="X97" s="205"/>
    </row>
    <row r="98" spans="1:24" ht="13.5" customHeight="1" x14ac:dyDescent="0.15">
      <c r="A98" s="388" t="s">
        <v>483</v>
      </c>
      <c r="B98">
        <v>2.7</v>
      </c>
      <c r="C98">
        <v>2.7</v>
      </c>
      <c r="D98">
        <v>2.7</v>
      </c>
      <c r="E98">
        <v>2.7</v>
      </c>
      <c r="F98">
        <v>2.7</v>
      </c>
      <c r="G98">
        <v>2.7</v>
      </c>
      <c r="H98">
        <v>2.7</v>
      </c>
      <c r="I98">
        <v>2.7</v>
      </c>
      <c r="J98">
        <v>2.7</v>
      </c>
      <c r="K98">
        <v>2.7</v>
      </c>
      <c r="L98">
        <v>2.7</v>
      </c>
      <c r="M98">
        <v>2.7</v>
      </c>
      <c r="N98">
        <v>2.7</v>
      </c>
      <c r="O98">
        <v>2.7</v>
      </c>
      <c r="P98" s="205"/>
      <c r="Q98" s="205"/>
      <c r="R98" s="205"/>
      <c r="S98" s="205"/>
      <c r="T98" s="205"/>
      <c r="U98" s="205"/>
      <c r="V98" s="205"/>
      <c r="W98" s="205"/>
      <c r="X98" s="205"/>
    </row>
    <row r="99" spans="1:24" ht="13.5" customHeight="1" x14ac:dyDescent="0.15">
      <c r="A99" s="388" t="s">
        <v>484</v>
      </c>
      <c r="B99">
        <v>1</v>
      </c>
      <c r="C99">
        <v>1</v>
      </c>
      <c r="D99">
        <v>1</v>
      </c>
      <c r="E99">
        <v>1</v>
      </c>
      <c r="F99">
        <v>1</v>
      </c>
      <c r="G99">
        <v>1</v>
      </c>
      <c r="H99">
        <v>1</v>
      </c>
      <c r="I99">
        <v>1</v>
      </c>
      <c r="J99">
        <v>1</v>
      </c>
      <c r="K99">
        <v>1</v>
      </c>
      <c r="L99">
        <v>1</v>
      </c>
      <c r="M99">
        <v>1</v>
      </c>
      <c r="N99">
        <v>1</v>
      </c>
      <c r="O99">
        <v>1</v>
      </c>
      <c r="P99" s="205"/>
      <c r="Q99" s="205"/>
      <c r="R99" s="205"/>
      <c r="S99" s="205"/>
      <c r="T99" s="205"/>
      <c r="U99" s="205"/>
      <c r="V99" s="205"/>
      <c r="W99" s="205"/>
      <c r="X99" s="205"/>
    </row>
    <row r="100" spans="1:24" ht="13.5" customHeight="1" x14ac:dyDescent="0.15">
      <c r="A100" s="388" t="s">
        <v>308</v>
      </c>
      <c r="B100">
        <v>8.0577708333333309</v>
      </c>
      <c r="C100">
        <v>7.7854183333333298</v>
      </c>
      <c r="D100">
        <v>7.8336054166666704</v>
      </c>
      <c r="E100">
        <v>7.8568137499999997</v>
      </c>
      <c r="F100">
        <v>7.7322333333333297</v>
      </c>
      <c r="G100">
        <v>7.6548150000000001</v>
      </c>
      <c r="H100">
        <v>7.5999370833333302</v>
      </c>
      <c r="I100">
        <v>7.34793875</v>
      </c>
      <c r="J100">
        <v>7.51916458333333</v>
      </c>
      <c r="K100">
        <v>7.6966983333333303</v>
      </c>
      <c r="L100">
        <v>7.7216500000000003</v>
      </c>
      <c r="M100">
        <v>7.7343883333333299</v>
      </c>
      <c r="N100">
        <v>7.7482437500000003</v>
      </c>
      <c r="O100">
        <v>7.8319741666666696</v>
      </c>
      <c r="P100" s="205"/>
      <c r="Q100" s="205"/>
      <c r="R100" s="205"/>
      <c r="S100" s="205"/>
      <c r="T100" s="205"/>
      <c r="U100" s="205"/>
      <c r="V100" s="205"/>
      <c r="W100" s="205"/>
      <c r="X100" s="205"/>
    </row>
    <row r="101" spans="1:24" ht="13.5" customHeight="1" x14ac:dyDescent="0.15">
      <c r="A101" s="388" t="s">
        <v>485</v>
      </c>
      <c r="B101">
        <v>5726.0710208333303</v>
      </c>
      <c r="C101">
        <v>6658.0312583333298</v>
      </c>
      <c r="D101">
        <v>6985.8290263333301</v>
      </c>
      <c r="E101">
        <v>6907.8780694999996</v>
      </c>
      <c r="F101">
        <v>7014.1187772499998</v>
      </c>
      <c r="G101">
        <v>7485.51674166667</v>
      </c>
      <c r="H101">
        <v>8967.9270795833309</v>
      </c>
      <c r="I101">
        <v>9088.3194962316593</v>
      </c>
      <c r="J101">
        <v>9011.1341772519409</v>
      </c>
      <c r="K101">
        <v>9183.8758639098396</v>
      </c>
      <c r="L101">
        <v>9565.0821834383296</v>
      </c>
      <c r="P101" s="205"/>
      <c r="Q101" s="205"/>
      <c r="R101" s="205"/>
      <c r="S101" s="205"/>
      <c r="T101" s="205"/>
      <c r="U101" s="205"/>
      <c r="V101" s="205"/>
      <c r="W101" s="205"/>
      <c r="X101" s="205"/>
    </row>
    <row r="102" spans="1:24" ht="13.5" customHeight="1" x14ac:dyDescent="0.15">
      <c r="A102" s="388" t="s">
        <v>486</v>
      </c>
      <c r="B102">
        <v>494.794262222947</v>
      </c>
      <c r="C102">
        <v>471.24862571893698</v>
      </c>
      <c r="D102">
        <v>510.55633845425098</v>
      </c>
      <c r="E102">
        <v>493.89962385223703</v>
      </c>
      <c r="F102">
        <v>493.757329875312</v>
      </c>
      <c r="G102">
        <v>591.21169798260996</v>
      </c>
      <c r="H102">
        <v>592.60561506302201</v>
      </c>
      <c r="I102">
        <v>580.65674958785803</v>
      </c>
      <c r="J102">
        <v>555.44645839822601</v>
      </c>
      <c r="K102">
        <v>585.91101318036897</v>
      </c>
      <c r="L102">
        <v>575.58600451094503</v>
      </c>
      <c r="M102">
        <v>554.53067503310399</v>
      </c>
      <c r="N102">
        <v>623.75970091118199</v>
      </c>
      <c r="O102">
        <v>606.56975016591696</v>
      </c>
      <c r="P102" s="205"/>
      <c r="Q102" s="205"/>
      <c r="R102" s="205"/>
      <c r="S102" s="205"/>
      <c r="T102" s="205"/>
      <c r="U102" s="205"/>
      <c r="V102" s="205"/>
      <c r="W102" s="205"/>
      <c r="X102" s="205"/>
    </row>
    <row r="103" spans="1:24" ht="13.5" customHeight="1" x14ac:dyDescent="0.15">
      <c r="A103" s="388" t="s">
        <v>487</v>
      </c>
      <c r="B103">
        <v>203.63583333333301</v>
      </c>
      <c r="C103">
        <v>204.01750000000001</v>
      </c>
      <c r="D103">
        <v>204.35833333333301</v>
      </c>
      <c r="E103">
        <v>205.39416666666699</v>
      </c>
      <c r="F103">
        <v>206.449166666667</v>
      </c>
      <c r="G103">
        <v>206.5</v>
      </c>
      <c r="H103">
        <v>206.5</v>
      </c>
      <c r="I103">
        <v>206.5</v>
      </c>
      <c r="J103">
        <v>207.71666666666701</v>
      </c>
      <c r="K103">
        <v>208.5</v>
      </c>
      <c r="L103">
        <v>208.5</v>
      </c>
      <c r="M103">
        <v>208.5</v>
      </c>
      <c r="N103">
        <v>208.5</v>
      </c>
      <c r="O103">
        <v>208.5</v>
      </c>
      <c r="P103" s="205"/>
      <c r="Q103" s="205"/>
      <c r="R103" s="205"/>
      <c r="S103" s="205"/>
      <c r="T103" s="205"/>
      <c r="U103" s="205"/>
      <c r="V103" s="205"/>
      <c r="W103" s="205"/>
      <c r="X103" s="205"/>
    </row>
    <row r="104" spans="1:24" ht="13.5" customHeight="1" x14ac:dyDescent="0.15">
      <c r="A104" s="388" t="s">
        <v>488</v>
      </c>
      <c r="B104">
        <v>39.797400000000003</v>
      </c>
      <c r="C104">
        <v>40.522821939374403</v>
      </c>
      <c r="D104">
        <v>41.949722952315597</v>
      </c>
      <c r="E104">
        <v>43.462783333333299</v>
      </c>
      <c r="F104">
        <v>45.2159808923792</v>
      </c>
      <c r="G104">
        <v>50.706426673943902</v>
      </c>
      <c r="H104">
        <v>63.335818369892401</v>
      </c>
      <c r="I104">
        <v>64.769680284992802</v>
      </c>
      <c r="J104">
        <v>68.031753981281199</v>
      </c>
      <c r="K104">
        <v>88.814966176919299</v>
      </c>
      <c r="L104">
        <v>93.509807213621301</v>
      </c>
      <c r="M104">
        <v>89.226636511630403</v>
      </c>
      <c r="N104">
        <v>115.630715521746</v>
      </c>
      <c r="O104">
        <v>141.03591270218899</v>
      </c>
      <c r="P104" s="205"/>
      <c r="Q104" s="205"/>
      <c r="R104" s="205"/>
      <c r="S104" s="205"/>
      <c r="T104" s="205"/>
      <c r="U104" s="205"/>
      <c r="V104" s="205"/>
      <c r="W104" s="205"/>
      <c r="X104" s="205"/>
    </row>
    <row r="105" spans="1:24" ht="13.5" customHeight="1" x14ac:dyDescent="0.15">
      <c r="A105" s="388" t="s">
        <v>489</v>
      </c>
      <c r="P105" s="205"/>
      <c r="Q105" s="205"/>
      <c r="R105" s="205"/>
      <c r="S105" s="205"/>
      <c r="T105" s="205"/>
      <c r="U105" s="205"/>
      <c r="V105" s="205"/>
      <c r="W105" s="205"/>
      <c r="X105" s="205"/>
    </row>
    <row r="106" spans="1:24" ht="13.5" customHeight="1" x14ac:dyDescent="0.15">
      <c r="A106" s="388" t="s">
        <v>490</v>
      </c>
      <c r="P106" s="205"/>
      <c r="Q106" s="205"/>
      <c r="R106" s="205"/>
      <c r="S106" s="205"/>
      <c r="T106" s="205"/>
      <c r="U106" s="205"/>
      <c r="V106" s="205"/>
      <c r="W106" s="205"/>
      <c r="X106" s="205"/>
    </row>
    <row r="107" spans="1:24" ht="13.5" customHeight="1" x14ac:dyDescent="0.15">
      <c r="A107" s="388" t="s">
        <v>312</v>
      </c>
      <c r="B107">
        <v>18.895099999999999</v>
      </c>
      <c r="C107">
        <v>18.917141666666701</v>
      </c>
      <c r="D107">
        <v>19.502249512161502</v>
      </c>
      <c r="E107">
        <v>20.353779166666701</v>
      </c>
      <c r="F107">
        <v>20.987158333333301</v>
      </c>
      <c r="G107">
        <v>21.945174999999999</v>
      </c>
      <c r="H107">
        <v>22.835018390426001</v>
      </c>
      <c r="I107">
        <v>23.4870839434552</v>
      </c>
      <c r="J107">
        <v>23.902728292543198</v>
      </c>
      <c r="K107">
        <v>24.508538914892601</v>
      </c>
      <c r="L107">
        <v>24.581880517284599</v>
      </c>
      <c r="M107">
        <v>24.0166553242681</v>
      </c>
      <c r="N107">
        <v>24.485873729113099</v>
      </c>
      <c r="O107">
        <v>24.601646823681801</v>
      </c>
      <c r="P107" s="205"/>
      <c r="Q107" s="205"/>
      <c r="R107" s="205"/>
      <c r="S107" s="205"/>
      <c r="T107" s="205"/>
      <c r="U107" s="205"/>
      <c r="V107" s="205"/>
      <c r="W107" s="205"/>
      <c r="X107" s="205"/>
    </row>
    <row r="108" spans="1:24" ht="13.5" customHeight="1" x14ac:dyDescent="0.15">
      <c r="A108" s="388" t="s">
        <v>491</v>
      </c>
      <c r="B108">
        <v>7.7691666666666697</v>
      </c>
      <c r="C108">
        <v>7.7839999999999998</v>
      </c>
      <c r="D108">
        <v>7.7564166666666701</v>
      </c>
      <c r="E108">
        <v>7.7560000000000002</v>
      </c>
      <c r="F108">
        <v>7.7540833333333303</v>
      </c>
      <c r="G108">
        <v>7.7517500000000004</v>
      </c>
      <c r="H108">
        <v>7.7622499999999999</v>
      </c>
      <c r="I108">
        <v>7.7932499999999996</v>
      </c>
      <c r="J108">
        <v>7.8384999999999998</v>
      </c>
      <c r="K108">
        <v>7.8359166666666704</v>
      </c>
      <c r="L108">
        <v>7.75725</v>
      </c>
      <c r="M108">
        <v>7.77325</v>
      </c>
      <c r="N108">
        <v>7.8314166666666596</v>
      </c>
      <c r="O108">
        <v>7.8295833333333302</v>
      </c>
      <c r="P108" s="205"/>
      <c r="Q108" s="205"/>
      <c r="R108" s="205"/>
      <c r="S108" s="205"/>
      <c r="T108" s="205"/>
      <c r="U108" s="205"/>
      <c r="V108" s="205"/>
      <c r="W108" s="205"/>
      <c r="X108" s="205"/>
    </row>
    <row r="109" spans="1:24" ht="13.5" customHeight="1" x14ac:dyDescent="0.15">
      <c r="A109" s="388" t="s">
        <v>492</v>
      </c>
      <c r="B109">
        <v>207.944166666667</v>
      </c>
      <c r="C109">
        <v>201.05500000000001</v>
      </c>
      <c r="D109">
        <v>225.104166666667</v>
      </c>
      <c r="E109">
        <v>223.69499999999999</v>
      </c>
      <c r="F109">
        <v>232.601666666667</v>
      </c>
      <c r="G109">
        <v>279.33249999999998</v>
      </c>
      <c r="H109">
        <v>281.52333333333303</v>
      </c>
      <c r="I109">
        <v>274.433333333333</v>
      </c>
      <c r="J109">
        <v>270.21166666666699</v>
      </c>
      <c r="K109">
        <v>290.66000000000003</v>
      </c>
      <c r="L109">
        <v>307.99666666666701</v>
      </c>
      <c r="M109">
        <v>303.14083333333298</v>
      </c>
      <c r="N109">
        <v>372.59583333333302</v>
      </c>
      <c r="O109">
        <v>353.08833333333303</v>
      </c>
      <c r="P109" s="205"/>
      <c r="Q109" s="205"/>
      <c r="R109" s="205"/>
      <c r="S109" s="205"/>
      <c r="T109" s="205"/>
      <c r="U109" s="205"/>
      <c r="V109" s="205"/>
      <c r="W109" s="205"/>
      <c r="X109" s="205"/>
    </row>
    <row r="110" spans="1:24" ht="13.5" customHeight="1" x14ac:dyDescent="0.15">
      <c r="A110" s="388" t="s">
        <v>493</v>
      </c>
      <c r="P110" s="205"/>
      <c r="Q110" s="205"/>
      <c r="R110" s="205"/>
      <c r="S110" s="205"/>
      <c r="T110" s="205"/>
      <c r="U110" s="205"/>
      <c r="V110" s="205"/>
      <c r="W110" s="205"/>
      <c r="X110" s="205"/>
    </row>
    <row r="111" spans="1:24" ht="13.5" customHeight="1" x14ac:dyDescent="0.15">
      <c r="A111" s="388" t="s">
        <v>494</v>
      </c>
      <c r="B111">
        <v>122.24181120516501</v>
      </c>
      <c r="C111">
        <v>115.954039762284</v>
      </c>
      <c r="D111">
        <v>125.08278701376901</v>
      </c>
      <c r="E111">
        <v>122.17912132045799</v>
      </c>
      <c r="F111">
        <v>116.767352506899</v>
      </c>
      <c r="G111">
        <v>131.91870843143201</v>
      </c>
      <c r="H111">
        <v>120.81154806523899</v>
      </c>
      <c r="I111">
        <v>106.839572014</v>
      </c>
      <c r="J111">
        <v>108.300176306626</v>
      </c>
      <c r="K111">
        <v>122.60677360190699</v>
      </c>
      <c r="L111">
        <v>135.42171162920499</v>
      </c>
      <c r="M111">
        <v>126.988860204557</v>
      </c>
      <c r="N111">
        <v>135.27990200138001</v>
      </c>
      <c r="O111">
        <v>137.94295242996699</v>
      </c>
      <c r="P111" s="205"/>
      <c r="Q111" s="205"/>
      <c r="R111" s="205"/>
      <c r="S111" s="205"/>
      <c r="T111" s="205"/>
      <c r="U111" s="205"/>
      <c r="V111" s="205"/>
      <c r="W111" s="205"/>
      <c r="X111" s="205"/>
    </row>
    <row r="112" spans="1:24" ht="13.5" customHeight="1" x14ac:dyDescent="0.15">
      <c r="A112" s="388" t="s">
        <v>495</v>
      </c>
      <c r="P112" s="205"/>
      <c r="Q112" s="205"/>
      <c r="R112" s="205"/>
      <c r="S112" s="205"/>
      <c r="T112" s="205"/>
      <c r="U112" s="205"/>
      <c r="V112" s="205"/>
      <c r="W112" s="205"/>
      <c r="X112" s="205"/>
    </row>
    <row r="113" spans="1:24" ht="13.5" customHeight="1" x14ac:dyDescent="0.15">
      <c r="A113" s="388" t="s">
        <v>496</v>
      </c>
      <c r="P113" s="205"/>
      <c r="Q113" s="205"/>
      <c r="R113" s="205"/>
      <c r="S113" s="205"/>
      <c r="T113" s="205"/>
      <c r="U113" s="205"/>
      <c r="V113" s="205"/>
      <c r="W113" s="205"/>
      <c r="X113" s="205"/>
    </row>
    <row r="114" spans="1:24" ht="13.5" customHeight="1" x14ac:dyDescent="0.15">
      <c r="A114" s="388" t="s">
        <v>497</v>
      </c>
      <c r="P114" s="205"/>
      <c r="Q114" s="205"/>
      <c r="R114" s="205"/>
      <c r="S114" s="205"/>
      <c r="T114" s="205"/>
      <c r="U114" s="205"/>
      <c r="V114" s="205"/>
      <c r="W114" s="205"/>
      <c r="X114" s="205"/>
    </row>
    <row r="115" spans="1:24" ht="13.5" customHeight="1" x14ac:dyDescent="0.15">
      <c r="A115" s="388" t="s">
        <v>498</v>
      </c>
      <c r="P115" s="205"/>
      <c r="Q115" s="205"/>
      <c r="R115" s="205"/>
      <c r="S115" s="205"/>
      <c r="T115" s="205"/>
      <c r="U115" s="205"/>
      <c r="V115" s="205"/>
      <c r="W115" s="205"/>
      <c r="X115" s="205"/>
    </row>
    <row r="116" spans="1:24" ht="13.5" customHeight="1" x14ac:dyDescent="0.15">
      <c r="A116" s="388" t="s">
        <v>316</v>
      </c>
      <c r="B116">
        <v>45.725812121212101</v>
      </c>
      <c r="C116">
        <v>46.670466666666698</v>
      </c>
      <c r="D116">
        <v>53.437233333333303</v>
      </c>
      <c r="E116">
        <v>58.597845416666701</v>
      </c>
      <c r="F116">
        <v>61.029514460784299</v>
      </c>
      <c r="G116">
        <v>64.151944463278596</v>
      </c>
      <c r="H116">
        <v>67.195312807389399</v>
      </c>
      <c r="I116">
        <v>65.121568645066006</v>
      </c>
      <c r="J116">
        <v>68.389467093542095</v>
      </c>
      <c r="K116">
        <v>70.420340535955106</v>
      </c>
      <c r="L116">
        <v>74.099566883605206</v>
      </c>
      <c r="M116">
        <v>73.918012815435105</v>
      </c>
      <c r="N116">
        <v>78.604490582991602</v>
      </c>
      <c r="O116">
        <v>82.599276446078406</v>
      </c>
      <c r="P116" s="205"/>
      <c r="Q116" s="205"/>
      <c r="R116" s="205"/>
      <c r="S116" s="205"/>
      <c r="T116" s="205"/>
      <c r="U116" s="205"/>
      <c r="V116" s="205"/>
      <c r="W116" s="205"/>
      <c r="X116" s="205"/>
    </row>
    <row r="117" spans="1:24" ht="13.5" customHeight="1" x14ac:dyDescent="0.15">
      <c r="A117" s="388" t="s">
        <v>499</v>
      </c>
      <c r="B117">
        <v>9090.4333333333307</v>
      </c>
      <c r="C117">
        <v>8770.4333333333307</v>
      </c>
      <c r="D117">
        <v>9386.6291666666693</v>
      </c>
      <c r="E117">
        <v>10461.24</v>
      </c>
      <c r="F117">
        <v>11865.2112962963</v>
      </c>
      <c r="G117">
        <v>13389.412936507901</v>
      </c>
      <c r="H117">
        <v>13308.3268020542</v>
      </c>
      <c r="I117">
        <v>13380.8338788891</v>
      </c>
      <c r="J117">
        <v>14236.938773481799</v>
      </c>
      <c r="K117">
        <v>14147.671360545401</v>
      </c>
      <c r="L117">
        <v>14582.203467817701</v>
      </c>
      <c r="M117">
        <v>14308.1439011897</v>
      </c>
      <c r="N117">
        <v>14849.8539362105</v>
      </c>
      <c r="O117">
        <v>15236.884662050599</v>
      </c>
      <c r="P117" s="205"/>
      <c r="Q117" s="205"/>
      <c r="R117" s="205"/>
      <c r="S117" s="205"/>
      <c r="T117" s="205"/>
      <c r="U117" s="205"/>
      <c r="V117" s="205"/>
      <c r="W117" s="205"/>
      <c r="X117" s="205"/>
    </row>
    <row r="118" spans="1:24" ht="13.5" customHeight="1" x14ac:dyDescent="0.15">
      <c r="A118" s="388" t="s">
        <v>500</v>
      </c>
      <c r="B118">
        <v>10254.176470289</v>
      </c>
      <c r="C118">
        <v>10616.306643907599</v>
      </c>
      <c r="D118">
        <v>12175.5472222222</v>
      </c>
      <c r="E118">
        <v>18414.448010037398</v>
      </c>
      <c r="F118">
        <v>25941.664144597202</v>
      </c>
      <c r="G118">
        <v>29011.491377053</v>
      </c>
      <c r="H118">
        <v>30914.8524362967</v>
      </c>
      <c r="I118">
        <v>33226.298152412703</v>
      </c>
      <c r="J118">
        <v>40864.329009777</v>
      </c>
      <c r="K118">
        <v>42000</v>
      </c>
      <c r="L118">
        <v>42000</v>
      </c>
      <c r="M118">
        <v>42000</v>
      </c>
      <c r="N118">
        <v>42000</v>
      </c>
      <c r="O118">
        <v>42000</v>
      </c>
      <c r="P118" s="205"/>
      <c r="Q118" s="205"/>
      <c r="R118" s="205"/>
      <c r="S118" s="205"/>
      <c r="T118" s="205"/>
      <c r="U118" s="205"/>
      <c r="V118" s="205"/>
      <c r="W118" s="205"/>
      <c r="X118" s="205"/>
    </row>
    <row r="119" spans="1:24" ht="13.5" customHeight="1" x14ac:dyDescent="0.15">
      <c r="A119" s="388" t="s">
        <v>501</v>
      </c>
      <c r="B119">
        <v>1170</v>
      </c>
      <c r="C119">
        <v>1170</v>
      </c>
      <c r="D119">
        <v>1166.1666666666699</v>
      </c>
      <c r="E119">
        <v>1166</v>
      </c>
      <c r="F119">
        <v>1166</v>
      </c>
      <c r="G119">
        <v>1167.3333333333301</v>
      </c>
      <c r="H119">
        <v>1182</v>
      </c>
      <c r="I119">
        <v>1184</v>
      </c>
      <c r="J119">
        <v>1182.75</v>
      </c>
      <c r="K119">
        <v>1182</v>
      </c>
      <c r="L119">
        <v>1192</v>
      </c>
      <c r="M119">
        <v>1450</v>
      </c>
      <c r="N119">
        <v>1450</v>
      </c>
      <c r="O119">
        <v>1312.5</v>
      </c>
      <c r="P119" s="205"/>
      <c r="Q119" s="205"/>
      <c r="R119" s="205"/>
      <c r="S119" s="205"/>
      <c r="T119" s="205"/>
      <c r="U119" s="205"/>
      <c r="V119" s="205"/>
      <c r="W119" s="205"/>
      <c r="X119" s="205"/>
    </row>
    <row r="120" spans="1:24" ht="13.5" customHeight="1" x14ac:dyDescent="0.15">
      <c r="A120" s="388" t="s">
        <v>502</v>
      </c>
      <c r="B120">
        <v>0.75430899010597896</v>
      </c>
      <c r="C120">
        <v>0.71841389865332195</v>
      </c>
      <c r="D120">
        <v>0.77833812041681205</v>
      </c>
      <c r="E120">
        <v>0.75294512270200198</v>
      </c>
      <c r="F120">
        <v>0.75272819693259096</v>
      </c>
      <c r="G120">
        <v>0.90129642336709603</v>
      </c>
      <c r="H120">
        <v>0.90342143625728799</v>
      </c>
      <c r="I120">
        <v>0.88520550826938005</v>
      </c>
      <c r="J120">
        <v>0.84677266710809596</v>
      </c>
      <c r="K120">
        <v>0.89327625706740899</v>
      </c>
      <c r="L120">
        <v>0.87550639698799804</v>
      </c>
      <c r="M120">
        <v>0.84549413889045</v>
      </c>
      <c r="N120">
        <v>0.94962375315694103</v>
      </c>
      <c r="O120">
        <v>0.92483955847069799</v>
      </c>
      <c r="P120" s="205"/>
      <c r="Q120" s="205"/>
      <c r="R120" s="205"/>
      <c r="S120" s="205"/>
      <c r="T120" s="205"/>
      <c r="U120" s="205"/>
      <c r="V120" s="205"/>
      <c r="W120" s="205"/>
      <c r="X120" s="205"/>
    </row>
    <row r="121" spans="1:24" ht="13.5" customHeight="1" x14ac:dyDescent="0.15">
      <c r="A121" s="388" t="s">
        <v>503</v>
      </c>
      <c r="B121">
        <v>0.64717934556016499</v>
      </c>
      <c r="C121">
        <v>0.62414083574049495</v>
      </c>
      <c r="D121">
        <v>0.63304698885732702</v>
      </c>
      <c r="E121">
        <v>0.63966057761347705</v>
      </c>
      <c r="F121">
        <v>0.60772962687825505</v>
      </c>
      <c r="G121">
        <v>0.65454547893142601</v>
      </c>
      <c r="H121">
        <v>0.74063446369708397</v>
      </c>
      <c r="I121">
        <v>0.77697668234412298</v>
      </c>
      <c r="J121">
        <v>0.74953154025984703</v>
      </c>
      <c r="K121">
        <v>0.78344511001192896</v>
      </c>
      <c r="L121">
        <v>0.77999957669715303</v>
      </c>
      <c r="M121">
        <v>0.72706494468832195</v>
      </c>
      <c r="N121">
        <v>0.811301715827773</v>
      </c>
      <c r="O121">
        <v>0.80453890673435302</v>
      </c>
      <c r="P121" s="205"/>
      <c r="Q121" s="205"/>
      <c r="R121" s="205"/>
      <c r="S121" s="205"/>
      <c r="T121" s="205"/>
      <c r="U121" s="205"/>
      <c r="V121" s="205"/>
      <c r="W121" s="205"/>
      <c r="X121" s="205"/>
    </row>
    <row r="122" spans="1:24" ht="13.5" customHeight="1" x14ac:dyDescent="0.15">
      <c r="A122" s="388" t="s">
        <v>504</v>
      </c>
      <c r="B122">
        <v>3.7389749999999999</v>
      </c>
      <c r="C122">
        <v>3.5781293062201001</v>
      </c>
      <c r="D122">
        <v>3.8559218253968202</v>
      </c>
      <c r="E122">
        <v>3.61075833333333</v>
      </c>
      <c r="F122">
        <v>3.577925</v>
      </c>
      <c r="G122">
        <v>3.88683333333333</v>
      </c>
      <c r="H122">
        <v>3.8405666666666698</v>
      </c>
      <c r="I122">
        <v>3.5995555481283401</v>
      </c>
      <c r="J122">
        <v>3.59055812689938</v>
      </c>
      <c r="K122">
        <v>3.5645273466109302</v>
      </c>
      <c r="L122">
        <v>3.4424058519879299</v>
      </c>
      <c r="M122">
        <v>3.23019832251082</v>
      </c>
      <c r="N122">
        <v>3.3596144015818901</v>
      </c>
      <c r="O122">
        <v>3.6673747160226</v>
      </c>
      <c r="P122" s="205"/>
      <c r="Q122" s="205"/>
      <c r="R122" s="205"/>
      <c r="S122" s="205"/>
      <c r="T122" s="205"/>
      <c r="U122" s="205"/>
      <c r="V122" s="205"/>
      <c r="W122" s="205"/>
      <c r="X122" s="205"/>
    </row>
    <row r="123" spans="1:24" ht="13.5" customHeight="1" x14ac:dyDescent="0.15">
      <c r="A123" s="388" t="s">
        <v>505</v>
      </c>
      <c r="B123">
        <v>0.75430899010597896</v>
      </c>
      <c r="C123">
        <v>0.71841389865332195</v>
      </c>
      <c r="D123">
        <v>0.77833812041681205</v>
      </c>
      <c r="E123">
        <v>0.75294512270200198</v>
      </c>
      <c r="F123">
        <v>0.75272819693259096</v>
      </c>
      <c r="G123">
        <v>0.90129642336709603</v>
      </c>
      <c r="H123">
        <v>0.90342143625728799</v>
      </c>
      <c r="I123">
        <v>0.88520550826938005</v>
      </c>
      <c r="J123">
        <v>0.84677266710809596</v>
      </c>
      <c r="K123">
        <v>0.89327625706740899</v>
      </c>
      <c r="L123">
        <v>0.87550639698799804</v>
      </c>
      <c r="M123">
        <v>0.84549413889045</v>
      </c>
      <c r="N123">
        <v>0.94962375315694103</v>
      </c>
      <c r="O123">
        <v>0.92483955847069799</v>
      </c>
      <c r="P123" s="205"/>
      <c r="Q123" s="205"/>
      <c r="R123" s="205"/>
      <c r="S123" s="205"/>
      <c r="T123" s="205"/>
      <c r="U123" s="205"/>
      <c r="V123" s="205"/>
      <c r="W123" s="205"/>
      <c r="X123" s="205"/>
    </row>
    <row r="124" spans="1:24" ht="13.5" customHeight="1" x14ac:dyDescent="0.15">
      <c r="A124" s="388" t="s">
        <v>506</v>
      </c>
      <c r="B124">
        <v>87.196146330091494</v>
      </c>
      <c r="C124">
        <v>85.893463202276493</v>
      </c>
      <c r="D124">
        <v>88.749802387645204</v>
      </c>
      <c r="E124">
        <v>100.39788320357999</v>
      </c>
      <c r="F124">
        <v>110.934527811188</v>
      </c>
      <c r="G124">
        <v>116.969776646049</v>
      </c>
      <c r="H124">
        <v>125.095034603174</v>
      </c>
      <c r="I124">
        <v>127.964544179198</v>
      </c>
      <c r="J124">
        <v>128.87151906465999</v>
      </c>
      <c r="K124">
        <v>133.31211833795999</v>
      </c>
      <c r="L124">
        <v>142.402832756013</v>
      </c>
      <c r="M124">
        <v>150.79010594302599</v>
      </c>
      <c r="N124">
        <v>153.426816475659</v>
      </c>
      <c r="O124">
        <v>154.15877903172199</v>
      </c>
      <c r="P124" s="205"/>
      <c r="Q124" s="205"/>
      <c r="R124" s="205"/>
      <c r="S124" s="205"/>
      <c r="T124" s="205"/>
      <c r="U124" s="205"/>
      <c r="V124" s="205"/>
      <c r="W124" s="205"/>
      <c r="X124" s="205"/>
    </row>
    <row r="125" spans="1:24" ht="13.5" customHeight="1" x14ac:dyDescent="0.15">
      <c r="A125" s="388" t="s">
        <v>507</v>
      </c>
      <c r="B125">
        <v>87.779875000000004</v>
      </c>
      <c r="C125">
        <v>79.807019832189198</v>
      </c>
      <c r="D125">
        <v>79.790455417006498</v>
      </c>
      <c r="E125">
        <v>97.595658277638506</v>
      </c>
      <c r="F125">
        <v>105.944781034025</v>
      </c>
      <c r="G125">
        <v>121.044025684011</v>
      </c>
      <c r="H125">
        <v>108.79290004683401</v>
      </c>
      <c r="I125">
        <v>112.166141081871</v>
      </c>
      <c r="J125">
        <v>110.42317934106001</v>
      </c>
      <c r="K125">
        <v>109.009665900863</v>
      </c>
      <c r="L125">
        <v>106.77458226243699</v>
      </c>
      <c r="M125">
        <v>109.754323839417</v>
      </c>
      <c r="N125">
        <v>131.49814044376399</v>
      </c>
      <c r="O125">
        <v>140.49110006234</v>
      </c>
      <c r="P125" s="205"/>
      <c r="Q125" s="205"/>
      <c r="R125" s="205"/>
      <c r="S125" s="205"/>
      <c r="T125" s="205"/>
      <c r="U125" s="205"/>
      <c r="V125" s="205"/>
      <c r="W125" s="205"/>
      <c r="X125" s="205"/>
    </row>
    <row r="126" spans="1:24" ht="13.5" customHeight="1" x14ac:dyDescent="0.15">
      <c r="A126" s="388" t="s">
        <v>508</v>
      </c>
      <c r="B126">
        <v>0.71</v>
      </c>
      <c r="C126">
        <v>0.71</v>
      </c>
      <c r="D126">
        <v>0.71</v>
      </c>
      <c r="E126">
        <v>0.71</v>
      </c>
      <c r="F126">
        <v>0.71</v>
      </c>
      <c r="G126">
        <v>0.71</v>
      </c>
      <c r="H126">
        <v>0.71</v>
      </c>
      <c r="I126">
        <v>0.71</v>
      </c>
      <c r="J126">
        <v>0.71</v>
      </c>
      <c r="K126">
        <v>0.71</v>
      </c>
      <c r="L126">
        <v>0.71</v>
      </c>
      <c r="M126">
        <v>0.71</v>
      </c>
      <c r="N126">
        <v>0.71</v>
      </c>
      <c r="O126">
        <v>0.71</v>
      </c>
      <c r="P126" s="205"/>
      <c r="Q126" s="205"/>
      <c r="R126" s="205"/>
      <c r="S126" s="205"/>
      <c r="T126" s="205"/>
      <c r="U126" s="205"/>
      <c r="V126" s="205"/>
      <c r="W126" s="205"/>
      <c r="X126" s="205"/>
    </row>
    <row r="127" spans="1:24" ht="13.5" customHeight="1" x14ac:dyDescent="0.15">
      <c r="A127" s="388" t="s">
        <v>509</v>
      </c>
      <c r="B127">
        <v>147.35499999999999</v>
      </c>
      <c r="C127">
        <v>146.620833333333</v>
      </c>
      <c r="D127">
        <v>149.11250000000001</v>
      </c>
      <c r="E127">
        <v>152.129166666667</v>
      </c>
      <c r="F127">
        <v>179.191666666667</v>
      </c>
      <c r="G127">
        <v>221.72833333333301</v>
      </c>
      <c r="H127">
        <v>342.16</v>
      </c>
      <c r="I127">
        <v>326.00102272727298</v>
      </c>
      <c r="J127">
        <v>344.70583333333298</v>
      </c>
      <c r="K127">
        <v>382.74731060606098</v>
      </c>
      <c r="L127">
        <v>412.95333333333298</v>
      </c>
      <c r="M127">
        <v>425.90750000000003</v>
      </c>
      <c r="N127">
        <v>460.16500000000002</v>
      </c>
      <c r="O127">
        <v>456.16500000000002</v>
      </c>
      <c r="P127" s="205"/>
      <c r="Q127" s="205"/>
      <c r="R127" s="205"/>
      <c r="S127" s="205"/>
      <c r="T127" s="205"/>
      <c r="U127" s="205"/>
      <c r="V127" s="205"/>
      <c r="W127" s="205"/>
      <c r="X127" s="205"/>
    </row>
    <row r="128" spans="1:24" ht="13.5" customHeight="1" x14ac:dyDescent="0.15">
      <c r="A128" s="388" t="s">
        <v>322</v>
      </c>
      <c r="B128">
        <v>79.233151704545506</v>
      </c>
      <c r="C128">
        <v>88.810769971045602</v>
      </c>
      <c r="D128">
        <v>84.529601757352907</v>
      </c>
      <c r="E128">
        <v>86.122878898265398</v>
      </c>
      <c r="F128">
        <v>87.922163808972698</v>
      </c>
      <c r="G128">
        <v>98.178453326527105</v>
      </c>
      <c r="H128">
        <v>101.504369498594</v>
      </c>
      <c r="I128">
        <v>103.410004519014</v>
      </c>
      <c r="J128">
        <v>101.301574049018</v>
      </c>
      <c r="K128">
        <v>101.99129838935001</v>
      </c>
      <c r="L128">
        <v>106.45078015851701</v>
      </c>
      <c r="M128">
        <v>109.63774659236699</v>
      </c>
      <c r="N128">
        <v>117.865989201682</v>
      </c>
      <c r="O128">
        <v>139.846383759617</v>
      </c>
      <c r="P128" s="205"/>
      <c r="Q128" s="205"/>
      <c r="R128" s="205"/>
      <c r="S128" s="205"/>
      <c r="T128" s="205"/>
      <c r="U128" s="205"/>
      <c r="V128" s="205"/>
      <c r="W128" s="205"/>
      <c r="X128" s="205"/>
    </row>
    <row r="129" spans="1:24" ht="13.5" customHeight="1" x14ac:dyDescent="0.15">
      <c r="A129" s="388" t="s">
        <v>510</v>
      </c>
      <c r="B129">
        <v>1.0901594863867701</v>
      </c>
      <c r="C129">
        <v>0.96946320149673504</v>
      </c>
      <c r="D129">
        <v>0.96580103065870804</v>
      </c>
      <c r="E129">
        <v>1.0358430965205401</v>
      </c>
      <c r="F129">
        <v>1.1093632928169199</v>
      </c>
      <c r="G129">
        <v>1.33109026245502</v>
      </c>
      <c r="H129">
        <v>1.3452139760194699</v>
      </c>
      <c r="I129">
        <v>1.3047580767159199</v>
      </c>
      <c r="J129">
        <v>1.33841214646451</v>
      </c>
      <c r="K129">
        <v>1.4385065442138201</v>
      </c>
      <c r="L129">
        <v>1.4530851184701601</v>
      </c>
      <c r="M129">
        <v>1.3312242595708099</v>
      </c>
      <c r="N129">
        <v>1.4416644589652201</v>
      </c>
      <c r="O129">
        <v>1.50519106560508</v>
      </c>
      <c r="P129" s="205"/>
      <c r="Q129" s="205"/>
      <c r="R129" s="205"/>
      <c r="S129" s="205"/>
      <c r="T129" s="205"/>
      <c r="U129" s="205"/>
      <c r="V129" s="205"/>
      <c r="W129" s="205"/>
      <c r="X129" s="205"/>
    </row>
    <row r="130" spans="1:24" ht="13.5" customHeight="1" x14ac:dyDescent="0.15">
      <c r="A130" s="388" t="s">
        <v>511</v>
      </c>
      <c r="P130" s="205"/>
      <c r="Q130" s="205"/>
      <c r="R130" s="205"/>
      <c r="S130" s="205"/>
      <c r="T130" s="205"/>
      <c r="U130" s="205"/>
      <c r="V130" s="205"/>
      <c r="W130" s="205"/>
      <c r="X130" s="205"/>
    </row>
    <row r="131" spans="1:24" ht="13.5" customHeight="1" x14ac:dyDescent="0.15">
      <c r="A131" s="388" t="s">
        <v>512</v>
      </c>
      <c r="B131">
        <v>1156.46</v>
      </c>
      <c r="C131">
        <v>1108.2333333333299</v>
      </c>
      <c r="D131">
        <v>1126.80666666667</v>
      </c>
      <c r="E131">
        <v>1094.9825000000001</v>
      </c>
      <c r="F131">
        <v>1052.8399999999999</v>
      </c>
      <c r="G131">
        <v>1130.9525000000001</v>
      </c>
      <c r="H131">
        <v>1160.7674999999999</v>
      </c>
      <c r="I131">
        <v>1131.0008333333301</v>
      </c>
      <c r="J131">
        <v>1100.16333333333</v>
      </c>
      <c r="K131">
        <v>1165.3575000000001</v>
      </c>
      <c r="L131">
        <v>1180.26583333333</v>
      </c>
      <c r="M131">
        <v>1143.95166666667</v>
      </c>
      <c r="N131">
        <v>1291.4466666666699</v>
      </c>
      <c r="O131">
        <v>1305.6624999999999</v>
      </c>
      <c r="P131" s="205"/>
      <c r="Q131" s="205"/>
      <c r="R131" s="205"/>
      <c r="S131" s="205"/>
      <c r="T131" s="205"/>
      <c r="U131" s="205"/>
      <c r="V131" s="205"/>
      <c r="W131" s="205"/>
      <c r="X131" s="205"/>
    </row>
    <row r="132" spans="1:24" ht="13.5" customHeight="1" x14ac:dyDescent="0.15">
      <c r="A132" s="388" t="s">
        <v>513</v>
      </c>
      <c r="B132">
        <v>0.75430899010597896</v>
      </c>
      <c r="C132">
        <v>0.71841389865332195</v>
      </c>
      <c r="D132">
        <v>0.77833812041681205</v>
      </c>
      <c r="E132">
        <v>0.75294512270200198</v>
      </c>
      <c r="F132">
        <v>0.75272819693259096</v>
      </c>
      <c r="G132">
        <v>0.90129642336709603</v>
      </c>
      <c r="H132">
        <v>0.90342143625728799</v>
      </c>
      <c r="I132">
        <v>0.88520550826938005</v>
      </c>
      <c r="J132">
        <v>0.84677266710809596</v>
      </c>
      <c r="K132">
        <v>0.89321558147922597</v>
      </c>
      <c r="L132">
        <v>0.87747520723301198</v>
      </c>
      <c r="M132">
        <v>0.84537656436794495</v>
      </c>
      <c r="N132">
        <v>0.95091553396210804</v>
      </c>
      <c r="O132">
        <v>0.92470962298735604</v>
      </c>
      <c r="P132" s="205"/>
      <c r="Q132" s="205"/>
      <c r="R132" s="205"/>
      <c r="S132" s="205"/>
      <c r="T132" s="205"/>
      <c r="U132" s="205"/>
      <c r="V132" s="205"/>
      <c r="W132" s="205"/>
      <c r="X132" s="205"/>
    </row>
    <row r="133" spans="1:24" ht="13.5" customHeight="1" x14ac:dyDescent="0.15">
      <c r="A133" s="388" t="s">
        <v>514</v>
      </c>
      <c r="B133">
        <v>0.28660659166666702</v>
      </c>
      <c r="C133">
        <v>0.27597894444444399</v>
      </c>
      <c r="D133">
        <v>0.279935558333333</v>
      </c>
      <c r="E133">
        <v>0.283589441666667</v>
      </c>
      <c r="F133">
        <v>0.28456714166666702</v>
      </c>
      <c r="G133">
        <v>0.30085202500000002</v>
      </c>
      <c r="H133">
        <v>0.302137441178496</v>
      </c>
      <c r="I133">
        <v>0.303349758333333</v>
      </c>
      <c r="J133">
        <v>0.30195649352417703</v>
      </c>
      <c r="K133">
        <v>0.30361116303575503</v>
      </c>
      <c r="L133">
        <v>0.30623312175671602</v>
      </c>
      <c r="M133">
        <v>0.30164311076994899</v>
      </c>
      <c r="N133">
        <v>0.306250154417753</v>
      </c>
      <c r="O133">
        <v>0.30718535125087998</v>
      </c>
      <c r="P133" s="205"/>
      <c r="Q133" s="205"/>
      <c r="R133" s="205"/>
      <c r="S133" s="205"/>
      <c r="T133" s="205"/>
      <c r="U133" s="205"/>
      <c r="V133" s="205"/>
      <c r="W133" s="205"/>
      <c r="X133" s="205"/>
    </row>
    <row r="134" spans="1:24" ht="13.5" customHeight="1" x14ac:dyDescent="0.15">
      <c r="A134" s="388" t="s">
        <v>515</v>
      </c>
      <c r="B134">
        <v>45.964261400813903</v>
      </c>
      <c r="C134">
        <v>46.143901317204303</v>
      </c>
      <c r="D134">
        <v>47.004479142256798</v>
      </c>
      <c r="E134">
        <v>48.438059008772598</v>
      </c>
      <c r="F134">
        <v>53.654058312852001</v>
      </c>
      <c r="G134">
        <v>64.462108272529406</v>
      </c>
      <c r="H134">
        <v>69.914065825299701</v>
      </c>
      <c r="I134">
        <v>68.866667859063</v>
      </c>
      <c r="J134">
        <v>68.840320327700994</v>
      </c>
      <c r="K134">
        <v>69.789349180747607</v>
      </c>
      <c r="L134">
        <v>77.346112703930302</v>
      </c>
      <c r="M134">
        <v>84.640822006528495</v>
      </c>
      <c r="N134">
        <v>84.116222570404503</v>
      </c>
      <c r="O134">
        <v>87.856125586277599</v>
      </c>
      <c r="P134" s="205"/>
      <c r="Q134" s="205"/>
      <c r="R134" s="205"/>
      <c r="S134" s="205"/>
      <c r="T134" s="205"/>
      <c r="U134" s="205"/>
      <c r="V134" s="205"/>
      <c r="W134" s="205"/>
      <c r="X134" s="205"/>
    </row>
    <row r="135" spans="1:24" ht="13.5" customHeight="1" x14ac:dyDescent="0.15">
      <c r="A135" s="388" t="s">
        <v>516</v>
      </c>
      <c r="B135">
        <v>8254.1630297334304</v>
      </c>
      <c r="C135">
        <v>8029.2625550618995</v>
      </c>
      <c r="D135">
        <v>8006.5820318805299</v>
      </c>
      <c r="E135">
        <v>7833.2299898296496</v>
      </c>
      <c r="F135">
        <v>8042.42157002354</v>
      </c>
      <c r="G135">
        <v>8127.6105984658598</v>
      </c>
      <c r="H135">
        <v>8124.3667561622797</v>
      </c>
      <c r="I135">
        <v>8244.8431892101908</v>
      </c>
      <c r="J135">
        <v>8401.3347661396601</v>
      </c>
      <c r="K135">
        <v>8679.4090930967104</v>
      </c>
      <c r="L135">
        <v>9045.7878338247901</v>
      </c>
      <c r="M135">
        <v>9697.91578947368</v>
      </c>
      <c r="N135">
        <v>14035.2266926511</v>
      </c>
      <c r="O135">
        <v>17688.873590905401</v>
      </c>
      <c r="P135" s="205"/>
      <c r="Q135" s="205"/>
      <c r="R135" s="205"/>
      <c r="S135" s="205"/>
      <c r="T135" s="205"/>
      <c r="U135" s="205"/>
      <c r="V135" s="205"/>
      <c r="W135" s="205"/>
      <c r="X135" s="205"/>
    </row>
    <row r="136" spans="1:24" ht="13.5" customHeight="1" x14ac:dyDescent="0.15">
      <c r="A136" s="388" t="s">
        <v>517</v>
      </c>
      <c r="P136" s="205"/>
      <c r="Q136" s="205"/>
      <c r="R136" s="205"/>
      <c r="S136" s="205"/>
      <c r="T136" s="205"/>
      <c r="U136" s="205"/>
      <c r="V136" s="205"/>
      <c r="W136" s="205"/>
      <c r="X136" s="205"/>
    </row>
    <row r="137" spans="1:24" ht="13.5" customHeight="1" x14ac:dyDescent="0.15">
      <c r="A137" s="388" t="s">
        <v>518</v>
      </c>
      <c r="P137" s="205"/>
      <c r="Q137" s="205"/>
      <c r="R137" s="205"/>
      <c r="S137" s="205"/>
      <c r="T137" s="205"/>
      <c r="U137" s="205"/>
      <c r="V137" s="205"/>
      <c r="W137" s="205"/>
      <c r="X137" s="205"/>
    </row>
    <row r="138" spans="1:24" ht="13.5" customHeight="1" x14ac:dyDescent="0.15">
      <c r="A138" s="388" t="s">
        <v>519</v>
      </c>
      <c r="P138" s="205"/>
      <c r="Q138" s="205"/>
      <c r="R138" s="205"/>
      <c r="S138" s="205"/>
      <c r="T138" s="205"/>
      <c r="U138" s="205"/>
      <c r="V138" s="205"/>
      <c r="W138" s="205"/>
      <c r="X138" s="205"/>
    </row>
    <row r="139" spans="1:24" ht="13.5" customHeight="1" x14ac:dyDescent="0.15">
      <c r="A139" s="388" t="s">
        <v>520</v>
      </c>
      <c r="P139" s="205"/>
      <c r="Q139" s="205"/>
      <c r="R139" s="205"/>
      <c r="S139" s="205"/>
      <c r="T139" s="205"/>
      <c r="U139" s="205"/>
      <c r="V139" s="205"/>
      <c r="W139" s="205"/>
      <c r="X139" s="205"/>
    </row>
    <row r="140" spans="1:24" ht="13.5" customHeight="1" x14ac:dyDescent="0.15">
      <c r="A140" s="388" t="s">
        <v>521</v>
      </c>
      <c r="B140">
        <v>0.53047500000000003</v>
      </c>
      <c r="C140">
        <v>0.50123333333333298</v>
      </c>
      <c r="D140">
        <v>0.546875</v>
      </c>
      <c r="E140">
        <v>0.52939166666666704</v>
      </c>
      <c r="F140">
        <v>0.75272819693259096</v>
      </c>
      <c r="G140">
        <v>0.90129642336709603</v>
      </c>
      <c r="H140">
        <v>0.90342143625728799</v>
      </c>
      <c r="I140">
        <v>0.88520550826938005</v>
      </c>
      <c r="J140">
        <v>0.84677266710809596</v>
      </c>
      <c r="K140">
        <v>0.89327625706740899</v>
      </c>
      <c r="L140">
        <v>0.87550639698799804</v>
      </c>
      <c r="M140">
        <v>0.84549413889045</v>
      </c>
      <c r="N140">
        <v>0.94962375315694103</v>
      </c>
      <c r="O140">
        <v>0.92483955847069799</v>
      </c>
      <c r="P140" s="205"/>
      <c r="Q140" s="205"/>
      <c r="R140" s="205"/>
      <c r="S140" s="205"/>
      <c r="T140" s="205"/>
      <c r="U140" s="205"/>
      <c r="V140" s="205"/>
      <c r="W140" s="205"/>
      <c r="X140" s="205"/>
    </row>
    <row r="141" spans="1:24" ht="13.5" customHeight="1" x14ac:dyDescent="0.15">
      <c r="A141" s="388" t="s">
        <v>522</v>
      </c>
      <c r="P141" s="205"/>
      <c r="Q141" s="205"/>
      <c r="R141" s="205"/>
      <c r="S141" s="205"/>
      <c r="T141" s="205"/>
      <c r="U141" s="205"/>
      <c r="V141" s="205"/>
      <c r="W141" s="205"/>
      <c r="X141" s="205"/>
    </row>
    <row r="142" spans="1:24" ht="13.5" customHeight="1" x14ac:dyDescent="0.15">
      <c r="A142" s="388" t="s">
        <v>523</v>
      </c>
      <c r="B142">
        <v>1507.5</v>
      </c>
      <c r="C142">
        <v>1507.5</v>
      </c>
      <c r="D142">
        <v>1507.5</v>
      </c>
      <c r="E142">
        <v>1507.5</v>
      </c>
      <c r="F142">
        <v>1507.5</v>
      </c>
      <c r="G142">
        <v>1507.5</v>
      </c>
      <c r="H142">
        <v>1507.5</v>
      </c>
      <c r="I142">
        <v>1507.5</v>
      </c>
      <c r="J142">
        <v>1507.5</v>
      </c>
      <c r="K142">
        <v>1507.5</v>
      </c>
      <c r="L142">
        <v>1507.5</v>
      </c>
      <c r="M142">
        <v>1507.5</v>
      </c>
      <c r="N142">
        <v>1507.5</v>
      </c>
      <c r="P142" s="205"/>
      <c r="Q142" s="205"/>
      <c r="R142" s="205"/>
      <c r="S142" s="205"/>
      <c r="T142" s="205"/>
      <c r="U142" s="205"/>
      <c r="V142" s="205"/>
      <c r="W142" s="205"/>
      <c r="X142" s="205"/>
    </row>
    <row r="143" spans="1:24" ht="13.5" customHeight="1" x14ac:dyDescent="0.15">
      <c r="A143" s="388" t="s">
        <v>524</v>
      </c>
      <c r="B143">
        <v>7.3212219611528804</v>
      </c>
      <c r="C143">
        <v>7.2611321323273499</v>
      </c>
      <c r="D143">
        <v>8.2099686265933105</v>
      </c>
      <c r="E143">
        <v>9.6550560691352594</v>
      </c>
      <c r="F143">
        <v>10.852655568783099</v>
      </c>
      <c r="G143">
        <v>12.7589308811644</v>
      </c>
      <c r="H143">
        <v>14.7096108855267</v>
      </c>
      <c r="I143">
        <v>13.3238014244992</v>
      </c>
      <c r="J143">
        <v>13.233926471583301</v>
      </c>
      <c r="K143">
        <v>14.448427054833299</v>
      </c>
      <c r="L143">
        <v>16.459105390333299</v>
      </c>
      <c r="M143">
        <v>14.778678213916701</v>
      </c>
      <c r="N143">
        <v>16.355853484499999</v>
      </c>
      <c r="O143">
        <v>18.4502441785</v>
      </c>
      <c r="P143" s="205"/>
      <c r="Q143" s="205"/>
      <c r="R143" s="205"/>
      <c r="S143" s="205"/>
      <c r="T143" s="205"/>
      <c r="U143" s="205"/>
      <c r="V143" s="205"/>
      <c r="W143" s="205"/>
      <c r="X143" s="205"/>
    </row>
    <row r="144" spans="1:24" ht="13.5" customHeight="1" x14ac:dyDescent="0.15">
      <c r="A144" s="388" t="s">
        <v>525</v>
      </c>
      <c r="B144">
        <v>71.403333333333293</v>
      </c>
      <c r="C144">
        <v>72.226666666666702</v>
      </c>
      <c r="D144">
        <v>73.514772079772101</v>
      </c>
      <c r="E144">
        <v>77.52</v>
      </c>
      <c r="F144">
        <v>83.892499999999998</v>
      </c>
      <c r="G144">
        <v>86.188366571699902</v>
      </c>
      <c r="H144">
        <v>94.427243589743597</v>
      </c>
      <c r="I144">
        <v>112.706666666667</v>
      </c>
      <c r="J144">
        <v>144.055575801282</v>
      </c>
      <c r="K144">
        <v>186.42974455107199</v>
      </c>
      <c r="L144">
        <v>191.51795764346301</v>
      </c>
      <c r="M144">
        <v>166.15370075244201</v>
      </c>
      <c r="N144">
        <v>152.933756840022</v>
      </c>
      <c r="P144" s="205"/>
      <c r="Q144" s="205"/>
      <c r="R144" s="205"/>
      <c r="S144" s="205"/>
      <c r="T144" s="205"/>
      <c r="U144" s="205"/>
      <c r="V144" s="205"/>
      <c r="W144" s="205"/>
      <c r="X144" s="205"/>
    </row>
    <row r="145" spans="1:24" ht="13.5" customHeight="1" x14ac:dyDescent="0.15">
      <c r="A145" s="388" t="s">
        <v>526</v>
      </c>
      <c r="B145">
        <v>1.26678941001316</v>
      </c>
      <c r="C145">
        <v>1.2241524946034601</v>
      </c>
      <c r="D145">
        <v>1.26165963821484</v>
      </c>
      <c r="E145">
        <v>1.2716918211177399</v>
      </c>
      <c r="F145">
        <v>1.27240206718888</v>
      </c>
      <c r="G145">
        <v>1.38120985962103</v>
      </c>
      <c r="H145">
        <v>1.39036867889833</v>
      </c>
      <c r="I145">
        <v>1.3938200108234999</v>
      </c>
      <c r="J145">
        <v>1.36496666666667</v>
      </c>
      <c r="K145">
        <v>1.3982628973692801</v>
      </c>
      <c r="L145">
        <v>1.3886666834646499</v>
      </c>
      <c r="M145">
        <v>4.5144250000000001</v>
      </c>
      <c r="N145">
        <v>4.8131750000000002</v>
      </c>
      <c r="O145">
        <v>4.8128833333333398</v>
      </c>
      <c r="P145" s="205"/>
      <c r="Q145" s="205"/>
      <c r="R145" s="205"/>
      <c r="S145" s="205"/>
      <c r="T145" s="205"/>
      <c r="U145" s="205"/>
      <c r="V145" s="205"/>
      <c r="W145" s="205"/>
      <c r="X145" s="205"/>
    </row>
    <row r="146" spans="1:24" ht="13.5" customHeight="1" x14ac:dyDescent="0.15">
      <c r="A146" s="388" t="s">
        <v>527</v>
      </c>
      <c r="B146">
        <v>1.0428999999999999</v>
      </c>
      <c r="C146">
        <v>0.88800000000000001</v>
      </c>
      <c r="D146">
        <v>0.93769999999999998</v>
      </c>
      <c r="E146">
        <v>0.92689999999999995</v>
      </c>
      <c r="F146">
        <v>0.91620000000000001</v>
      </c>
      <c r="G146">
        <v>0.96240000000000003</v>
      </c>
      <c r="H146">
        <v>0.98540000000000005</v>
      </c>
      <c r="I146">
        <v>0.98470000000000002</v>
      </c>
      <c r="J146">
        <v>0.97789999999999999</v>
      </c>
      <c r="P146" s="205"/>
      <c r="Q146" s="205"/>
      <c r="R146" s="205"/>
      <c r="S146" s="205"/>
      <c r="T146" s="205"/>
      <c r="U146" s="205"/>
      <c r="V146" s="205"/>
      <c r="W146" s="205"/>
      <c r="X146" s="205"/>
    </row>
    <row r="147" spans="1:24" ht="13.5" customHeight="1" x14ac:dyDescent="0.15">
      <c r="A147" s="388" t="s">
        <v>528</v>
      </c>
      <c r="B147">
        <v>2.6063333333333301</v>
      </c>
      <c r="C147">
        <v>2.4811000000000001</v>
      </c>
      <c r="D147">
        <v>2.6862916666666701</v>
      </c>
      <c r="E147">
        <v>2.60100833333333</v>
      </c>
      <c r="F147">
        <v>2.6002916666666702</v>
      </c>
      <c r="G147">
        <v>0.90129642336709603</v>
      </c>
      <c r="H147">
        <v>0.90342143625728799</v>
      </c>
      <c r="I147">
        <v>0.88520550826938005</v>
      </c>
      <c r="J147">
        <v>0.84677266710809596</v>
      </c>
      <c r="K147">
        <v>0.89327625706740899</v>
      </c>
      <c r="L147">
        <v>0.87550639698799804</v>
      </c>
      <c r="M147">
        <v>0.84549413889045</v>
      </c>
      <c r="N147">
        <v>0.94962375315694103</v>
      </c>
      <c r="O147">
        <v>0.92483955847069799</v>
      </c>
      <c r="P147" s="205"/>
      <c r="Q147" s="205"/>
      <c r="R147" s="205"/>
      <c r="S147" s="205"/>
      <c r="T147" s="205"/>
      <c r="U147" s="205"/>
      <c r="V147" s="205"/>
      <c r="W147" s="205"/>
      <c r="X147" s="205"/>
    </row>
    <row r="148" spans="1:24" ht="13.5" customHeight="1" x14ac:dyDescent="0.15">
      <c r="A148" s="388" t="s">
        <v>529</v>
      </c>
      <c r="P148" s="205"/>
      <c r="Q148" s="205"/>
      <c r="R148" s="205"/>
      <c r="S148" s="205"/>
      <c r="T148" s="205"/>
      <c r="U148" s="205"/>
      <c r="V148" s="205"/>
      <c r="W148" s="205"/>
      <c r="X148" s="205"/>
    </row>
    <row r="149" spans="1:24" ht="13.5" customHeight="1" x14ac:dyDescent="0.15">
      <c r="A149" s="388" t="s">
        <v>530</v>
      </c>
      <c r="P149" s="205"/>
      <c r="Q149" s="205"/>
      <c r="R149" s="205"/>
      <c r="S149" s="205"/>
      <c r="T149" s="205"/>
      <c r="U149" s="205"/>
      <c r="V149" s="205"/>
      <c r="W149" s="205"/>
      <c r="X149" s="205"/>
    </row>
    <row r="150" spans="1:24" ht="13.5" customHeight="1" x14ac:dyDescent="0.15">
      <c r="A150" s="388" t="s">
        <v>531</v>
      </c>
      <c r="P150" s="205"/>
      <c r="Q150" s="205"/>
      <c r="R150" s="205"/>
      <c r="S150" s="205"/>
      <c r="T150" s="205"/>
      <c r="U150" s="205"/>
      <c r="V150" s="205"/>
      <c r="W150" s="205"/>
      <c r="X150" s="205"/>
    </row>
    <row r="151" spans="1:24" ht="13.5" customHeight="1" x14ac:dyDescent="0.15">
      <c r="A151" s="388" t="s">
        <v>532</v>
      </c>
      <c r="B151">
        <v>0.75430899010597896</v>
      </c>
      <c r="C151">
        <v>0.71841389865332195</v>
      </c>
      <c r="D151">
        <v>0.77833812041681205</v>
      </c>
      <c r="E151">
        <v>0.75294512270200198</v>
      </c>
      <c r="F151">
        <v>0.75272819693259096</v>
      </c>
      <c r="G151">
        <v>0.90129642336709603</v>
      </c>
      <c r="H151">
        <v>0.90342143625728799</v>
      </c>
      <c r="I151">
        <v>0.88520550826938005</v>
      </c>
      <c r="J151">
        <v>0.84677266710809596</v>
      </c>
      <c r="K151">
        <v>0.89327625706740899</v>
      </c>
      <c r="L151">
        <v>0.87550639698799804</v>
      </c>
      <c r="M151">
        <v>0.84549413889045</v>
      </c>
      <c r="N151">
        <v>0.94962375315694103</v>
      </c>
      <c r="O151">
        <v>0.92483955847069799</v>
      </c>
      <c r="P151" s="205"/>
      <c r="Q151" s="205"/>
      <c r="R151" s="205"/>
      <c r="S151" s="205"/>
      <c r="T151" s="205"/>
      <c r="U151" s="205"/>
      <c r="V151" s="205"/>
      <c r="W151" s="205"/>
      <c r="X151" s="205"/>
    </row>
    <row r="152" spans="1:24" ht="13.5" customHeight="1" x14ac:dyDescent="0.15">
      <c r="A152" s="388" t="s">
        <v>533</v>
      </c>
      <c r="B152">
        <v>8.0022166666666692</v>
      </c>
      <c r="C152">
        <v>8.0182083333333303</v>
      </c>
      <c r="D152">
        <v>7.9898635000000002</v>
      </c>
      <c r="E152">
        <v>7.9892553333333298</v>
      </c>
      <c r="F152">
        <v>7.9871290000000004</v>
      </c>
      <c r="G152">
        <v>7.9849604166666701</v>
      </c>
      <c r="H152">
        <v>7.9950642500000004</v>
      </c>
      <c r="I152">
        <v>8.0260010000000008</v>
      </c>
      <c r="J152">
        <v>8.0725074166666708</v>
      </c>
      <c r="K152">
        <v>8.0704703333333292</v>
      </c>
      <c r="L152">
        <v>7.9890619166666603</v>
      </c>
      <c r="M152">
        <v>8.0055317499999994</v>
      </c>
      <c r="N152">
        <v>8.0652060833333294</v>
      </c>
      <c r="O152">
        <v>8.0633900833333296</v>
      </c>
      <c r="P152" s="205"/>
      <c r="Q152" s="205"/>
      <c r="R152" s="205"/>
      <c r="S152" s="205"/>
      <c r="T152" s="205"/>
      <c r="U152" s="205"/>
      <c r="V152" s="205"/>
      <c r="W152" s="205"/>
      <c r="X152" s="205"/>
    </row>
    <row r="153" spans="1:24" ht="13.5" customHeight="1" x14ac:dyDescent="0.15">
      <c r="A153" s="388" t="s">
        <v>328</v>
      </c>
      <c r="B153">
        <v>2089.9499999999998</v>
      </c>
      <c r="C153">
        <v>2025.1175000000001</v>
      </c>
      <c r="D153">
        <v>2194.9666666666699</v>
      </c>
      <c r="E153">
        <v>2206.9141666666701</v>
      </c>
      <c r="F153">
        <v>2414.8116666666701</v>
      </c>
      <c r="G153">
        <v>2933.50833333333</v>
      </c>
      <c r="H153">
        <v>3176.5391666666701</v>
      </c>
      <c r="I153">
        <v>3116.11</v>
      </c>
      <c r="J153">
        <v>3334.75225490196</v>
      </c>
      <c r="K153">
        <v>3618.3218581607198</v>
      </c>
      <c r="L153">
        <v>3787.7540581757398</v>
      </c>
      <c r="M153">
        <v>3829.9778493297599</v>
      </c>
      <c r="N153">
        <v>4096.1161837453501</v>
      </c>
      <c r="O153">
        <v>4429.5792141902202</v>
      </c>
      <c r="P153" s="205"/>
      <c r="Q153" s="205"/>
      <c r="R153" s="205"/>
      <c r="S153" s="205"/>
      <c r="T153" s="205"/>
      <c r="U153" s="205"/>
      <c r="V153" s="205"/>
      <c r="W153" s="205"/>
      <c r="X153" s="205"/>
    </row>
    <row r="154" spans="1:24" ht="13.5" customHeight="1" x14ac:dyDescent="0.15">
      <c r="A154" s="388" t="s">
        <v>332</v>
      </c>
      <c r="B154">
        <v>150.48583333333301</v>
      </c>
      <c r="C154">
        <v>156.51583333333301</v>
      </c>
      <c r="D154">
        <v>249.106666666667</v>
      </c>
      <c r="E154">
        <v>364.40583333333302</v>
      </c>
      <c r="F154">
        <v>424.89666666666699</v>
      </c>
      <c r="G154">
        <v>499.60583333333301</v>
      </c>
      <c r="H154">
        <v>718.005</v>
      </c>
      <c r="I154">
        <v>730.27250000000004</v>
      </c>
      <c r="J154">
        <v>732.33333333333303</v>
      </c>
      <c r="K154">
        <v>745.54066787737202</v>
      </c>
      <c r="L154">
        <v>749.52749388220104</v>
      </c>
      <c r="M154">
        <v>805.899650132837</v>
      </c>
      <c r="N154">
        <v>949.03901666666695</v>
      </c>
      <c r="O154">
        <v>1161.0943666666701</v>
      </c>
      <c r="P154" s="205"/>
      <c r="Q154" s="205"/>
      <c r="R154" s="205"/>
      <c r="S154" s="205"/>
      <c r="T154" s="205"/>
      <c r="U154" s="205"/>
      <c r="V154" s="205"/>
      <c r="W154" s="205"/>
      <c r="X154" s="205"/>
    </row>
    <row r="155" spans="1:24" ht="13.5" customHeight="1" x14ac:dyDescent="0.15">
      <c r="A155" s="388" t="s">
        <v>534</v>
      </c>
      <c r="B155">
        <v>3.22108691472175</v>
      </c>
      <c r="C155">
        <v>3.06000301052058</v>
      </c>
      <c r="D155">
        <v>3.08880086662188</v>
      </c>
      <c r="E155">
        <v>3.1509085500972498</v>
      </c>
      <c r="F155">
        <v>3.2728597464304698</v>
      </c>
      <c r="G155">
        <v>3.9055002630276801</v>
      </c>
      <c r="H155">
        <v>4.14830066287879</v>
      </c>
      <c r="I155">
        <v>4.3004408776112397</v>
      </c>
      <c r="J155">
        <v>4.0351301370680597</v>
      </c>
      <c r="K155">
        <v>4.1424697356973104</v>
      </c>
      <c r="L155">
        <v>4.2034819485188404</v>
      </c>
      <c r="M155">
        <v>4.1432975981772104</v>
      </c>
      <c r="N155">
        <v>4.4010763454007202</v>
      </c>
      <c r="O155">
        <v>4.5606234324089696</v>
      </c>
      <c r="P155" s="205"/>
      <c r="Q155" s="205"/>
      <c r="R155" s="205"/>
      <c r="S155" s="205"/>
      <c r="T155" s="205"/>
      <c r="U155" s="205"/>
      <c r="V155" s="205"/>
      <c r="W155" s="205"/>
      <c r="X155" s="205"/>
    </row>
    <row r="156" spans="1:24" ht="13.5" customHeight="1" x14ac:dyDescent="0.15">
      <c r="A156" s="388" t="s">
        <v>535</v>
      </c>
      <c r="B156">
        <v>12.8</v>
      </c>
      <c r="C156">
        <v>14.6020084036964</v>
      </c>
      <c r="D156">
        <v>15.364835316359599</v>
      </c>
      <c r="E156">
        <v>15.3667100302841</v>
      </c>
      <c r="F156">
        <v>15.380393518089299</v>
      </c>
      <c r="G156">
        <v>15.3663312211982</v>
      </c>
      <c r="H156">
        <v>15.3684076818158</v>
      </c>
      <c r="I156">
        <v>15.386968509984699</v>
      </c>
      <c r="J156">
        <v>15.390837269585299</v>
      </c>
      <c r="K156">
        <v>15.382041922683101</v>
      </c>
      <c r="L156">
        <v>15.381269527870501</v>
      </c>
      <c r="M156">
        <v>15.3726984126984</v>
      </c>
      <c r="N156">
        <v>15.386625</v>
      </c>
      <c r="O156">
        <v>15.386794354838701</v>
      </c>
      <c r="P156" s="205"/>
      <c r="Q156" s="205"/>
      <c r="R156" s="205"/>
      <c r="S156" s="205"/>
      <c r="T156" s="205"/>
      <c r="U156" s="205"/>
      <c r="V156" s="205"/>
      <c r="W156" s="205"/>
      <c r="X156" s="205"/>
    </row>
    <row r="157" spans="1:24" ht="13.5" customHeight="1" x14ac:dyDescent="0.15">
      <c r="A157" s="388" t="s">
        <v>536</v>
      </c>
      <c r="B157">
        <v>494.794262222947</v>
      </c>
      <c r="C157">
        <v>471.24862571893698</v>
      </c>
      <c r="D157">
        <v>510.55633845425098</v>
      </c>
      <c r="E157">
        <v>493.89962385223703</v>
      </c>
      <c r="F157">
        <v>493.757329875312</v>
      </c>
      <c r="G157">
        <v>591.21169798260996</v>
      </c>
      <c r="H157">
        <v>592.60561506302201</v>
      </c>
      <c r="I157">
        <v>580.65674958785803</v>
      </c>
      <c r="J157">
        <v>555.44645839822601</v>
      </c>
      <c r="K157">
        <v>585.91101318036897</v>
      </c>
      <c r="L157">
        <v>575.58600451094503</v>
      </c>
      <c r="M157">
        <v>554.53067503310399</v>
      </c>
      <c r="N157">
        <v>623.75970091118199</v>
      </c>
      <c r="O157">
        <v>606.56975016591696</v>
      </c>
      <c r="P157" s="205"/>
      <c r="Q157" s="205"/>
      <c r="R157" s="205"/>
      <c r="S157" s="205"/>
      <c r="T157" s="205"/>
      <c r="U157" s="205"/>
      <c r="V157" s="205"/>
      <c r="W157" s="205"/>
      <c r="X157" s="205"/>
    </row>
    <row r="158" spans="1:24" ht="13.5" customHeight="1" x14ac:dyDescent="0.15">
      <c r="A158" s="388" t="s">
        <v>537</v>
      </c>
      <c r="B158">
        <v>0.75430899010597896</v>
      </c>
      <c r="C158">
        <v>0.71841389865332195</v>
      </c>
      <c r="D158">
        <v>0.77833812041681205</v>
      </c>
      <c r="E158">
        <v>0.75294512270200198</v>
      </c>
      <c r="F158">
        <v>0.75272819693259096</v>
      </c>
      <c r="G158">
        <v>0.90129642336709603</v>
      </c>
      <c r="H158">
        <v>0.90342143625728799</v>
      </c>
      <c r="I158">
        <v>0.88520550826938005</v>
      </c>
      <c r="J158">
        <v>0.84677266710809596</v>
      </c>
      <c r="K158">
        <v>0.89327625706740899</v>
      </c>
      <c r="L158">
        <v>0.87550639698799804</v>
      </c>
      <c r="M158">
        <v>0.84549413889045</v>
      </c>
      <c r="N158">
        <v>0.94962375315694103</v>
      </c>
      <c r="O158">
        <v>0.92483955847069799</v>
      </c>
      <c r="P158" s="205"/>
      <c r="Q158" s="205"/>
      <c r="R158" s="205"/>
      <c r="S158" s="205"/>
      <c r="T158" s="205"/>
      <c r="U158" s="205"/>
      <c r="V158" s="205"/>
      <c r="W158" s="205"/>
      <c r="X158" s="205"/>
    </row>
    <row r="159" spans="1:24" ht="13.5" customHeight="1" x14ac:dyDescent="0.15">
      <c r="A159" s="388" t="s">
        <v>538</v>
      </c>
      <c r="B159">
        <v>1</v>
      </c>
      <c r="C159">
        <v>1</v>
      </c>
      <c r="D159">
        <v>1</v>
      </c>
      <c r="E159">
        <v>1</v>
      </c>
      <c r="F159">
        <v>1</v>
      </c>
      <c r="G159">
        <v>1</v>
      </c>
      <c r="H159">
        <v>1</v>
      </c>
      <c r="I159">
        <v>1</v>
      </c>
      <c r="J159">
        <v>1</v>
      </c>
      <c r="K159">
        <v>1</v>
      </c>
      <c r="L159">
        <v>1</v>
      </c>
      <c r="M159">
        <v>1</v>
      </c>
      <c r="N159">
        <v>1</v>
      </c>
      <c r="O159">
        <v>1</v>
      </c>
      <c r="P159" s="205"/>
      <c r="Q159" s="205"/>
      <c r="R159" s="205"/>
      <c r="S159" s="205"/>
      <c r="T159" s="205"/>
      <c r="U159" s="205"/>
      <c r="V159" s="205"/>
      <c r="W159" s="205"/>
      <c r="X159" s="205"/>
    </row>
    <row r="160" spans="1:24" ht="13.5" customHeight="1" x14ac:dyDescent="0.15">
      <c r="A160" s="388" t="s">
        <v>539</v>
      </c>
      <c r="B160">
        <v>27.5894166666667</v>
      </c>
      <c r="C160">
        <v>28.111833333333301</v>
      </c>
      <c r="D160">
        <v>29.661999999999999</v>
      </c>
      <c r="E160">
        <v>30.068166666666698</v>
      </c>
      <c r="F160">
        <v>30.272500000000001</v>
      </c>
      <c r="G160">
        <v>32.467166666666699</v>
      </c>
      <c r="H160">
        <v>35.237083333333302</v>
      </c>
      <c r="I160">
        <v>35.794416666666699</v>
      </c>
      <c r="J160">
        <v>35.677500000000002</v>
      </c>
      <c r="K160">
        <v>36.690833333333401</v>
      </c>
      <c r="L160">
        <v>37.189166666666701</v>
      </c>
      <c r="M160">
        <v>36.063333333333297</v>
      </c>
      <c r="N160">
        <v>36.935000000000002</v>
      </c>
      <c r="O160">
        <v>36.489166666666598</v>
      </c>
      <c r="P160" s="205"/>
      <c r="Q160" s="205"/>
      <c r="R160" s="205"/>
      <c r="S160" s="205"/>
      <c r="T160" s="205"/>
      <c r="U160" s="205"/>
      <c r="V160" s="205"/>
      <c r="W160" s="205"/>
      <c r="X160" s="205"/>
    </row>
    <row r="161" spans="1:24" ht="13.5" customHeight="1" x14ac:dyDescent="0.15">
      <c r="A161" s="388" t="s">
        <v>540</v>
      </c>
      <c r="B161">
        <v>30.784400000000002</v>
      </c>
      <c r="C161">
        <v>28.705950000000001</v>
      </c>
      <c r="D161">
        <v>30.0499716666667</v>
      </c>
      <c r="E161">
        <v>30.7013583333333</v>
      </c>
      <c r="F161">
        <v>30.6216166666667</v>
      </c>
      <c r="G161">
        <v>35.056699999999999</v>
      </c>
      <c r="H161">
        <v>35.541883333333303</v>
      </c>
      <c r="I161">
        <v>34.481408333333299</v>
      </c>
      <c r="J161">
        <v>33.934449999999998</v>
      </c>
      <c r="K161">
        <v>35.473516666666697</v>
      </c>
      <c r="L161">
        <v>39.346933333333297</v>
      </c>
      <c r="M161">
        <v>41.692133333333302</v>
      </c>
      <c r="N161">
        <v>44.182774999999999</v>
      </c>
      <c r="O161">
        <v>45.267225000000003</v>
      </c>
      <c r="P161" s="205"/>
      <c r="Q161" s="205"/>
      <c r="R161" s="205"/>
      <c r="S161" s="205"/>
      <c r="T161" s="205"/>
      <c r="U161" s="205"/>
      <c r="V161" s="205"/>
      <c r="W161" s="205"/>
      <c r="X161" s="205"/>
    </row>
    <row r="162" spans="1:24" ht="13.5" customHeight="1" x14ac:dyDescent="0.15">
      <c r="A162" s="388" t="s">
        <v>337</v>
      </c>
      <c r="B162">
        <v>12.636008333333301</v>
      </c>
      <c r="C162">
        <v>12.423325</v>
      </c>
      <c r="D162">
        <v>13.169458333333299</v>
      </c>
      <c r="E162">
        <v>12.7719916666667</v>
      </c>
      <c r="F162">
        <v>13.292450000000001</v>
      </c>
      <c r="G162">
        <v>15.848266666666699</v>
      </c>
      <c r="H162">
        <v>18.664058333333301</v>
      </c>
      <c r="I162">
        <v>18.9265166666667</v>
      </c>
      <c r="J162">
        <v>19.244341666666699</v>
      </c>
      <c r="K162">
        <v>19.263633333333299</v>
      </c>
      <c r="L162">
        <v>21.4856083333333</v>
      </c>
      <c r="M162">
        <v>20.272408333333299</v>
      </c>
      <c r="N162">
        <v>20.12735</v>
      </c>
      <c r="O162">
        <v>17.7587166666667</v>
      </c>
      <c r="P162" s="205"/>
      <c r="Q162" s="205"/>
      <c r="R162" s="205"/>
      <c r="S162" s="205"/>
      <c r="T162" s="205"/>
      <c r="U162" s="205"/>
      <c r="V162" s="205"/>
      <c r="W162" s="205"/>
      <c r="X162" s="205"/>
    </row>
    <row r="163" spans="1:24" ht="13.5" customHeight="1" x14ac:dyDescent="0.15">
      <c r="A163" s="388" t="s">
        <v>541</v>
      </c>
      <c r="B163">
        <v>1</v>
      </c>
      <c r="C163">
        <v>1</v>
      </c>
      <c r="D163">
        <v>1</v>
      </c>
      <c r="E163">
        <v>1</v>
      </c>
      <c r="F163">
        <v>1</v>
      </c>
      <c r="G163">
        <v>1</v>
      </c>
      <c r="H163">
        <v>1</v>
      </c>
      <c r="I163">
        <v>1</v>
      </c>
      <c r="J163">
        <v>1</v>
      </c>
      <c r="K163">
        <v>1</v>
      </c>
      <c r="L163">
        <v>1</v>
      </c>
      <c r="M163">
        <v>1</v>
      </c>
      <c r="N163">
        <v>1</v>
      </c>
      <c r="O163">
        <v>1</v>
      </c>
      <c r="P163" s="205"/>
      <c r="Q163" s="205"/>
      <c r="R163" s="205"/>
      <c r="S163" s="205"/>
      <c r="T163" s="205"/>
      <c r="U163" s="205"/>
      <c r="V163" s="205"/>
      <c r="W163" s="205"/>
      <c r="X163" s="205"/>
    </row>
    <row r="164" spans="1:24" ht="13.5" customHeight="1" x14ac:dyDescent="0.15">
      <c r="A164" s="388" t="s">
        <v>542</v>
      </c>
      <c r="P164" s="205"/>
      <c r="Q164" s="205"/>
      <c r="R164" s="205"/>
      <c r="S164" s="205"/>
      <c r="T164" s="205"/>
      <c r="U164" s="205"/>
      <c r="V164" s="205"/>
      <c r="W164" s="205"/>
      <c r="X164" s="205"/>
    </row>
    <row r="165" spans="1:24" ht="13.5" customHeight="1" x14ac:dyDescent="0.15">
      <c r="A165" s="388" t="s">
        <v>543</v>
      </c>
      <c r="P165" s="205"/>
      <c r="Q165" s="205"/>
      <c r="R165" s="205"/>
      <c r="S165" s="205"/>
      <c r="T165" s="205"/>
      <c r="U165" s="205"/>
      <c r="V165" s="205"/>
      <c r="W165" s="205"/>
      <c r="X165" s="205"/>
    </row>
    <row r="166" spans="1:24" ht="13.5" customHeight="1" x14ac:dyDescent="0.15">
      <c r="A166" s="388" t="s">
        <v>544</v>
      </c>
      <c r="P166" s="205"/>
      <c r="Q166" s="205"/>
      <c r="R166" s="205"/>
      <c r="S166" s="205"/>
      <c r="T166" s="205"/>
      <c r="U166" s="205"/>
      <c r="V166" s="205"/>
      <c r="W166" s="205"/>
      <c r="X166" s="205"/>
    </row>
    <row r="167" spans="1:24" ht="13.5" customHeight="1" x14ac:dyDescent="0.15">
      <c r="A167" s="388" t="s">
        <v>545</v>
      </c>
      <c r="P167" s="205"/>
      <c r="Q167" s="205"/>
      <c r="R167" s="205"/>
      <c r="S167" s="205"/>
      <c r="T167" s="205"/>
      <c r="U167" s="205"/>
      <c r="V167" s="205"/>
      <c r="W167" s="205"/>
      <c r="X167" s="205"/>
    </row>
    <row r="168" spans="1:24" ht="13.5" customHeight="1" x14ac:dyDescent="0.15">
      <c r="A168" s="388" t="s">
        <v>546</v>
      </c>
      <c r="B168">
        <v>12.369260961341499</v>
      </c>
      <c r="C168">
        <v>11.7386124865591</v>
      </c>
      <c r="D168">
        <v>12.1114368159066</v>
      </c>
      <c r="E168">
        <v>12.5867562314388</v>
      </c>
      <c r="F168">
        <v>14.035630049923199</v>
      </c>
      <c r="G168">
        <v>18.818475145289302</v>
      </c>
      <c r="H168">
        <v>19.923827563342002</v>
      </c>
      <c r="I168">
        <v>18.499034887352799</v>
      </c>
      <c r="J168">
        <v>16.8020517223502</v>
      </c>
      <c r="K168">
        <v>17.573468866487499</v>
      </c>
      <c r="L168">
        <v>17.321835209183099</v>
      </c>
      <c r="M168">
        <v>17.680466141833101</v>
      </c>
      <c r="N168">
        <v>18.897189619815698</v>
      </c>
      <c r="O168">
        <v>18.163937759216601</v>
      </c>
      <c r="P168" s="205"/>
      <c r="Q168" s="205"/>
      <c r="R168" s="205"/>
      <c r="S168" s="205"/>
      <c r="T168" s="205"/>
      <c r="U168" s="205"/>
      <c r="V168" s="205"/>
      <c r="W168" s="205"/>
      <c r="X168" s="205"/>
    </row>
    <row r="169" spans="1:24" ht="13.5" customHeight="1" x14ac:dyDescent="0.15">
      <c r="A169" s="388" t="s">
        <v>547</v>
      </c>
      <c r="B169">
        <v>0.75429999999999997</v>
      </c>
      <c r="C169">
        <v>0.71840000000000004</v>
      </c>
      <c r="D169">
        <v>0.77829999999999999</v>
      </c>
      <c r="E169">
        <v>0.75290000000000001</v>
      </c>
      <c r="F169">
        <v>0.75270000000000004</v>
      </c>
      <c r="G169">
        <v>0.90129999999999999</v>
      </c>
      <c r="H169">
        <v>0.90339999999999998</v>
      </c>
      <c r="I169">
        <v>0.88519999999999999</v>
      </c>
      <c r="J169">
        <v>0.8468</v>
      </c>
      <c r="K169">
        <v>0.89327625706740899</v>
      </c>
      <c r="L169">
        <v>0.87550639698799804</v>
      </c>
      <c r="M169">
        <v>0.84549413889045</v>
      </c>
      <c r="N169">
        <v>0.94962375315694103</v>
      </c>
      <c r="O169">
        <v>0.92483955847069799</v>
      </c>
      <c r="P169" s="205"/>
      <c r="Q169" s="205"/>
      <c r="R169" s="205"/>
      <c r="S169" s="205"/>
      <c r="T169" s="205"/>
      <c r="U169" s="205"/>
      <c r="V169" s="205"/>
      <c r="W169" s="205"/>
      <c r="X169" s="205"/>
    </row>
    <row r="170" spans="1:24" ht="13.5" customHeight="1" x14ac:dyDescent="0.15">
      <c r="A170" s="388" t="s">
        <v>548</v>
      </c>
      <c r="B170">
        <v>1357.06416666667</v>
      </c>
      <c r="C170">
        <v>1265.51583333333</v>
      </c>
      <c r="D170">
        <v>1357.58</v>
      </c>
      <c r="E170">
        <v>1523.9275</v>
      </c>
      <c r="F170">
        <v>1817.9387083333299</v>
      </c>
      <c r="G170">
        <v>1970.3091666666701</v>
      </c>
      <c r="H170">
        <v>2140.2908640611599</v>
      </c>
      <c r="I170">
        <v>2439.7772011124398</v>
      </c>
      <c r="J170">
        <v>2472.4840511423499</v>
      </c>
      <c r="K170">
        <v>2663.5413982016298</v>
      </c>
      <c r="L170">
        <v>2813.2898353263899</v>
      </c>
      <c r="M170">
        <v>2849.2886145414</v>
      </c>
      <c r="N170">
        <v>3140.6778836480898</v>
      </c>
      <c r="O170">
        <v>3465.7365362619798</v>
      </c>
      <c r="P170" s="205"/>
      <c r="Q170" s="205"/>
      <c r="R170" s="205"/>
      <c r="S170" s="205"/>
      <c r="T170" s="205"/>
      <c r="U170" s="205"/>
      <c r="V170" s="205"/>
      <c r="W170" s="205"/>
      <c r="X170" s="205"/>
    </row>
    <row r="171" spans="1:24" ht="13.5" customHeight="1" x14ac:dyDescent="0.15">
      <c r="A171" s="388" t="s">
        <v>549</v>
      </c>
      <c r="B171">
        <v>0.75430899010597896</v>
      </c>
      <c r="C171">
        <v>0.71841389865332195</v>
      </c>
      <c r="D171">
        <v>0.77833812041681205</v>
      </c>
      <c r="E171">
        <v>0.75294512270200198</v>
      </c>
      <c r="F171">
        <v>0.75272819693259096</v>
      </c>
      <c r="G171">
        <v>0.90129642336709603</v>
      </c>
      <c r="H171">
        <v>0.90342143625728799</v>
      </c>
      <c r="I171">
        <v>0.88520550826938005</v>
      </c>
      <c r="J171">
        <v>0.84677266710809596</v>
      </c>
      <c r="K171">
        <v>0.89321558147922597</v>
      </c>
      <c r="L171">
        <v>0.87747520723301198</v>
      </c>
      <c r="M171">
        <v>0.84537656436794495</v>
      </c>
      <c r="N171">
        <v>0.95091553396210804</v>
      </c>
      <c r="O171">
        <v>0.92470962298735604</v>
      </c>
      <c r="P171" s="205"/>
      <c r="Q171" s="205"/>
      <c r="R171" s="205"/>
      <c r="S171" s="205"/>
      <c r="T171" s="205"/>
      <c r="U171" s="205"/>
      <c r="V171" s="205"/>
      <c r="W171" s="205"/>
      <c r="X171" s="205"/>
    </row>
    <row r="172" spans="1:24" ht="13.5" customHeight="1" x14ac:dyDescent="0.15">
      <c r="A172" s="388" t="s">
        <v>345</v>
      </c>
      <c r="B172">
        <v>8.4171583333333295</v>
      </c>
      <c r="C172">
        <v>8.0898749999999993</v>
      </c>
      <c r="D172">
        <v>8.6284445833333301</v>
      </c>
      <c r="E172">
        <v>8.4055039167442995</v>
      </c>
      <c r="F172">
        <v>8.4063366882615203</v>
      </c>
      <c r="G172">
        <v>9.7643482795011103</v>
      </c>
      <c r="H172">
        <v>9.8074760315024996</v>
      </c>
      <c r="I172">
        <v>9.6919978888288991</v>
      </c>
      <c r="J172">
        <v>9.3861024209197197</v>
      </c>
      <c r="K172">
        <v>9.6170760995074307</v>
      </c>
      <c r="L172">
        <v>9.4968473222196899</v>
      </c>
      <c r="M172">
        <v>8.9884840241413801</v>
      </c>
      <c r="N172">
        <v>10.160660243035901</v>
      </c>
      <c r="O172">
        <v>10.131426097089699</v>
      </c>
      <c r="P172" s="205"/>
      <c r="Q172" s="205"/>
      <c r="R172" s="205"/>
      <c r="S172" s="205"/>
      <c r="T172" s="205"/>
      <c r="U172" s="205"/>
      <c r="V172" s="205"/>
      <c r="W172" s="205"/>
      <c r="X172" s="205"/>
    </row>
    <row r="173" spans="1:24" ht="13.5" customHeight="1" x14ac:dyDescent="0.15">
      <c r="A173" s="388" t="s">
        <v>349</v>
      </c>
      <c r="B173">
        <v>33.960098800690801</v>
      </c>
      <c r="C173">
        <v>29.067599931977501</v>
      </c>
      <c r="D173">
        <v>28.3729844798921</v>
      </c>
      <c r="E173">
        <v>30.1041110929498</v>
      </c>
      <c r="F173">
        <v>31.352687700944301</v>
      </c>
      <c r="G173">
        <v>39.982474146540603</v>
      </c>
      <c r="H173">
        <v>63.056232731037099</v>
      </c>
      <c r="I173">
        <v>63.584322913398999</v>
      </c>
      <c r="J173">
        <v>60.326207643202203</v>
      </c>
      <c r="K173">
        <v>62.548333333333296</v>
      </c>
      <c r="L173">
        <v>69.465000000000003</v>
      </c>
      <c r="M173">
        <v>65.465000000000003</v>
      </c>
      <c r="N173">
        <v>63.850833333333298</v>
      </c>
      <c r="O173">
        <v>63.885833333333302</v>
      </c>
      <c r="P173" s="205"/>
      <c r="Q173" s="205"/>
      <c r="R173" s="205"/>
      <c r="S173" s="205"/>
      <c r="T173" s="205"/>
      <c r="U173" s="205"/>
      <c r="V173" s="205"/>
      <c r="W173" s="205"/>
      <c r="X173" s="205"/>
    </row>
    <row r="174" spans="1:24" ht="13.5" customHeight="1" x14ac:dyDescent="0.15">
      <c r="A174" s="388" t="s">
        <v>550</v>
      </c>
      <c r="B174">
        <v>5.6348833333333301</v>
      </c>
      <c r="C174">
        <v>5.4441083333333298</v>
      </c>
      <c r="D174">
        <v>640.653416666667</v>
      </c>
      <c r="E174">
        <v>933.57045635687905</v>
      </c>
      <c r="F174">
        <v>984.34574756004599</v>
      </c>
      <c r="G174">
        <v>1162.6153286255401</v>
      </c>
      <c r="H174">
        <v>1234.8695166666701</v>
      </c>
      <c r="I174">
        <v>1360.35870704085</v>
      </c>
      <c r="J174">
        <v>1429.8079752010699</v>
      </c>
      <c r="K174">
        <v>1518.2551166666699</v>
      </c>
      <c r="L174">
        <v>1381.61916666667</v>
      </c>
      <c r="M174">
        <v>1615.36666666667</v>
      </c>
      <c r="N174">
        <v>1932.5433333333301</v>
      </c>
      <c r="O174">
        <v>2100</v>
      </c>
      <c r="P174" s="205"/>
      <c r="Q174" s="205"/>
      <c r="R174" s="205"/>
      <c r="S174" s="205"/>
      <c r="T174" s="205"/>
      <c r="U174" s="205"/>
      <c r="V174" s="205"/>
      <c r="W174" s="205"/>
      <c r="X174" s="205"/>
    </row>
    <row r="175" spans="1:24" ht="13.5" customHeight="1" x14ac:dyDescent="0.15">
      <c r="A175" s="388" t="s">
        <v>551</v>
      </c>
      <c r="B175">
        <v>7.3302500000000004</v>
      </c>
      <c r="C175">
        <v>7.3000249999999998</v>
      </c>
      <c r="D175">
        <v>8.1937708333333301</v>
      </c>
      <c r="E175">
        <v>9.7500750000000007</v>
      </c>
      <c r="F175">
        <v>10.8428875</v>
      </c>
      <c r="G175">
        <v>12.8819208333333</v>
      </c>
      <c r="H175">
        <v>14.708766666666699</v>
      </c>
      <c r="I175">
        <v>13.312900000000001</v>
      </c>
      <c r="J175">
        <v>13.2339416666667</v>
      </c>
      <c r="K175">
        <v>14.4486904166667</v>
      </c>
      <c r="L175">
        <v>16.463266666666701</v>
      </c>
      <c r="M175">
        <v>14.778675</v>
      </c>
      <c r="N175">
        <v>16.355858333333298</v>
      </c>
      <c r="O175">
        <v>18.446308333333299</v>
      </c>
      <c r="P175" s="205"/>
      <c r="Q175" s="205"/>
      <c r="R175" s="205"/>
      <c r="S175" s="205"/>
      <c r="T175" s="205"/>
      <c r="U175" s="205"/>
      <c r="V175" s="205"/>
      <c r="W175" s="205"/>
      <c r="X175" s="205"/>
    </row>
    <row r="176" spans="1:24" ht="13.5" customHeight="1" x14ac:dyDescent="0.15">
      <c r="A176" s="388" t="s">
        <v>552</v>
      </c>
      <c r="B176">
        <v>1.0901594863867701</v>
      </c>
      <c r="C176">
        <v>0.96946320149673504</v>
      </c>
      <c r="D176">
        <v>0.96580103065870804</v>
      </c>
      <c r="E176">
        <v>1.0358430965205401</v>
      </c>
      <c r="F176">
        <v>1.1093632928169199</v>
      </c>
      <c r="G176">
        <v>1.33109026245502</v>
      </c>
      <c r="H176">
        <v>1.3452139760194699</v>
      </c>
      <c r="I176">
        <v>1.3047580767159199</v>
      </c>
      <c r="J176">
        <v>1.33841214646451</v>
      </c>
      <c r="K176">
        <v>1.4385065442138201</v>
      </c>
      <c r="L176">
        <v>1.4530851184701601</v>
      </c>
      <c r="M176">
        <v>1.3312242595708099</v>
      </c>
      <c r="N176">
        <v>1.4416644589652201</v>
      </c>
      <c r="O176">
        <v>1.50519106560508</v>
      </c>
      <c r="P176" s="205"/>
      <c r="Q176" s="205"/>
      <c r="R176" s="205"/>
      <c r="S176" s="205"/>
      <c r="T176" s="205"/>
      <c r="U176" s="205"/>
      <c r="V176" s="205"/>
      <c r="W176" s="205"/>
      <c r="X176" s="205"/>
    </row>
    <row r="177" spans="1:24" ht="13.5" customHeight="1" x14ac:dyDescent="0.15">
      <c r="A177" s="388" t="s">
        <v>553</v>
      </c>
      <c r="B177">
        <v>73.262359015804606</v>
      </c>
      <c r="C177">
        <v>74.02</v>
      </c>
      <c r="D177">
        <v>85.225755992383498</v>
      </c>
      <c r="E177">
        <v>93.084393807548494</v>
      </c>
      <c r="F177">
        <v>97.554842156794606</v>
      </c>
      <c r="G177">
        <v>102.405134331356</v>
      </c>
      <c r="H177">
        <v>107.383815174654</v>
      </c>
      <c r="I177">
        <v>104.511885242863</v>
      </c>
      <c r="J177">
        <v>108.930134109273</v>
      </c>
      <c r="K177">
        <v>112.609482758621</v>
      </c>
      <c r="L177">
        <v>118.34518727598601</v>
      </c>
      <c r="M177">
        <v>118.134081604947</v>
      </c>
      <c r="N177">
        <v>125.199457792609</v>
      </c>
      <c r="O177">
        <v>132.11546008875601</v>
      </c>
      <c r="P177" s="205"/>
      <c r="Q177" s="205"/>
      <c r="R177" s="205"/>
      <c r="S177" s="205"/>
      <c r="T177" s="205"/>
      <c r="U177" s="205"/>
      <c r="V177" s="205"/>
      <c r="W177" s="205"/>
      <c r="X177" s="205"/>
    </row>
    <row r="178" spans="1:24" ht="13.5" customHeight="1" x14ac:dyDescent="0.15">
      <c r="A178" s="388" t="s">
        <v>554</v>
      </c>
      <c r="B178">
        <v>0.75430899010597896</v>
      </c>
      <c r="C178">
        <v>0.71841389865332195</v>
      </c>
      <c r="D178">
        <v>0.77833812041681205</v>
      </c>
      <c r="E178">
        <v>0.75294512270200198</v>
      </c>
      <c r="F178">
        <v>0.75272819693259096</v>
      </c>
      <c r="G178">
        <v>0.90129642336709603</v>
      </c>
      <c r="H178">
        <v>0.90342143625728799</v>
      </c>
      <c r="I178">
        <v>0.88520550826938005</v>
      </c>
      <c r="J178">
        <v>0.84677266710809596</v>
      </c>
      <c r="K178">
        <v>0.89327625706740899</v>
      </c>
      <c r="L178">
        <v>0.87550639698799804</v>
      </c>
      <c r="M178">
        <v>0.84549413889045</v>
      </c>
      <c r="N178">
        <v>0.94962375315694103</v>
      </c>
      <c r="O178">
        <v>0.92483955847069799</v>
      </c>
      <c r="P178" s="205"/>
      <c r="Q178" s="205"/>
      <c r="R178" s="205"/>
      <c r="S178" s="205"/>
      <c r="T178" s="205"/>
      <c r="U178" s="205"/>
      <c r="V178" s="205"/>
      <c r="W178" s="205"/>
      <c r="X178" s="205"/>
    </row>
    <row r="179" spans="1:24" ht="13.5" customHeight="1" x14ac:dyDescent="0.15">
      <c r="A179" s="388" t="s">
        <v>555</v>
      </c>
      <c r="B179">
        <v>90.0129741146296</v>
      </c>
      <c r="C179">
        <v>85.729551829928695</v>
      </c>
      <c r="D179">
        <v>92.880411084142906</v>
      </c>
      <c r="E179">
        <v>89.850221498738506</v>
      </c>
      <c r="F179">
        <v>89.824335377900894</v>
      </c>
      <c r="G179">
        <v>107.55323440431501</v>
      </c>
      <c r="H179">
        <v>107.806815805024</v>
      </c>
      <c r="I179">
        <v>105.63307815114899</v>
      </c>
      <c r="J179">
        <v>101.046821879543</v>
      </c>
      <c r="K179">
        <v>106.588933804405</v>
      </c>
      <c r="L179">
        <v>104.710608186968</v>
      </c>
      <c r="M179">
        <v>100.88022256618601</v>
      </c>
      <c r="N179">
        <v>113.474367224106</v>
      </c>
      <c r="O179">
        <v>110.34717131744</v>
      </c>
      <c r="P179" s="205"/>
      <c r="Q179" s="205"/>
      <c r="R179" s="205"/>
      <c r="S179" s="205"/>
      <c r="T179" s="205"/>
      <c r="U179" s="205"/>
      <c r="V179" s="205"/>
      <c r="W179" s="205"/>
      <c r="X179" s="205"/>
    </row>
    <row r="180" spans="1:24" ht="13.5" customHeight="1" x14ac:dyDescent="0.15">
      <c r="A180" s="388" t="s">
        <v>556</v>
      </c>
      <c r="B180">
        <v>1.38783382768108</v>
      </c>
      <c r="C180">
        <v>1.26581069673447</v>
      </c>
      <c r="D180">
        <v>1.2342836550132901</v>
      </c>
      <c r="E180">
        <v>1.2194079739482899</v>
      </c>
      <c r="F180">
        <v>1.20543333333333</v>
      </c>
      <c r="G180">
        <v>1.433975</v>
      </c>
      <c r="H180">
        <v>1.4365250000000001</v>
      </c>
      <c r="I180">
        <v>1.40740833333333</v>
      </c>
      <c r="J180">
        <v>1.44525833333333</v>
      </c>
      <c r="K180">
        <v>1.5178750000000001</v>
      </c>
      <c r="L180">
        <v>1.54205833333333</v>
      </c>
      <c r="M180">
        <v>1.4137999999999999</v>
      </c>
      <c r="N180">
        <v>1.5771833333333301</v>
      </c>
      <c r="O180">
        <v>1.6284333333333301</v>
      </c>
      <c r="P180" s="205"/>
      <c r="Q180" s="205"/>
      <c r="R180" s="205"/>
      <c r="S180" s="205"/>
      <c r="T180" s="205"/>
      <c r="U180" s="205"/>
      <c r="V180" s="205"/>
      <c r="W180" s="205"/>
      <c r="X180" s="205"/>
    </row>
    <row r="181" spans="1:24" ht="13.5" customHeight="1" x14ac:dyDescent="0.15">
      <c r="A181" s="388" t="s">
        <v>353</v>
      </c>
      <c r="B181">
        <v>21.356448683435801</v>
      </c>
      <c r="C181">
        <v>22.424270616359401</v>
      </c>
      <c r="D181">
        <v>23.546663531083901</v>
      </c>
      <c r="E181">
        <v>24.7227641666667</v>
      </c>
      <c r="F181">
        <v>25.958900366743499</v>
      </c>
      <c r="G181">
        <v>27.256844940476199</v>
      </c>
      <c r="H181">
        <v>28.6209624101587</v>
      </c>
      <c r="I181">
        <v>30.0509413442878</v>
      </c>
      <c r="J181">
        <v>31.5532123338754</v>
      </c>
      <c r="K181">
        <v>33.121745265283998</v>
      </c>
      <c r="L181">
        <v>34.342122119702402</v>
      </c>
      <c r="M181">
        <v>35.171016666666702</v>
      </c>
      <c r="N181">
        <v>35.874421141966998</v>
      </c>
      <c r="O181">
        <v>36.441194279658603</v>
      </c>
      <c r="P181" s="205"/>
      <c r="Q181" s="205"/>
      <c r="R181" s="205"/>
      <c r="S181" s="205"/>
      <c r="T181" s="205"/>
      <c r="U181" s="205"/>
      <c r="V181" s="205"/>
      <c r="W181" s="205"/>
      <c r="X181" s="205"/>
    </row>
    <row r="182" spans="1:24" ht="13.5" customHeight="1" x14ac:dyDescent="0.15">
      <c r="A182" s="388" t="s">
        <v>557</v>
      </c>
      <c r="B182">
        <v>494.794262222947</v>
      </c>
      <c r="C182">
        <v>471.24862571893698</v>
      </c>
      <c r="D182">
        <v>510.55633845425098</v>
      </c>
      <c r="E182">
        <v>493.89962385223703</v>
      </c>
      <c r="F182">
        <v>493.757329875312</v>
      </c>
      <c r="G182">
        <v>591.21169798260996</v>
      </c>
      <c r="H182">
        <v>592.60561506302201</v>
      </c>
      <c r="I182">
        <v>580.65674958785803</v>
      </c>
      <c r="J182">
        <v>555.44645839822601</v>
      </c>
      <c r="K182">
        <v>585.91101318036897</v>
      </c>
      <c r="L182">
        <v>575.58600451094503</v>
      </c>
      <c r="M182">
        <v>554.53067503310399</v>
      </c>
      <c r="N182">
        <v>623.75970091118199</v>
      </c>
      <c r="O182">
        <v>606.56975016591696</v>
      </c>
      <c r="P182" s="205"/>
      <c r="Q182" s="205"/>
      <c r="R182" s="205"/>
      <c r="S182" s="205"/>
      <c r="T182" s="205"/>
      <c r="U182" s="205"/>
      <c r="V182" s="205"/>
      <c r="W182" s="205"/>
      <c r="X182" s="205"/>
    </row>
    <row r="183" spans="1:24" ht="13.5" customHeight="1" x14ac:dyDescent="0.15">
      <c r="A183" s="388" t="s">
        <v>360</v>
      </c>
      <c r="B183">
        <v>150.29750000000001</v>
      </c>
      <c r="C183">
        <v>153.86250000000001</v>
      </c>
      <c r="D183">
        <v>157.5</v>
      </c>
      <c r="E183">
        <v>157.31166666666701</v>
      </c>
      <c r="F183">
        <v>158.552641666667</v>
      </c>
      <c r="G183">
        <v>192.440333333333</v>
      </c>
      <c r="H183">
        <v>253.49199999999999</v>
      </c>
      <c r="I183">
        <v>305.79010916000499</v>
      </c>
      <c r="J183">
        <v>306.08368824523399</v>
      </c>
      <c r="K183">
        <v>306.92095149522299</v>
      </c>
      <c r="L183">
        <v>358.81079725829699</v>
      </c>
      <c r="M183">
        <v>401.15202922077901</v>
      </c>
      <c r="N183">
        <v>425.979158066857</v>
      </c>
      <c r="P183" s="205"/>
      <c r="Q183" s="205"/>
      <c r="R183" s="205"/>
      <c r="S183" s="205"/>
      <c r="T183" s="205"/>
      <c r="U183" s="205"/>
      <c r="V183" s="205"/>
      <c r="W183" s="205"/>
      <c r="X183" s="205"/>
    </row>
    <row r="184" spans="1:24" ht="13.5" customHeight="1" x14ac:dyDescent="0.15">
      <c r="A184" s="388" t="s">
        <v>558</v>
      </c>
      <c r="P184" s="205"/>
      <c r="Q184" s="205"/>
      <c r="R184" s="205"/>
      <c r="S184" s="205"/>
      <c r="T184" s="205"/>
      <c r="U184" s="205"/>
      <c r="V184" s="205"/>
      <c r="W184" s="205"/>
      <c r="X184" s="205"/>
    </row>
    <row r="185" spans="1:24" ht="13.5" customHeight="1" x14ac:dyDescent="0.15">
      <c r="A185" s="388" t="s">
        <v>559</v>
      </c>
      <c r="B185">
        <v>46.4853916666667</v>
      </c>
      <c r="C185">
        <v>44.230825000000003</v>
      </c>
      <c r="D185">
        <v>47.890250000000002</v>
      </c>
      <c r="E185">
        <v>46.395341666666702</v>
      </c>
      <c r="F185">
        <v>46.437130833333299</v>
      </c>
      <c r="G185">
        <v>55.537075000000002</v>
      </c>
      <c r="H185">
        <v>55.731724999999997</v>
      </c>
      <c r="I185">
        <v>54.665458333333298</v>
      </c>
      <c r="J185">
        <v>52.107108333333301</v>
      </c>
      <c r="K185">
        <v>54.947200000000002</v>
      </c>
      <c r="L185">
        <v>54.144325000000002</v>
      </c>
      <c r="M185">
        <v>52.1021583333333</v>
      </c>
      <c r="N185">
        <v>58.574391666666699</v>
      </c>
      <c r="O185">
        <v>56.947191666666697</v>
      </c>
      <c r="P185" s="205"/>
      <c r="Q185" s="205"/>
      <c r="R185" s="205"/>
      <c r="S185" s="205"/>
      <c r="T185" s="205"/>
      <c r="U185" s="205"/>
      <c r="V185" s="205"/>
      <c r="W185" s="205"/>
      <c r="X185" s="205"/>
    </row>
    <row r="186" spans="1:24" ht="13.5" customHeight="1" x14ac:dyDescent="0.15">
      <c r="A186" s="388" t="s">
        <v>560</v>
      </c>
      <c r="B186">
        <v>1</v>
      </c>
      <c r="C186">
        <v>1</v>
      </c>
      <c r="D186">
        <v>1</v>
      </c>
      <c r="E186">
        <v>1</v>
      </c>
      <c r="F186">
        <v>1</v>
      </c>
      <c r="G186">
        <v>1</v>
      </c>
      <c r="H186">
        <v>1</v>
      </c>
      <c r="I186">
        <v>1</v>
      </c>
      <c r="J186">
        <v>1</v>
      </c>
      <c r="K186">
        <v>1</v>
      </c>
      <c r="L186">
        <v>1</v>
      </c>
      <c r="M186">
        <v>1</v>
      </c>
      <c r="N186">
        <v>1</v>
      </c>
      <c r="O186">
        <v>1</v>
      </c>
      <c r="P186" s="205"/>
      <c r="Q186" s="205"/>
      <c r="R186" s="205"/>
      <c r="S186" s="205"/>
      <c r="T186" s="205"/>
      <c r="U186" s="205"/>
      <c r="V186" s="205"/>
      <c r="W186" s="205"/>
      <c r="X186" s="205"/>
    </row>
    <row r="187" spans="1:24" ht="13.5" customHeight="1" x14ac:dyDescent="0.15">
      <c r="A187" s="388" t="s">
        <v>561</v>
      </c>
      <c r="B187">
        <v>6.04416666666667</v>
      </c>
      <c r="C187">
        <v>5.60460730676329</v>
      </c>
      <c r="D187">
        <v>5.8174999999999999</v>
      </c>
      <c r="E187">
        <v>5.875</v>
      </c>
      <c r="F187">
        <v>6.3016666666666703</v>
      </c>
      <c r="G187">
        <v>8.0641666666666705</v>
      </c>
      <c r="H187">
        <v>8.4</v>
      </c>
      <c r="I187">
        <v>8.2716666666666701</v>
      </c>
      <c r="J187">
        <v>8.1325000000000003</v>
      </c>
      <c r="K187">
        <v>8.8000000000000007</v>
      </c>
      <c r="L187">
        <v>9.4158333333333406</v>
      </c>
      <c r="M187">
        <v>8.59</v>
      </c>
      <c r="N187">
        <v>9.6141666666666694</v>
      </c>
      <c r="O187">
        <v>10.563333333333301</v>
      </c>
      <c r="P187" s="205"/>
      <c r="Q187" s="205"/>
      <c r="R187" s="205"/>
      <c r="S187" s="205"/>
      <c r="T187" s="205"/>
      <c r="U187" s="205"/>
      <c r="V187" s="205"/>
      <c r="W187" s="205"/>
      <c r="X187" s="205"/>
    </row>
    <row r="188" spans="1:24" ht="13.5" customHeight="1" x14ac:dyDescent="0.15">
      <c r="A188" s="388" t="s">
        <v>562</v>
      </c>
      <c r="P188" s="205"/>
      <c r="Q188" s="205"/>
      <c r="R188" s="205"/>
      <c r="S188" s="205"/>
      <c r="T188" s="205"/>
      <c r="U188" s="205"/>
      <c r="V188" s="205"/>
      <c r="W188" s="205"/>
      <c r="X188" s="205"/>
    </row>
    <row r="189" spans="1:24" ht="13.5" customHeight="1" x14ac:dyDescent="0.15">
      <c r="A189" s="388" t="s">
        <v>563</v>
      </c>
      <c r="P189" s="205"/>
      <c r="Q189" s="205"/>
      <c r="R189" s="205"/>
      <c r="S189" s="205"/>
      <c r="T189" s="205"/>
      <c r="U189" s="205"/>
      <c r="V189" s="205"/>
      <c r="W189" s="205"/>
      <c r="X189" s="205"/>
    </row>
    <row r="190" spans="1:24" ht="13.5" customHeight="1" x14ac:dyDescent="0.15">
      <c r="A190" s="388" t="s">
        <v>564</v>
      </c>
      <c r="B190">
        <v>0.38450000000000001</v>
      </c>
      <c r="C190">
        <v>0.38450000000000001</v>
      </c>
      <c r="D190">
        <v>0.38450000000000001</v>
      </c>
      <c r="E190">
        <v>0.38450000000000001</v>
      </c>
      <c r="F190">
        <v>0.38450000000000001</v>
      </c>
      <c r="G190">
        <v>0.38450000000000001</v>
      </c>
      <c r="H190">
        <v>0.38450000000000001</v>
      </c>
      <c r="I190">
        <v>0.38450000000000001</v>
      </c>
      <c r="J190">
        <v>0.38450000000000001</v>
      </c>
      <c r="K190">
        <v>0.38450000000000001</v>
      </c>
      <c r="L190">
        <v>0.38450000000000001</v>
      </c>
      <c r="M190">
        <v>0.38450000000000001</v>
      </c>
      <c r="N190">
        <v>0.38450000000000001</v>
      </c>
      <c r="O190">
        <v>0.38450000000000001</v>
      </c>
      <c r="P190" s="205"/>
      <c r="Q190" s="205"/>
      <c r="R190" s="205"/>
      <c r="S190" s="205"/>
      <c r="T190" s="205"/>
      <c r="U190" s="205"/>
      <c r="V190" s="205"/>
      <c r="W190" s="205"/>
      <c r="X190" s="205"/>
    </row>
    <row r="191" spans="1:24" ht="13.5" customHeight="1" x14ac:dyDescent="0.15">
      <c r="A191" s="388" t="s">
        <v>565</v>
      </c>
      <c r="P191" s="205"/>
      <c r="Q191" s="205"/>
      <c r="R191" s="205"/>
      <c r="S191" s="205"/>
      <c r="T191" s="205"/>
      <c r="U191" s="205"/>
      <c r="V191" s="205"/>
      <c r="W191" s="205"/>
      <c r="X191" s="205"/>
    </row>
    <row r="192" spans="1:24" ht="13.5" customHeight="1" x14ac:dyDescent="0.15">
      <c r="A192" s="388" t="s">
        <v>566</v>
      </c>
      <c r="P192" s="205"/>
      <c r="Q192" s="205"/>
      <c r="R192" s="205"/>
      <c r="S192" s="205"/>
      <c r="T192" s="205"/>
      <c r="U192" s="205"/>
      <c r="V192" s="205"/>
      <c r="W192" s="205"/>
      <c r="X192" s="205"/>
    </row>
    <row r="193" spans="1:24" ht="13.5" customHeight="1" x14ac:dyDescent="0.15">
      <c r="A193" s="388" t="s">
        <v>363</v>
      </c>
      <c r="B193">
        <v>85.193816325757595</v>
      </c>
      <c r="C193">
        <v>86.343383333333307</v>
      </c>
      <c r="D193">
        <v>93.395197222222194</v>
      </c>
      <c r="E193">
        <v>101.628899206349</v>
      </c>
      <c r="F193">
        <v>101.100088423521</v>
      </c>
      <c r="G193">
        <v>102.769271604675</v>
      </c>
      <c r="H193">
        <v>104.769117033301</v>
      </c>
      <c r="I193">
        <v>105.45516208793801</v>
      </c>
      <c r="J193">
        <v>121.824068875756</v>
      </c>
      <c r="K193">
        <v>150.036253839864</v>
      </c>
      <c r="L193">
        <v>161.83847968471801</v>
      </c>
      <c r="M193">
        <v>162.90625374741799</v>
      </c>
      <c r="N193">
        <v>204.86718746998201</v>
      </c>
      <c r="O193">
        <v>280.35611165514899</v>
      </c>
      <c r="P193" s="205"/>
      <c r="Q193" s="205"/>
      <c r="R193" s="205"/>
      <c r="S193" s="205"/>
      <c r="T193" s="205"/>
      <c r="U193" s="205"/>
      <c r="V193" s="205"/>
      <c r="W193" s="205"/>
      <c r="X193" s="205"/>
    </row>
    <row r="194" spans="1:24" ht="13.5" customHeight="1" x14ac:dyDescent="0.15">
      <c r="A194" s="388" t="s">
        <v>567</v>
      </c>
      <c r="B194">
        <v>1</v>
      </c>
      <c r="C194">
        <v>1</v>
      </c>
      <c r="D194">
        <v>1</v>
      </c>
      <c r="E194">
        <v>1</v>
      </c>
      <c r="F194">
        <v>1</v>
      </c>
      <c r="G194">
        <v>1</v>
      </c>
      <c r="H194">
        <v>1</v>
      </c>
      <c r="I194">
        <v>1</v>
      </c>
      <c r="J194">
        <v>1</v>
      </c>
      <c r="K194">
        <v>1</v>
      </c>
      <c r="L194">
        <v>1</v>
      </c>
      <c r="M194">
        <v>1</v>
      </c>
      <c r="N194">
        <v>1</v>
      </c>
      <c r="O194">
        <v>1</v>
      </c>
      <c r="P194" s="205"/>
      <c r="Q194" s="205"/>
      <c r="R194" s="205"/>
      <c r="S194" s="205"/>
      <c r="T194" s="205"/>
      <c r="U194" s="205"/>
      <c r="V194" s="205"/>
      <c r="W194" s="205"/>
      <c r="X194" s="205"/>
    </row>
    <row r="195" spans="1:24" ht="13.5" customHeight="1" x14ac:dyDescent="0.15">
      <c r="A195" s="388" t="s">
        <v>369</v>
      </c>
      <c r="B195">
        <v>1</v>
      </c>
      <c r="C195">
        <v>1</v>
      </c>
      <c r="D195">
        <v>1</v>
      </c>
      <c r="E195">
        <v>1</v>
      </c>
      <c r="F195">
        <v>1</v>
      </c>
      <c r="G195">
        <v>1</v>
      </c>
      <c r="H195">
        <v>1</v>
      </c>
      <c r="I195">
        <v>1</v>
      </c>
      <c r="J195">
        <v>1</v>
      </c>
      <c r="K195">
        <v>1</v>
      </c>
      <c r="L195">
        <v>1</v>
      </c>
      <c r="M195">
        <v>1</v>
      </c>
      <c r="N195">
        <v>1</v>
      </c>
      <c r="O195">
        <v>1</v>
      </c>
      <c r="P195" s="205"/>
      <c r="Q195" s="205"/>
      <c r="R195" s="205"/>
      <c r="S195" s="205"/>
      <c r="T195" s="205"/>
      <c r="U195" s="205"/>
      <c r="V195" s="205"/>
      <c r="W195" s="205"/>
      <c r="X195" s="205"/>
    </row>
    <row r="196" spans="1:24" ht="13.5" customHeight="1" x14ac:dyDescent="0.15">
      <c r="A196" s="388" t="s">
        <v>371</v>
      </c>
      <c r="B196">
        <v>2.7192941666666699</v>
      </c>
      <c r="C196">
        <v>2.37096994940423</v>
      </c>
      <c r="D196">
        <v>2.0836483390254799</v>
      </c>
      <c r="E196">
        <v>2.24451</v>
      </c>
      <c r="F196">
        <v>2.4613849999999999</v>
      </c>
      <c r="G196">
        <v>2.7684116666666698</v>
      </c>
      <c r="H196">
        <v>3.1330293018560398</v>
      </c>
      <c r="I196">
        <v>3.1887883828961701</v>
      </c>
      <c r="J196">
        <v>3.2934630812507999</v>
      </c>
      <c r="K196">
        <v>3.38753768145423</v>
      </c>
      <c r="L196">
        <v>3.45997438644787</v>
      </c>
      <c r="M196">
        <v>3.5087719298245599</v>
      </c>
      <c r="N196">
        <v>3.5192297050674499</v>
      </c>
      <c r="O196">
        <v>3.58962274932016</v>
      </c>
      <c r="P196" s="205"/>
      <c r="Q196" s="205"/>
      <c r="R196" s="205"/>
      <c r="S196" s="205"/>
      <c r="T196" s="205"/>
      <c r="U196" s="205"/>
      <c r="V196" s="205"/>
      <c r="W196" s="205"/>
      <c r="X196" s="205"/>
    </row>
    <row r="197" spans="1:24" ht="13.5" customHeight="1" x14ac:dyDescent="0.15">
      <c r="A197" s="388" t="s">
        <v>568</v>
      </c>
      <c r="B197">
        <v>4758.4301287878798</v>
      </c>
      <c r="C197">
        <v>4193.8023075919</v>
      </c>
      <c r="D197">
        <v>4421.6592864041404</v>
      </c>
      <c r="E197">
        <v>4303.8825659981903</v>
      </c>
      <c r="F197">
        <v>4462.1852882909297</v>
      </c>
      <c r="G197">
        <v>5204.92080811087</v>
      </c>
      <c r="H197">
        <v>5670.5408979978401</v>
      </c>
      <c r="I197">
        <v>5618.9334516427998</v>
      </c>
      <c r="J197">
        <v>5732.10455572912</v>
      </c>
      <c r="K197">
        <v>6240.7220784425699</v>
      </c>
      <c r="L197">
        <v>6771.0974251965199</v>
      </c>
      <c r="M197">
        <v>6774.1627348484899</v>
      </c>
      <c r="N197">
        <v>6982.7523777669203</v>
      </c>
      <c r="O197">
        <v>7288.8720537412801</v>
      </c>
      <c r="P197" s="205"/>
      <c r="Q197" s="205"/>
      <c r="R197" s="205"/>
      <c r="S197" s="205"/>
      <c r="T197" s="205"/>
      <c r="U197" s="205"/>
      <c r="V197" s="205"/>
      <c r="W197" s="205"/>
      <c r="X197" s="205"/>
    </row>
    <row r="198" spans="1:24" ht="13.5" customHeight="1" x14ac:dyDescent="0.15">
      <c r="A198" s="388" t="s">
        <v>375</v>
      </c>
      <c r="B198">
        <v>2.8251249999999999</v>
      </c>
      <c r="C198">
        <v>2.7541000000000002</v>
      </c>
      <c r="D198">
        <v>2.6375864177489201</v>
      </c>
      <c r="E198">
        <v>2.7018990259740301</v>
      </c>
      <c r="F198">
        <v>2.8390441378066402</v>
      </c>
      <c r="G198">
        <v>3.1844392415223699</v>
      </c>
      <c r="H198">
        <v>3.3750615872066501</v>
      </c>
      <c r="I198">
        <v>3.2604884908320999</v>
      </c>
      <c r="J198">
        <v>3.2866026980329601</v>
      </c>
      <c r="K198">
        <v>3.3372655465368002</v>
      </c>
      <c r="L198">
        <v>3.4949411976912002</v>
      </c>
      <c r="M198">
        <v>3.8805541313758698</v>
      </c>
      <c r="N198">
        <v>3.83518137473542</v>
      </c>
      <c r="O198">
        <v>3.74382620959376</v>
      </c>
      <c r="P198" s="205"/>
      <c r="Q198" s="205"/>
      <c r="R198" s="205"/>
      <c r="S198" s="205"/>
      <c r="T198" s="205"/>
      <c r="U198" s="205"/>
      <c r="V198" s="205"/>
      <c r="W198" s="205"/>
      <c r="X198" s="205"/>
    </row>
    <row r="199" spans="1:24" ht="13.5" customHeight="1" x14ac:dyDescent="0.15">
      <c r="A199" s="388" t="s">
        <v>569</v>
      </c>
      <c r="B199">
        <v>45.109664180089602</v>
      </c>
      <c r="C199">
        <v>43.3131369237488</v>
      </c>
      <c r="D199">
        <v>42.228794734943399</v>
      </c>
      <c r="E199">
        <v>42.446184830673999</v>
      </c>
      <c r="F199">
        <v>44.395154304209697</v>
      </c>
      <c r="G199">
        <v>45.502839942143098</v>
      </c>
      <c r="H199">
        <v>47.4924638585099</v>
      </c>
      <c r="I199">
        <v>50.403719793717698</v>
      </c>
      <c r="J199">
        <v>52.661429953968302</v>
      </c>
      <c r="K199">
        <v>51.795782651733198</v>
      </c>
      <c r="L199">
        <v>49.624096002632797</v>
      </c>
      <c r="M199">
        <v>49.254597728841198</v>
      </c>
      <c r="N199">
        <v>54.477785837204998</v>
      </c>
      <c r="O199">
        <v>55.630363223193001</v>
      </c>
      <c r="P199" s="205"/>
      <c r="Q199" s="205"/>
      <c r="R199" s="205"/>
      <c r="S199" s="205"/>
      <c r="T199" s="205"/>
      <c r="U199" s="205"/>
      <c r="V199" s="205"/>
      <c r="W199" s="205"/>
      <c r="X199" s="205"/>
    </row>
    <row r="200" spans="1:24" ht="13.5" customHeight="1" x14ac:dyDescent="0.15">
      <c r="A200" s="388" t="s">
        <v>570</v>
      </c>
      <c r="B200">
        <v>3.0152999999999999</v>
      </c>
      <c r="C200">
        <v>2.96284777777778</v>
      </c>
      <c r="D200">
        <v>3.2565416666666702</v>
      </c>
      <c r="E200">
        <v>3.16061666666667</v>
      </c>
      <c r="F200">
        <v>3.1545416666666699</v>
      </c>
      <c r="G200">
        <v>3.7694999999999999</v>
      </c>
      <c r="H200">
        <v>3.9427833333333302</v>
      </c>
      <c r="I200">
        <v>3.7793333333333301</v>
      </c>
      <c r="J200">
        <v>3.6117166666666698</v>
      </c>
      <c r="K200">
        <v>3.839375</v>
      </c>
      <c r="L200">
        <v>3.89974166666667</v>
      </c>
      <c r="M200">
        <v>3.8619166666666702</v>
      </c>
      <c r="N200">
        <v>4.4577583333333299</v>
      </c>
      <c r="O200">
        <v>4.2036666666666704</v>
      </c>
      <c r="P200" s="205"/>
      <c r="Q200" s="205"/>
      <c r="R200" s="205"/>
      <c r="S200" s="205"/>
      <c r="T200" s="205"/>
      <c r="U200" s="205"/>
      <c r="V200" s="205"/>
      <c r="W200" s="205"/>
      <c r="X200" s="205"/>
    </row>
    <row r="201" spans="1:24" ht="13.5" customHeight="1" x14ac:dyDescent="0.15">
      <c r="A201" s="388" t="s">
        <v>571</v>
      </c>
      <c r="B201">
        <v>0.75430899010597896</v>
      </c>
      <c r="C201">
        <v>0.71841389865332195</v>
      </c>
      <c r="D201">
        <v>0.77833812041681205</v>
      </c>
      <c r="E201">
        <v>0.75294512270200198</v>
      </c>
      <c r="F201">
        <v>0.75272819693259096</v>
      </c>
      <c r="G201">
        <v>0.90129642336709603</v>
      </c>
      <c r="H201">
        <v>0.90342143625728799</v>
      </c>
      <c r="I201">
        <v>0.88520550826938005</v>
      </c>
      <c r="J201">
        <v>0.84677266710809596</v>
      </c>
      <c r="K201">
        <v>0.89327625706740899</v>
      </c>
      <c r="L201">
        <v>0.87550639698799804</v>
      </c>
      <c r="M201">
        <v>0.84549413889045</v>
      </c>
      <c r="N201">
        <v>0.94962375315694103</v>
      </c>
      <c r="O201">
        <v>0.92483955847069799</v>
      </c>
      <c r="P201" s="205"/>
      <c r="Q201" s="205"/>
      <c r="R201" s="205"/>
      <c r="S201" s="205"/>
      <c r="T201" s="205"/>
      <c r="U201" s="205"/>
      <c r="V201" s="205"/>
      <c r="W201" s="205"/>
      <c r="X201" s="205"/>
    </row>
    <row r="202" spans="1:24" ht="13.5" customHeight="1" x14ac:dyDescent="0.15">
      <c r="A202" s="388" t="s">
        <v>572</v>
      </c>
      <c r="P202" s="205"/>
      <c r="Q202" s="205"/>
      <c r="R202" s="205"/>
      <c r="S202" s="205"/>
      <c r="T202" s="205"/>
      <c r="U202" s="205"/>
      <c r="V202" s="205"/>
      <c r="W202" s="205"/>
      <c r="X202" s="205"/>
    </row>
    <row r="203" spans="1:24" ht="13.5" customHeight="1" x14ac:dyDescent="0.15">
      <c r="A203" s="388" t="s">
        <v>573</v>
      </c>
      <c r="P203" s="205"/>
      <c r="Q203" s="205"/>
      <c r="R203" s="205"/>
      <c r="S203" s="205"/>
      <c r="T203" s="205"/>
      <c r="U203" s="205"/>
      <c r="V203" s="205"/>
      <c r="W203" s="205"/>
      <c r="X203" s="205"/>
    </row>
    <row r="204" spans="1:24" ht="13.5" customHeight="1" x14ac:dyDescent="0.15">
      <c r="A204" s="388" t="s">
        <v>574</v>
      </c>
      <c r="B204">
        <v>1</v>
      </c>
      <c r="C204">
        <v>1</v>
      </c>
      <c r="D204">
        <v>1</v>
      </c>
      <c r="E204">
        <v>1</v>
      </c>
      <c r="F204">
        <v>1</v>
      </c>
      <c r="G204">
        <v>1</v>
      </c>
      <c r="H204">
        <v>1</v>
      </c>
      <c r="I204">
        <v>1</v>
      </c>
      <c r="J204">
        <v>1</v>
      </c>
      <c r="K204">
        <v>1</v>
      </c>
      <c r="L204">
        <v>1</v>
      </c>
      <c r="M204">
        <v>1</v>
      </c>
      <c r="N204">
        <v>1</v>
      </c>
      <c r="O204">
        <v>1</v>
      </c>
      <c r="P204" s="205"/>
      <c r="Q204" s="205"/>
      <c r="R204" s="205"/>
      <c r="S204" s="205"/>
      <c r="T204" s="205"/>
      <c r="U204" s="205"/>
      <c r="V204" s="205"/>
      <c r="W204" s="205"/>
      <c r="X204" s="205"/>
    </row>
    <row r="205" spans="1:24" ht="13.5" customHeight="1" x14ac:dyDescent="0.15">
      <c r="A205" s="388" t="s">
        <v>575</v>
      </c>
      <c r="B205">
        <v>3.64</v>
      </c>
      <c r="C205">
        <v>3.64</v>
      </c>
      <c r="D205">
        <v>3.64</v>
      </c>
      <c r="E205">
        <v>3.64</v>
      </c>
      <c r="F205">
        <v>3.64</v>
      </c>
      <c r="G205">
        <v>3.64</v>
      </c>
      <c r="H205">
        <v>3.64</v>
      </c>
      <c r="I205">
        <v>3.64</v>
      </c>
      <c r="J205">
        <v>3.64</v>
      </c>
      <c r="K205">
        <v>3.64</v>
      </c>
      <c r="L205">
        <v>3.64</v>
      </c>
      <c r="M205">
        <v>3.64</v>
      </c>
      <c r="N205">
        <v>3.64</v>
      </c>
      <c r="O205">
        <v>3.64</v>
      </c>
      <c r="P205" s="205"/>
      <c r="Q205" s="205"/>
      <c r="R205" s="205"/>
      <c r="S205" s="205"/>
      <c r="T205" s="205"/>
      <c r="U205" s="205"/>
      <c r="V205" s="205"/>
      <c r="W205" s="205"/>
      <c r="X205" s="205"/>
    </row>
    <row r="206" spans="1:24" ht="13.5" customHeight="1" x14ac:dyDescent="0.15">
      <c r="A206" s="388" t="s">
        <v>576</v>
      </c>
      <c r="B206">
        <v>3.1779000000000002</v>
      </c>
      <c r="C206">
        <v>3.04860833333333</v>
      </c>
      <c r="D206">
        <v>3.4681999999999999</v>
      </c>
      <c r="E206">
        <v>3.32791666666667</v>
      </c>
      <c r="F206">
        <v>3.3491749999999998</v>
      </c>
      <c r="G206">
        <v>4.00566666666667</v>
      </c>
      <c r="H206">
        <v>4.0591833333333298</v>
      </c>
      <c r="I206">
        <v>4.0524916666666702</v>
      </c>
      <c r="J206">
        <v>3.9416166666666701</v>
      </c>
      <c r="K206">
        <v>4.2379249999999997</v>
      </c>
      <c r="L206">
        <v>4.2439916666666697</v>
      </c>
      <c r="M206">
        <v>4.1604166666666602</v>
      </c>
      <c r="N206">
        <v>4.6884750000000004</v>
      </c>
      <c r="O206">
        <v>4.57429166666667</v>
      </c>
      <c r="P206" s="205"/>
      <c r="Q206" s="205"/>
      <c r="R206" s="205"/>
      <c r="S206" s="205"/>
      <c r="T206" s="205"/>
      <c r="U206" s="205"/>
      <c r="V206" s="205"/>
      <c r="W206" s="205"/>
      <c r="X206" s="205"/>
    </row>
    <row r="207" spans="1:24" ht="13.5" customHeight="1" x14ac:dyDescent="0.15">
      <c r="A207" s="388" t="s">
        <v>577</v>
      </c>
      <c r="B207">
        <v>30.367915338305899</v>
      </c>
      <c r="C207">
        <v>29.382341370930199</v>
      </c>
      <c r="D207">
        <v>30.839831351991698</v>
      </c>
      <c r="E207">
        <v>31.837143640281301</v>
      </c>
      <c r="F207">
        <v>38.378207144416798</v>
      </c>
      <c r="G207">
        <v>60.937650108895198</v>
      </c>
      <c r="H207">
        <v>67.0559333333333</v>
      </c>
      <c r="I207">
        <v>58.342801185171901</v>
      </c>
      <c r="J207">
        <v>62.668133333333301</v>
      </c>
      <c r="K207">
        <v>64.7376583333333</v>
      </c>
      <c r="L207">
        <v>72.104908333333299</v>
      </c>
      <c r="M207">
        <v>73.654349999999994</v>
      </c>
      <c r="N207">
        <v>68.4849416666667</v>
      </c>
      <c r="O207">
        <v>85.162008333333304</v>
      </c>
      <c r="P207" s="205"/>
      <c r="Q207" s="205"/>
      <c r="R207" s="205"/>
      <c r="S207" s="205"/>
      <c r="T207" s="205"/>
      <c r="U207" s="205"/>
      <c r="V207" s="205"/>
      <c r="W207" s="205"/>
      <c r="X207" s="205"/>
    </row>
    <row r="208" spans="1:24" ht="13.5" customHeight="1" x14ac:dyDescent="0.15">
      <c r="A208" s="388" t="s">
        <v>378</v>
      </c>
      <c r="B208">
        <v>583.13090658333294</v>
      </c>
      <c r="C208">
        <v>600.30651975000001</v>
      </c>
      <c r="D208">
        <v>614.29514241666698</v>
      </c>
      <c r="E208">
        <v>646.63597449999997</v>
      </c>
      <c r="F208">
        <v>682.43779538750005</v>
      </c>
      <c r="G208">
        <v>719.85955550000006</v>
      </c>
      <c r="H208">
        <v>787.25152175000005</v>
      </c>
      <c r="I208">
        <v>831.55433975000005</v>
      </c>
      <c r="J208">
        <v>861.09341216666701</v>
      </c>
      <c r="K208">
        <v>899.35050899999999</v>
      </c>
      <c r="L208">
        <v>943.27804816666696</v>
      </c>
      <c r="M208">
        <v>988.62480655176796</v>
      </c>
      <c r="N208">
        <v>1030.3082997420599</v>
      </c>
      <c r="O208">
        <v>1160.0986942500001</v>
      </c>
      <c r="P208" s="205"/>
      <c r="Q208" s="205"/>
      <c r="R208" s="205"/>
      <c r="S208" s="205"/>
      <c r="T208" s="205"/>
      <c r="U208" s="205"/>
      <c r="V208" s="205"/>
      <c r="W208" s="205"/>
      <c r="X208" s="205"/>
    </row>
    <row r="209" spans="1:24" ht="13.5" customHeight="1" x14ac:dyDescent="0.15">
      <c r="A209" s="388" t="s">
        <v>578</v>
      </c>
      <c r="B209">
        <v>2.4846565845233801</v>
      </c>
      <c r="C209">
        <v>2.3174720118126002</v>
      </c>
      <c r="D209">
        <v>2.29231194992329</v>
      </c>
      <c r="E209">
        <v>2.3109000348257598</v>
      </c>
      <c r="F209">
        <v>2.3317688461830799</v>
      </c>
      <c r="G209">
        <v>2.5608736880983001</v>
      </c>
      <c r="H209">
        <v>2.56492967258212</v>
      </c>
      <c r="I209">
        <v>2.5543771164103699</v>
      </c>
      <c r="J209">
        <v>2.5872799505726101</v>
      </c>
      <c r="K209">
        <v>2.6488263218660499</v>
      </c>
      <c r="L209">
        <v>2.6649608451969602</v>
      </c>
      <c r="M209">
        <v>2.5560923420784301</v>
      </c>
      <c r="N209">
        <v>2.6889976473405901</v>
      </c>
      <c r="O209">
        <v>2.73843913026323</v>
      </c>
      <c r="P209" s="205"/>
      <c r="Q209" s="205"/>
      <c r="R209" s="205"/>
      <c r="S209" s="205"/>
      <c r="T209" s="205"/>
      <c r="U209" s="205"/>
      <c r="V209" s="205"/>
      <c r="W209" s="205"/>
      <c r="X209" s="205"/>
    </row>
    <row r="210" spans="1:24" ht="13.5" customHeight="1" x14ac:dyDescent="0.15">
      <c r="A210" s="388" t="s">
        <v>579</v>
      </c>
      <c r="B210">
        <v>0.75430899010597896</v>
      </c>
      <c r="C210">
        <v>0.71841389865332195</v>
      </c>
      <c r="D210">
        <v>0.77833812041681205</v>
      </c>
      <c r="E210">
        <v>0.75294512270200198</v>
      </c>
      <c r="F210">
        <v>0.75272819693259096</v>
      </c>
      <c r="G210">
        <v>0.90129642336709603</v>
      </c>
      <c r="H210">
        <v>0.90342143625728799</v>
      </c>
      <c r="I210">
        <v>0.88520550826938005</v>
      </c>
      <c r="J210">
        <v>0.84677266710809596</v>
      </c>
      <c r="K210">
        <v>0.89321558147922597</v>
      </c>
      <c r="L210">
        <v>0.87747520723301198</v>
      </c>
      <c r="M210">
        <v>0.84537656436794495</v>
      </c>
      <c r="N210">
        <v>0.95091553396210804</v>
      </c>
      <c r="O210">
        <v>0.92470962298735604</v>
      </c>
      <c r="P210" s="205"/>
      <c r="Q210" s="205"/>
      <c r="R210" s="205"/>
      <c r="S210" s="205"/>
      <c r="T210" s="205"/>
      <c r="U210" s="205"/>
      <c r="V210" s="205"/>
      <c r="W210" s="205"/>
      <c r="X210" s="205"/>
    </row>
    <row r="211" spans="1:24" ht="13.5" customHeight="1" x14ac:dyDescent="0.15">
      <c r="A211" s="388" t="s">
        <v>580</v>
      </c>
      <c r="B211">
        <v>18.498601323751</v>
      </c>
      <c r="C211">
        <v>17.622935005819699</v>
      </c>
      <c r="D211">
        <v>19.0684168084154</v>
      </c>
      <c r="E211">
        <v>18.449952624878101</v>
      </c>
      <c r="F211">
        <v>18.4664030495763</v>
      </c>
      <c r="G211">
        <v>22.090644560211299</v>
      </c>
      <c r="H211">
        <v>22.148860634783802</v>
      </c>
      <c r="I211">
        <v>21.741138360711599</v>
      </c>
      <c r="J211">
        <v>20.750859237091401</v>
      </c>
      <c r="K211">
        <v>21.8847418164689</v>
      </c>
      <c r="L211">
        <v>21.507059099358202</v>
      </c>
      <c r="M211">
        <v>20.710401516303101</v>
      </c>
      <c r="N211">
        <v>23.2904039548641</v>
      </c>
      <c r="O211">
        <v>22.658424788849601</v>
      </c>
      <c r="P211" s="205"/>
      <c r="Q211" s="205"/>
      <c r="R211" s="205"/>
      <c r="S211" s="205"/>
      <c r="T211" s="205"/>
      <c r="U211" s="205"/>
      <c r="V211" s="205"/>
      <c r="W211" s="205"/>
      <c r="X211" s="205"/>
    </row>
    <row r="212" spans="1:24" ht="13.5" customHeight="1" x14ac:dyDescent="0.15">
      <c r="A212" s="388" t="s">
        <v>581</v>
      </c>
      <c r="B212">
        <v>3.75</v>
      </c>
      <c r="C212">
        <v>3.75</v>
      </c>
      <c r="D212">
        <v>3.75</v>
      </c>
      <c r="E212">
        <v>3.75</v>
      </c>
      <c r="F212">
        <v>3.75</v>
      </c>
      <c r="G212">
        <v>3.75</v>
      </c>
      <c r="H212">
        <v>3.75</v>
      </c>
      <c r="I212">
        <v>3.75</v>
      </c>
      <c r="J212">
        <v>3.75</v>
      </c>
      <c r="K212">
        <v>3.75</v>
      </c>
      <c r="L212">
        <v>3.75</v>
      </c>
      <c r="M212">
        <v>3.75</v>
      </c>
      <c r="N212">
        <v>3.75</v>
      </c>
      <c r="O212">
        <v>3.75</v>
      </c>
      <c r="P212" s="205"/>
      <c r="Q212" s="205"/>
      <c r="R212" s="205"/>
      <c r="S212" s="205"/>
      <c r="T212" s="205"/>
      <c r="U212" s="205"/>
      <c r="V212" s="205"/>
      <c r="W212" s="205"/>
      <c r="X212" s="205"/>
    </row>
    <row r="213" spans="1:24" ht="13.5" customHeight="1" x14ac:dyDescent="0.15">
      <c r="A213" s="388" t="s">
        <v>582</v>
      </c>
      <c r="B213">
        <v>494.794262222947</v>
      </c>
      <c r="C213">
        <v>471.24862571893698</v>
      </c>
      <c r="D213">
        <v>510.55633845425098</v>
      </c>
      <c r="E213">
        <v>493.89962385223703</v>
      </c>
      <c r="F213">
        <v>493.757329875312</v>
      </c>
      <c r="G213">
        <v>591.21169798260996</v>
      </c>
      <c r="H213">
        <v>592.60561506302201</v>
      </c>
      <c r="I213">
        <v>580.65674958785803</v>
      </c>
      <c r="J213">
        <v>555.44645839822601</v>
      </c>
      <c r="K213">
        <v>585.91101318036897</v>
      </c>
      <c r="L213">
        <v>575.58600451094503</v>
      </c>
      <c r="M213">
        <v>554.53067503310399</v>
      </c>
      <c r="N213">
        <v>623.75970091118199</v>
      </c>
      <c r="O213">
        <v>606.56975016591696</v>
      </c>
      <c r="P213" s="205"/>
      <c r="Q213" s="205"/>
      <c r="R213" s="205"/>
      <c r="S213" s="205"/>
      <c r="T213" s="205"/>
      <c r="U213" s="205"/>
      <c r="V213" s="205"/>
      <c r="W213" s="205"/>
      <c r="X213" s="205"/>
    </row>
    <row r="214" spans="1:24" ht="13.5" customHeight="1" x14ac:dyDescent="0.15">
      <c r="A214" s="388" t="s">
        <v>583</v>
      </c>
      <c r="B214">
        <v>77.722841666666696</v>
      </c>
      <c r="C214">
        <v>73.355433333333394</v>
      </c>
      <c r="D214">
        <v>87.958808333333295</v>
      </c>
      <c r="E214">
        <v>85.158841666666703</v>
      </c>
      <c r="F214">
        <v>88.405308333333295</v>
      </c>
      <c r="G214">
        <v>108.811425</v>
      </c>
      <c r="H214">
        <v>111.27785</v>
      </c>
      <c r="I214">
        <v>107.75885</v>
      </c>
      <c r="J214">
        <v>100.17507500000001</v>
      </c>
      <c r="K214">
        <v>105.249558333333</v>
      </c>
      <c r="L214">
        <v>103.16329166666701</v>
      </c>
      <c r="M214">
        <v>99.395941666666701</v>
      </c>
      <c r="N214">
        <v>111.662183333333</v>
      </c>
      <c r="O214">
        <v>108.402691666667</v>
      </c>
      <c r="P214" s="205"/>
      <c r="Q214" s="205"/>
      <c r="R214" s="205"/>
      <c r="S214" s="205"/>
      <c r="T214" s="205"/>
      <c r="U214" s="205"/>
      <c r="V214" s="205"/>
      <c r="W214" s="205"/>
      <c r="X214" s="205"/>
    </row>
    <row r="215" spans="1:24" ht="13.5" customHeight="1" x14ac:dyDescent="0.15">
      <c r="A215" s="388" t="s">
        <v>584</v>
      </c>
      <c r="B215">
        <v>12.06775664095</v>
      </c>
      <c r="C215">
        <v>12.381031907384401</v>
      </c>
      <c r="D215">
        <v>13.704031214932501</v>
      </c>
      <c r="E215">
        <v>12.0583166666667</v>
      </c>
      <c r="F215">
        <v>12.747033333333301</v>
      </c>
      <c r="G215">
        <v>13.313924999999999</v>
      </c>
      <c r="H215">
        <v>13.3191166666667</v>
      </c>
      <c r="I215">
        <v>13.6478416666667</v>
      </c>
      <c r="J215">
        <v>13.9111166666667</v>
      </c>
      <c r="K215">
        <v>14.033250000000001</v>
      </c>
      <c r="L215">
        <v>17.616518755411299</v>
      </c>
      <c r="M215">
        <v>16.9205225709613</v>
      </c>
      <c r="N215">
        <v>14.2727945255291</v>
      </c>
      <c r="O215">
        <v>14.0181106992979</v>
      </c>
      <c r="P215" s="205"/>
      <c r="Q215" s="205"/>
      <c r="R215" s="205"/>
      <c r="S215" s="205"/>
      <c r="T215" s="205"/>
      <c r="U215" s="205"/>
      <c r="V215" s="205"/>
      <c r="W215" s="205"/>
      <c r="X215" s="205"/>
    </row>
    <row r="216" spans="1:24" ht="13.5" customHeight="1" x14ac:dyDescent="0.15">
      <c r="A216" s="388" t="s">
        <v>585</v>
      </c>
      <c r="B216">
        <v>3.9780866666666701</v>
      </c>
      <c r="C216">
        <v>4.3491616666666699</v>
      </c>
      <c r="D216">
        <v>4.3440366666666703</v>
      </c>
      <c r="E216">
        <v>4.3325008333333299</v>
      </c>
      <c r="F216">
        <v>4.5241591666666698</v>
      </c>
      <c r="G216">
        <v>5.0807475000000002</v>
      </c>
      <c r="H216">
        <v>6.2902974149522803</v>
      </c>
      <c r="I216">
        <v>7.3844322224869199</v>
      </c>
      <c r="J216">
        <v>7.9316317497372797</v>
      </c>
      <c r="K216">
        <v>9.0102211440091509</v>
      </c>
      <c r="L216">
        <v>9.8299267633237495</v>
      </c>
      <c r="M216">
        <v>10.439425319458699</v>
      </c>
      <c r="N216">
        <v>14.047649794215699</v>
      </c>
      <c r="O216">
        <v>21.304875110381801</v>
      </c>
      <c r="P216" s="205"/>
      <c r="Q216" s="205"/>
      <c r="R216" s="205"/>
      <c r="S216" s="205"/>
      <c r="T216" s="205"/>
      <c r="U216" s="205"/>
      <c r="V216" s="205"/>
      <c r="W216" s="205"/>
      <c r="X216" s="205"/>
    </row>
    <row r="217" spans="1:24" ht="13.5" customHeight="1" x14ac:dyDescent="0.15">
      <c r="A217" s="388" t="s">
        <v>586</v>
      </c>
      <c r="B217">
        <v>1.36350833333333</v>
      </c>
      <c r="C217">
        <v>1.2577758771929799</v>
      </c>
      <c r="D217">
        <v>1.2496762037036999</v>
      </c>
      <c r="E217">
        <v>1.2513000000000001</v>
      </c>
      <c r="F217">
        <v>1.26705</v>
      </c>
      <c r="G217">
        <v>1.374825</v>
      </c>
      <c r="H217">
        <v>1.3815463636363601</v>
      </c>
      <c r="I217">
        <v>1.380925</v>
      </c>
      <c r="J217">
        <v>1.34884166666667</v>
      </c>
      <c r="K217">
        <v>1.36415833333333</v>
      </c>
      <c r="L217">
        <v>1.37974166666667</v>
      </c>
      <c r="M217">
        <v>1.34348333333333</v>
      </c>
      <c r="N217">
        <v>1.37866666666667</v>
      </c>
      <c r="O217">
        <v>1.34276666666667</v>
      </c>
      <c r="P217" s="205"/>
      <c r="Q217" s="205"/>
      <c r="R217" s="205"/>
      <c r="S217" s="205"/>
      <c r="T217" s="205"/>
      <c r="U217" s="205"/>
      <c r="V217" s="205"/>
      <c r="W217" s="205"/>
      <c r="X217" s="205"/>
    </row>
    <row r="218" spans="1:24" ht="13.5" customHeight="1" x14ac:dyDescent="0.15">
      <c r="A218" s="388" t="s">
        <v>587</v>
      </c>
      <c r="C218">
        <v>1.79</v>
      </c>
      <c r="D218">
        <v>1.79</v>
      </c>
      <c r="E218">
        <v>1.79</v>
      </c>
      <c r="F218">
        <v>1.79</v>
      </c>
      <c r="G218">
        <v>1.79</v>
      </c>
      <c r="H218">
        <v>1.79</v>
      </c>
      <c r="I218">
        <v>1.79</v>
      </c>
      <c r="J218">
        <v>1.79</v>
      </c>
      <c r="K218">
        <v>1.79</v>
      </c>
      <c r="L218">
        <v>1.79</v>
      </c>
      <c r="M218">
        <v>1.79</v>
      </c>
      <c r="N218">
        <v>1.79</v>
      </c>
      <c r="O218">
        <v>1.79</v>
      </c>
      <c r="P218" s="205"/>
      <c r="Q218" s="205"/>
      <c r="R218" s="205"/>
      <c r="S218" s="205"/>
      <c r="T218" s="205"/>
      <c r="U218" s="205"/>
      <c r="V218" s="205"/>
      <c r="W218" s="205"/>
      <c r="X218" s="205"/>
    </row>
    <row r="219" spans="1:24" ht="13.5" customHeight="1" x14ac:dyDescent="0.15">
      <c r="A219" s="388" t="s">
        <v>588</v>
      </c>
      <c r="B219">
        <v>0.75430899010597896</v>
      </c>
      <c r="C219">
        <v>0.71841389865332195</v>
      </c>
      <c r="D219">
        <v>0.77833812041681205</v>
      </c>
      <c r="E219">
        <v>0.75294512270200198</v>
      </c>
      <c r="F219">
        <v>0.75272819693259096</v>
      </c>
      <c r="G219">
        <v>0.90129642336709603</v>
      </c>
      <c r="H219">
        <v>0.90342143625728799</v>
      </c>
      <c r="I219">
        <v>0.88520550826938005</v>
      </c>
      <c r="J219">
        <v>0.84677266710809596</v>
      </c>
      <c r="K219">
        <v>0.89327625706740899</v>
      </c>
      <c r="L219">
        <v>0.87550639698799804</v>
      </c>
      <c r="M219">
        <v>0.84549413889045</v>
      </c>
      <c r="N219">
        <v>0.94962375315694103</v>
      </c>
      <c r="O219">
        <v>0.92483955847069799</v>
      </c>
      <c r="P219" s="205"/>
      <c r="Q219" s="205"/>
      <c r="R219" s="205"/>
      <c r="S219" s="205"/>
      <c r="T219" s="205"/>
      <c r="U219" s="205"/>
      <c r="V219" s="205"/>
      <c r="W219" s="205"/>
      <c r="X219" s="205"/>
    </row>
    <row r="220" spans="1:24" ht="13.5" customHeight="1" x14ac:dyDescent="0.15">
      <c r="A220" s="388" t="s">
        <v>589</v>
      </c>
      <c r="B220">
        <v>0.75430899010597896</v>
      </c>
      <c r="C220">
        <v>0.71841389865332195</v>
      </c>
      <c r="D220">
        <v>0.77833812041681205</v>
      </c>
      <c r="E220">
        <v>0.75294512270200198</v>
      </c>
      <c r="F220">
        <v>0.75272819693259096</v>
      </c>
      <c r="G220">
        <v>0.90129642336709603</v>
      </c>
      <c r="H220">
        <v>0.90342143625728799</v>
      </c>
      <c r="I220">
        <v>0.88520550826938005</v>
      </c>
      <c r="J220">
        <v>0.84677266710809596</v>
      </c>
      <c r="K220">
        <v>0.89327625706740899</v>
      </c>
      <c r="L220">
        <v>0.87550639698799804</v>
      </c>
      <c r="M220">
        <v>0.84549413889045</v>
      </c>
      <c r="N220">
        <v>0.94962375315694103</v>
      </c>
      <c r="O220">
        <v>0.92483955847069799</v>
      </c>
      <c r="P220" s="205"/>
      <c r="Q220" s="205"/>
      <c r="R220" s="205"/>
      <c r="S220" s="205"/>
      <c r="T220" s="205"/>
      <c r="U220" s="205"/>
      <c r="V220" s="205"/>
      <c r="W220" s="205"/>
      <c r="X220" s="205"/>
    </row>
    <row r="221" spans="1:24" ht="13.5" customHeight="1" x14ac:dyDescent="0.15">
      <c r="A221" s="388" t="s">
        <v>590</v>
      </c>
      <c r="P221" s="205"/>
      <c r="Q221" s="205"/>
      <c r="R221" s="205"/>
      <c r="S221" s="205"/>
      <c r="T221" s="205"/>
      <c r="U221" s="205"/>
      <c r="V221" s="205"/>
      <c r="W221" s="205"/>
      <c r="X221" s="205"/>
    </row>
    <row r="222" spans="1:24" ht="13.5" customHeight="1" x14ac:dyDescent="0.15">
      <c r="A222" s="388" t="s">
        <v>591</v>
      </c>
      <c r="B222">
        <v>8.06450134408602</v>
      </c>
      <c r="C222">
        <v>7.64125903009875</v>
      </c>
      <c r="D222">
        <v>7.3552028471520297</v>
      </c>
      <c r="E222">
        <v>7.3021351000420598</v>
      </c>
      <c r="F222">
        <v>7.3753453536421096</v>
      </c>
      <c r="G222">
        <v>7.9146889773578799</v>
      </c>
      <c r="H222">
        <v>7.9481529377886702</v>
      </c>
      <c r="I222">
        <v>7.8873903690918299</v>
      </c>
      <c r="J222">
        <v>7.9525048613100298</v>
      </c>
      <c r="K222">
        <v>8.1733992977783902</v>
      </c>
      <c r="L222">
        <v>8.2134129096726092</v>
      </c>
      <c r="M222">
        <v>8.0301029910493291</v>
      </c>
      <c r="N222">
        <v>8.1555286976263002</v>
      </c>
      <c r="O222">
        <v>8.3755967761304593</v>
      </c>
      <c r="P222" s="205"/>
      <c r="Q222" s="205"/>
      <c r="R222" s="205"/>
      <c r="S222" s="205"/>
      <c r="T222" s="205"/>
      <c r="U222" s="205"/>
      <c r="V222" s="205"/>
      <c r="W222" s="205"/>
      <c r="X222" s="205"/>
    </row>
    <row r="223" spans="1:24" ht="13.5" customHeight="1" x14ac:dyDescent="0.15">
      <c r="A223" s="388" t="s">
        <v>592</v>
      </c>
      <c r="B223">
        <v>31269.662571225101</v>
      </c>
      <c r="C223">
        <v>29966.835440408398</v>
      </c>
      <c r="D223">
        <v>22516.000296771101</v>
      </c>
      <c r="E223">
        <v>19283.799950452099</v>
      </c>
      <c r="F223">
        <v>20230.929131054101</v>
      </c>
      <c r="G223">
        <v>22254.2356837607</v>
      </c>
      <c r="H223">
        <v>23061.784313865101</v>
      </c>
      <c r="I223">
        <v>23097.9873219373</v>
      </c>
      <c r="P223" s="205"/>
      <c r="Q223" s="205"/>
      <c r="R223" s="205"/>
      <c r="S223" s="205"/>
      <c r="T223" s="205"/>
      <c r="U223" s="205"/>
      <c r="V223" s="205"/>
      <c r="W223" s="205"/>
      <c r="X223" s="205"/>
    </row>
    <row r="224" spans="1:24" ht="13.5" customHeight="1" x14ac:dyDescent="0.15">
      <c r="A224" s="388" t="s">
        <v>382</v>
      </c>
      <c r="B224">
        <v>7.3212219611528804</v>
      </c>
      <c r="C224">
        <v>7.2611321323273499</v>
      </c>
      <c r="D224">
        <v>8.2099686265933105</v>
      </c>
      <c r="E224">
        <v>9.6550560691352594</v>
      </c>
      <c r="F224">
        <v>10.852655568783099</v>
      </c>
      <c r="G224">
        <v>12.7589308811644</v>
      </c>
      <c r="H224">
        <v>14.7096108855267</v>
      </c>
      <c r="I224">
        <v>13.3238014244992</v>
      </c>
      <c r="J224">
        <v>13.233926471583301</v>
      </c>
      <c r="K224">
        <v>14.448427054833299</v>
      </c>
      <c r="L224">
        <v>16.459105390333299</v>
      </c>
      <c r="M224">
        <v>14.778678213916701</v>
      </c>
      <c r="N224">
        <v>16.355853484499999</v>
      </c>
      <c r="O224">
        <v>18.4502441785</v>
      </c>
      <c r="P224" s="205"/>
      <c r="Q224" s="205"/>
      <c r="R224" s="205"/>
      <c r="S224" s="205"/>
      <c r="T224" s="205"/>
      <c r="U224" s="205"/>
      <c r="V224" s="205"/>
      <c r="W224" s="205"/>
      <c r="X224" s="205"/>
    </row>
    <row r="225" spans="1:24" ht="13.5" customHeight="1" x14ac:dyDescent="0.15">
      <c r="A225" s="388" t="s">
        <v>593</v>
      </c>
      <c r="P225" s="205"/>
      <c r="Q225" s="205"/>
      <c r="R225" s="205"/>
      <c r="S225" s="205"/>
      <c r="T225" s="205"/>
      <c r="U225" s="205"/>
      <c r="V225" s="205"/>
      <c r="W225" s="205"/>
      <c r="X225" s="205"/>
    </row>
    <row r="226" spans="1:24" ht="13.5" customHeight="1" x14ac:dyDescent="0.15">
      <c r="A226" s="388" t="s">
        <v>594</v>
      </c>
      <c r="P226" s="205"/>
      <c r="Q226" s="205"/>
      <c r="R226" s="205"/>
      <c r="S226" s="205"/>
      <c r="T226" s="205"/>
      <c r="U226" s="205"/>
      <c r="V226" s="205"/>
      <c r="W226" s="205"/>
      <c r="X226" s="205"/>
    </row>
    <row r="227" spans="1:24" ht="13.5" customHeight="1" x14ac:dyDescent="0.15">
      <c r="A227" s="388" t="s">
        <v>595</v>
      </c>
      <c r="C227">
        <v>2.98895</v>
      </c>
      <c r="D227">
        <v>2.95</v>
      </c>
      <c r="E227">
        <v>2.95</v>
      </c>
      <c r="F227">
        <v>2.95</v>
      </c>
      <c r="G227">
        <v>3.6041666666666701</v>
      </c>
      <c r="H227">
        <v>46.7291666666667</v>
      </c>
      <c r="I227">
        <v>113.64749999999999</v>
      </c>
      <c r="J227">
        <v>141.38583333333301</v>
      </c>
      <c r="K227">
        <v>157.99916666666701</v>
      </c>
      <c r="L227">
        <v>165.90731666666699</v>
      </c>
      <c r="M227">
        <v>306.35461993727603</v>
      </c>
      <c r="N227">
        <v>534.51118869175605</v>
      </c>
      <c r="O227">
        <v>930.33142953405104</v>
      </c>
      <c r="P227" s="205"/>
      <c r="Q227" s="205"/>
      <c r="R227" s="205"/>
      <c r="S227" s="205"/>
      <c r="T227" s="205"/>
      <c r="U227" s="205"/>
      <c r="V227" s="205"/>
      <c r="W227" s="205"/>
      <c r="X227" s="205"/>
    </row>
    <row r="228" spans="1:24" ht="13.5" customHeight="1" x14ac:dyDescent="0.15">
      <c r="A228" s="388" t="s">
        <v>596</v>
      </c>
      <c r="B228">
        <v>0.75430899010597896</v>
      </c>
      <c r="C228">
        <v>0.71841389865332195</v>
      </c>
      <c r="D228">
        <v>0.77833812041681205</v>
      </c>
      <c r="E228">
        <v>0.75294512270200198</v>
      </c>
      <c r="F228">
        <v>0.75272819693259096</v>
      </c>
      <c r="G228">
        <v>0.90129642336709603</v>
      </c>
      <c r="H228">
        <v>0.90342143625728799</v>
      </c>
      <c r="I228">
        <v>0.88520550826938005</v>
      </c>
      <c r="J228">
        <v>0.84677266710809596</v>
      </c>
      <c r="K228">
        <v>0.89327625706740899</v>
      </c>
      <c r="L228">
        <v>0.87550639698799804</v>
      </c>
      <c r="M228">
        <v>0.84549413889045</v>
      </c>
      <c r="N228">
        <v>0.94962375315694103</v>
      </c>
      <c r="O228">
        <v>0.92483955847069799</v>
      </c>
      <c r="P228" s="205"/>
      <c r="Q228" s="205"/>
      <c r="R228" s="205"/>
      <c r="S228" s="205"/>
      <c r="T228" s="205"/>
      <c r="U228" s="205"/>
      <c r="V228" s="205"/>
      <c r="W228" s="205"/>
      <c r="X228" s="205"/>
    </row>
    <row r="229" spans="1:24" ht="13.5" customHeight="1" x14ac:dyDescent="0.15">
      <c r="A229" s="388" t="s">
        <v>387</v>
      </c>
      <c r="B229">
        <v>113.064480448821</v>
      </c>
      <c r="C229">
        <v>110.565207851396</v>
      </c>
      <c r="D229">
        <v>127.60335350681</v>
      </c>
      <c r="E229">
        <v>129.06903093288801</v>
      </c>
      <c r="F229">
        <v>130.564685218829</v>
      </c>
      <c r="G229">
        <v>135.856912797089</v>
      </c>
      <c r="H229">
        <v>145.58166749202601</v>
      </c>
      <c r="I229">
        <v>152.446413948767</v>
      </c>
      <c r="J229">
        <v>162.46485873677801</v>
      </c>
      <c r="K229">
        <v>178.74492504584799</v>
      </c>
      <c r="L229">
        <v>185.59255777221301</v>
      </c>
      <c r="M229">
        <v>198.76431684465601</v>
      </c>
      <c r="N229">
        <v>322.63267425647501</v>
      </c>
      <c r="O229">
        <v>327.50653333333298</v>
      </c>
      <c r="P229" s="205"/>
      <c r="Q229" s="205"/>
      <c r="R229" s="205"/>
      <c r="S229" s="205"/>
      <c r="T229" s="205"/>
      <c r="U229" s="205"/>
      <c r="V229" s="205"/>
      <c r="W229" s="205"/>
      <c r="X229" s="205"/>
    </row>
    <row r="230" spans="1:24" ht="13.5" customHeight="1" x14ac:dyDescent="0.15">
      <c r="A230" s="388" t="s">
        <v>597</v>
      </c>
      <c r="B230">
        <v>2.7</v>
      </c>
      <c r="C230">
        <v>2.7</v>
      </c>
      <c r="D230">
        <v>2.7</v>
      </c>
      <c r="E230">
        <v>2.7</v>
      </c>
      <c r="F230">
        <v>2.7</v>
      </c>
      <c r="G230">
        <v>2.7</v>
      </c>
      <c r="H230">
        <v>2.7</v>
      </c>
      <c r="I230">
        <v>2.7</v>
      </c>
      <c r="J230">
        <v>2.7</v>
      </c>
      <c r="K230">
        <v>2.7</v>
      </c>
      <c r="L230">
        <v>2.7</v>
      </c>
      <c r="M230">
        <v>2.7</v>
      </c>
      <c r="N230">
        <v>2.7</v>
      </c>
      <c r="O230">
        <v>2.7</v>
      </c>
      <c r="P230" s="205"/>
      <c r="Q230" s="205"/>
      <c r="R230" s="205"/>
      <c r="S230" s="205"/>
      <c r="T230" s="205"/>
      <c r="U230" s="205"/>
      <c r="V230" s="205"/>
      <c r="W230" s="205"/>
      <c r="X230" s="205"/>
    </row>
    <row r="231" spans="1:24" ht="13.5" customHeight="1" x14ac:dyDescent="0.15">
      <c r="A231" s="388" t="s">
        <v>598</v>
      </c>
      <c r="B231">
        <v>2.7</v>
      </c>
      <c r="C231">
        <v>2.7</v>
      </c>
      <c r="D231">
        <v>2.7</v>
      </c>
      <c r="E231">
        <v>2.7</v>
      </c>
      <c r="F231">
        <v>2.7</v>
      </c>
      <c r="G231">
        <v>2.7</v>
      </c>
      <c r="H231">
        <v>2.7</v>
      </c>
      <c r="I231">
        <v>2.7</v>
      </c>
      <c r="J231">
        <v>2.7</v>
      </c>
      <c r="K231">
        <v>2.7</v>
      </c>
      <c r="L231">
        <v>2.7</v>
      </c>
      <c r="M231">
        <v>2.7</v>
      </c>
      <c r="N231">
        <v>2.7</v>
      </c>
      <c r="O231">
        <v>2.7</v>
      </c>
      <c r="P231" s="205"/>
      <c r="Q231" s="205"/>
      <c r="R231" s="205"/>
      <c r="S231" s="205"/>
      <c r="T231" s="205"/>
      <c r="U231" s="205"/>
      <c r="V231" s="205"/>
      <c r="W231" s="205"/>
      <c r="X231" s="205"/>
    </row>
    <row r="232" spans="1:24" ht="13.5" customHeight="1" x14ac:dyDescent="0.15">
      <c r="A232" s="388" t="s">
        <v>599</v>
      </c>
      <c r="K232">
        <v>0.89327625706740899</v>
      </c>
      <c r="L232">
        <v>0.87550639698799804</v>
      </c>
      <c r="M232">
        <v>0.84549413889045</v>
      </c>
      <c r="N232">
        <v>0.94962375315694103</v>
      </c>
      <c r="O232">
        <v>0.92483955847069799</v>
      </c>
      <c r="P232" s="205"/>
      <c r="Q232" s="205"/>
      <c r="R232" s="205"/>
      <c r="S232" s="205"/>
      <c r="T232" s="205"/>
      <c r="U232" s="205"/>
      <c r="V232" s="205"/>
      <c r="W232" s="205"/>
      <c r="X232" s="205"/>
    </row>
    <row r="233" spans="1:24" ht="13.5" customHeight="1" x14ac:dyDescent="0.15">
      <c r="A233" s="388" t="s">
        <v>600</v>
      </c>
      <c r="B233">
        <v>2.7</v>
      </c>
      <c r="C233">
        <v>2.7</v>
      </c>
      <c r="D233">
        <v>2.7</v>
      </c>
      <c r="E233">
        <v>2.7</v>
      </c>
      <c r="F233">
        <v>2.7</v>
      </c>
      <c r="G233">
        <v>2.7</v>
      </c>
      <c r="H233">
        <v>2.7</v>
      </c>
      <c r="I233">
        <v>2.7</v>
      </c>
      <c r="J233">
        <v>2.7</v>
      </c>
      <c r="K233">
        <v>2.7</v>
      </c>
      <c r="L233">
        <v>2.7</v>
      </c>
      <c r="M233">
        <v>2.7</v>
      </c>
      <c r="N233">
        <v>2.7</v>
      </c>
      <c r="O233">
        <v>2.7</v>
      </c>
      <c r="P233" s="205"/>
      <c r="Q233" s="205"/>
      <c r="R233" s="205"/>
      <c r="S233" s="205"/>
      <c r="T233" s="205"/>
      <c r="U233" s="205"/>
      <c r="V233" s="205"/>
      <c r="W233" s="205"/>
      <c r="X233" s="205"/>
    </row>
    <row r="234" spans="1:24" ht="13.5" customHeight="1" x14ac:dyDescent="0.15">
      <c r="A234" s="388" t="s">
        <v>601</v>
      </c>
      <c r="P234" s="205"/>
      <c r="Q234" s="205"/>
      <c r="R234" s="205"/>
      <c r="S234" s="205"/>
      <c r="T234" s="205"/>
      <c r="U234" s="205"/>
      <c r="V234" s="205"/>
      <c r="W234" s="205"/>
      <c r="X234" s="205"/>
    </row>
    <row r="235" spans="1:24" ht="13.5" customHeight="1" x14ac:dyDescent="0.15">
      <c r="A235" s="388" t="s">
        <v>602</v>
      </c>
      <c r="P235" s="205"/>
      <c r="Q235" s="205"/>
      <c r="R235" s="205"/>
      <c r="S235" s="205"/>
      <c r="T235" s="205"/>
      <c r="U235" s="205"/>
      <c r="V235" s="205"/>
      <c r="W235" s="205"/>
      <c r="X235" s="205"/>
    </row>
    <row r="236" spans="1:24" ht="13.5" customHeight="1" x14ac:dyDescent="0.15">
      <c r="A236" s="388" t="s">
        <v>603</v>
      </c>
      <c r="P236" s="205"/>
      <c r="Q236" s="205"/>
      <c r="R236" s="205"/>
      <c r="S236" s="205"/>
      <c r="T236" s="205"/>
      <c r="U236" s="205"/>
      <c r="V236" s="205"/>
      <c r="W236" s="205"/>
      <c r="X236" s="205"/>
    </row>
    <row r="237" spans="1:24" ht="13.5" customHeight="1" x14ac:dyDescent="0.15">
      <c r="A237" s="388" t="s">
        <v>604</v>
      </c>
      <c r="B237">
        <v>2.30600092016667</v>
      </c>
      <c r="C237">
        <v>2.6666196217746898</v>
      </c>
      <c r="D237">
        <v>3.5729583333333301</v>
      </c>
      <c r="E237">
        <v>4.7567605470882102</v>
      </c>
      <c r="F237">
        <v>5.7368666666666703</v>
      </c>
      <c r="G237">
        <v>6.0257325979166696</v>
      </c>
      <c r="H237">
        <v>6.2117136458333304</v>
      </c>
      <c r="I237">
        <v>6.6833600000000004</v>
      </c>
      <c r="J237">
        <v>24.3289109018116</v>
      </c>
      <c r="K237">
        <v>45.767045454545503</v>
      </c>
      <c r="L237">
        <v>53.9960119047619</v>
      </c>
      <c r="M237">
        <v>370.79058333333302</v>
      </c>
      <c r="N237">
        <v>546.75885000000005</v>
      </c>
      <c r="P237" s="205"/>
      <c r="Q237" s="205"/>
      <c r="R237" s="205"/>
      <c r="S237" s="205"/>
      <c r="T237" s="205"/>
      <c r="U237" s="205"/>
      <c r="V237" s="205"/>
      <c r="W237" s="205"/>
      <c r="X237" s="205"/>
    </row>
    <row r="238" spans="1:24" ht="13.5" customHeight="1" x14ac:dyDescent="0.15">
      <c r="A238" s="388" t="s">
        <v>605</v>
      </c>
      <c r="B238">
        <v>2.7454166666666699</v>
      </c>
      <c r="C238">
        <v>3.2679999999999998</v>
      </c>
      <c r="D238">
        <v>3.3</v>
      </c>
      <c r="E238">
        <v>3.3</v>
      </c>
      <c r="F238">
        <v>3.3</v>
      </c>
      <c r="G238">
        <v>3.4166666666666701</v>
      </c>
      <c r="H238">
        <v>6.2286302784897902</v>
      </c>
      <c r="I238">
        <v>7.4876611249999998</v>
      </c>
      <c r="J238">
        <v>7.4625111984126997</v>
      </c>
      <c r="K238">
        <v>7.4580000000000002</v>
      </c>
      <c r="L238">
        <v>9.3095454545454608</v>
      </c>
      <c r="M238">
        <v>18.238666666666699</v>
      </c>
      <c r="N238">
        <v>24.7091747565789</v>
      </c>
      <c r="O238">
        <v>36.775869166666702</v>
      </c>
      <c r="P238" s="205"/>
      <c r="Q238" s="205"/>
      <c r="R238" s="205"/>
      <c r="S238" s="205"/>
      <c r="T238" s="205"/>
      <c r="U238" s="205"/>
      <c r="V238" s="205"/>
      <c r="W238" s="205"/>
      <c r="X238" s="205"/>
    </row>
    <row r="239" spans="1:24" ht="13.5" customHeight="1" x14ac:dyDescent="0.15">
      <c r="A239" s="388" t="s">
        <v>606</v>
      </c>
      <c r="B239">
        <v>7.2075241666666701</v>
      </c>
      <c r="C239">
        <v>6.4935433333333297</v>
      </c>
      <c r="D239">
        <v>6.7750158333333301</v>
      </c>
      <c r="E239">
        <v>6.51397166666667</v>
      </c>
      <c r="F239">
        <v>6.8607849999999999</v>
      </c>
      <c r="G239">
        <v>8.4348408333333307</v>
      </c>
      <c r="H239">
        <v>8.5619916666666693</v>
      </c>
      <c r="I239">
        <v>8.5488608333333307</v>
      </c>
      <c r="J239">
        <v>8.6925183333333305</v>
      </c>
      <c r="K239">
        <v>9.4583491666666699</v>
      </c>
      <c r="L239">
        <v>9.2103090284208502</v>
      </c>
      <c r="M239">
        <v>8.5765667160737795</v>
      </c>
      <c r="N239">
        <v>10.114251277564</v>
      </c>
      <c r="O239">
        <v>10.610161296553599</v>
      </c>
      <c r="P239" s="205"/>
      <c r="Q239" s="205"/>
      <c r="R239" s="205"/>
      <c r="S239" s="205"/>
      <c r="T239" s="205"/>
      <c r="U239" s="205"/>
      <c r="V239" s="205"/>
      <c r="W239" s="205"/>
      <c r="X239" s="205"/>
    </row>
    <row r="240" spans="1:24" ht="13.5" customHeight="1" x14ac:dyDescent="0.15">
      <c r="A240" s="388" t="s">
        <v>607</v>
      </c>
      <c r="B240">
        <v>1.04290564573352</v>
      </c>
      <c r="C240">
        <v>0.88804202822328104</v>
      </c>
      <c r="D240">
        <v>0.93768448070934896</v>
      </c>
      <c r="E240">
        <v>0.92690354775828498</v>
      </c>
      <c r="F240">
        <v>0.91615104728361296</v>
      </c>
      <c r="G240">
        <v>0.96238132800435405</v>
      </c>
      <c r="H240">
        <v>0.98539439424483399</v>
      </c>
      <c r="I240">
        <v>0.98469166666666696</v>
      </c>
      <c r="J240">
        <v>0.97789166666666705</v>
      </c>
      <c r="K240">
        <v>0.99370916666666698</v>
      </c>
      <c r="L240">
        <v>0.93896500000000005</v>
      </c>
      <c r="M240">
        <v>0.91384583333333302</v>
      </c>
      <c r="N240">
        <v>0.95483249999999997</v>
      </c>
      <c r="O240">
        <v>0.89849000000000001</v>
      </c>
      <c r="P240" s="205"/>
      <c r="Q240" s="205"/>
      <c r="R240" s="205"/>
      <c r="S240" s="205"/>
      <c r="T240" s="205"/>
      <c r="U240" s="205"/>
      <c r="V240" s="205"/>
      <c r="W240" s="205"/>
      <c r="X240" s="205"/>
    </row>
    <row r="241" spans="1:24" ht="13.5" customHeight="1" x14ac:dyDescent="0.15">
      <c r="A241" s="388" t="s">
        <v>608</v>
      </c>
      <c r="B241">
        <v>11.225</v>
      </c>
      <c r="C241">
        <v>48.336666666666702</v>
      </c>
      <c r="D241">
        <v>64.580833333333302</v>
      </c>
      <c r="E241">
        <v>108.73333333333299</v>
      </c>
      <c r="F241">
        <v>154.13</v>
      </c>
      <c r="G241">
        <v>237.02916666666701</v>
      </c>
      <c r="H241">
        <v>460.27583333333303</v>
      </c>
      <c r="I241">
        <v>492.61083333333301</v>
      </c>
      <c r="K241">
        <v>436.5</v>
      </c>
      <c r="L241">
        <v>877.94525089605702</v>
      </c>
      <c r="M241">
        <v>1256</v>
      </c>
      <c r="N241">
        <v>2505.7469108587302</v>
      </c>
      <c r="P241" s="205"/>
      <c r="Q241" s="205"/>
      <c r="R241" s="205"/>
      <c r="S241" s="205"/>
      <c r="T241" s="205"/>
      <c r="U241" s="205"/>
      <c r="V241" s="205"/>
      <c r="W241" s="205"/>
      <c r="X241" s="205"/>
    </row>
    <row r="242" spans="1:24" ht="13.5" customHeight="1" x14ac:dyDescent="0.15">
      <c r="A242" s="388" t="s">
        <v>609</v>
      </c>
      <c r="B242">
        <v>4.3789666666666696</v>
      </c>
      <c r="C242">
        <v>4.61018333333333</v>
      </c>
      <c r="D242">
        <v>4.7377083333333303</v>
      </c>
      <c r="E242">
        <v>4.7642333333333298</v>
      </c>
      <c r="F242">
        <v>4.9375666666666698</v>
      </c>
      <c r="G242">
        <v>6.1631166666666699</v>
      </c>
      <c r="H242">
        <v>7.8356750000000002</v>
      </c>
      <c r="I242">
        <v>8.5497416666666695</v>
      </c>
      <c r="J242">
        <v>9.1512166666666701</v>
      </c>
      <c r="K242">
        <v>9.5303666666666693</v>
      </c>
      <c r="L242">
        <v>10.321941666666699</v>
      </c>
      <c r="M242">
        <v>11.30885</v>
      </c>
      <c r="N242">
        <v>11.031075</v>
      </c>
      <c r="O242">
        <v>10.844525000000001</v>
      </c>
      <c r="P242" s="205"/>
      <c r="Q242" s="205"/>
      <c r="R242" s="205"/>
      <c r="S242" s="205"/>
      <c r="T242" s="205"/>
      <c r="U242" s="205"/>
      <c r="V242" s="205"/>
      <c r="W242" s="205"/>
      <c r="X242" s="205"/>
    </row>
    <row r="243" spans="1:24" ht="13.5" customHeight="1" x14ac:dyDescent="0.15">
      <c r="A243" s="388" t="s">
        <v>391</v>
      </c>
      <c r="B243">
        <v>1395.625</v>
      </c>
      <c r="C243">
        <v>1557.43333333333</v>
      </c>
      <c r="D243">
        <v>1571.6983333333301</v>
      </c>
      <c r="E243">
        <v>1597.5558333333299</v>
      </c>
      <c r="F243">
        <v>1653.2308333333301</v>
      </c>
      <c r="G243">
        <v>1991.39083333333</v>
      </c>
      <c r="H243">
        <v>2177.0866666666702</v>
      </c>
      <c r="I243">
        <v>2228.8566666666702</v>
      </c>
      <c r="J243">
        <v>2263.7816666666699</v>
      </c>
      <c r="K243">
        <v>2288.2066666666701</v>
      </c>
      <c r="L243">
        <v>2294.1461505050902</v>
      </c>
      <c r="M243">
        <v>2297.76422623792</v>
      </c>
      <c r="P243" s="205"/>
      <c r="Q243" s="205"/>
      <c r="R243" s="205"/>
      <c r="S243" s="205"/>
      <c r="T243" s="205"/>
      <c r="U243" s="205"/>
      <c r="V243" s="205"/>
      <c r="W243" s="205"/>
      <c r="X243" s="205"/>
    </row>
    <row r="244" spans="1:24" ht="13.5" customHeight="1" x14ac:dyDescent="0.15">
      <c r="A244" s="388" t="s">
        <v>610</v>
      </c>
      <c r="B244">
        <v>31.685704999999999</v>
      </c>
      <c r="C244">
        <v>30.4917333333333</v>
      </c>
      <c r="D244">
        <v>31.0830916666667</v>
      </c>
      <c r="E244">
        <v>30.7259666666667</v>
      </c>
      <c r="F244">
        <v>32.479833333333303</v>
      </c>
      <c r="G244">
        <v>34.247716666666697</v>
      </c>
      <c r="H244">
        <v>35.296383333333303</v>
      </c>
      <c r="I244">
        <v>33.939811056685798</v>
      </c>
      <c r="J244">
        <v>32.3102257431458</v>
      </c>
      <c r="K244">
        <v>31.047605780549901</v>
      </c>
      <c r="L244">
        <v>31.293673213083199</v>
      </c>
      <c r="M244">
        <v>31.9770934417717</v>
      </c>
      <c r="N244">
        <v>35.061350214477599</v>
      </c>
      <c r="O244">
        <v>34.8021885808364</v>
      </c>
      <c r="P244" s="205"/>
      <c r="Q244" s="205"/>
      <c r="R244" s="205"/>
      <c r="S244" s="205"/>
      <c r="T244" s="205"/>
      <c r="U244" s="205"/>
      <c r="V244" s="205"/>
      <c r="W244" s="205"/>
      <c r="X244" s="205"/>
    </row>
    <row r="245" spans="1:24" ht="13.5" customHeight="1" x14ac:dyDescent="0.15">
      <c r="A245" s="388" t="s">
        <v>763</v>
      </c>
      <c r="B245">
        <v>1</v>
      </c>
      <c r="C245">
        <v>1</v>
      </c>
      <c r="D245">
        <v>1</v>
      </c>
      <c r="E245">
        <v>1</v>
      </c>
      <c r="F245">
        <v>1</v>
      </c>
      <c r="G245">
        <v>1</v>
      </c>
      <c r="H245">
        <v>1</v>
      </c>
      <c r="I245">
        <v>1</v>
      </c>
      <c r="J245">
        <v>1</v>
      </c>
      <c r="K245">
        <v>1</v>
      </c>
      <c r="L245">
        <v>1</v>
      </c>
      <c r="M245">
        <v>1</v>
      </c>
      <c r="N245">
        <v>1</v>
      </c>
      <c r="O245">
        <v>1</v>
      </c>
      <c r="P245" s="205"/>
      <c r="Q245" s="205"/>
      <c r="R245" s="205"/>
      <c r="S245" s="205"/>
      <c r="T245" s="205"/>
      <c r="U245" s="205"/>
      <c r="V245" s="205"/>
      <c r="W245" s="205"/>
      <c r="X245" s="205"/>
    </row>
    <row r="246" spans="1:24" ht="13.5" customHeight="1" x14ac:dyDescent="0.15">
      <c r="A246" s="388" t="s">
        <v>611</v>
      </c>
      <c r="B246">
        <v>494.794262222947</v>
      </c>
      <c r="C246">
        <v>471.24862571893698</v>
      </c>
      <c r="D246">
        <v>510.55633845425098</v>
      </c>
      <c r="E246">
        <v>493.89962385223703</v>
      </c>
      <c r="F246">
        <v>493.757329875312</v>
      </c>
      <c r="G246">
        <v>591.21169798260996</v>
      </c>
      <c r="H246">
        <v>592.60561506302201</v>
      </c>
      <c r="I246">
        <v>580.65674958785803</v>
      </c>
      <c r="J246">
        <v>555.44645839822601</v>
      </c>
      <c r="K246">
        <v>585.91101318036897</v>
      </c>
      <c r="L246">
        <v>575.58600451094503</v>
      </c>
      <c r="M246">
        <v>554.53067503310399</v>
      </c>
      <c r="N246">
        <v>623.75970091118199</v>
      </c>
      <c r="O246">
        <v>606.56975016591696</v>
      </c>
      <c r="P246" s="205"/>
      <c r="Q246" s="205"/>
      <c r="R246" s="205"/>
      <c r="S246" s="205"/>
      <c r="T246" s="205"/>
      <c r="U246" s="205"/>
      <c r="V246" s="205"/>
      <c r="W246" s="205"/>
      <c r="X246" s="205"/>
    </row>
    <row r="247" spans="1:24" ht="13.5" customHeight="1" x14ac:dyDescent="0.15">
      <c r="A247" s="388" t="s">
        <v>612</v>
      </c>
      <c r="B247">
        <v>1.9059878423835299</v>
      </c>
      <c r="C247">
        <v>1.7289507097783201</v>
      </c>
      <c r="D247">
        <v>1.7195070158616499</v>
      </c>
      <c r="E247">
        <v>1.77371311869907</v>
      </c>
      <c r="F247">
        <v>1.8467736845354601</v>
      </c>
      <c r="G247">
        <v>2.1057632574496701</v>
      </c>
      <c r="H247">
        <v>2.2156611042252798</v>
      </c>
      <c r="I247">
        <v>2.2059726971783999</v>
      </c>
      <c r="J247">
        <v>2.2365714759422302</v>
      </c>
      <c r="K247">
        <v>2.28948563032632</v>
      </c>
      <c r="L247">
        <v>2.2995615078788898</v>
      </c>
      <c r="M247">
        <v>2.2649596005005499</v>
      </c>
      <c r="N247">
        <v>2.3279298273164399</v>
      </c>
      <c r="O247">
        <v>2.36369881809753</v>
      </c>
      <c r="P247" s="205"/>
      <c r="Q247" s="205"/>
      <c r="R247" s="205"/>
      <c r="S247" s="205"/>
      <c r="T247" s="205"/>
      <c r="U247" s="205"/>
      <c r="V247" s="205"/>
      <c r="W247" s="205"/>
      <c r="X247" s="205"/>
    </row>
    <row r="248" spans="1:24" ht="13.5" customHeight="1" x14ac:dyDescent="0.15">
      <c r="A248" s="388" t="s">
        <v>613</v>
      </c>
      <c r="B248">
        <v>6.3755083333333298</v>
      </c>
      <c r="C248">
        <v>6.40930070568578</v>
      </c>
      <c r="D248">
        <v>6.4296026559454198</v>
      </c>
      <c r="E248">
        <v>6.4426293976465896</v>
      </c>
      <c r="F248">
        <v>6.4090945782979301</v>
      </c>
      <c r="G248">
        <v>6.3774416666666696</v>
      </c>
      <c r="H248">
        <v>6.6689666666666696</v>
      </c>
      <c r="I248">
        <v>6.7795249999999996</v>
      </c>
      <c r="J248">
        <v>6.7707508982460602</v>
      </c>
      <c r="K248">
        <v>6.7543266828631996</v>
      </c>
      <c r="L248">
        <v>6.7510526871150498</v>
      </c>
      <c r="M248">
        <v>6.7585300491629399</v>
      </c>
      <c r="N248">
        <v>6.7541289609947501</v>
      </c>
      <c r="O248">
        <v>6.7502623793450196</v>
      </c>
      <c r="P248" s="205"/>
      <c r="Q248" s="205"/>
      <c r="R248" s="205"/>
      <c r="S248" s="205"/>
      <c r="T248" s="205"/>
      <c r="U248" s="205"/>
      <c r="V248" s="205"/>
      <c r="W248" s="205"/>
      <c r="X248" s="205"/>
    </row>
    <row r="249" spans="1:24" ht="13.5" customHeight="1" x14ac:dyDescent="0.15">
      <c r="A249" s="388" t="s">
        <v>394</v>
      </c>
      <c r="B249">
        <v>1.4314</v>
      </c>
      <c r="C249">
        <v>1.4077833333333301</v>
      </c>
      <c r="D249">
        <v>1.56189166666667</v>
      </c>
      <c r="E249">
        <v>1.62465833333333</v>
      </c>
      <c r="F249">
        <v>1.697675</v>
      </c>
      <c r="G249">
        <v>1.961625</v>
      </c>
      <c r="H249">
        <v>2.1480333333333301</v>
      </c>
      <c r="I249">
        <v>2.4194249999999999</v>
      </c>
      <c r="J249">
        <v>2.64686666666667</v>
      </c>
      <c r="K249">
        <v>2.9344333333333301</v>
      </c>
      <c r="L249">
        <v>2.81235833333333</v>
      </c>
      <c r="M249">
        <v>2.7944666666666702</v>
      </c>
      <c r="N249">
        <v>3.1036000000000001</v>
      </c>
      <c r="O249">
        <v>3.1061666666666699</v>
      </c>
      <c r="P249" s="205"/>
      <c r="Q249" s="205"/>
      <c r="R249" s="205"/>
      <c r="S249" s="205"/>
      <c r="T249" s="205"/>
      <c r="U249" s="205"/>
      <c r="V249" s="205"/>
      <c r="W249" s="205"/>
      <c r="X249" s="205"/>
    </row>
    <row r="250" spans="1:24" ht="13.5" customHeight="1" x14ac:dyDescent="0.15">
      <c r="A250" s="388" t="s">
        <v>614</v>
      </c>
      <c r="P250" s="205"/>
      <c r="Q250" s="205"/>
      <c r="R250" s="205"/>
      <c r="S250" s="205"/>
      <c r="T250" s="205"/>
      <c r="U250" s="205"/>
      <c r="V250" s="205"/>
      <c r="W250" s="205"/>
      <c r="X250" s="205"/>
    </row>
    <row r="251" spans="1:24" ht="13.5" customHeight="1" x14ac:dyDescent="0.2">
      <c r="A251" s="389" t="s">
        <v>615</v>
      </c>
      <c r="B251">
        <v>1</v>
      </c>
      <c r="C251">
        <v>1</v>
      </c>
      <c r="D251">
        <v>1</v>
      </c>
      <c r="E251">
        <v>1</v>
      </c>
      <c r="F251">
        <v>1</v>
      </c>
      <c r="G251">
        <v>1</v>
      </c>
      <c r="H251">
        <v>1</v>
      </c>
      <c r="I251">
        <v>1</v>
      </c>
      <c r="J251">
        <v>1</v>
      </c>
      <c r="K251">
        <v>1</v>
      </c>
      <c r="L251">
        <v>1</v>
      </c>
      <c r="M251">
        <v>1</v>
      </c>
      <c r="N251">
        <v>1</v>
      </c>
      <c r="O251">
        <v>1</v>
      </c>
      <c r="P251" s="205"/>
      <c r="Q251" s="205"/>
      <c r="R251" s="205"/>
      <c r="S251" s="205"/>
      <c r="T251" s="205"/>
      <c r="U251" s="205"/>
      <c r="V251" s="205"/>
      <c r="W251" s="205"/>
      <c r="X251" s="205"/>
    </row>
    <row r="252" spans="1:24" ht="13.5" customHeight="1" x14ac:dyDescent="0.2">
      <c r="A252" s="389" t="s">
        <v>616</v>
      </c>
      <c r="B252">
        <v>1.0902000000000001</v>
      </c>
      <c r="C252">
        <v>0.96950000000000003</v>
      </c>
      <c r="D252">
        <v>0.96579999999999999</v>
      </c>
      <c r="E252">
        <v>1.0358000000000001</v>
      </c>
      <c r="F252">
        <v>1.1093999999999999</v>
      </c>
      <c r="G252">
        <v>1.3310999999999999</v>
      </c>
      <c r="H252">
        <v>1.3452</v>
      </c>
      <c r="I252">
        <v>1.3048</v>
      </c>
      <c r="J252">
        <v>1.3384</v>
      </c>
      <c r="P252" s="205"/>
      <c r="Q252" s="205"/>
      <c r="R252" s="205"/>
      <c r="S252" s="205"/>
      <c r="T252" s="205"/>
      <c r="U252" s="205"/>
      <c r="V252" s="205"/>
      <c r="W252" s="205"/>
      <c r="X252" s="205"/>
    </row>
    <row r="253" spans="1:24" ht="13.5" customHeight="1" x14ac:dyDescent="0.2">
      <c r="A253" s="390" t="s">
        <v>398</v>
      </c>
      <c r="B253">
        <v>2177.5575068335802</v>
      </c>
      <c r="C253">
        <v>2522.8020325226398</v>
      </c>
      <c r="D253">
        <v>2504.5630775832801</v>
      </c>
      <c r="E253">
        <v>2586.8895685656098</v>
      </c>
      <c r="F253">
        <v>2599.7882006106702</v>
      </c>
      <c r="G253">
        <v>3240.64542033826</v>
      </c>
      <c r="H253">
        <v>3420.0980072473599</v>
      </c>
      <c r="I253">
        <v>3611.2244580446099</v>
      </c>
      <c r="J253">
        <v>3727.0689948461199</v>
      </c>
      <c r="K253">
        <v>3704.0490716968102</v>
      </c>
      <c r="L253">
        <v>3718.2489227092401</v>
      </c>
      <c r="M253">
        <v>3587.0517073390902</v>
      </c>
      <c r="N253">
        <v>3689.8173856686199</v>
      </c>
      <c r="O253">
        <v>3726.1404599708499</v>
      </c>
      <c r="P253" s="205"/>
      <c r="Q253" s="205"/>
      <c r="R253" s="205"/>
      <c r="S253" s="205"/>
      <c r="T253" s="205"/>
      <c r="U253" s="205"/>
      <c r="V253" s="205"/>
      <c r="W253" s="205"/>
      <c r="X253" s="205"/>
    </row>
    <row r="254" spans="1:24" ht="13.5" customHeight="1" x14ac:dyDescent="0.2">
      <c r="A254" s="390" t="s">
        <v>617</v>
      </c>
      <c r="B254">
        <v>7.9356394166666702</v>
      </c>
      <c r="C254">
        <v>7.9675628333333304</v>
      </c>
      <c r="D254">
        <v>7.99102933333333</v>
      </c>
      <c r="E254">
        <v>7.9930000000000003</v>
      </c>
      <c r="F254">
        <v>11.886659416666699</v>
      </c>
      <c r="G254">
        <v>21.844697766666702</v>
      </c>
      <c r="H254">
        <v>25.551334116666698</v>
      </c>
      <c r="I254">
        <v>26.596606300000001</v>
      </c>
      <c r="J254">
        <v>27.200492333333301</v>
      </c>
      <c r="K254">
        <v>25.845589333333301</v>
      </c>
      <c r="L254">
        <v>26.9575243833333</v>
      </c>
      <c r="M254">
        <v>27.286189383333301</v>
      </c>
      <c r="N254">
        <v>32.342301599999999</v>
      </c>
      <c r="O254">
        <v>36.573808116666697</v>
      </c>
      <c r="P254" s="205"/>
      <c r="Q254" s="205"/>
      <c r="R254" s="205"/>
      <c r="S254" s="205"/>
      <c r="T254" s="205"/>
      <c r="U254" s="205"/>
      <c r="V254" s="205"/>
      <c r="W254" s="205"/>
      <c r="X254" s="205"/>
    </row>
    <row r="255" spans="1:24" ht="13.5" customHeight="1" x14ac:dyDescent="0.2">
      <c r="A255" s="389" t="s">
        <v>618</v>
      </c>
      <c r="B255">
        <v>3.6724999999999999</v>
      </c>
      <c r="C255">
        <v>3.6724999999999999</v>
      </c>
      <c r="D255">
        <v>3.6724999999999999</v>
      </c>
      <c r="E255">
        <v>3.6724999999999999</v>
      </c>
      <c r="F255">
        <v>3.6724999999999999</v>
      </c>
      <c r="G255">
        <v>3.6724999999999999</v>
      </c>
      <c r="H255">
        <v>3.6724999999999999</v>
      </c>
      <c r="I255">
        <v>3.6724999999999999</v>
      </c>
      <c r="J255">
        <v>3.6724999999999999</v>
      </c>
      <c r="K255">
        <v>3.6724999999999999</v>
      </c>
      <c r="L255">
        <v>3.6724999999999999</v>
      </c>
      <c r="M255">
        <v>3.6724999999999999</v>
      </c>
      <c r="N255">
        <v>3.6724999999999999</v>
      </c>
      <c r="O255">
        <v>3.6724999999999999</v>
      </c>
      <c r="P255" s="205"/>
      <c r="Q255" s="205"/>
      <c r="R255" s="205"/>
      <c r="S255" s="205"/>
      <c r="T255" s="205"/>
      <c r="U255" s="205"/>
      <c r="V255" s="205"/>
      <c r="W255" s="205"/>
      <c r="X255" s="205"/>
    </row>
    <row r="256" spans="1:24" ht="13.5" customHeight="1" x14ac:dyDescent="0.2">
      <c r="A256" s="389" t="s">
        <v>619</v>
      </c>
      <c r="B256">
        <v>0.64717934556016499</v>
      </c>
      <c r="C256">
        <v>0.62414083574049495</v>
      </c>
      <c r="D256">
        <v>0.63304698885732702</v>
      </c>
      <c r="E256">
        <v>0.63966057761347705</v>
      </c>
      <c r="F256">
        <v>0.60772962687825505</v>
      </c>
      <c r="G256">
        <v>0.65454547893142601</v>
      </c>
      <c r="H256">
        <v>0.74063446369708397</v>
      </c>
      <c r="I256">
        <v>0.77697668234412298</v>
      </c>
      <c r="J256">
        <v>0.74953154025984703</v>
      </c>
      <c r="K256">
        <v>0.78344511001192896</v>
      </c>
      <c r="L256">
        <v>0.77999957669715303</v>
      </c>
      <c r="M256">
        <v>0.72706494468832294</v>
      </c>
      <c r="N256">
        <v>0.811301715827773</v>
      </c>
      <c r="O256">
        <v>0.80453890673435302</v>
      </c>
      <c r="P256" s="205"/>
      <c r="Q256" s="205"/>
      <c r="R256" s="205"/>
      <c r="S256" s="205"/>
      <c r="T256" s="205"/>
      <c r="U256" s="205"/>
      <c r="V256" s="205"/>
      <c r="W256" s="205"/>
      <c r="X256" s="205"/>
    </row>
    <row r="257" spans="1:24" ht="13.5" customHeight="1" x14ac:dyDescent="0.2">
      <c r="A257" s="389" t="s">
        <v>620</v>
      </c>
      <c r="B257">
        <v>1</v>
      </c>
      <c r="C257">
        <v>1</v>
      </c>
      <c r="D257">
        <v>1</v>
      </c>
      <c r="E257">
        <v>1</v>
      </c>
      <c r="F257">
        <v>1</v>
      </c>
      <c r="G257">
        <v>1</v>
      </c>
      <c r="H257">
        <v>1</v>
      </c>
      <c r="I257">
        <v>1</v>
      </c>
      <c r="J257">
        <v>1</v>
      </c>
      <c r="K257">
        <v>1</v>
      </c>
      <c r="L257">
        <v>1</v>
      </c>
      <c r="M257">
        <v>1</v>
      </c>
      <c r="N257">
        <v>1</v>
      </c>
      <c r="O257">
        <v>1</v>
      </c>
      <c r="P257" s="205"/>
      <c r="Q257" s="205"/>
      <c r="R257" s="205"/>
      <c r="S257" s="205"/>
      <c r="T257" s="205"/>
      <c r="U257" s="205"/>
      <c r="V257" s="205"/>
      <c r="W257" s="205"/>
      <c r="X257" s="205"/>
    </row>
    <row r="258" spans="1:24" ht="13.5" customHeight="1" x14ac:dyDescent="0.2">
      <c r="A258" s="389" t="s">
        <v>621</v>
      </c>
      <c r="P258" s="205"/>
      <c r="Q258" s="205"/>
      <c r="R258" s="205"/>
      <c r="S258" s="205"/>
      <c r="T258" s="205"/>
      <c r="U258" s="205"/>
      <c r="V258" s="205"/>
      <c r="W258" s="205"/>
      <c r="X258" s="205"/>
    </row>
    <row r="259" spans="1:24" ht="13.5" customHeight="1" x14ac:dyDescent="0.2">
      <c r="A259" s="389" t="s">
        <v>622</v>
      </c>
      <c r="B259">
        <v>20.059275</v>
      </c>
      <c r="C259">
        <v>19.314208333333301</v>
      </c>
      <c r="D259">
        <v>20.310575</v>
      </c>
      <c r="E259">
        <v>20.481608333333298</v>
      </c>
      <c r="F259">
        <v>23.246024999999999</v>
      </c>
      <c r="G259">
        <v>27.327366666666698</v>
      </c>
      <c r="H259">
        <v>30.162600000000001</v>
      </c>
      <c r="I259">
        <v>28.676400000000001</v>
      </c>
      <c r="J259">
        <v>30.725258333333301</v>
      </c>
      <c r="K259">
        <v>35.255375000000001</v>
      </c>
      <c r="L259">
        <v>42.013291666666703</v>
      </c>
      <c r="M259">
        <v>43.554575</v>
      </c>
      <c r="N259">
        <v>41.1710833333333</v>
      </c>
      <c r="O259">
        <v>38.823916666666697</v>
      </c>
      <c r="P259" s="205"/>
      <c r="Q259" s="205"/>
      <c r="R259" s="205"/>
      <c r="S259" s="205"/>
      <c r="T259" s="205"/>
      <c r="U259" s="205"/>
      <c r="V259" s="205"/>
      <c r="W259" s="205"/>
      <c r="X259" s="205"/>
    </row>
    <row r="260" spans="1:24" ht="13.5" customHeight="1" x14ac:dyDescent="0.2">
      <c r="A260" s="389" t="s">
        <v>623</v>
      </c>
      <c r="E260">
        <v>2094.9884650537601</v>
      </c>
      <c r="F260">
        <v>2310.9481588069598</v>
      </c>
      <c r="G260">
        <v>2567.9872133982699</v>
      </c>
      <c r="H260">
        <v>2965.25349937684</v>
      </c>
      <c r="I260">
        <v>5113.8789459571699</v>
      </c>
      <c r="J260">
        <v>8069.6062365591397</v>
      </c>
      <c r="K260">
        <v>8836.7875000000004</v>
      </c>
      <c r="L260">
        <v>10054.2613341653</v>
      </c>
      <c r="M260">
        <v>10609.464390809</v>
      </c>
      <c r="N260">
        <v>11050.145422363001</v>
      </c>
      <c r="O260">
        <v>11734.8334198669</v>
      </c>
      <c r="P260" s="205"/>
      <c r="Q260" s="205"/>
      <c r="R260" s="205"/>
      <c r="S260" s="205"/>
      <c r="T260" s="205"/>
      <c r="U260" s="205"/>
      <c r="V260" s="205"/>
      <c r="W260" s="205"/>
      <c r="X260" s="205"/>
    </row>
    <row r="261" spans="1:24" ht="13.5" customHeight="1" x14ac:dyDescent="0.2">
      <c r="A261" s="389" t="s">
        <v>624</v>
      </c>
      <c r="B261">
        <v>96.905833333333305</v>
      </c>
      <c r="C261">
        <v>89.469166666666695</v>
      </c>
      <c r="D261">
        <v>92.637500000000003</v>
      </c>
      <c r="E261">
        <v>94.542500000000004</v>
      </c>
      <c r="F261">
        <v>97.071666666666701</v>
      </c>
      <c r="G261">
        <v>108.989166666667</v>
      </c>
      <c r="H261">
        <v>108.47499999999999</v>
      </c>
      <c r="I261">
        <v>107.820833333333</v>
      </c>
      <c r="J261">
        <v>110.16500000000001</v>
      </c>
      <c r="K261">
        <v>114.7325</v>
      </c>
      <c r="L261">
        <v>115.38</v>
      </c>
      <c r="M261">
        <v>109.4525</v>
      </c>
      <c r="N261">
        <v>115.353916666667</v>
      </c>
      <c r="O261">
        <v>119.1125</v>
      </c>
      <c r="P261" s="205"/>
      <c r="Q261" s="205"/>
      <c r="R261" s="205"/>
      <c r="S261" s="205"/>
      <c r="T261" s="205"/>
      <c r="U261" s="205"/>
      <c r="V261" s="205"/>
      <c r="W261" s="205"/>
      <c r="X261" s="205"/>
    </row>
    <row r="262" spans="1:24" ht="13.5" customHeight="1" x14ac:dyDescent="0.2">
      <c r="A262" s="389" t="s">
        <v>625</v>
      </c>
      <c r="B262">
        <v>2.5820603174603201</v>
      </c>
      <c r="C262">
        <v>4.2892999999999999</v>
      </c>
      <c r="D262">
        <v>4.2892999999999999</v>
      </c>
      <c r="E262">
        <v>6.0479618416666696</v>
      </c>
      <c r="F262">
        <v>6.2842000000000002</v>
      </c>
      <c r="G262">
        <v>6.2842000000000002</v>
      </c>
      <c r="H262">
        <v>9.2573444444416708</v>
      </c>
      <c r="I262">
        <v>9.9749999999999996</v>
      </c>
      <c r="P262" s="205"/>
      <c r="Q262" s="205"/>
      <c r="R262" s="205"/>
      <c r="S262" s="205"/>
      <c r="T262" s="205"/>
      <c r="U262" s="205"/>
      <c r="V262" s="205"/>
      <c r="W262" s="205"/>
      <c r="X262" s="205"/>
    </row>
    <row r="263" spans="1:24" ht="13.5" customHeight="1" x14ac:dyDescent="0.2">
      <c r="A263" s="389" t="s">
        <v>402</v>
      </c>
      <c r="B263">
        <v>18612.916666666701</v>
      </c>
      <c r="C263">
        <v>20509.75</v>
      </c>
      <c r="D263">
        <v>20828</v>
      </c>
      <c r="E263">
        <v>20933.416666666701</v>
      </c>
      <c r="F263">
        <v>21148</v>
      </c>
      <c r="G263">
        <v>21697.567500000001</v>
      </c>
      <c r="H263">
        <v>21935.000833333299</v>
      </c>
      <c r="I263">
        <v>22370.086666666699</v>
      </c>
      <c r="J263">
        <v>22602.05</v>
      </c>
      <c r="K263">
        <v>23050.241666666701</v>
      </c>
      <c r="L263">
        <v>23208.368333333299</v>
      </c>
      <c r="M263">
        <v>23159.782592592601</v>
      </c>
      <c r="N263">
        <v>23271.212500000001</v>
      </c>
      <c r="O263">
        <v>23787.319166666701</v>
      </c>
      <c r="P263" s="205"/>
      <c r="Q263" s="205"/>
      <c r="R263" s="205"/>
      <c r="S263" s="205"/>
      <c r="T263" s="205"/>
      <c r="U263" s="205"/>
      <c r="V263" s="205"/>
      <c r="W263" s="205"/>
      <c r="X263" s="205"/>
    </row>
    <row r="264" spans="1:24" ht="13.5" customHeight="1" x14ac:dyDescent="0.2">
      <c r="A264" s="389" t="s">
        <v>626</v>
      </c>
      <c r="B264">
        <v>1</v>
      </c>
      <c r="C264">
        <v>1</v>
      </c>
      <c r="D264">
        <v>1</v>
      </c>
      <c r="E264">
        <v>1</v>
      </c>
      <c r="F264">
        <v>1</v>
      </c>
      <c r="G264">
        <v>1</v>
      </c>
      <c r="H264">
        <v>1</v>
      </c>
      <c r="I264">
        <v>1</v>
      </c>
      <c r="J264">
        <v>1</v>
      </c>
      <c r="K264">
        <v>1</v>
      </c>
      <c r="L264">
        <v>1</v>
      </c>
      <c r="M264">
        <v>1</v>
      </c>
      <c r="N264">
        <v>1</v>
      </c>
      <c r="O264">
        <v>1</v>
      </c>
      <c r="P264" s="205"/>
      <c r="Q264" s="205"/>
      <c r="R264" s="205"/>
      <c r="S264" s="205"/>
      <c r="T264" s="205"/>
      <c r="U264" s="205"/>
      <c r="V264" s="205"/>
      <c r="W264" s="205"/>
      <c r="X264" s="205"/>
    </row>
    <row r="265" spans="1:24" ht="13.5" customHeight="1" x14ac:dyDescent="0.2">
      <c r="A265" s="389" t="s">
        <v>627</v>
      </c>
      <c r="P265" s="205"/>
      <c r="Q265" s="205"/>
      <c r="R265" s="205"/>
      <c r="S265" s="205"/>
      <c r="T265" s="205"/>
      <c r="U265" s="205"/>
      <c r="V265" s="205"/>
      <c r="W265" s="205"/>
      <c r="X265" s="205"/>
    </row>
    <row r="266" spans="1:24" ht="13.5" customHeight="1" x14ac:dyDescent="0.2">
      <c r="A266" s="389" t="s">
        <v>628</v>
      </c>
      <c r="P266" s="205"/>
      <c r="Q266" s="205"/>
      <c r="R266" s="205"/>
      <c r="S266" s="205"/>
      <c r="T266" s="205"/>
      <c r="U266" s="205"/>
      <c r="V266" s="205"/>
      <c r="W266" s="205"/>
      <c r="X266" s="205"/>
    </row>
    <row r="267" spans="1:24" ht="13.5" customHeight="1" x14ac:dyDescent="0.2">
      <c r="A267" s="389" t="s">
        <v>629</v>
      </c>
      <c r="B267">
        <v>219.59</v>
      </c>
      <c r="C267">
        <v>213.8</v>
      </c>
      <c r="D267">
        <v>214.349166666667</v>
      </c>
      <c r="E267">
        <v>214.89</v>
      </c>
      <c r="F267">
        <v>214.89</v>
      </c>
      <c r="G267">
        <v>230.833333333333</v>
      </c>
      <c r="H267">
        <v>283.89583333333297</v>
      </c>
      <c r="I267">
        <v>282.19499999999999</v>
      </c>
      <c r="J267">
        <v>214.89</v>
      </c>
      <c r="K267">
        <v>486.73092293906802</v>
      </c>
      <c r="L267">
        <v>743.00596435653199</v>
      </c>
      <c r="M267">
        <v>1028.107754329</v>
      </c>
      <c r="N267">
        <v>1115.0023871066201</v>
      </c>
      <c r="O267">
        <v>1355.11637864823</v>
      </c>
      <c r="P267" s="205"/>
      <c r="Q267" s="205"/>
      <c r="R267" s="205"/>
      <c r="S267" s="205"/>
      <c r="T267" s="205"/>
      <c r="U267" s="205"/>
      <c r="V267" s="205"/>
      <c r="W267" s="205"/>
      <c r="X267" s="205"/>
    </row>
    <row r="268" spans="1:24" ht="13.5" customHeight="1" x14ac:dyDescent="0.2">
      <c r="A268" s="389" t="s">
        <v>630</v>
      </c>
      <c r="B268">
        <v>4.7975000000000003</v>
      </c>
      <c r="C268">
        <v>4.8616666666666699</v>
      </c>
      <c r="D268">
        <v>5.1475</v>
      </c>
      <c r="E268">
        <v>5.3964833333333297</v>
      </c>
      <c r="F268">
        <v>6.1541666666666703</v>
      </c>
      <c r="G268">
        <v>8.6316666666666695</v>
      </c>
      <c r="H268">
        <v>10.307499999999999</v>
      </c>
      <c r="I268">
        <v>9.5175000000000001</v>
      </c>
      <c r="J268">
        <v>10.4583333333333</v>
      </c>
      <c r="K268">
        <v>12.89</v>
      </c>
      <c r="L268">
        <v>18.344092645337899</v>
      </c>
      <c r="M268">
        <v>20.018486585968802</v>
      </c>
      <c r="N268">
        <v>16.9375943252989</v>
      </c>
      <c r="O268">
        <v>20.212017866195001</v>
      </c>
      <c r="P268" s="205"/>
      <c r="Q268" s="205"/>
      <c r="R268" s="205"/>
      <c r="S268" s="205"/>
      <c r="T268" s="205"/>
      <c r="U268" s="205"/>
      <c r="V268" s="205"/>
      <c r="W268" s="205"/>
      <c r="X268" s="205"/>
    </row>
    <row r="269" spans="1:24" ht="13.5" customHeight="1" x14ac:dyDescent="0.2">
      <c r="A269" s="389" t="s">
        <v>631</v>
      </c>
      <c r="L269">
        <v>51.329013122628702</v>
      </c>
      <c r="M269">
        <v>88.552447259743602</v>
      </c>
      <c r="N269">
        <v>374.954362604663</v>
      </c>
      <c r="O269">
        <v>3509.1722203755799</v>
      </c>
      <c r="P269" s="205"/>
      <c r="Q269" s="205"/>
      <c r="R269" s="205"/>
      <c r="S269" s="205"/>
      <c r="T269" s="205"/>
      <c r="U269" s="205"/>
      <c r="V269" s="205"/>
      <c r="W269" s="205"/>
      <c r="X269" s="205"/>
    </row>
    <row r="270" spans="1:24" ht="13.5" customHeight="1" x14ac:dyDescent="0.15">
      <c r="A270" s="383"/>
      <c r="B270" s="384"/>
      <c r="C270" s="384"/>
      <c r="D270" s="384"/>
      <c r="E270" s="384"/>
      <c r="F270" s="384"/>
      <c r="G270" s="384"/>
      <c r="H270" s="384"/>
      <c r="I270" s="384"/>
      <c r="J270" s="384"/>
      <c r="P270" s="205"/>
      <c r="Q270" s="205"/>
      <c r="R270" s="205"/>
      <c r="S270" s="205"/>
      <c r="T270" s="205"/>
      <c r="U270" s="205"/>
      <c r="V270" s="205"/>
      <c r="W270" s="205"/>
      <c r="X270" s="205"/>
    </row>
    <row r="271" spans="1:24" ht="13.5" customHeight="1" x14ac:dyDescent="0.15">
      <c r="A271" s="383"/>
      <c r="B271" s="384"/>
      <c r="C271" s="384"/>
      <c r="D271" s="384"/>
      <c r="E271" s="384"/>
      <c r="F271" s="384"/>
      <c r="G271" s="384"/>
      <c r="H271" s="384"/>
      <c r="I271" s="384"/>
      <c r="J271" s="384"/>
      <c r="P271" s="205"/>
      <c r="Q271" s="205"/>
      <c r="R271" s="205"/>
      <c r="S271" s="205"/>
      <c r="T271" s="205"/>
      <c r="U271" s="205"/>
      <c r="V271" s="205"/>
      <c r="W271" s="205"/>
      <c r="X271" s="205"/>
    </row>
    <row r="272" spans="1:24" ht="13.5" customHeight="1" x14ac:dyDescent="0.15">
      <c r="A272" s="383"/>
      <c r="B272" s="384"/>
      <c r="C272" s="384"/>
      <c r="D272" s="384"/>
      <c r="E272" s="384"/>
      <c r="F272" s="384"/>
      <c r="G272" s="384"/>
      <c r="H272" s="384"/>
      <c r="I272" s="384"/>
      <c r="J272" s="384"/>
      <c r="P272" s="205"/>
      <c r="Q272" s="205"/>
      <c r="R272" s="205"/>
      <c r="S272" s="205"/>
      <c r="T272" s="205"/>
      <c r="U272" s="205"/>
      <c r="V272" s="205"/>
      <c r="W272" s="205"/>
      <c r="X272" s="205"/>
    </row>
    <row r="273" spans="1:24" ht="13.5" customHeight="1" x14ac:dyDescent="0.15">
      <c r="A273" s="383"/>
      <c r="B273" s="384"/>
      <c r="C273" s="384"/>
      <c r="D273" s="384"/>
      <c r="E273" s="384"/>
      <c r="F273" s="384"/>
      <c r="G273" s="384"/>
      <c r="H273" s="384"/>
      <c r="I273" s="384"/>
      <c r="J273" s="384"/>
      <c r="P273" s="205"/>
      <c r="Q273" s="205"/>
      <c r="R273" s="205"/>
      <c r="S273" s="205"/>
      <c r="T273" s="205"/>
      <c r="U273" s="205"/>
      <c r="V273" s="205"/>
      <c r="W273" s="205"/>
      <c r="X273" s="205"/>
    </row>
    <row r="274" spans="1:24" ht="13.5" customHeight="1" x14ac:dyDescent="0.15">
      <c r="A274" s="383"/>
      <c r="B274" s="384"/>
      <c r="C274" s="384"/>
      <c r="D274" s="384"/>
      <c r="E274" s="384"/>
      <c r="F274" s="384"/>
      <c r="G274" s="384"/>
      <c r="H274" s="384"/>
      <c r="I274" s="384"/>
      <c r="J274" s="384"/>
      <c r="P274" s="205"/>
      <c r="Q274" s="205"/>
      <c r="R274" s="205"/>
      <c r="S274" s="205"/>
      <c r="T274" s="205"/>
      <c r="U274" s="205"/>
      <c r="V274" s="205"/>
      <c r="W274" s="205"/>
      <c r="X274" s="205"/>
    </row>
    <row r="275" spans="1:24" ht="13.5" customHeight="1" x14ac:dyDescent="0.15">
      <c r="A275" s="383"/>
      <c r="B275" s="384"/>
      <c r="C275" s="384"/>
      <c r="D275" s="384"/>
      <c r="E275" s="384"/>
      <c r="F275" s="384"/>
      <c r="G275" s="384"/>
      <c r="H275" s="384"/>
      <c r="I275" s="384"/>
      <c r="J275" s="384"/>
      <c r="P275" s="205"/>
      <c r="Q275" s="205"/>
      <c r="R275" s="205"/>
      <c r="S275" s="205"/>
      <c r="T275" s="205"/>
      <c r="U275" s="205"/>
      <c r="V275" s="205"/>
      <c r="W275" s="205"/>
      <c r="X275" s="205"/>
    </row>
    <row r="276" spans="1:24" ht="13.5" customHeight="1" x14ac:dyDescent="0.15">
      <c r="A276" s="383"/>
      <c r="B276" s="384"/>
      <c r="C276" s="384"/>
      <c r="D276" s="384"/>
      <c r="E276" s="384"/>
      <c r="F276" s="384"/>
      <c r="G276" s="384"/>
      <c r="H276" s="384"/>
      <c r="I276" s="384"/>
      <c r="J276" s="384"/>
      <c r="P276" s="205"/>
      <c r="Q276" s="205"/>
      <c r="R276" s="205"/>
      <c r="S276" s="205"/>
      <c r="T276" s="205"/>
      <c r="U276" s="205"/>
      <c r="V276" s="205"/>
      <c r="W276" s="205"/>
      <c r="X276" s="205"/>
    </row>
    <row r="277" spans="1:24" ht="13.5" customHeight="1" x14ac:dyDescent="0.15">
      <c r="A277" s="383"/>
      <c r="B277" s="384"/>
      <c r="C277" s="384"/>
      <c r="D277" s="384"/>
      <c r="E277" s="384"/>
      <c r="F277" s="384"/>
      <c r="G277" s="384"/>
      <c r="H277" s="384"/>
      <c r="I277" s="384"/>
      <c r="J277" s="384"/>
      <c r="P277" s="205"/>
      <c r="Q277" s="205"/>
      <c r="R277" s="205"/>
      <c r="S277" s="205"/>
      <c r="T277" s="205"/>
      <c r="U277" s="205"/>
      <c r="V277" s="205"/>
      <c r="W277" s="205"/>
      <c r="X277" s="205"/>
    </row>
    <row r="278" spans="1:24" ht="13.5" customHeight="1" x14ac:dyDescent="0.15">
      <c r="A278" s="383"/>
      <c r="B278" s="384"/>
      <c r="C278" s="384"/>
      <c r="D278" s="384"/>
      <c r="E278" s="384"/>
      <c r="F278" s="384"/>
      <c r="G278" s="384"/>
      <c r="H278" s="384"/>
      <c r="I278" s="384"/>
      <c r="J278" s="384"/>
      <c r="P278" s="205"/>
      <c r="Q278" s="205"/>
      <c r="R278" s="205"/>
      <c r="S278" s="205"/>
      <c r="T278" s="205"/>
      <c r="U278" s="205"/>
      <c r="V278" s="205"/>
      <c r="W278" s="205"/>
      <c r="X278" s="205"/>
    </row>
    <row r="279" spans="1:24" ht="13.5" customHeight="1" x14ac:dyDescent="0.15">
      <c r="A279" s="383"/>
      <c r="B279" s="384"/>
      <c r="C279" s="384"/>
      <c r="D279" s="384"/>
      <c r="E279" s="384"/>
      <c r="F279" s="384"/>
      <c r="G279" s="384"/>
      <c r="H279" s="384"/>
      <c r="I279" s="384"/>
      <c r="J279" s="384"/>
      <c r="P279" s="205"/>
      <c r="Q279" s="205"/>
      <c r="R279" s="205"/>
      <c r="S279" s="205"/>
      <c r="T279" s="205"/>
      <c r="U279" s="205"/>
      <c r="V279" s="205"/>
      <c r="W279" s="205"/>
      <c r="X279" s="205"/>
    </row>
    <row r="280" spans="1:24" ht="13.5" customHeight="1" x14ac:dyDescent="0.15">
      <c r="A280" s="383"/>
      <c r="B280" s="384"/>
      <c r="C280" s="384"/>
      <c r="D280" s="384"/>
      <c r="E280" s="384"/>
      <c r="F280" s="384"/>
      <c r="G280" s="384"/>
      <c r="H280" s="384"/>
      <c r="I280" s="384"/>
      <c r="J280" s="384"/>
      <c r="P280" s="205"/>
      <c r="Q280" s="205"/>
      <c r="R280" s="205"/>
      <c r="S280" s="205"/>
      <c r="T280" s="205"/>
      <c r="U280" s="205"/>
      <c r="V280" s="205"/>
      <c r="W280" s="205"/>
      <c r="X280" s="205"/>
    </row>
    <row r="281" spans="1:24" ht="13.5" customHeight="1" x14ac:dyDescent="0.15">
      <c r="A281" s="383"/>
      <c r="B281" s="384"/>
      <c r="C281" s="384"/>
      <c r="D281" s="384"/>
      <c r="E281" s="384"/>
      <c r="F281" s="384"/>
      <c r="G281" s="384"/>
      <c r="H281" s="384"/>
      <c r="I281" s="384"/>
      <c r="J281" s="384"/>
      <c r="P281" s="205"/>
      <c r="Q281" s="205"/>
      <c r="R281" s="205"/>
      <c r="S281" s="205"/>
      <c r="T281" s="205"/>
      <c r="U281" s="205"/>
      <c r="V281" s="205"/>
      <c r="W281" s="205"/>
      <c r="X281" s="205"/>
    </row>
    <row r="282" spans="1:24" ht="13.5" customHeight="1" x14ac:dyDescent="0.15">
      <c r="A282" s="383"/>
      <c r="B282" s="384"/>
      <c r="C282" s="384"/>
      <c r="D282" s="384"/>
      <c r="E282" s="384"/>
      <c r="F282" s="384"/>
      <c r="G282" s="384"/>
      <c r="H282" s="384"/>
      <c r="I282" s="384"/>
      <c r="J282" s="384"/>
      <c r="P282" s="205"/>
      <c r="Q282" s="205"/>
      <c r="R282" s="205"/>
      <c r="S282" s="205"/>
      <c r="T282" s="205"/>
      <c r="U282" s="205"/>
      <c r="V282" s="205"/>
      <c r="W282" s="205"/>
      <c r="X282" s="205"/>
    </row>
    <row r="283" spans="1:24" ht="13.5" customHeight="1" x14ac:dyDescent="0.15">
      <c r="A283" s="383"/>
      <c r="B283" s="384"/>
      <c r="C283" s="384"/>
      <c r="D283" s="384"/>
      <c r="E283" s="384"/>
      <c r="F283" s="384"/>
      <c r="G283" s="384"/>
      <c r="H283" s="384"/>
      <c r="I283" s="384"/>
      <c r="J283" s="384"/>
      <c r="P283" s="205"/>
      <c r="Q283" s="205"/>
      <c r="R283" s="205"/>
      <c r="S283" s="205"/>
      <c r="T283" s="205"/>
      <c r="U283" s="205"/>
      <c r="V283" s="205"/>
      <c r="W283" s="205"/>
      <c r="X283" s="205"/>
    </row>
    <row r="284" spans="1:24" ht="13.5" customHeight="1" x14ac:dyDescent="0.15">
      <c r="A284" s="383"/>
      <c r="B284" s="384"/>
      <c r="C284" s="384"/>
      <c r="D284" s="384"/>
      <c r="E284" s="384"/>
      <c r="F284" s="384"/>
      <c r="G284" s="384"/>
      <c r="H284" s="384"/>
      <c r="I284" s="384"/>
      <c r="J284" s="384"/>
      <c r="P284" s="205"/>
      <c r="Q284" s="205"/>
      <c r="R284" s="205"/>
      <c r="S284" s="205"/>
      <c r="T284" s="205"/>
      <c r="U284" s="205"/>
      <c r="V284" s="205"/>
      <c r="W284" s="205"/>
      <c r="X284" s="205"/>
    </row>
    <row r="285" spans="1:24" ht="13.5" customHeight="1" x14ac:dyDescent="0.15">
      <c r="A285" s="383"/>
      <c r="B285" s="384"/>
      <c r="C285" s="384"/>
      <c r="D285" s="384"/>
      <c r="E285" s="384"/>
      <c r="F285" s="384"/>
      <c r="G285" s="384"/>
      <c r="H285" s="384"/>
      <c r="I285" s="384"/>
      <c r="J285" s="384"/>
      <c r="P285" s="205"/>
      <c r="Q285" s="205"/>
      <c r="R285" s="205"/>
      <c r="S285" s="205"/>
      <c r="T285" s="205"/>
      <c r="U285" s="205"/>
      <c r="V285" s="205"/>
      <c r="W285" s="205"/>
      <c r="X285" s="205"/>
    </row>
    <row r="286" spans="1:24" ht="13.5" customHeight="1" x14ac:dyDescent="0.15">
      <c r="A286" s="383"/>
      <c r="B286" s="384"/>
      <c r="C286" s="384"/>
      <c r="D286" s="384"/>
      <c r="E286" s="384"/>
      <c r="F286" s="384"/>
      <c r="G286" s="384"/>
      <c r="H286" s="384"/>
      <c r="I286" s="384"/>
      <c r="J286" s="384"/>
      <c r="P286" s="205"/>
      <c r="Q286" s="205"/>
      <c r="R286" s="205"/>
      <c r="S286" s="205"/>
      <c r="T286" s="205"/>
      <c r="U286" s="205"/>
      <c r="V286" s="205"/>
      <c r="W286" s="205"/>
      <c r="X286" s="205"/>
    </row>
    <row r="287" spans="1:24" ht="13.5" customHeight="1" x14ac:dyDescent="0.15">
      <c r="A287" s="383"/>
      <c r="B287" s="384"/>
      <c r="C287" s="384"/>
      <c r="D287" s="384"/>
      <c r="E287" s="384"/>
      <c r="F287" s="384"/>
      <c r="G287" s="384"/>
      <c r="H287" s="384"/>
      <c r="I287" s="384"/>
      <c r="J287" s="384"/>
      <c r="P287" s="205"/>
      <c r="Q287" s="205"/>
      <c r="R287" s="205"/>
      <c r="S287" s="205"/>
      <c r="T287" s="205"/>
      <c r="U287" s="205"/>
      <c r="V287" s="205"/>
      <c r="W287" s="205"/>
      <c r="X287" s="205"/>
    </row>
    <row r="288" spans="1:24" ht="13.5" customHeight="1" x14ac:dyDescent="0.15">
      <c r="A288" s="383"/>
      <c r="B288" s="384"/>
      <c r="C288" s="384"/>
      <c r="D288" s="384"/>
      <c r="E288" s="384"/>
      <c r="F288" s="384"/>
      <c r="G288" s="384"/>
      <c r="H288" s="384"/>
      <c r="I288" s="384"/>
      <c r="J288" s="384"/>
      <c r="P288" s="205"/>
      <c r="Q288" s="205"/>
      <c r="R288" s="205"/>
      <c r="S288" s="205"/>
      <c r="T288" s="205"/>
      <c r="U288" s="205"/>
      <c r="V288" s="205"/>
      <c r="W288" s="205"/>
      <c r="X288" s="205"/>
    </row>
    <row r="289" spans="1:24" ht="13.5" customHeight="1" x14ac:dyDescent="0.15">
      <c r="A289" s="383"/>
      <c r="B289" s="384"/>
      <c r="C289" s="384"/>
      <c r="D289" s="384"/>
      <c r="E289" s="384"/>
      <c r="F289" s="384"/>
      <c r="G289" s="384"/>
      <c r="H289" s="384"/>
      <c r="I289" s="384"/>
      <c r="J289" s="384"/>
      <c r="P289" s="205"/>
      <c r="Q289" s="205"/>
      <c r="R289" s="205"/>
      <c r="S289" s="205"/>
      <c r="T289" s="205"/>
      <c r="U289" s="205"/>
      <c r="V289" s="205"/>
      <c r="W289" s="205"/>
      <c r="X289" s="205"/>
    </row>
    <row r="290" spans="1:24" ht="13.5" customHeight="1" x14ac:dyDescent="0.15">
      <c r="A290" s="383"/>
      <c r="B290" s="384"/>
      <c r="C290" s="384"/>
      <c r="D290" s="384"/>
      <c r="E290" s="384"/>
      <c r="F290" s="384"/>
      <c r="G290" s="384"/>
      <c r="H290" s="384"/>
      <c r="I290" s="384"/>
      <c r="J290" s="384"/>
      <c r="P290" s="205"/>
      <c r="Q290" s="205"/>
      <c r="R290" s="205"/>
      <c r="S290" s="205"/>
      <c r="T290" s="205"/>
      <c r="U290" s="205"/>
      <c r="V290" s="205"/>
      <c r="W290" s="205"/>
      <c r="X290" s="205"/>
    </row>
    <row r="291" spans="1:24" ht="13.5" customHeight="1" x14ac:dyDescent="0.15">
      <c r="A291" s="383"/>
      <c r="B291" s="384"/>
      <c r="C291" s="384"/>
      <c r="D291" s="384"/>
      <c r="E291" s="384"/>
      <c r="F291" s="384"/>
      <c r="G291" s="384"/>
      <c r="H291" s="384"/>
      <c r="I291" s="384"/>
      <c r="J291" s="384"/>
      <c r="P291" s="205"/>
      <c r="Q291" s="205"/>
      <c r="R291" s="205"/>
      <c r="S291" s="205"/>
      <c r="T291" s="205"/>
      <c r="U291" s="205"/>
      <c r="V291" s="205"/>
      <c r="W291" s="205"/>
      <c r="X291" s="205"/>
    </row>
    <row r="292" spans="1:24" ht="13.5" customHeight="1" x14ac:dyDescent="0.15">
      <c r="A292" s="383"/>
      <c r="B292" s="384"/>
      <c r="C292" s="384"/>
      <c r="D292" s="384"/>
      <c r="E292" s="384"/>
      <c r="F292" s="384"/>
      <c r="G292" s="384"/>
      <c r="H292" s="384"/>
      <c r="I292" s="384"/>
      <c r="J292" s="384"/>
      <c r="P292" s="205"/>
      <c r="Q292" s="205"/>
      <c r="R292" s="205"/>
      <c r="S292" s="205"/>
      <c r="T292" s="205"/>
      <c r="U292" s="205"/>
      <c r="V292" s="205"/>
      <c r="W292" s="205"/>
      <c r="X292" s="205"/>
    </row>
    <row r="293" spans="1:24" ht="13.5" customHeight="1" x14ac:dyDescent="0.15">
      <c r="A293" s="383"/>
      <c r="B293" s="384"/>
      <c r="C293" s="384"/>
      <c r="D293" s="384"/>
      <c r="E293" s="384"/>
      <c r="F293" s="384"/>
      <c r="G293" s="384"/>
      <c r="H293" s="384"/>
      <c r="I293" s="384"/>
      <c r="J293" s="384"/>
      <c r="P293" s="205"/>
      <c r="Q293" s="205"/>
      <c r="R293" s="205"/>
      <c r="S293" s="205"/>
      <c r="T293" s="205"/>
      <c r="U293" s="205"/>
      <c r="V293" s="205"/>
      <c r="W293" s="205"/>
      <c r="X293" s="205"/>
    </row>
    <row r="294" spans="1:24" ht="13.5" customHeight="1" x14ac:dyDescent="0.15">
      <c r="A294" s="383"/>
      <c r="B294" s="384"/>
      <c r="C294" s="384"/>
      <c r="D294" s="384"/>
      <c r="E294" s="384"/>
      <c r="F294" s="384"/>
      <c r="G294" s="384"/>
      <c r="H294" s="384"/>
      <c r="I294" s="384"/>
      <c r="J294" s="384"/>
      <c r="P294" s="205"/>
      <c r="Q294" s="205"/>
      <c r="R294" s="205"/>
      <c r="S294" s="205"/>
      <c r="T294" s="205"/>
      <c r="U294" s="205"/>
      <c r="V294" s="205"/>
      <c r="W294" s="205"/>
      <c r="X294" s="205"/>
    </row>
    <row r="295" spans="1:24" ht="13.5" customHeight="1" x14ac:dyDescent="0.15">
      <c r="A295" s="383"/>
      <c r="B295" s="384"/>
      <c r="C295" s="384"/>
      <c r="D295" s="384"/>
      <c r="E295" s="384"/>
      <c r="F295" s="384"/>
      <c r="G295" s="384"/>
      <c r="H295" s="384"/>
      <c r="I295" s="384"/>
      <c r="J295" s="384"/>
      <c r="P295" s="205"/>
      <c r="Q295" s="205"/>
      <c r="R295" s="205"/>
      <c r="S295" s="205"/>
      <c r="T295" s="205"/>
      <c r="U295" s="205"/>
      <c r="V295" s="205"/>
      <c r="W295" s="205"/>
      <c r="X295" s="205"/>
    </row>
    <row r="296" spans="1:24" ht="13.5" customHeight="1" x14ac:dyDescent="0.15">
      <c r="A296" s="383"/>
      <c r="B296" s="384"/>
      <c r="C296" s="384"/>
      <c r="D296" s="384"/>
      <c r="E296" s="384"/>
      <c r="F296" s="384"/>
      <c r="G296" s="384"/>
      <c r="H296" s="384"/>
      <c r="I296" s="384"/>
      <c r="J296" s="384"/>
      <c r="P296" s="205"/>
      <c r="Q296" s="205"/>
      <c r="R296" s="205"/>
      <c r="S296" s="205"/>
      <c r="T296" s="205"/>
      <c r="U296" s="205"/>
      <c r="V296" s="205"/>
      <c r="W296" s="205"/>
      <c r="X296" s="205"/>
    </row>
    <row r="297" spans="1:24" ht="13.5" customHeight="1" x14ac:dyDescent="0.15">
      <c r="A297" s="383"/>
      <c r="B297" s="384"/>
      <c r="C297" s="384"/>
      <c r="D297" s="384"/>
      <c r="E297" s="384"/>
      <c r="F297" s="384"/>
      <c r="G297" s="384"/>
      <c r="H297" s="384"/>
      <c r="I297" s="384"/>
      <c r="J297" s="384"/>
      <c r="P297" s="205"/>
      <c r="Q297" s="205"/>
      <c r="R297" s="205"/>
      <c r="S297" s="205"/>
      <c r="T297" s="205"/>
      <c r="U297" s="205"/>
      <c r="V297" s="205"/>
      <c r="W297" s="205"/>
      <c r="X297" s="205"/>
    </row>
    <row r="298" spans="1:24" ht="13.5" customHeight="1" x14ac:dyDescent="0.15">
      <c r="A298" s="383"/>
      <c r="B298" s="384"/>
      <c r="C298" s="384"/>
      <c r="D298" s="384"/>
      <c r="E298" s="384"/>
      <c r="F298" s="384"/>
      <c r="G298" s="384"/>
      <c r="H298" s="384"/>
      <c r="I298" s="384"/>
      <c r="J298" s="384"/>
      <c r="P298" s="205"/>
      <c r="Q298" s="205"/>
      <c r="R298" s="205"/>
      <c r="S298" s="205"/>
      <c r="T298" s="205"/>
      <c r="U298" s="205"/>
      <c r="V298" s="205"/>
      <c r="W298" s="205"/>
      <c r="X298" s="205"/>
    </row>
    <row r="299" spans="1:24" ht="13.5" customHeight="1" x14ac:dyDescent="0.15">
      <c r="A299" s="383"/>
      <c r="B299" s="384"/>
      <c r="C299" s="384"/>
      <c r="D299" s="384"/>
      <c r="E299" s="384"/>
      <c r="F299" s="384"/>
      <c r="G299" s="384"/>
      <c r="H299" s="384"/>
      <c r="I299" s="384"/>
      <c r="J299" s="384"/>
      <c r="P299" s="205"/>
      <c r="Q299" s="205"/>
      <c r="R299" s="205"/>
      <c r="S299" s="205"/>
      <c r="T299" s="205"/>
      <c r="U299" s="205"/>
      <c r="V299" s="205"/>
      <c r="W299" s="205"/>
      <c r="X299" s="205"/>
    </row>
    <row r="300" spans="1:24" ht="13.5" customHeight="1" x14ac:dyDescent="0.15">
      <c r="A300" s="383"/>
      <c r="B300" s="384"/>
      <c r="C300" s="384"/>
      <c r="D300" s="384"/>
      <c r="E300" s="384"/>
      <c r="F300" s="384"/>
      <c r="G300" s="384"/>
      <c r="H300" s="384"/>
      <c r="I300" s="384"/>
      <c r="J300" s="384"/>
      <c r="P300" s="205"/>
      <c r="Q300" s="205"/>
      <c r="R300" s="205"/>
      <c r="S300" s="205"/>
      <c r="T300" s="205"/>
      <c r="U300" s="205"/>
      <c r="V300" s="205"/>
      <c r="W300" s="205"/>
      <c r="X300" s="205"/>
    </row>
    <row r="301" spans="1:24" ht="13.5" customHeight="1" x14ac:dyDescent="0.15">
      <c r="A301" s="383"/>
      <c r="B301" s="384"/>
      <c r="C301" s="384"/>
      <c r="D301" s="384"/>
      <c r="E301" s="384"/>
      <c r="F301" s="384"/>
      <c r="G301" s="384"/>
      <c r="H301" s="384"/>
      <c r="I301" s="384"/>
      <c r="J301" s="384"/>
      <c r="P301" s="205"/>
      <c r="Q301" s="205"/>
      <c r="R301" s="205"/>
      <c r="S301" s="205"/>
      <c r="T301" s="205"/>
      <c r="U301" s="205"/>
      <c r="V301" s="205"/>
      <c r="W301" s="205"/>
      <c r="X301" s="205"/>
    </row>
    <row r="302" spans="1:24" ht="13.5" customHeight="1" x14ac:dyDescent="0.15">
      <c r="A302" s="383"/>
      <c r="B302" s="384"/>
      <c r="C302" s="384"/>
      <c r="D302" s="384"/>
      <c r="E302" s="384"/>
      <c r="F302" s="384"/>
      <c r="G302" s="384"/>
      <c r="H302" s="384"/>
      <c r="I302" s="384"/>
      <c r="J302" s="384"/>
      <c r="P302" s="205"/>
      <c r="Q302" s="205"/>
      <c r="R302" s="205"/>
      <c r="S302" s="205"/>
      <c r="T302" s="205"/>
      <c r="U302" s="205"/>
      <c r="V302" s="205"/>
      <c r="W302" s="205"/>
      <c r="X302" s="205"/>
    </row>
    <row r="303" spans="1:24" ht="13.5" customHeight="1" x14ac:dyDescent="0.15">
      <c r="A303" s="383"/>
      <c r="B303" s="384"/>
      <c r="C303" s="384"/>
      <c r="D303" s="384"/>
      <c r="E303" s="384"/>
      <c r="F303" s="384"/>
      <c r="G303" s="384"/>
      <c r="H303" s="384"/>
      <c r="I303" s="384"/>
      <c r="J303" s="384"/>
      <c r="P303" s="205"/>
      <c r="Q303" s="205"/>
      <c r="R303" s="205"/>
      <c r="S303" s="205"/>
      <c r="T303" s="205"/>
      <c r="U303" s="205"/>
      <c r="V303" s="205"/>
      <c r="W303" s="205"/>
      <c r="X303" s="205"/>
    </row>
    <row r="304" spans="1:24" ht="13.5" customHeight="1" x14ac:dyDescent="0.15">
      <c r="A304" s="383"/>
      <c r="B304" s="384"/>
      <c r="C304" s="384"/>
      <c r="D304" s="384"/>
      <c r="E304" s="384"/>
      <c r="F304" s="384"/>
      <c r="G304" s="384"/>
      <c r="H304" s="384"/>
      <c r="I304" s="384"/>
      <c r="J304" s="384"/>
      <c r="P304" s="205"/>
      <c r="Q304" s="205"/>
      <c r="R304" s="205"/>
      <c r="S304" s="205"/>
      <c r="T304" s="205"/>
      <c r="U304" s="205"/>
      <c r="V304" s="205"/>
      <c r="W304" s="205"/>
      <c r="X304" s="205"/>
    </row>
    <row r="305" spans="1:24" ht="13.5" customHeight="1" x14ac:dyDescent="0.15">
      <c r="A305" s="383"/>
      <c r="B305" s="384"/>
      <c r="C305" s="384"/>
      <c r="D305" s="384"/>
      <c r="E305" s="384"/>
      <c r="F305" s="384"/>
      <c r="G305" s="384"/>
      <c r="H305" s="384"/>
      <c r="I305" s="384"/>
      <c r="J305" s="384"/>
      <c r="P305" s="205"/>
      <c r="Q305" s="205"/>
      <c r="R305" s="205"/>
      <c r="S305" s="205"/>
      <c r="T305" s="205"/>
      <c r="U305" s="205"/>
      <c r="V305" s="205"/>
      <c r="W305" s="205"/>
      <c r="X305" s="205"/>
    </row>
    <row r="306" spans="1:24" ht="13.5" customHeight="1" x14ac:dyDescent="0.15">
      <c r="A306" s="383"/>
      <c r="B306" s="384"/>
      <c r="C306" s="384"/>
      <c r="D306" s="384"/>
      <c r="E306" s="384"/>
      <c r="F306" s="384"/>
      <c r="G306" s="384"/>
      <c r="H306" s="384"/>
      <c r="I306" s="384"/>
      <c r="J306" s="384"/>
      <c r="P306" s="205"/>
      <c r="Q306" s="205"/>
      <c r="R306" s="205"/>
      <c r="S306" s="205"/>
      <c r="T306" s="205"/>
      <c r="U306" s="205"/>
      <c r="V306" s="205"/>
      <c r="W306" s="205"/>
      <c r="X306" s="205"/>
    </row>
    <row r="307" spans="1:24" ht="13.5" customHeight="1" x14ac:dyDescent="0.15">
      <c r="A307" s="383"/>
      <c r="B307" s="384"/>
      <c r="C307" s="384"/>
      <c r="D307" s="384"/>
      <c r="E307" s="384"/>
      <c r="F307" s="384"/>
      <c r="G307" s="384"/>
      <c r="H307" s="384"/>
      <c r="I307" s="384"/>
      <c r="J307" s="384"/>
      <c r="P307" s="205"/>
      <c r="Q307" s="205"/>
      <c r="R307" s="205"/>
      <c r="S307" s="205"/>
      <c r="T307" s="205"/>
      <c r="U307" s="205"/>
      <c r="V307" s="205"/>
      <c r="W307" s="205"/>
      <c r="X307" s="205"/>
    </row>
    <row r="308" spans="1:24" ht="13.5" customHeight="1" x14ac:dyDescent="0.15">
      <c r="A308" s="383"/>
      <c r="B308" s="384"/>
      <c r="C308" s="384"/>
      <c r="D308" s="384"/>
      <c r="E308" s="384"/>
      <c r="F308" s="384"/>
      <c r="G308" s="384"/>
      <c r="H308" s="384"/>
      <c r="I308" s="384"/>
      <c r="J308" s="384"/>
      <c r="P308" s="205"/>
      <c r="Q308" s="205"/>
      <c r="R308" s="205"/>
      <c r="S308" s="205"/>
      <c r="T308" s="205"/>
      <c r="U308" s="205"/>
      <c r="V308" s="205"/>
      <c r="W308" s="205"/>
      <c r="X308" s="205"/>
    </row>
    <row r="309" spans="1:24" ht="13.5" customHeight="1" x14ac:dyDescent="0.15">
      <c r="A309" s="383"/>
      <c r="B309" s="384"/>
      <c r="C309" s="384"/>
      <c r="D309" s="384"/>
      <c r="E309" s="384"/>
      <c r="F309" s="384"/>
      <c r="G309" s="384"/>
      <c r="H309" s="384"/>
      <c r="I309" s="384"/>
      <c r="J309" s="384"/>
      <c r="P309" s="205"/>
      <c r="Q309" s="205"/>
      <c r="R309" s="205"/>
      <c r="S309" s="205"/>
      <c r="T309" s="205"/>
      <c r="U309" s="205"/>
      <c r="V309" s="205"/>
      <c r="W309" s="205"/>
      <c r="X309" s="205"/>
    </row>
    <row r="310" spans="1:24" ht="13.5" customHeight="1" x14ac:dyDescent="0.15">
      <c r="A310" s="383"/>
      <c r="B310" s="384"/>
      <c r="C310" s="384"/>
      <c r="D310" s="384"/>
      <c r="E310" s="384"/>
      <c r="F310" s="384"/>
      <c r="G310" s="384"/>
      <c r="H310" s="384"/>
      <c r="I310" s="384"/>
      <c r="J310" s="384"/>
      <c r="P310" s="205"/>
      <c r="Q310" s="205"/>
      <c r="R310" s="205"/>
      <c r="S310" s="205"/>
      <c r="T310" s="205"/>
      <c r="U310" s="205"/>
      <c r="V310" s="205"/>
      <c r="W310" s="205"/>
      <c r="X310" s="205"/>
    </row>
    <row r="311" spans="1:24" ht="13.5" customHeight="1" x14ac:dyDescent="0.15">
      <c r="A311" s="383"/>
      <c r="B311" s="384"/>
      <c r="C311" s="384"/>
      <c r="D311" s="384"/>
      <c r="E311" s="384"/>
      <c r="F311" s="384"/>
      <c r="G311" s="384"/>
      <c r="H311" s="384"/>
      <c r="I311" s="384"/>
      <c r="J311" s="384"/>
      <c r="P311" s="205"/>
      <c r="Q311" s="205"/>
      <c r="R311" s="205"/>
      <c r="S311" s="205"/>
      <c r="T311" s="205"/>
      <c r="U311" s="205"/>
      <c r="V311" s="205"/>
      <c r="W311" s="205"/>
      <c r="X311" s="205"/>
    </row>
    <row r="312" spans="1:24" ht="13.5" customHeight="1" x14ac:dyDescent="0.15">
      <c r="A312" s="383"/>
      <c r="B312" s="384"/>
      <c r="C312" s="384"/>
      <c r="D312" s="384"/>
      <c r="E312" s="384"/>
      <c r="F312" s="384"/>
      <c r="G312" s="384"/>
      <c r="H312" s="384"/>
      <c r="I312" s="384"/>
      <c r="J312" s="384"/>
      <c r="P312" s="205"/>
      <c r="Q312" s="205"/>
      <c r="R312" s="205"/>
      <c r="S312" s="205"/>
      <c r="T312" s="205"/>
      <c r="U312" s="205"/>
      <c r="V312" s="205"/>
      <c r="W312" s="205"/>
      <c r="X312" s="205"/>
    </row>
    <row r="313" spans="1:24" ht="13.5" customHeight="1" x14ac:dyDescent="0.15">
      <c r="A313" s="383"/>
      <c r="B313" s="384"/>
      <c r="C313" s="384"/>
      <c r="D313" s="384"/>
      <c r="E313" s="384"/>
      <c r="F313" s="384"/>
      <c r="G313" s="384"/>
      <c r="H313" s="384"/>
      <c r="I313" s="384"/>
      <c r="J313" s="384"/>
      <c r="P313" s="205"/>
      <c r="Q313" s="205"/>
      <c r="R313" s="205"/>
      <c r="S313" s="205"/>
      <c r="T313" s="205"/>
      <c r="U313" s="205"/>
      <c r="V313" s="205"/>
      <c r="W313" s="205"/>
      <c r="X313" s="205"/>
    </row>
    <row r="314" spans="1:24" ht="13.5" customHeight="1" x14ac:dyDescent="0.15">
      <c r="A314" s="383"/>
      <c r="B314" s="384"/>
      <c r="C314" s="384"/>
      <c r="D314" s="384"/>
      <c r="E314" s="384"/>
      <c r="F314" s="384"/>
      <c r="G314" s="384"/>
      <c r="H314" s="384"/>
      <c r="I314" s="384"/>
      <c r="J314" s="384"/>
      <c r="P314" s="205"/>
      <c r="Q314" s="205"/>
      <c r="R314" s="205"/>
      <c r="S314" s="205"/>
      <c r="T314" s="205"/>
      <c r="U314" s="205"/>
      <c r="V314" s="205"/>
      <c r="W314" s="205"/>
      <c r="X314" s="205"/>
    </row>
    <row r="315" spans="1:24" ht="13.5" customHeight="1" x14ac:dyDescent="0.15">
      <c r="A315" s="383"/>
      <c r="B315" s="384"/>
      <c r="C315" s="384"/>
      <c r="D315" s="384"/>
      <c r="E315" s="384"/>
      <c r="F315" s="384"/>
      <c r="G315" s="384"/>
      <c r="H315" s="384"/>
      <c r="I315" s="384"/>
      <c r="J315" s="384"/>
      <c r="P315" s="205"/>
      <c r="Q315" s="205"/>
      <c r="R315" s="205"/>
      <c r="S315" s="205"/>
      <c r="T315" s="205"/>
      <c r="U315" s="205"/>
      <c r="V315" s="205"/>
      <c r="W315" s="205"/>
      <c r="X315" s="205"/>
    </row>
    <row r="316" spans="1:24" ht="13.5" customHeight="1" x14ac:dyDescent="0.15">
      <c r="A316" s="383"/>
      <c r="B316" s="384"/>
      <c r="C316" s="384"/>
      <c r="D316" s="384"/>
      <c r="E316" s="384"/>
      <c r="F316" s="384"/>
      <c r="G316" s="384"/>
      <c r="H316" s="384"/>
      <c r="I316" s="384"/>
      <c r="J316" s="384"/>
      <c r="P316" s="205"/>
      <c r="Q316" s="205"/>
      <c r="R316" s="205"/>
      <c r="S316" s="205"/>
      <c r="T316" s="205"/>
      <c r="U316" s="205"/>
      <c r="V316" s="205"/>
      <c r="W316" s="205"/>
      <c r="X316" s="205"/>
    </row>
    <row r="317" spans="1:24" ht="13.5" customHeight="1" x14ac:dyDescent="0.15">
      <c r="A317" s="383"/>
      <c r="B317" s="384"/>
      <c r="C317" s="384"/>
      <c r="D317" s="384"/>
      <c r="E317" s="384"/>
      <c r="F317" s="384"/>
      <c r="G317" s="384"/>
      <c r="H317" s="384"/>
      <c r="I317" s="384"/>
      <c r="J317" s="384"/>
      <c r="P317" s="205"/>
      <c r="Q317" s="205"/>
      <c r="R317" s="205"/>
      <c r="S317" s="205"/>
      <c r="T317" s="205"/>
      <c r="U317" s="205"/>
      <c r="V317" s="205"/>
      <c r="W317" s="205"/>
      <c r="X317" s="205"/>
    </row>
    <row r="318" spans="1:24" ht="13.5" customHeight="1" x14ac:dyDescent="0.15">
      <c r="A318" s="383"/>
      <c r="B318" s="384"/>
      <c r="C318" s="384"/>
      <c r="D318" s="384"/>
      <c r="E318" s="384"/>
      <c r="F318" s="384"/>
      <c r="G318" s="384"/>
      <c r="H318" s="384"/>
      <c r="I318" s="384"/>
      <c r="J318" s="384"/>
      <c r="P318" s="205"/>
      <c r="Q318" s="205"/>
      <c r="R318" s="205"/>
      <c r="S318" s="205"/>
      <c r="T318" s="205"/>
      <c r="U318" s="205"/>
      <c r="V318" s="205"/>
      <c r="W318" s="205"/>
      <c r="X318" s="205"/>
    </row>
    <row r="319" spans="1:24" ht="13.5" customHeight="1" x14ac:dyDescent="0.15">
      <c r="A319" s="383"/>
      <c r="B319" s="384"/>
      <c r="C319" s="384"/>
      <c r="D319" s="384"/>
      <c r="E319" s="384"/>
      <c r="F319" s="384"/>
      <c r="G319" s="384"/>
      <c r="H319" s="384"/>
      <c r="I319" s="384"/>
      <c r="J319" s="384"/>
      <c r="P319" s="205"/>
      <c r="Q319" s="205"/>
      <c r="R319" s="205"/>
      <c r="S319" s="205"/>
      <c r="T319" s="205"/>
      <c r="U319" s="205"/>
      <c r="V319" s="205"/>
      <c r="W319" s="205"/>
      <c r="X319" s="205"/>
    </row>
    <row r="320" spans="1:24" ht="13.5" customHeight="1" x14ac:dyDescent="0.15">
      <c r="A320" s="383"/>
      <c r="B320" s="384"/>
      <c r="C320" s="384"/>
      <c r="D320" s="384"/>
      <c r="E320" s="384"/>
      <c r="F320" s="384"/>
      <c r="G320" s="384"/>
      <c r="H320" s="384"/>
      <c r="I320" s="384"/>
      <c r="J320" s="384"/>
      <c r="P320" s="205"/>
      <c r="Q320" s="205"/>
      <c r="R320" s="205"/>
      <c r="S320" s="205"/>
      <c r="T320" s="205"/>
      <c r="U320" s="205"/>
      <c r="V320" s="205"/>
      <c r="W320" s="205"/>
      <c r="X320" s="205"/>
    </row>
    <row r="321" spans="1:24" ht="13.5" customHeight="1" x14ac:dyDescent="0.15">
      <c r="A321" s="383"/>
      <c r="B321" s="384"/>
      <c r="C321" s="384"/>
      <c r="D321" s="384"/>
      <c r="E321" s="384"/>
      <c r="F321" s="384"/>
      <c r="G321" s="384"/>
      <c r="H321" s="384"/>
      <c r="I321" s="384"/>
      <c r="J321" s="384"/>
      <c r="P321" s="205"/>
      <c r="Q321" s="205"/>
      <c r="R321" s="205"/>
      <c r="S321" s="205"/>
      <c r="T321" s="205"/>
      <c r="U321" s="205"/>
      <c r="V321" s="205"/>
      <c r="W321" s="205"/>
      <c r="X321" s="205"/>
    </row>
    <row r="322" spans="1:24" ht="13.5" customHeight="1" x14ac:dyDescent="0.15">
      <c r="A322" s="383"/>
      <c r="B322" s="384"/>
      <c r="C322" s="384"/>
      <c r="D322" s="384"/>
      <c r="E322" s="384"/>
      <c r="F322" s="384"/>
      <c r="G322" s="384"/>
      <c r="H322" s="384"/>
      <c r="I322" s="384"/>
      <c r="J322" s="384"/>
      <c r="P322" s="205"/>
      <c r="Q322" s="205"/>
      <c r="R322" s="205"/>
      <c r="S322" s="205"/>
      <c r="T322" s="205"/>
      <c r="U322" s="205"/>
      <c r="V322" s="205"/>
      <c r="W322" s="205"/>
      <c r="X322" s="205"/>
    </row>
    <row r="323" spans="1:24" ht="13.5" customHeight="1" x14ac:dyDescent="0.15">
      <c r="A323" s="383"/>
      <c r="B323" s="384"/>
      <c r="C323" s="384"/>
      <c r="D323" s="384"/>
      <c r="E323" s="384"/>
      <c r="F323" s="384"/>
      <c r="G323" s="384"/>
      <c r="H323" s="384"/>
      <c r="I323" s="384"/>
      <c r="J323" s="384"/>
      <c r="P323" s="205"/>
      <c r="Q323" s="205"/>
      <c r="R323" s="205"/>
      <c r="S323" s="205"/>
      <c r="T323" s="205"/>
      <c r="U323" s="205"/>
      <c r="V323" s="205"/>
      <c r="W323" s="205"/>
      <c r="X323" s="205"/>
    </row>
    <row r="324" spans="1:24" ht="13.5" customHeight="1" x14ac:dyDescent="0.15">
      <c r="A324" s="383"/>
      <c r="B324" s="384"/>
      <c r="C324" s="384"/>
      <c r="D324" s="384"/>
      <c r="E324" s="384"/>
      <c r="F324" s="384"/>
      <c r="G324" s="384"/>
      <c r="H324" s="384"/>
      <c r="I324" s="384"/>
      <c r="J324" s="384"/>
      <c r="P324" s="205"/>
      <c r="Q324" s="205"/>
      <c r="R324" s="205"/>
      <c r="S324" s="205"/>
      <c r="T324" s="205"/>
      <c r="U324" s="205"/>
      <c r="V324" s="205"/>
      <c r="W324" s="205"/>
      <c r="X324" s="205"/>
    </row>
    <row r="325" spans="1:24" ht="13.5" customHeight="1" x14ac:dyDescent="0.15">
      <c r="A325" s="383"/>
      <c r="B325" s="384"/>
      <c r="C325" s="384"/>
      <c r="D325" s="384"/>
      <c r="E325" s="384"/>
      <c r="F325" s="384"/>
      <c r="G325" s="384"/>
      <c r="H325" s="384"/>
      <c r="I325" s="384"/>
      <c r="J325" s="384"/>
      <c r="P325" s="205"/>
      <c r="Q325" s="205"/>
      <c r="R325" s="205"/>
      <c r="S325" s="205"/>
      <c r="T325" s="205"/>
      <c r="U325" s="205"/>
      <c r="V325" s="205"/>
      <c r="W325" s="205"/>
      <c r="X325" s="205"/>
    </row>
    <row r="326" spans="1:24" ht="13.5" customHeight="1" x14ac:dyDescent="0.15">
      <c r="A326" s="383"/>
      <c r="B326" s="384"/>
      <c r="C326" s="384"/>
      <c r="D326" s="384"/>
      <c r="E326" s="384"/>
      <c r="F326" s="384"/>
      <c r="G326" s="384"/>
      <c r="H326" s="384"/>
      <c r="I326" s="384"/>
      <c r="J326" s="384"/>
      <c r="P326" s="205"/>
      <c r="Q326" s="205"/>
      <c r="R326" s="205"/>
      <c r="S326" s="205"/>
      <c r="T326" s="205"/>
      <c r="U326" s="205"/>
      <c r="V326" s="205"/>
      <c r="W326" s="205"/>
      <c r="X326" s="205"/>
    </row>
    <row r="327" spans="1:24" ht="13.5" customHeight="1" x14ac:dyDescent="0.15">
      <c r="A327" s="383"/>
      <c r="B327" s="384"/>
      <c r="C327" s="384"/>
      <c r="D327" s="384"/>
      <c r="E327" s="384"/>
      <c r="F327" s="384"/>
      <c r="G327" s="384"/>
      <c r="H327" s="384"/>
      <c r="I327" s="384"/>
      <c r="J327" s="384"/>
      <c r="P327" s="205"/>
      <c r="Q327" s="205"/>
      <c r="R327" s="205"/>
      <c r="S327" s="205"/>
      <c r="T327" s="205"/>
      <c r="U327" s="205"/>
      <c r="V327" s="205"/>
      <c r="W327" s="205"/>
      <c r="X327" s="205"/>
    </row>
    <row r="328" spans="1:24" ht="13.5" customHeight="1" x14ac:dyDescent="0.15">
      <c r="A328" s="383"/>
      <c r="B328" s="384"/>
      <c r="C328" s="384"/>
      <c r="D328" s="384"/>
      <c r="E328" s="384"/>
      <c r="F328" s="384"/>
      <c r="G328" s="384"/>
      <c r="H328" s="384"/>
      <c r="I328" s="384"/>
      <c r="J328" s="384"/>
      <c r="P328" s="205"/>
      <c r="Q328" s="205"/>
      <c r="R328" s="205"/>
      <c r="S328" s="205"/>
      <c r="T328" s="205"/>
      <c r="U328" s="205"/>
      <c r="V328" s="205"/>
      <c r="W328" s="205"/>
      <c r="X328" s="205"/>
    </row>
    <row r="329" spans="1:24" ht="13.5" customHeight="1" x14ac:dyDescent="0.15">
      <c r="A329" s="383"/>
      <c r="B329" s="384"/>
      <c r="C329" s="384"/>
      <c r="D329" s="384"/>
      <c r="E329" s="384"/>
      <c r="F329" s="384"/>
      <c r="G329" s="384"/>
      <c r="H329" s="384"/>
      <c r="I329" s="384"/>
      <c r="J329" s="384"/>
      <c r="P329" s="205"/>
      <c r="Q329" s="205"/>
      <c r="R329" s="205"/>
      <c r="S329" s="205"/>
      <c r="T329" s="205"/>
      <c r="U329" s="205"/>
      <c r="V329" s="205"/>
      <c r="W329" s="205"/>
      <c r="X329" s="205"/>
    </row>
    <row r="330" spans="1:24" ht="13.5" customHeight="1" x14ac:dyDescent="0.15">
      <c r="A330" s="383"/>
      <c r="B330" s="384"/>
      <c r="C330" s="384"/>
      <c r="D330" s="384"/>
      <c r="E330" s="384"/>
      <c r="F330" s="384"/>
      <c r="G330" s="384"/>
      <c r="H330" s="384"/>
      <c r="I330" s="384"/>
      <c r="J330" s="384"/>
      <c r="P330" s="205"/>
      <c r="Q330" s="205"/>
      <c r="R330" s="205"/>
      <c r="S330" s="205"/>
      <c r="T330" s="205"/>
      <c r="U330" s="205"/>
      <c r="V330" s="205"/>
      <c r="W330" s="205"/>
      <c r="X330" s="205"/>
    </row>
    <row r="331" spans="1:24" ht="13.5" customHeight="1" x14ac:dyDescent="0.15">
      <c r="A331" s="383"/>
      <c r="B331" s="384"/>
      <c r="C331" s="384"/>
      <c r="D331" s="384"/>
      <c r="E331" s="384"/>
      <c r="F331" s="384"/>
      <c r="G331" s="384"/>
      <c r="H331" s="384"/>
      <c r="I331" s="384"/>
      <c r="J331" s="384"/>
      <c r="P331" s="205"/>
      <c r="Q331" s="205"/>
      <c r="R331" s="205"/>
      <c r="S331" s="205"/>
      <c r="T331" s="205"/>
      <c r="U331" s="205"/>
      <c r="V331" s="205"/>
      <c r="W331" s="205"/>
      <c r="X331" s="205"/>
    </row>
    <row r="332" spans="1:24" ht="13.5" customHeight="1" x14ac:dyDescent="0.15">
      <c r="A332" s="383"/>
      <c r="B332" s="384"/>
      <c r="C332" s="384"/>
      <c r="D332" s="384"/>
      <c r="E332" s="384"/>
      <c r="F332" s="384"/>
      <c r="G332" s="384"/>
      <c r="H332" s="384"/>
      <c r="I332" s="384"/>
      <c r="J332" s="384"/>
      <c r="P332" s="205"/>
      <c r="Q332" s="205"/>
      <c r="R332" s="205"/>
      <c r="S332" s="205"/>
      <c r="T332" s="205"/>
      <c r="U332" s="205"/>
      <c r="V332" s="205"/>
      <c r="W332" s="205"/>
      <c r="X332" s="205"/>
    </row>
    <row r="333" spans="1:24" ht="13.5" customHeight="1" x14ac:dyDescent="0.15">
      <c r="A333" s="383"/>
      <c r="B333" s="384"/>
      <c r="C333" s="384"/>
      <c r="D333" s="384"/>
      <c r="E333" s="384"/>
      <c r="F333" s="384"/>
      <c r="G333" s="384"/>
      <c r="H333" s="384"/>
      <c r="I333" s="384"/>
      <c r="J333" s="384"/>
      <c r="P333" s="205"/>
      <c r="Q333" s="205"/>
      <c r="R333" s="205"/>
      <c r="S333" s="205"/>
      <c r="T333" s="205"/>
      <c r="U333" s="205"/>
      <c r="V333" s="205"/>
      <c r="W333" s="205"/>
      <c r="X333" s="205"/>
    </row>
    <row r="334" spans="1:24" ht="13.5" customHeight="1" x14ac:dyDescent="0.15">
      <c r="A334" s="383"/>
      <c r="B334" s="384"/>
      <c r="C334" s="384"/>
      <c r="D334" s="384"/>
      <c r="E334" s="384"/>
      <c r="F334" s="384"/>
      <c r="G334" s="384"/>
      <c r="H334" s="384"/>
      <c r="I334" s="384"/>
      <c r="J334" s="384"/>
      <c r="P334" s="205"/>
      <c r="Q334" s="205"/>
      <c r="R334" s="205"/>
      <c r="S334" s="205"/>
      <c r="T334" s="205"/>
      <c r="U334" s="205"/>
      <c r="V334" s="205"/>
      <c r="W334" s="205"/>
      <c r="X334" s="205"/>
    </row>
    <row r="335" spans="1:24" ht="13.5" customHeight="1" x14ac:dyDescent="0.15">
      <c r="A335" s="383"/>
      <c r="B335" s="384"/>
      <c r="C335" s="384"/>
      <c r="D335" s="384"/>
      <c r="E335" s="384"/>
      <c r="F335" s="384"/>
      <c r="G335" s="384"/>
      <c r="H335" s="384"/>
      <c r="I335" s="384"/>
      <c r="J335" s="384"/>
      <c r="P335" s="205"/>
      <c r="Q335" s="205"/>
      <c r="R335" s="205"/>
      <c r="S335" s="205"/>
      <c r="T335" s="205"/>
      <c r="U335" s="205"/>
      <c r="V335" s="205"/>
      <c r="W335" s="205"/>
      <c r="X335" s="205"/>
    </row>
    <row r="336" spans="1:24" ht="13.5" customHeight="1" x14ac:dyDescent="0.15">
      <c r="A336" s="383"/>
      <c r="B336" s="384"/>
      <c r="C336" s="384"/>
      <c r="D336" s="384"/>
      <c r="E336" s="384"/>
      <c r="F336" s="384"/>
      <c r="G336" s="384"/>
      <c r="H336" s="384"/>
      <c r="I336" s="384"/>
      <c r="J336" s="384"/>
      <c r="P336" s="205"/>
      <c r="Q336" s="205"/>
      <c r="R336" s="205"/>
      <c r="S336" s="205"/>
      <c r="T336" s="205"/>
      <c r="U336" s="205"/>
      <c r="V336" s="205"/>
      <c r="W336" s="205"/>
      <c r="X336" s="205"/>
    </row>
    <row r="337" spans="1:24" ht="13.5" customHeight="1" x14ac:dyDescent="0.15">
      <c r="A337" s="383"/>
      <c r="B337" s="384"/>
      <c r="C337" s="384"/>
      <c r="D337" s="384"/>
      <c r="E337" s="384"/>
      <c r="F337" s="384"/>
      <c r="G337" s="384"/>
      <c r="H337" s="384"/>
      <c r="I337" s="384"/>
      <c r="J337" s="384"/>
      <c r="P337" s="205"/>
      <c r="Q337" s="205"/>
      <c r="R337" s="205"/>
      <c r="S337" s="205"/>
      <c r="T337" s="205"/>
      <c r="U337" s="205"/>
      <c r="V337" s="205"/>
      <c r="W337" s="205"/>
      <c r="X337" s="205"/>
    </row>
    <row r="338" spans="1:24" ht="13.5" customHeight="1" x14ac:dyDescent="0.15">
      <c r="A338" s="383"/>
      <c r="B338" s="384"/>
      <c r="C338" s="384"/>
      <c r="D338" s="384"/>
      <c r="E338" s="384"/>
      <c r="F338" s="384"/>
      <c r="G338" s="384"/>
      <c r="H338" s="384"/>
      <c r="I338" s="384"/>
      <c r="J338" s="384"/>
      <c r="P338" s="205"/>
      <c r="Q338" s="205"/>
      <c r="R338" s="205"/>
      <c r="S338" s="205"/>
      <c r="T338" s="205"/>
      <c r="U338" s="205"/>
      <c r="V338" s="205"/>
      <c r="W338" s="205"/>
      <c r="X338" s="205"/>
    </row>
    <row r="339" spans="1:24" ht="13.5" customHeight="1" x14ac:dyDescent="0.15">
      <c r="A339" s="383"/>
      <c r="B339" s="384"/>
      <c r="C339" s="384"/>
      <c r="D339" s="384"/>
      <c r="E339" s="384"/>
      <c r="F339" s="384"/>
      <c r="G339" s="384"/>
      <c r="H339" s="384"/>
      <c r="I339" s="384"/>
      <c r="J339" s="384"/>
      <c r="P339" s="205"/>
      <c r="Q339" s="205"/>
      <c r="R339" s="205"/>
      <c r="S339" s="205"/>
      <c r="T339" s="205"/>
      <c r="U339" s="205"/>
      <c r="V339" s="205"/>
      <c r="W339" s="205"/>
      <c r="X339" s="205"/>
    </row>
    <row r="340" spans="1:24" ht="13.5" customHeight="1" x14ac:dyDescent="0.15">
      <c r="A340" s="383"/>
      <c r="B340" s="384"/>
      <c r="C340" s="384"/>
      <c r="D340" s="384"/>
      <c r="E340" s="384"/>
      <c r="F340" s="384"/>
      <c r="G340" s="384"/>
      <c r="H340" s="384"/>
      <c r="I340" s="384"/>
      <c r="J340" s="384"/>
      <c r="P340" s="205"/>
      <c r="Q340" s="205"/>
      <c r="R340" s="205"/>
      <c r="S340" s="205"/>
      <c r="T340" s="205"/>
      <c r="U340" s="205"/>
      <c r="V340" s="205"/>
      <c r="W340" s="205"/>
      <c r="X340" s="205"/>
    </row>
    <row r="341" spans="1:24" ht="13.5" customHeight="1" x14ac:dyDescent="0.15">
      <c r="A341" s="383"/>
      <c r="B341" s="384"/>
      <c r="C341" s="384"/>
      <c r="D341" s="384"/>
      <c r="E341" s="384"/>
      <c r="F341" s="384"/>
      <c r="G341" s="384"/>
      <c r="H341" s="384"/>
      <c r="I341" s="384"/>
      <c r="J341" s="384"/>
      <c r="P341" s="205"/>
      <c r="Q341" s="205"/>
      <c r="R341" s="205"/>
      <c r="S341" s="205"/>
      <c r="T341" s="205"/>
      <c r="U341" s="205"/>
      <c r="V341" s="205"/>
      <c r="W341" s="205"/>
      <c r="X341" s="205"/>
    </row>
    <row r="342" spans="1:24" ht="13.5" customHeight="1" x14ac:dyDescent="0.15">
      <c r="A342" s="383"/>
      <c r="B342" s="384"/>
      <c r="C342" s="384"/>
      <c r="D342" s="384"/>
      <c r="E342" s="384"/>
      <c r="F342" s="384"/>
      <c r="G342" s="384"/>
      <c r="H342" s="384"/>
      <c r="I342" s="384"/>
      <c r="J342" s="384"/>
      <c r="P342" s="205"/>
      <c r="Q342" s="205"/>
      <c r="R342" s="205"/>
      <c r="S342" s="205"/>
      <c r="T342" s="205"/>
      <c r="U342" s="205"/>
      <c r="V342" s="205"/>
      <c r="W342" s="205"/>
      <c r="X342" s="205"/>
    </row>
    <row r="343" spans="1:24" ht="13.5" customHeight="1" x14ac:dyDescent="0.15">
      <c r="A343" s="383"/>
      <c r="B343" s="384"/>
      <c r="C343" s="384"/>
      <c r="D343" s="384"/>
      <c r="E343" s="384"/>
      <c r="F343" s="384"/>
      <c r="G343" s="384"/>
      <c r="H343" s="384"/>
      <c r="I343" s="384"/>
      <c r="J343" s="384"/>
      <c r="P343" s="205"/>
      <c r="Q343" s="205"/>
      <c r="R343" s="205"/>
      <c r="S343" s="205"/>
      <c r="T343" s="205"/>
      <c r="U343" s="205"/>
      <c r="V343" s="205"/>
      <c r="W343" s="205"/>
      <c r="X343" s="205"/>
    </row>
    <row r="344" spans="1:24" ht="13.5" customHeight="1" x14ac:dyDescent="0.15">
      <c r="A344" s="383"/>
      <c r="B344" s="384"/>
      <c r="C344" s="384"/>
      <c r="D344" s="384"/>
      <c r="E344" s="384"/>
      <c r="F344" s="384"/>
      <c r="G344" s="384"/>
      <c r="H344" s="384"/>
      <c r="I344" s="384"/>
      <c r="J344" s="384"/>
      <c r="P344" s="205"/>
      <c r="Q344" s="205"/>
      <c r="R344" s="205"/>
      <c r="S344" s="205"/>
      <c r="T344" s="205"/>
      <c r="U344" s="205"/>
      <c r="V344" s="205"/>
      <c r="W344" s="205"/>
      <c r="X344" s="205"/>
    </row>
    <row r="345" spans="1:24" ht="13.5" customHeight="1" x14ac:dyDescent="0.15">
      <c r="A345" s="383"/>
      <c r="B345" s="384"/>
      <c r="C345" s="384"/>
      <c r="D345" s="384"/>
      <c r="E345" s="384"/>
      <c r="F345" s="384"/>
      <c r="G345" s="384"/>
      <c r="H345" s="384"/>
      <c r="I345" s="384"/>
      <c r="J345" s="384"/>
      <c r="P345" s="205"/>
      <c r="Q345" s="205"/>
      <c r="R345" s="205"/>
      <c r="S345" s="205"/>
      <c r="T345" s="205"/>
      <c r="U345" s="205"/>
      <c r="V345" s="205"/>
      <c r="W345" s="205"/>
      <c r="X345" s="205"/>
    </row>
    <row r="346" spans="1:24" ht="13.5" customHeight="1" x14ac:dyDescent="0.15">
      <c r="A346" s="383"/>
      <c r="B346" s="384"/>
      <c r="C346" s="384"/>
      <c r="D346" s="384"/>
      <c r="E346" s="384"/>
      <c r="F346" s="384"/>
      <c r="G346" s="384"/>
      <c r="H346" s="384"/>
      <c r="I346" s="384"/>
      <c r="J346" s="384"/>
      <c r="P346" s="205"/>
      <c r="Q346" s="205"/>
      <c r="R346" s="205"/>
      <c r="S346" s="205"/>
      <c r="T346" s="205"/>
      <c r="U346" s="205"/>
      <c r="V346" s="205"/>
      <c r="W346" s="205"/>
      <c r="X346" s="205"/>
    </row>
    <row r="347" spans="1:24" ht="13.5" customHeight="1" x14ac:dyDescent="0.15">
      <c r="A347" s="383"/>
      <c r="B347" s="384"/>
      <c r="C347" s="384"/>
      <c r="D347" s="384"/>
      <c r="E347" s="384"/>
      <c r="F347" s="384"/>
      <c r="G347" s="384"/>
      <c r="H347" s="384"/>
      <c r="I347" s="384"/>
      <c r="J347" s="384"/>
      <c r="P347" s="205"/>
      <c r="Q347" s="205"/>
      <c r="R347" s="205"/>
      <c r="S347" s="205"/>
      <c r="T347" s="205"/>
      <c r="U347" s="205"/>
      <c r="V347" s="205"/>
      <c r="W347" s="205"/>
      <c r="X347" s="205"/>
    </row>
    <row r="348" spans="1:24" ht="13.5" customHeight="1" x14ac:dyDescent="0.15">
      <c r="A348" s="383"/>
      <c r="B348" s="384"/>
      <c r="C348" s="384"/>
      <c r="D348" s="384"/>
      <c r="E348" s="384"/>
      <c r="F348" s="384"/>
      <c r="G348" s="384"/>
      <c r="H348" s="384"/>
      <c r="I348" s="384"/>
      <c r="J348" s="384"/>
      <c r="P348" s="205"/>
      <c r="Q348" s="205"/>
      <c r="R348" s="205"/>
      <c r="S348" s="205"/>
      <c r="T348" s="205"/>
      <c r="U348" s="205"/>
      <c r="V348" s="205"/>
      <c r="W348" s="205"/>
      <c r="X348" s="205"/>
    </row>
    <row r="349" spans="1:24" ht="13.5" customHeight="1" x14ac:dyDescent="0.15">
      <c r="A349" s="383"/>
      <c r="B349" s="384"/>
      <c r="C349" s="384"/>
      <c r="D349" s="384"/>
      <c r="E349" s="384"/>
      <c r="F349" s="384"/>
      <c r="G349" s="384"/>
      <c r="H349" s="384"/>
      <c r="I349" s="384"/>
      <c r="J349" s="384"/>
      <c r="P349" s="205"/>
      <c r="Q349" s="205"/>
      <c r="R349" s="205"/>
      <c r="S349" s="205"/>
      <c r="T349" s="205"/>
      <c r="U349" s="205"/>
      <c r="V349" s="205"/>
      <c r="W349" s="205"/>
      <c r="X349" s="205"/>
    </row>
    <row r="350" spans="1:24" ht="13.5" customHeight="1" x14ac:dyDescent="0.15">
      <c r="A350" s="383"/>
      <c r="B350" s="384"/>
      <c r="C350" s="384"/>
      <c r="D350" s="384"/>
      <c r="E350" s="384"/>
      <c r="F350" s="384"/>
      <c r="G350" s="384"/>
      <c r="H350" s="384"/>
      <c r="I350" s="384"/>
      <c r="J350" s="384"/>
      <c r="P350" s="205"/>
      <c r="Q350" s="205"/>
      <c r="R350" s="205"/>
      <c r="S350" s="205"/>
      <c r="T350" s="205"/>
      <c r="U350" s="205"/>
      <c r="V350" s="205"/>
      <c r="W350" s="205"/>
      <c r="X350" s="205"/>
    </row>
    <row r="351" spans="1:24" ht="13.5" customHeight="1" x14ac:dyDescent="0.15">
      <c r="A351" s="383"/>
      <c r="B351" s="384"/>
      <c r="C351" s="384"/>
      <c r="D351" s="384"/>
      <c r="E351" s="384"/>
      <c r="F351" s="384"/>
      <c r="G351" s="384"/>
      <c r="H351" s="384"/>
      <c r="I351" s="384"/>
      <c r="J351" s="384"/>
      <c r="P351" s="205"/>
      <c r="Q351" s="205"/>
      <c r="R351" s="205"/>
      <c r="S351" s="205"/>
      <c r="T351" s="205"/>
      <c r="U351" s="205"/>
      <c r="V351" s="205"/>
      <c r="W351" s="205"/>
      <c r="X351" s="205"/>
    </row>
    <row r="352" spans="1:24" ht="13.5" customHeight="1" x14ac:dyDescent="0.15">
      <c r="A352" s="383"/>
      <c r="B352" s="384"/>
      <c r="C352" s="384"/>
      <c r="D352" s="384"/>
      <c r="E352" s="384"/>
      <c r="F352" s="384"/>
      <c r="G352" s="384"/>
      <c r="H352" s="384"/>
      <c r="I352" s="384"/>
      <c r="J352" s="384"/>
      <c r="P352" s="205"/>
      <c r="Q352" s="205"/>
      <c r="R352" s="205"/>
      <c r="S352" s="205"/>
      <c r="T352" s="205"/>
      <c r="U352" s="205"/>
      <c r="V352" s="205"/>
      <c r="W352" s="205"/>
      <c r="X352" s="205"/>
    </row>
    <row r="353" spans="1:24" ht="13.5" customHeight="1" x14ac:dyDescent="0.15">
      <c r="A353" s="383"/>
      <c r="B353" s="384"/>
      <c r="C353" s="384"/>
      <c r="D353" s="384"/>
      <c r="E353" s="384"/>
      <c r="F353" s="384"/>
      <c r="G353" s="384"/>
      <c r="H353" s="384"/>
      <c r="I353" s="384"/>
      <c r="J353" s="384"/>
      <c r="P353" s="205"/>
      <c r="Q353" s="205"/>
      <c r="R353" s="205"/>
      <c r="S353" s="205"/>
      <c r="T353" s="205"/>
      <c r="U353" s="205"/>
      <c r="V353" s="205"/>
      <c r="W353" s="205"/>
      <c r="X353" s="205"/>
    </row>
    <row r="354" spans="1:24" ht="13.5" customHeight="1" x14ac:dyDescent="0.15">
      <c r="A354" s="383"/>
      <c r="B354" s="384"/>
      <c r="C354" s="384"/>
      <c r="D354" s="384"/>
      <c r="E354" s="384"/>
      <c r="F354" s="384"/>
      <c r="G354" s="384"/>
      <c r="H354" s="384"/>
      <c r="I354" s="384"/>
      <c r="J354" s="384"/>
      <c r="P354" s="205"/>
      <c r="Q354" s="205"/>
      <c r="R354" s="205"/>
      <c r="S354" s="205"/>
      <c r="T354" s="205"/>
      <c r="U354" s="205"/>
      <c r="V354" s="205"/>
      <c r="W354" s="205"/>
      <c r="X354" s="205"/>
    </row>
    <row r="355" spans="1:24" ht="13.5" customHeight="1" x14ac:dyDescent="0.15">
      <c r="A355" s="383"/>
      <c r="B355" s="384"/>
      <c r="C355" s="384"/>
      <c r="D355" s="384"/>
      <c r="E355" s="384"/>
      <c r="F355" s="384"/>
      <c r="G355" s="384"/>
      <c r="H355" s="384"/>
      <c r="I355" s="384"/>
      <c r="J355" s="384"/>
      <c r="P355" s="205"/>
      <c r="Q355" s="205"/>
      <c r="R355" s="205"/>
      <c r="S355" s="205"/>
      <c r="T355" s="205"/>
      <c r="U355" s="205"/>
      <c r="V355" s="205"/>
      <c r="W355" s="205"/>
      <c r="X355" s="205"/>
    </row>
    <row r="356" spans="1:24" ht="13.5" customHeight="1" x14ac:dyDescent="0.15">
      <c r="A356" s="383"/>
      <c r="B356" s="384"/>
      <c r="C356" s="384"/>
      <c r="D356" s="384"/>
      <c r="E356" s="384"/>
      <c r="F356" s="384"/>
      <c r="G356" s="384"/>
      <c r="H356" s="384"/>
      <c r="I356" s="384"/>
      <c r="J356" s="384"/>
      <c r="P356" s="205"/>
      <c r="Q356" s="205"/>
      <c r="R356" s="205"/>
      <c r="S356" s="205"/>
      <c r="T356" s="205"/>
      <c r="U356" s="205"/>
      <c r="V356" s="205"/>
      <c r="W356" s="205"/>
      <c r="X356" s="205"/>
    </row>
    <row r="357" spans="1:24" ht="13.5" customHeight="1" x14ac:dyDescent="0.15">
      <c r="A357" s="383"/>
      <c r="B357" s="384"/>
      <c r="C357" s="384"/>
      <c r="D357" s="384"/>
      <c r="E357" s="384"/>
      <c r="F357" s="384"/>
      <c r="G357" s="384"/>
      <c r="H357" s="384"/>
      <c r="I357" s="384"/>
      <c r="J357" s="384"/>
      <c r="P357" s="205"/>
      <c r="Q357" s="205"/>
      <c r="R357" s="205"/>
      <c r="S357" s="205"/>
      <c r="T357" s="205"/>
      <c r="U357" s="205"/>
      <c r="V357" s="205"/>
      <c r="W357" s="205"/>
      <c r="X357" s="205"/>
    </row>
    <row r="358" spans="1:24" ht="13.5" customHeight="1" x14ac:dyDescent="0.15">
      <c r="A358" s="383"/>
      <c r="B358" s="384"/>
      <c r="C358" s="384"/>
      <c r="D358" s="384"/>
      <c r="E358" s="384"/>
      <c r="F358" s="384"/>
      <c r="G358" s="384"/>
      <c r="H358" s="384"/>
      <c r="I358" s="384"/>
      <c r="J358" s="384"/>
      <c r="P358" s="205"/>
      <c r="Q358" s="205"/>
      <c r="R358" s="205"/>
      <c r="S358" s="205"/>
      <c r="T358" s="205"/>
      <c r="U358" s="205"/>
      <c r="V358" s="205"/>
      <c r="W358" s="205"/>
      <c r="X358" s="205"/>
    </row>
    <row r="359" spans="1:24" ht="13.5" customHeight="1" x14ac:dyDescent="0.15">
      <c r="A359" s="383"/>
      <c r="B359" s="384"/>
      <c r="C359" s="384"/>
      <c r="D359" s="384"/>
      <c r="E359" s="384"/>
      <c r="F359" s="384"/>
      <c r="G359" s="384"/>
      <c r="H359" s="384"/>
      <c r="I359" s="384"/>
      <c r="J359" s="384"/>
      <c r="P359" s="205"/>
      <c r="Q359" s="205"/>
      <c r="R359" s="205"/>
      <c r="S359" s="205"/>
      <c r="T359" s="205"/>
      <c r="U359" s="205"/>
      <c r="V359" s="205"/>
      <c r="W359" s="205"/>
      <c r="X359" s="205"/>
    </row>
    <row r="360" spans="1:24" ht="13.5" customHeight="1" x14ac:dyDescent="0.15">
      <c r="A360" s="383"/>
      <c r="B360" s="384"/>
      <c r="C360" s="384"/>
      <c r="D360" s="384"/>
      <c r="E360" s="384"/>
      <c r="F360" s="384"/>
      <c r="G360" s="384"/>
      <c r="H360" s="384"/>
      <c r="I360" s="384"/>
      <c r="J360" s="384"/>
      <c r="P360" s="205"/>
      <c r="Q360" s="205"/>
      <c r="R360" s="205"/>
      <c r="S360" s="205"/>
      <c r="T360" s="205"/>
      <c r="U360" s="205"/>
      <c r="V360" s="205"/>
      <c r="W360" s="205"/>
      <c r="X360" s="205"/>
    </row>
    <row r="361" spans="1:24" ht="13.5" customHeight="1" x14ac:dyDescent="0.15">
      <c r="A361" s="383"/>
      <c r="B361" s="384"/>
      <c r="C361" s="384"/>
      <c r="D361" s="384"/>
      <c r="E361" s="384"/>
      <c r="F361" s="384"/>
      <c r="G361" s="384"/>
      <c r="H361" s="384"/>
      <c r="I361" s="384"/>
      <c r="J361" s="384"/>
      <c r="P361" s="205"/>
      <c r="Q361" s="205"/>
      <c r="R361" s="205"/>
      <c r="S361" s="205"/>
      <c r="T361" s="205"/>
      <c r="U361" s="205"/>
      <c r="V361" s="205"/>
      <c r="W361" s="205"/>
      <c r="X361" s="205"/>
    </row>
    <row r="362" spans="1:24" ht="13.5" customHeight="1" x14ac:dyDescent="0.15">
      <c r="A362" s="383"/>
      <c r="B362" s="384"/>
      <c r="C362" s="384"/>
      <c r="D362" s="384"/>
      <c r="E362" s="384"/>
      <c r="F362" s="384"/>
      <c r="G362" s="384"/>
      <c r="H362" s="384"/>
      <c r="I362" s="384"/>
      <c r="J362" s="384"/>
      <c r="P362" s="205"/>
      <c r="Q362" s="205"/>
      <c r="R362" s="205"/>
      <c r="S362" s="205"/>
      <c r="T362" s="205"/>
      <c r="U362" s="205"/>
      <c r="V362" s="205"/>
      <c r="W362" s="205"/>
      <c r="X362" s="205"/>
    </row>
    <row r="363" spans="1:24" ht="13.5" customHeight="1" x14ac:dyDescent="0.15">
      <c r="A363" s="383"/>
      <c r="B363" s="384"/>
      <c r="C363" s="384"/>
      <c r="D363" s="384"/>
      <c r="E363" s="384"/>
      <c r="F363" s="384"/>
      <c r="G363" s="384"/>
      <c r="H363" s="384"/>
      <c r="I363" s="384"/>
      <c r="J363" s="384"/>
      <c r="P363" s="205"/>
      <c r="Q363" s="205"/>
      <c r="R363" s="205"/>
      <c r="S363" s="205"/>
      <c r="T363" s="205"/>
      <c r="U363" s="205"/>
      <c r="V363" s="205"/>
      <c r="W363" s="205"/>
      <c r="X363" s="205"/>
    </row>
    <row r="364" spans="1:24" ht="13.5" customHeight="1" x14ac:dyDescent="0.15">
      <c r="A364" s="383"/>
      <c r="B364" s="384"/>
      <c r="C364" s="384"/>
      <c r="D364" s="384"/>
      <c r="E364" s="384"/>
      <c r="F364" s="384"/>
      <c r="G364" s="384"/>
      <c r="H364" s="384"/>
      <c r="I364" s="384"/>
      <c r="J364" s="384"/>
      <c r="P364" s="205"/>
      <c r="Q364" s="205"/>
      <c r="R364" s="205"/>
      <c r="S364" s="205"/>
      <c r="T364" s="205"/>
      <c r="U364" s="205"/>
      <c r="V364" s="205"/>
      <c r="W364" s="205"/>
      <c r="X364" s="205"/>
    </row>
    <row r="365" spans="1:24" ht="13.5" customHeight="1" x14ac:dyDescent="0.15">
      <c r="A365" s="383"/>
      <c r="B365" s="384"/>
      <c r="C365" s="384"/>
      <c r="D365" s="384"/>
      <c r="E365" s="384"/>
      <c r="F365" s="384"/>
      <c r="G365" s="384"/>
      <c r="H365" s="384"/>
      <c r="I365" s="384"/>
      <c r="J365" s="384"/>
      <c r="P365" s="205"/>
      <c r="Q365" s="205"/>
      <c r="R365" s="205"/>
      <c r="S365" s="205"/>
      <c r="T365" s="205"/>
      <c r="U365" s="205"/>
      <c r="V365" s="205"/>
      <c r="W365" s="205"/>
      <c r="X365" s="205"/>
    </row>
    <row r="366" spans="1:24" ht="13.5" customHeight="1" x14ac:dyDescent="0.15">
      <c r="A366" s="383"/>
      <c r="B366" s="384"/>
      <c r="C366" s="384"/>
      <c r="D366" s="384"/>
      <c r="E366" s="384"/>
      <c r="F366" s="384"/>
      <c r="G366" s="384"/>
      <c r="H366" s="384"/>
      <c r="I366" s="384"/>
      <c r="J366" s="384"/>
      <c r="P366" s="205"/>
      <c r="Q366" s="205"/>
      <c r="R366" s="205"/>
      <c r="S366" s="205"/>
      <c r="T366" s="205"/>
      <c r="U366" s="205"/>
      <c r="V366" s="205"/>
      <c r="W366" s="205"/>
      <c r="X366" s="205"/>
    </row>
    <row r="367" spans="1:24" ht="13.5" customHeight="1" x14ac:dyDescent="0.15">
      <c r="A367" s="383"/>
      <c r="B367" s="384"/>
      <c r="C367" s="384"/>
      <c r="D367" s="384"/>
      <c r="E367" s="384"/>
      <c r="F367" s="384"/>
      <c r="G367" s="384"/>
      <c r="H367" s="384"/>
      <c r="I367" s="384"/>
      <c r="J367" s="384"/>
      <c r="P367" s="205"/>
      <c r="Q367" s="205"/>
      <c r="R367" s="205"/>
      <c r="S367" s="205"/>
      <c r="T367" s="205"/>
      <c r="U367" s="205"/>
      <c r="V367" s="205"/>
      <c r="W367" s="205"/>
      <c r="X367" s="205"/>
    </row>
    <row r="368" spans="1:24" ht="13.5" customHeight="1" x14ac:dyDescent="0.15">
      <c r="A368" s="383"/>
      <c r="B368" s="384"/>
      <c r="C368" s="384"/>
      <c r="D368" s="384"/>
      <c r="E368" s="384"/>
      <c r="F368" s="384"/>
      <c r="G368" s="384"/>
      <c r="H368" s="384"/>
      <c r="I368" s="384"/>
      <c r="J368" s="384"/>
      <c r="P368" s="205"/>
      <c r="Q368" s="205"/>
      <c r="R368" s="205"/>
      <c r="S368" s="205"/>
      <c r="T368" s="205"/>
      <c r="U368" s="205"/>
      <c r="V368" s="205"/>
      <c r="W368" s="205"/>
      <c r="X368" s="205"/>
    </row>
    <row r="369" spans="1:24" ht="13.5" customHeight="1" x14ac:dyDescent="0.15">
      <c r="A369" s="383"/>
      <c r="B369" s="384"/>
      <c r="C369" s="384"/>
      <c r="D369" s="384"/>
      <c r="E369" s="384"/>
      <c r="F369" s="384"/>
      <c r="G369" s="384"/>
      <c r="H369" s="384"/>
      <c r="I369" s="384"/>
      <c r="J369" s="384"/>
      <c r="P369" s="205"/>
      <c r="Q369" s="205"/>
      <c r="R369" s="205"/>
      <c r="S369" s="205"/>
      <c r="T369" s="205"/>
      <c r="U369" s="205"/>
      <c r="V369" s="205"/>
      <c r="W369" s="205"/>
      <c r="X369" s="205"/>
    </row>
    <row r="370" spans="1:24" ht="13.5" customHeight="1" x14ac:dyDescent="0.15">
      <c r="A370" s="383"/>
      <c r="B370" s="384"/>
      <c r="C370" s="384"/>
      <c r="D370" s="384"/>
      <c r="E370" s="384"/>
      <c r="F370" s="384"/>
      <c r="G370" s="384"/>
      <c r="H370" s="384"/>
      <c r="I370" s="384"/>
      <c r="J370" s="384"/>
      <c r="P370" s="205"/>
      <c r="Q370" s="205"/>
      <c r="R370" s="205"/>
      <c r="S370" s="205"/>
      <c r="T370" s="205"/>
      <c r="U370" s="205"/>
      <c r="V370" s="205"/>
      <c r="W370" s="205"/>
      <c r="X370" s="205"/>
    </row>
    <row r="371" spans="1:24" ht="13.5" customHeight="1" x14ac:dyDescent="0.15">
      <c r="A371" s="383"/>
      <c r="B371" s="384"/>
      <c r="C371" s="384"/>
      <c r="D371" s="384"/>
      <c r="E371" s="384"/>
      <c r="F371" s="384"/>
      <c r="G371" s="384"/>
      <c r="H371" s="384"/>
      <c r="I371" s="384"/>
      <c r="J371" s="384"/>
      <c r="P371" s="205"/>
      <c r="Q371" s="205"/>
      <c r="R371" s="205"/>
      <c r="S371" s="205"/>
      <c r="T371" s="205"/>
      <c r="U371" s="205"/>
      <c r="V371" s="205"/>
      <c r="W371" s="205"/>
      <c r="X371" s="205"/>
    </row>
    <row r="372" spans="1:24" ht="13.5" customHeight="1" x14ac:dyDescent="0.15">
      <c r="A372" s="383"/>
      <c r="B372" s="384"/>
      <c r="C372" s="384"/>
      <c r="D372" s="384"/>
      <c r="E372" s="384"/>
      <c r="F372" s="384"/>
      <c r="G372" s="384"/>
      <c r="H372" s="384"/>
      <c r="I372" s="384"/>
      <c r="J372" s="384"/>
      <c r="P372" s="205"/>
      <c r="Q372" s="205"/>
      <c r="R372" s="205"/>
      <c r="S372" s="205"/>
      <c r="T372" s="205"/>
      <c r="U372" s="205"/>
      <c r="V372" s="205"/>
      <c r="W372" s="205"/>
      <c r="X372" s="205"/>
    </row>
    <row r="373" spans="1:24" ht="13.5" customHeight="1" x14ac:dyDescent="0.15">
      <c r="A373" s="383"/>
      <c r="B373" s="384"/>
      <c r="C373" s="384"/>
      <c r="D373" s="384"/>
      <c r="E373" s="384"/>
      <c r="F373" s="384"/>
      <c r="G373" s="384"/>
      <c r="H373" s="384"/>
      <c r="I373" s="384"/>
      <c r="J373" s="384"/>
      <c r="P373" s="205"/>
      <c r="Q373" s="205"/>
      <c r="R373" s="205"/>
      <c r="S373" s="205"/>
      <c r="T373" s="205"/>
      <c r="U373" s="205"/>
      <c r="V373" s="205"/>
      <c r="W373" s="205"/>
      <c r="X373" s="205"/>
    </row>
    <row r="374" spans="1:24" ht="13.5" customHeight="1" x14ac:dyDescent="0.15">
      <c r="A374" s="383"/>
      <c r="B374" s="384"/>
      <c r="C374" s="384"/>
      <c r="D374" s="384"/>
      <c r="E374" s="384"/>
      <c r="F374" s="384"/>
      <c r="G374" s="384"/>
      <c r="H374" s="384"/>
      <c r="I374" s="384"/>
      <c r="J374" s="384"/>
      <c r="P374" s="205"/>
      <c r="Q374" s="205"/>
      <c r="R374" s="205"/>
      <c r="S374" s="205"/>
      <c r="T374" s="205"/>
      <c r="U374" s="205"/>
      <c r="V374" s="205"/>
      <c r="W374" s="205"/>
      <c r="X374" s="205"/>
    </row>
    <row r="375" spans="1:24" ht="13.5" customHeight="1" x14ac:dyDescent="0.15">
      <c r="A375" s="383"/>
      <c r="B375" s="384"/>
      <c r="C375" s="384"/>
      <c r="D375" s="384"/>
      <c r="E375" s="384"/>
      <c r="F375" s="384"/>
      <c r="G375" s="384"/>
      <c r="H375" s="384"/>
      <c r="I375" s="384"/>
      <c r="J375" s="384"/>
      <c r="P375" s="205"/>
      <c r="Q375" s="205"/>
      <c r="R375" s="205"/>
      <c r="S375" s="205"/>
      <c r="T375" s="205"/>
      <c r="U375" s="205"/>
      <c r="V375" s="205"/>
      <c r="W375" s="205"/>
      <c r="X375" s="205"/>
    </row>
    <row r="376" spans="1:24" ht="13.5" customHeight="1" x14ac:dyDescent="0.15">
      <c r="A376" s="383"/>
      <c r="B376" s="384"/>
      <c r="C376" s="384"/>
      <c r="D376" s="384"/>
      <c r="E376" s="384"/>
      <c r="F376" s="384"/>
      <c r="G376" s="384"/>
      <c r="H376" s="384"/>
      <c r="I376" s="384"/>
      <c r="J376" s="384"/>
      <c r="P376" s="205"/>
      <c r="Q376" s="205"/>
      <c r="R376" s="205"/>
      <c r="S376" s="205"/>
      <c r="T376" s="205"/>
      <c r="U376" s="205"/>
      <c r="V376" s="205"/>
      <c r="W376" s="205"/>
      <c r="X376" s="205"/>
    </row>
    <row r="377" spans="1:24" ht="13.5" customHeight="1" x14ac:dyDescent="0.15">
      <c r="A377" s="383"/>
      <c r="B377" s="384"/>
      <c r="C377" s="384"/>
      <c r="D377" s="384"/>
      <c r="E377" s="384"/>
      <c r="F377" s="384"/>
      <c r="G377" s="384"/>
      <c r="H377" s="384"/>
      <c r="I377" s="384"/>
      <c r="J377" s="384"/>
      <c r="P377" s="205"/>
      <c r="Q377" s="205"/>
      <c r="R377" s="205"/>
      <c r="S377" s="205"/>
      <c r="T377" s="205"/>
      <c r="U377" s="205"/>
      <c r="V377" s="205"/>
      <c r="W377" s="205"/>
      <c r="X377" s="205"/>
    </row>
    <row r="378" spans="1:24" ht="13.5" customHeight="1" x14ac:dyDescent="0.15">
      <c r="A378" s="383"/>
      <c r="B378" s="384"/>
      <c r="C378" s="384"/>
      <c r="D378" s="384"/>
      <c r="E378" s="384"/>
      <c r="F378" s="384"/>
      <c r="G378" s="384"/>
      <c r="H378" s="384"/>
      <c r="I378" s="384"/>
      <c r="J378" s="384"/>
      <c r="P378" s="205"/>
      <c r="Q378" s="205"/>
      <c r="R378" s="205"/>
      <c r="S378" s="205"/>
      <c r="T378" s="205"/>
      <c r="U378" s="205"/>
      <c r="V378" s="205"/>
      <c r="W378" s="205"/>
      <c r="X378" s="205"/>
    </row>
    <row r="379" spans="1:24" ht="13.5" customHeight="1" x14ac:dyDescent="0.15">
      <c r="A379" s="383"/>
      <c r="B379" s="384"/>
      <c r="C379" s="384"/>
      <c r="D379" s="384"/>
      <c r="E379" s="384"/>
      <c r="F379" s="384"/>
      <c r="G379" s="384"/>
      <c r="H379" s="384"/>
      <c r="I379" s="384"/>
      <c r="J379" s="384"/>
      <c r="P379" s="205"/>
      <c r="Q379" s="205"/>
      <c r="R379" s="205"/>
      <c r="S379" s="205"/>
      <c r="T379" s="205"/>
      <c r="U379" s="205"/>
      <c r="V379" s="205"/>
      <c r="W379" s="205"/>
      <c r="X379" s="205"/>
    </row>
    <row r="380" spans="1:24" ht="13.5" customHeight="1" x14ac:dyDescent="0.15">
      <c r="A380" s="383"/>
      <c r="B380" s="384"/>
      <c r="C380" s="384"/>
      <c r="D380" s="384"/>
      <c r="E380" s="384"/>
      <c r="F380" s="384"/>
      <c r="G380" s="384"/>
      <c r="H380" s="384"/>
      <c r="I380" s="384"/>
      <c r="J380" s="384"/>
      <c r="P380" s="205"/>
      <c r="Q380" s="205"/>
      <c r="R380" s="205"/>
      <c r="S380" s="205"/>
      <c r="T380" s="205"/>
      <c r="U380" s="205"/>
      <c r="V380" s="205"/>
      <c r="W380" s="205"/>
      <c r="X380" s="205"/>
    </row>
    <row r="381" spans="1:24" ht="13.5" customHeight="1" x14ac:dyDescent="0.15">
      <c r="A381" s="383"/>
      <c r="B381" s="384"/>
      <c r="C381" s="384"/>
      <c r="D381" s="384"/>
      <c r="E381" s="384"/>
      <c r="F381" s="384"/>
      <c r="G381" s="384"/>
      <c r="H381" s="384"/>
      <c r="I381" s="384"/>
      <c r="J381" s="384"/>
      <c r="P381" s="205"/>
      <c r="Q381" s="205"/>
      <c r="R381" s="205"/>
      <c r="S381" s="205"/>
      <c r="T381" s="205"/>
      <c r="U381" s="205"/>
      <c r="V381" s="205"/>
      <c r="W381" s="205"/>
      <c r="X381" s="205"/>
    </row>
    <row r="382" spans="1:24" ht="13.5" customHeight="1" x14ac:dyDescent="0.15">
      <c r="A382" s="383"/>
      <c r="B382" s="384"/>
      <c r="C382" s="384"/>
      <c r="D382" s="384"/>
      <c r="E382" s="384"/>
      <c r="F382" s="384"/>
      <c r="G382" s="384"/>
      <c r="H382" s="384"/>
      <c r="I382" s="384"/>
      <c r="J382" s="384"/>
      <c r="P382" s="205"/>
      <c r="Q382" s="205"/>
      <c r="R382" s="205"/>
      <c r="S382" s="205"/>
      <c r="T382" s="205"/>
      <c r="U382" s="205"/>
      <c r="V382" s="205"/>
      <c r="W382" s="205"/>
      <c r="X382" s="205"/>
    </row>
    <row r="383" spans="1:24" ht="13.5" customHeight="1" x14ac:dyDescent="0.15">
      <c r="A383" s="383"/>
      <c r="B383" s="384"/>
      <c r="C383" s="384"/>
      <c r="D383" s="384"/>
      <c r="E383" s="384"/>
      <c r="F383" s="384"/>
      <c r="G383" s="384"/>
      <c r="H383" s="384"/>
      <c r="I383" s="384"/>
      <c r="J383" s="384"/>
      <c r="P383" s="205"/>
      <c r="Q383" s="205"/>
      <c r="R383" s="205"/>
      <c r="S383" s="205"/>
      <c r="T383" s="205"/>
      <c r="U383" s="205"/>
      <c r="V383" s="205"/>
      <c r="W383" s="205"/>
      <c r="X383" s="205"/>
    </row>
    <row r="384" spans="1:24" ht="13.5" customHeight="1" x14ac:dyDescent="0.15">
      <c r="A384" s="383"/>
      <c r="B384" s="384"/>
      <c r="C384" s="384"/>
      <c r="D384" s="384"/>
      <c r="E384" s="384"/>
      <c r="F384" s="384"/>
      <c r="G384" s="384"/>
      <c r="H384" s="384"/>
      <c r="I384" s="384"/>
      <c r="J384" s="384"/>
      <c r="P384" s="205"/>
      <c r="Q384" s="205"/>
      <c r="R384" s="205"/>
      <c r="S384" s="205"/>
      <c r="T384" s="205"/>
      <c r="U384" s="205"/>
      <c r="V384" s="205"/>
      <c r="W384" s="205"/>
      <c r="X384" s="205"/>
    </row>
    <row r="385" spans="1:24" ht="13.5" customHeight="1" x14ac:dyDescent="0.15">
      <c r="A385" s="383"/>
      <c r="B385" s="384"/>
      <c r="C385" s="384"/>
      <c r="D385" s="384"/>
      <c r="E385" s="384"/>
      <c r="F385" s="384"/>
      <c r="G385" s="384"/>
      <c r="H385" s="384"/>
      <c r="I385" s="384"/>
      <c r="J385" s="384"/>
      <c r="P385" s="205"/>
      <c r="Q385" s="205"/>
      <c r="R385" s="205"/>
      <c r="S385" s="205"/>
      <c r="T385" s="205"/>
      <c r="U385" s="205"/>
      <c r="V385" s="205"/>
      <c r="W385" s="205"/>
      <c r="X385" s="205"/>
    </row>
    <row r="386" spans="1:24" ht="13.5" customHeight="1" x14ac:dyDescent="0.15">
      <c r="A386" s="383"/>
      <c r="B386" s="384"/>
      <c r="C386" s="384"/>
      <c r="D386" s="384"/>
      <c r="E386" s="384"/>
      <c r="F386" s="384"/>
      <c r="G386" s="384"/>
      <c r="H386" s="384"/>
      <c r="I386" s="384"/>
      <c r="J386" s="384"/>
      <c r="P386" s="205"/>
      <c r="Q386" s="205"/>
      <c r="R386" s="205"/>
      <c r="S386" s="205"/>
      <c r="T386" s="205"/>
      <c r="U386" s="205"/>
      <c r="V386" s="205"/>
      <c r="W386" s="205"/>
      <c r="X386" s="205"/>
    </row>
    <row r="387" spans="1:24" ht="13.5" customHeight="1" x14ac:dyDescent="0.15">
      <c r="A387" s="383"/>
      <c r="B387" s="384"/>
      <c r="C387" s="384"/>
      <c r="D387" s="384"/>
      <c r="E387" s="384"/>
      <c r="F387" s="384"/>
      <c r="G387" s="384"/>
      <c r="H387" s="384"/>
      <c r="I387" s="384"/>
      <c r="J387" s="384"/>
      <c r="P387" s="205"/>
      <c r="Q387" s="205"/>
      <c r="R387" s="205"/>
      <c r="S387" s="205"/>
      <c r="T387" s="205"/>
      <c r="U387" s="205"/>
      <c r="V387" s="205"/>
      <c r="W387" s="205"/>
      <c r="X387" s="205"/>
    </row>
    <row r="388" spans="1:24" ht="13.5" customHeight="1" x14ac:dyDescent="0.15">
      <c r="A388" s="383"/>
      <c r="B388" s="384"/>
      <c r="C388" s="384"/>
      <c r="D388" s="384"/>
      <c r="E388" s="384"/>
      <c r="F388" s="384"/>
      <c r="G388" s="384"/>
      <c r="H388" s="384"/>
      <c r="I388" s="384"/>
      <c r="J388" s="384"/>
      <c r="P388" s="205"/>
      <c r="Q388" s="205"/>
      <c r="R388" s="205"/>
      <c r="S388" s="205"/>
      <c r="T388" s="205"/>
      <c r="U388" s="205"/>
      <c r="V388" s="205"/>
      <c r="W388" s="205"/>
      <c r="X388" s="205"/>
    </row>
    <row r="389" spans="1:24" ht="13.5" customHeight="1" x14ac:dyDescent="0.15">
      <c r="A389" s="383"/>
      <c r="B389" s="384"/>
      <c r="C389" s="384"/>
      <c r="D389" s="384"/>
      <c r="E389" s="384"/>
      <c r="F389" s="384"/>
      <c r="G389" s="384"/>
      <c r="H389" s="384"/>
      <c r="I389" s="384"/>
      <c r="J389" s="384"/>
      <c r="P389" s="205"/>
      <c r="Q389" s="205"/>
      <c r="R389" s="205"/>
      <c r="S389" s="205"/>
      <c r="T389" s="205"/>
      <c r="U389" s="205"/>
      <c r="V389" s="205"/>
      <c r="W389" s="205"/>
      <c r="X389" s="205"/>
    </row>
    <row r="390" spans="1:24" ht="13.5" customHeight="1" x14ac:dyDescent="0.15">
      <c r="A390" s="383"/>
      <c r="B390" s="384"/>
      <c r="C390" s="384"/>
      <c r="D390" s="384"/>
      <c r="E390" s="384"/>
      <c r="F390" s="384"/>
      <c r="G390" s="384"/>
      <c r="H390" s="384"/>
      <c r="I390" s="384"/>
      <c r="J390" s="384"/>
      <c r="P390" s="205"/>
      <c r="Q390" s="205"/>
      <c r="R390" s="205"/>
      <c r="S390" s="205"/>
      <c r="T390" s="205"/>
      <c r="U390" s="205"/>
      <c r="V390" s="205"/>
      <c r="W390" s="205"/>
      <c r="X390" s="205"/>
    </row>
    <row r="391" spans="1:24" ht="13.5" customHeight="1" x14ac:dyDescent="0.15">
      <c r="A391" s="383"/>
      <c r="B391" s="384"/>
      <c r="C391" s="384"/>
      <c r="D391" s="384"/>
      <c r="E391" s="384"/>
      <c r="F391" s="384"/>
      <c r="G391" s="384"/>
      <c r="H391" s="384"/>
      <c r="I391" s="384"/>
      <c r="J391" s="384"/>
      <c r="P391" s="205"/>
      <c r="Q391" s="205"/>
      <c r="R391" s="205"/>
      <c r="S391" s="205"/>
      <c r="T391" s="205"/>
      <c r="U391" s="205"/>
      <c r="V391" s="205"/>
      <c r="W391" s="205"/>
      <c r="X391" s="205"/>
    </row>
    <row r="392" spans="1:24" ht="13.5" customHeight="1" x14ac:dyDescent="0.15">
      <c r="A392" s="383"/>
      <c r="B392" s="384"/>
      <c r="C392" s="384"/>
      <c r="D392" s="384"/>
      <c r="E392" s="384"/>
      <c r="F392" s="384"/>
      <c r="G392" s="384"/>
      <c r="H392" s="384"/>
      <c r="I392" s="384"/>
      <c r="J392" s="384"/>
      <c r="P392" s="205"/>
      <c r="Q392" s="205"/>
      <c r="R392" s="205"/>
      <c r="S392" s="205"/>
      <c r="T392" s="205"/>
      <c r="U392" s="205"/>
      <c r="V392" s="205"/>
      <c r="W392" s="205"/>
      <c r="X392" s="205"/>
    </row>
    <row r="393" spans="1:24" ht="13.5" customHeight="1" x14ac:dyDescent="0.15">
      <c r="A393" s="383"/>
      <c r="B393" s="384"/>
      <c r="C393" s="384"/>
      <c r="D393" s="384"/>
      <c r="E393" s="384"/>
      <c r="F393" s="384"/>
      <c r="G393" s="384"/>
      <c r="H393" s="384"/>
      <c r="I393" s="384"/>
      <c r="J393" s="384"/>
      <c r="P393" s="205"/>
      <c r="Q393" s="205"/>
      <c r="R393" s="205"/>
      <c r="S393" s="205"/>
      <c r="T393" s="205"/>
      <c r="U393" s="205"/>
      <c r="V393" s="205"/>
      <c r="W393" s="205"/>
      <c r="X393" s="205"/>
    </row>
    <row r="394" spans="1:24" ht="13.5" customHeight="1" x14ac:dyDescent="0.15">
      <c r="A394" s="383"/>
      <c r="B394" s="384"/>
      <c r="C394" s="384"/>
      <c r="D394" s="384"/>
      <c r="E394" s="384"/>
      <c r="F394" s="384"/>
      <c r="G394" s="384"/>
      <c r="H394" s="384"/>
      <c r="I394" s="384"/>
      <c r="J394" s="384"/>
      <c r="P394" s="205"/>
      <c r="Q394" s="205"/>
      <c r="R394" s="205"/>
      <c r="S394" s="205"/>
      <c r="T394" s="205"/>
      <c r="U394" s="205"/>
      <c r="V394" s="205"/>
      <c r="W394" s="205"/>
      <c r="X394" s="205"/>
    </row>
    <row r="395" spans="1:24" ht="13.5" customHeight="1" x14ac:dyDescent="0.15">
      <c r="A395" s="383"/>
      <c r="B395" s="384"/>
      <c r="C395" s="384"/>
      <c r="D395" s="384"/>
      <c r="E395" s="384"/>
      <c r="F395" s="384"/>
      <c r="G395" s="384"/>
      <c r="H395" s="384"/>
      <c r="I395" s="384"/>
      <c r="J395" s="384"/>
      <c r="P395" s="205"/>
      <c r="Q395" s="205"/>
      <c r="R395" s="205"/>
      <c r="S395" s="205"/>
      <c r="T395" s="205"/>
      <c r="U395" s="205"/>
      <c r="V395" s="205"/>
      <c r="W395" s="205"/>
      <c r="X395" s="205"/>
    </row>
    <row r="396" spans="1:24" ht="13.5" customHeight="1" x14ac:dyDescent="0.15">
      <c r="A396" s="383"/>
      <c r="B396" s="384"/>
      <c r="C396" s="384"/>
      <c r="D396" s="384"/>
      <c r="E396" s="384"/>
      <c r="F396" s="384"/>
      <c r="G396" s="384"/>
      <c r="H396" s="384"/>
      <c r="I396" s="384"/>
      <c r="J396" s="384"/>
      <c r="P396" s="205"/>
      <c r="Q396" s="205"/>
      <c r="R396" s="205"/>
      <c r="S396" s="205"/>
      <c r="T396" s="205"/>
      <c r="U396" s="205"/>
      <c r="V396" s="205"/>
      <c r="W396" s="205"/>
      <c r="X396" s="205"/>
    </row>
    <row r="397" spans="1:24" ht="13.5" customHeight="1" x14ac:dyDescent="0.15">
      <c r="A397" s="383"/>
      <c r="B397" s="384"/>
      <c r="C397" s="384"/>
      <c r="D397" s="384"/>
      <c r="E397" s="384"/>
      <c r="F397" s="384"/>
      <c r="G397" s="384"/>
      <c r="H397" s="384"/>
      <c r="I397" s="384"/>
      <c r="J397" s="384"/>
      <c r="P397" s="205"/>
      <c r="Q397" s="205"/>
      <c r="R397" s="205"/>
      <c r="S397" s="205"/>
      <c r="T397" s="205"/>
      <c r="U397" s="205"/>
      <c r="V397" s="205"/>
      <c r="W397" s="205"/>
      <c r="X397" s="205"/>
    </row>
    <row r="398" spans="1:24" ht="13.5" customHeight="1" x14ac:dyDescent="0.15">
      <c r="A398" s="383"/>
      <c r="B398" s="384"/>
      <c r="C398" s="384"/>
      <c r="D398" s="384"/>
      <c r="E398" s="384"/>
      <c r="F398" s="384"/>
      <c r="G398" s="384"/>
      <c r="H398" s="384"/>
      <c r="I398" s="384"/>
      <c r="J398" s="384"/>
      <c r="P398" s="205"/>
      <c r="Q398" s="205"/>
      <c r="R398" s="205"/>
      <c r="S398" s="205"/>
      <c r="T398" s="205"/>
      <c r="U398" s="205"/>
      <c r="V398" s="205"/>
      <c r="W398" s="205"/>
      <c r="X398" s="205"/>
    </row>
    <row r="399" spans="1:24" ht="13.5" customHeight="1" x14ac:dyDescent="0.15">
      <c r="A399" s="383"/>
      <c r="B399" s="384"/>
      <c r="C399" s="384"/>
      <c r="D399" s="384"/>
      <c r="E399" s="384"/>
      <c r="F399" s="384"/>
      <c r="G399" s="384"/>
      <c r="H399" s="384"/>
      <c r="I399" s="384"/>
      <c r="J399" s="384"/>
      <c r="P399" s="205"/>
      <c r="Q399" s="205"/>
      <c r="R399" s="205"/>
      <c r="S399" s="205"/>
      <c r="T399" s="205"/>
      <c r="U399" s="205"/>
      <c r="V399" s="205"/>
      <c r="W399" s="205"/>
      <c r="X399" s="205"/>
    </row>
    <row r="400" spans="1:24" ht="13.5" customHeight="1" x14ac:dyDescent="0.15">
      <c r="A400" s="383"/>
      <c r="B400" s="384"/>
      <c r="C400" s="384"/>
      <c r="D400" s="384"/>
      <c r="E400" s="384"/>
      <c r="F400" s="384"/>
      <c r="G400" s="384"/>
      <c r="H400" s="384"/>
      <c r="I400" s="384"/>
      <c r="J400" s="384"/>
      <c r="P400" s="205"/>
      <c r="Q400" s="205"/>
      <c r="R400" s="205"/>
      <c r="S400" s="205"/>
      <c r="T400" s="205"/>
      <c r="U400" s="205"/>
      <c r="V400" s="205"/>
      <c r="W400" s="205"/>
      <c r="X400" s="205"/>
    </row>
    <row r="401" spans="1:24" ht="13.5" customHeight="1" x14ac:dyDescent="0.15">
      <c r="A401" s="383"/>
      <c r="B401" s="384"/>
      <c r="C401" s="384"/>
      <c r="D401" s="384"/>
      <c r="E401" s="384"/>
      <c r="F401" s="384"/>
      <c r="G401" s="384"/>
      <c r="H401" s="384"/>
      <c r="I401" s="384"/>
      <c r="J401" s="384"/>
      <c r="P401" s="205"/>
      <c r="Q401" s="205"/>
      <c r="R401" s="205"/>
      <c r="S401" s="205"/>
      <c r="T401" s="205"/>
      <c r="U401" s="205"/>
      <c r="V401" s="205"/>
      <c r="W401" s="205"/>
      <c r="X401" s="205"/>
    </row>
    <row r="402" spans="1:24" ht="13.5" customHeight="1" x14ac:dyDescent="0.15">
      <c r="A402" s="383"/>
      <c r="B402" s="384"/>
      <c r="C402" s="384"/>
      <c r="D402" s="384"/>
      <c r="E402" s="384"/>
      <c r="F402" s="384"/>
      <c r="G402" s="384"/>
      <c r="H402" s="384"/>
      <c r="I402" s="384"/>
      <c r="J402" s="384"/>
      <c r="P402" s="205"/>
      <c r="Q402" s="205"/>
      <c r="R402" s="205"/>
      <c r="S402" s="205"/>
      <c r="T402" s="205"/>
      <c r="U402" s="205"/>
      <c r="V402" s="205"/>
      <c r="W402" s="205"/>
      <c r="X402" s="205"/>
    </row>
    <row r="403" spans="1:24" ht="13.5" customHeight="1" x14ac:dyDescent="0.15">
      <c r="A403" s="383"/>
      <c r="B403" s="384"/>
      <c r="C403" s="384"/>
      <c r="D403" s="384"/>
      <c r="E403" s="384"/>
      <c r="F403" s="384"/>
      <c r="G403" s="384"/>
      <c r="H403" s="384"/>
      <c r="I403" s="384"/>
      <c r="J403" s="384"/>
      <c r="P403" s="205"/>
      <c r="Q403" s="205"/>
      <c r="R403" s="205"/>
      <c r="S403" s="205"/>
      <c r="T403" s="205"/>
      <c r="U403" s="205"/>
      <c r="V403" s="205"/>
      <c r="W403" s="205"/>
      <c r="X403" s="205"/>
    </row>
    <row r="404" spans="1:24" ht="13.5" customHeight="1" x14ac:dyDescent="0.15">
      <c r="A404" s="383"/>
      <c r="B404" s="384"/>
      <c r="C404" s="384"/>
      <c r="D404" s="384"/>
      <c r="E404" s="384"/>
      <c r="F404" s="384"/>
      <c r="G404" s="384"/>
      <c r="H404" s="384"/>
      <c r="I404" s="384"/>
      <c r="J404" s="384"/>
      <c r="P404" s="205"/>
      <c r="Q404" s="205"/>
      <c r="R404" s="205"/>
      <c r="S404" s="205"/>
      <c r="T404" s="205"/>
      <c r="U404" s="205"/>
      <c r="V404" s="205"/>
      <c r="W404" s="205"/>
      <c r="X404" s="205"/>
    </row>
    <row r="405" spans="1:24" ht="13.5" customHeight="1" x14ac:dyDescent="0.15">
      <c r="A405" s="383"/>
      <c r="B405" s="384"/>
      <c r="C405" s="384"/>
      <c r="D405" s="384"/>
      <c r="E405" s="384"/>
      <c r="F405" s="384"/>
      <c r="G405" s="384"/>
      <c r="H405" s="384"/>
      <c r="I405" s="384"/>
      <c r="J405" s="384"/>
      <c r="P405" s="205"/>
      <c r="Q405" s="205"/>
      <c r="R405" s="205"/>
      <c r="S405" s="205"/>
      <c r="T405" s="205"/>
      <c r="U405" s="205"/>
      <c r="V405" s="205"/>
      <c r="W405" s="205"/>
      <c r="X405" s="205"/>
    </row>
    <row r="406" spans="1:24" ht="13.5" customHeight="1" x14ac:dyDescent="0.15">
      <c r="A406" s="383"/>
      <c r="B406" s="384"/>
      <c r="C406" s="384"/>
      <c r="D406" s="384"/>
      <c r="E406" s="384"/>
      <c r="F406" s="384"/>
      <c r="G406" s="384"/>
      <c r="H406" s="384"/>
      <c r="I406" s="384"/>
      <c r="J406" s="384"/>
      <c r="P406" s="205"/>
      <c r="Q406" s="205"/>
      <c r="R406" s="205"/>
      <c r="S406" s="205"/>
      <c r="T406" s="205"/>
      <c r="U406" s="205"/>
      <c r="V406" s="205"/>
      <c r="W406" s="205"/>
      <c r="X406" s="205"/>
    </row>
    <row r="407" spans="1:24" ht="13.5" customHeight="1" x14ac:dyDescent="0.15">
      <c r="A407" s="383"/>
      <c r="B407" s="384"/>
      <c r="C407" s="384"/>
      <c r="D407" s="384"/>
      <c r="E407" s="384"/>
      <c r="F407" s="384"/>
      <c r="G407" s="384"/>
      <c r="H407" s="384"/>
      <c r="I407" s="384"/>
      <c r="J407" s="384"/>
      <c r="P407" s="205"/>
      <c r="Q407" s="205"/>
      <c r="R407" s="205"/>
      <c r="S407" s="205"/>
      <c r="T407" s="205"/>
      <c r="U407" s="205"/>
      <c r="V407" s="205"/>
      <c r="W407" s="205"/>
      <c r="X407" s="205"/>
    </row>
    <row r="408" spans="1:24" ht="13.5" customHeight="1" x14ac:dyDescent="0.15">
      <c r="A408" s="383"/>
      <c r="B408" s="384"/>
      <c r="C408" s="384"/>
      <c r="D408" s="384"/>
      <c r="E408" s="384"/>
      <c r="F408" s="384"/>
      <c r="G408" s="384"/>
      <c r="H408" s="384"/>
      <c r="I408" s="384"/>
      <c r="J408" s="384"/>
      <c r="P408" s="205"/>
      <c r="Q408" s="205"/>
      <c r="R408" s="205"/>
      <c r="S408" s="205"/>
      <c r="T408" s="205"/>
      <c r="U408" s="205"/>
      <c r="V408" s="205"/>
      <c r="W408" s="205"/>
      <c r="X408" s="205"/>
    </row>
    <row r="409" spans="1:24" ht="13.5" customHeight="1" x14ac:dyDescent="0.15">
      <c r="A409" s="383"/>
      <c r="B409" s="384"/>
      <c r="C409" s="384"/>
      <c r="D409" s="384"/>
      <c r="E409" s="384"/>
      <c r="F409" s="384"/>
      <c r="G409" s="384"/>
      <c r="H409" s="384"/>
      <c r="I409" s="384"/>
      <c r="J409" s="384"/>
      <c r="P409" s="205"/>
      <c r="Q409" s="205"/>
      <c r="R409" s="205"/>
      <c r="S409" s="205"/>
      <c r="T409" s="205"/>
      <c r="U409" s="205"/>
      <c r="V409" s="205"/>
      <c r="W409" s="205"/>
      <c r="X409" s="205"/>
    </row>
    <row r="410" spans="1:24" ht="13.5" customHeight="1" x14ac:dyDescent="0.15">
      <c r="A410" s="383"/>
      <c r="B410" s="384"/>
      <c r="C410" s="384"/>
      <c r="D410" s="384"/>
      <c r="E410" s="384"/>
      <c r="F410" s="384"/>
      <c r="G410" s="384"/>
      <c r="H410" s="384"/>
      <c r="I410" s="384"/>
      <c r="J410" s="384"/>
      <c r="P410" s="205"/>
      <c r="Q410" s="205"/>
      <c r="R410" s="205"/>
      <c r="S410" s="205"/>
      <c r="T410" s="205"/>
      <c r="U410" s="205"/>
      <c r="V410" s="205"/>
      <c r="W410" s="205"/>
      <c r="X410" s="205"/>
    </row>
    <row r="411" spans="1:24" ht="13.5" customHeight="1" x14ac:dyDescent="0.15">
      <c r="A411" s="383"/>
      <c r="B411" s="384"/>
      <c r="C411" s="384"/>
      <c r="D411" s="384"/>
      <c r="E411" s="384"/>
      <c r="F411" s="384"/>
      <c r="G411" s="384"/>
      <c r="H411" s="384"/>
      <c r="I411" s="384"/>
      <c r="J411" s="384"/>
      <c r="P411" s="205"/>
      <c r="Q411" s="205"/>
      <c r="R411" s="205"/>
      <c r="S411" s="205"/>
      <c r="T411" s="205"/>
      <c r="U411" s="205"/>
      <c r="V411" s="205"/>
      <c r="W411" s="205"/>
      <c r="X411" s="205"/>
    </row>
    <row r="412" spans="1:24" ht="13.5" customHeight="1" x14ac:dyDescent="0.15">
      <c r="A412" s="383"/>
      <c r="B412" s="384"/>
      <c r="C412" s="384"/>
      <c r="D412" s="384"/>
      <c r="E412" s="384"/>
      <c r="F412" s="384"/>
      <c r="G412" s="384"/>
      <c r="H412" s="384"/>
      <c r="I412" s="384"/>
      <c r="J412" s="384"/>
      <c r="P412" s="205"/>
      <c r="Q412" s="205"/>
      <c r="R412" s="205"/>
      <c r="S412" s="205"/>
      <c r="T412" s="205"/>
      <c r="U412" s="205"/>
      <c r="V412" s="205"/>
      <c r="W412" s="205"/>
      <c r="X412" s="205"/>
    </row>
    <row r="413" spans="1:24" ht="13.5" customHeight="1" x14ac:dyDescent="0.15">
      <c r="A413" s="383"/>
      <c r="B413" s="384"/>
      <c r="C413" s="384"/>
      <c r="D413" s="384"/>
      <c r="E413" s="384"/>
      <c r="F413" s="384"/>
      <c r="G413" s="384"/>
      <c r="H413" s="384"/>
      <c r="I413" s="384"/>
      <c r="J413" s="384"/>
      <c r="P413" s="205"/>
      <c r="Q413" s="205"/>
      <c r="R413" s="205"/>
      <c r="S413" s="205"/>
      <c r="T413" s="205"/>
      <c r="U413" s="205"/>
      <c r="V413" s="205"/>
      <c r="W413" s="205"/>
      <c r="X413" s="205"/>
    </row>
    <row r="414" spans="1:24" ht="13.5" customHeight="1" x14ac:dyDescent="0.15">
      <c r="A414" s="383"/>
      <c r="B414" s="384"/>
      <c r="C414" s="384"/>
      <c r="D414" s="384"/>
      <c r="E414" s="384"/>
      <c r="F414" s="384"/>
      <c r="G414" s="384"/>
      <c r="H414" s="384"/>
      <c r="I414" s="384"/>
      <c r="J414" s="384"/>
      <c r="P414" s="205"/>
      <c r="Q414" s="205"/>
      <c r="R414" s="205"/>
      <c r="S414" s="205"/>
      <c r="T414" s="205"/>
      <c r="U414" s="205"/>
      <c r="V414" s="205"/>
      <c r="W414" s="205"/>
      <c r="X414" s="205"/>
    </row>
    <row r="415" spans="1:24" ht="13.5" customHeight="1" x14ac:dyDescent="0.15">
      <c r="A415" s="383"/>
      <c r="B415" s="384"/>
      <c r="C415" s="384"/>
      <c r="D415" s="384"/>
      <c r="E415" s="384"/>
      <c r="F415" s="384"/>
      <c r="G415" s="384"/>
      <c r="H415" s="384"/>
      <c r="I415" s="384"/>
      <c r="J415" s="384"/>
      <c r="P415" s="205"/>
      <c r="Q415" s="205"/>
      <c r="R415" s="205"/>
      <c r="S415" s="205"/>
      <c r="T415" s="205"/>
      <c r="U415" s="205"/>
      <c r="V415" s="205"/>
      <c r="W415" s="205"/>
      <c r="X415" s="205"/>
    </row>
    <row r="416" spans="1:24" ht="13.5" customHeight="1" x14ac:dyDescent="0.15">
      <c r="A416" s="383"/>
      <c r="B416" s="384"/>
      <c r="C416" s="384"/>
      <c r="D416" s="384"/>
      <c r="E416" s="384"/>
      <c r="F416" s="384"/>
      <c r="G416" s="384"/>
      <c r="H416" s="384"/>
      <c r="I416" s="384"/>
      <c r="J416" s="384"/>
      <c r="P416" s="205"/>
      <c r="Q416" s="205"/>
      <c r="R416" s="205"/>
      <c r="S416" s="205"/>
      <c r="T416" s="205"/>
      <c r="U416" s="205"/>
      <c r="V416" s="205"/>
      <c r="W416" s="205"/>
      <c r="X416" s="205"/>
    </row>
    <row r="417" spans="1:24" ht="13.5" customHeight="1" x14ac:dyDescent="0.15">
      <c r="A417" s="383"/>
      <c r="B417" s="384"/>
      <c r="C417" s="384"/>
      <c r="D417" s="384"/>
      <c r="E417" s="384"/>
      <c r="F417" s="384"/>
      <c r="G417" s="384"/>
      <c r="H417" s="384"/>
      <c r="I417" s="384"/>
      <c r="J417" s="384"/>
      <c r="P417" s="205"/>
      <c r="Q417" s="205"/>
      <c r="R417" s="205"/>
      <c r="S417" s="205"/>
      <c r="T417" s="205"/>
      <c r="U417" s="205"/>
      <c r="V417" s="205"/>
      <c r="W417" s="205"/>
      <c r="X417" s="205"/>
    </row>
    <row r="418" spans="1:24" ht="13.5" customHeight="1" x14ac:dyDescent="0.15">
      <c r="A418" s="383"/>
      <c r="B418" s="384"/>
      <c r="C418" s="384"/>
      <c r="D418" s="384"/>
      <c r="E418" s="384"/>
      <c r="F418" s="384"/>
      <c r="G418" s="384"/>
      <c r="H418" s="384"/>
      <c r="I418" s="384"/>
      <c r="J418" s="384"/>
      <c r="P418" s="205"/>
      <c r="Q418" s="205"/>
      <c r="R418" s="205"/>
      <c r="S418" s="205"/>
      <c r="T418" s="205"/>
      <c r="U418" s="205"/>
      <c r="V418" s="205"/>
      <c r="W418" s="205"/>
      <c r="X418" s="205"/>
    </row>
    <row r="419" spans="1:24" ht="13.5" customHeight="1" x14ac:dyDescent="0.15">
      <c r="A419" s="383"/>
      <c r="B419" s="384"/>
      <c r="C419" s="384"/>
      <c r="D419" s="384"/>
      <c r="E419" s="384"/>
      <c r="F419" s="384"/>
      <c r="G419" s="384"/>
      <c r="H419" s="384"/>
      <c r="I419" s="384"/>
      <c r="J419" s="384"/>
      <c r="P419" s="205"/>
      <c r="Q419" s="205"/>
      <c r="R419" s="205"/>
      <c r="S419" s="205"/>
      <c r="T419" s="205"/>
      <c r="U419" s="205"/>
      <c r="V419" s="205"/>
      <c r="W419" s="205"/>
      <c r="X419" s="205"/>
    </row>
    <row r="420" spans="1:24" ht="13.5" customHeight="1" x14ac:dyDescent="0.15">
      <c r="A420" s="383"/>
      <c r="B420" s="384"/>
      <c r="C420" s="384"/>
      <c r="D420" s="384"/>
      <c r="E420" s="384"/>
      <c r="F420" s="384"/>
      <c r="G420" s="384"/>
      <c r="H420" s="384"/>
      <c r="I420" s="384"/>
      <c r="J420" s="384"/>
      <c r="P420" s="205"/>
      <c r="Q420" s="205"/>
      <c r="R420" s="205"/>
      <c r="S420" s="205"/>
      <c r="T420" s="205"/>
      <c r="U420" s="205"/>
      <c r="V420" s="205"/>
      <c r="W420" s="205"/>
      <c r="X420" s="205"/>
    </row>
    <row r="421" spans="1:24" ht="13.5" customHeight="1" x14ac:dyDescent="0.15">
      <c r="A421" s="383"/>
      <c r="B421" s="384"/>
      <c r="C421" s="384"/>
      <c r="D421" s="384"/>
      <c r="E421" s="384"/>
      <c r="F421" s="384"/>
      <c r="G421" s="384"/>
      <c r="H421" s="384"/>
      <c r="I421" s="384"/>
      <c r="J421" s="384"/>
      <c r="P421" s="205"/>
      <c r="Q421" s="205"/>
      <c r="R421" s="205"/>
      <c r="S421" s="205"/>
      <c r="T421" s="205"/>
      <c r="U421" s="205"/>
      <c r="V421" s="205"/>
      <c r="W421" s="205"/>
      <c r="X421" s="205"/>
    </row>
    <row r="422" spans="1:24" ht="13.5" customHeight="1" x14ac:dyDescent="0.15">
      <c r="A422" s="383"/>
      <c r="B422" s="384"/>
      <c r="C422" s="384"/>
      <c r="D422" s="384"/>
      <c r="E422" s="384"/>
      <c r="F422" s="384"/>
      <c r="G422" s="384"/>
      <c r="H422" s="384"/>
      <c r="I422" s="384"/>
      <c r="J422" s="384"/>
      <c r="P422" s="205"/>
      <c r="Q422" s="205"/>
      <c r="R422" s="205"/>
      <c r="S422" s="205"/>
      <c r="T422" s="205"/>
      <c r="U422" s="205"/>
      <c r="V422" s="205"/>
      <c r="W422" s="205"/>
      <c r="X422" s="205"/>
    </row>
    <row r="423" spans="1:24" ht="13.5" customHeight="1" x14ac:dyDescent="0.15">
      <c r="A423" s="383"/>
      <c r="B423" s="384"/>
      <c r="C423" s="384"/>
      <c r="D423" s="384"/>
      <c r="E423" s="384"/>
      <c r="F423" s="384"/>
      <c r="G423" s="384"/>
      <c r="H423" s="384"/>
      <c r="I423" s="384"/>
      <c r="J423" s="384"/>
      <c r="P423" s="205"/>
      <c r="Q423" s="205"/>
      <c r="R423" s="205"/>
      <c r="S423" s="205"/>
      <c r="T423" s="205"/>
      <c r="U423" s="205"/>
      <c r="V423" s="205"/>
      <c r="W423" s="205"/>
      <c r="X423" s="205"/>
    </row>
    <row r="424" spans="1:24" ht="13.5" customHeight="1" x14ac:dyDescent="0.15">
      <c r="A424" s="383"/>
      <c r="B424" s="384"/>
      <c r="C424" s="384"/>
      <c r="D424" s="384"/>
      <c r="E424" s="384"/>
      <c r="F424" s="384"/>
      <c r="G424" s="384"/>
      <c r="H424" s="384"/>
      <c r="I424" s="384"/>
      <c r="J424" s="384"/>
      <c r="P424" s="205"/>
      <c r="Q424" s="205"/>
      <c r="R424" s="205"/>
      <c r="S424" s="205"/>
      <c r="T424" s="205"/>
      <c r="U424" s="205"/>
      <c r="V424" s="205"/>
      <c r="W424" s="205"/>
      <c r="X424" s="205"/>
    </row>
    <row r="425" spans="1:24" ht="13.5" customHeight="1" x14ac:dyDescent="0.15">
      <c r="A425" s="383"/>
      <c r="B425" s="384"/>
      <c r="C425" s="384"/>
      <c r="D425" s="384"/>
      <c r="E425" s="384"/>
      <c r="F425" s="384"/>
      <c r="G425" s="384"/>
      <c r="H425" s="384"/>
      <c r="I425" s="384"/>
      <c r="J425" s="384"/>
      <c r="P425" s="205"/>
      <c r="Q425" s="205"/>
      <c r="R425" s="205"/>
      <c r="S425" s="205"/>
      <c r="T425" s="205"/>
      <c r="U425" s="205"/>
      <c r="V425" s="205"/>
      <c r="W425" s="205"/>
      <c r="X425" s="205"/>
    </row>
    <row r="426" spans="1:24" ht="13.5" customHeight="1" x14ac:dyDescent="0.15">
      <c r="A426" s="383"/>
      <c r="B426" s="384"/>
      <c r="C426" s="384"/>
      <c r="D426" s="384"/>
      <c r="E426" s="384"/>
      <c r="F426" s="384"/>
      <c r="G426" s="384"/>
      <c r="H426" s="384"/>
      <c r="I426" s="384"/>
      <c r="J426" s="384"/>
      <c r="P426" s="205"/>
      <c r="Q426" s="205"/>
      <c r="R426" s="205"/>
      <c r="S426" s="205"/>
      <c r="T426" s="205"/>
      <c r="U426" s="205"/>
      <c r="V426" s="205"/>
      <c r="W426" s="205"/>
      <c r="X426" s="205"/>
    </row>
    <row r="427" spans="1:24" ht="13.5" customHeight="1" x14ac:dyDescent="0.15">
      <c r="A427" s="383"/>
      <c r="B427" s="384"/>
      <c r="C427" s="384"/>
      <c r="D427" s="384"/>
      <c r="E427" s="384"/>
      <c r="F427" s="384"/>
      <c r="G427" s="384"/>
      <c r="H427" s="384"/>
      <c r="I427" s="384"/>
      <c r="J427" s="384"/>
      <c r="P427" s="205"/>
      <c r="Q427" s="205"/>
      <c r="R427" s="205"/>
      <c r="S427" s="205"/>
      <c r="T427" s="205"/>
      <c r="U427" s="205"/>
      <c r="V427" s="205"/>
      <c r="W427" s="205"/>
      <c r="X427" s="205"/>
    </row>
    <row r="428" spans="1:24" ht="13.5" customHeight="1" x14ac:dyDescent="0.15">
      <c r="A428" s="383"/>
      <c r="B428" s="384"/>
      <c r="C428" s="384"/>
      <c r="D428" s="384"/>
      <c r="E428" s="384"/>
      <c r="F428" s="384"/>
      <c r="G428" s="384"/>
      <c r="H428" s="384"/>
      <c r="I428" s="384"/>
      <c r="J428" s="384"/>
      <c r="P428" s="205"/>
      <c r="Q428" s="205"/>
      <c r="R428" s="205"/>
      <c r="S428" s="205"/>
      <c r="T428" s="205"/>
      <c r="U428" s="205"/>
      <c r="V428" s="205"/>
      <c r="W428" s="205"/>
      <c r="X428" s="205"/>
    </row>
    <row r="429" spans="1:24" ht="13.5" customHeight="1" x14ac:dyDescent="0.15">
      <c r="A429" s="383"/>
      <c r="B429" s="384"/>
      <c r="C429" s="384"/>
      <c r="D429" s="384"/>
      <c r="E429" s="384"/>
      <c r="F429" s="384"/>
      <c r="G429" s="384"/>
      <c r="H429" s="384"/>
      <c r="I429" s="384"/>
      <c r="J429" s="384"/>
      <c r="P429" s="205"/>
      <c r="Q429" s="205"/>
      <c r="R429" s="205"/>
      <c r="S429" s="205"/>
      <c r="T429" s="205"/>
      <c r="U429" s="205"/>
      <c r="V429" s="205"/>
      <c r="W429" s="205"/>
      <c r="X429" s="205"/>
    </row>
    <row r="430" spans="1:24" ht="13.5" customHeight="1" x14ac:dyDescent="0.15">
      <c r="A430" s="383"/>
      <c r="B430" s="384"/>
      <c r="C430" s="384"/>
      <c r="D430" s="384"/>
      <c r="E430" s="384"/>
      <c r="F430" s="384"/>
      <c r="G430" s="384"/>
      <c r="H430" s="384"/>
      <c r="I430" s="384"/>
      <c r="J430" s="384"/>
      <c r="P430" s="205"/>
      <c r="Q430" s="205"/>
      <c r="R430" s="205"/>
      <c r="S430" s="205"/>
      <c r="T430" s="205"/>
      <c r="U430" s="205"/>
      <c r="V430" s="205"/>
      <c r="W430" s="205"/>
      <c r="X430" s="205"/>
    </row>
    <row r="431" spans="1:24" ht="13.5" customHeight="1" x14ac:dyDescent="0.15">
      <c r="A431" s="383"/>
      <c r="B431" s="384"/>
      <c r="C431" s="384"/>
      <c r="D431" s="384"/>
      <c r="E431" s="384"/>
      <c r="F431" s="384"/>
      <c r="G431" s="384"/>
      <c r="H431" s="384"/>
      <c r="I431" s="384"/>
      <c r="J431" s="384"/>
      <c r="P431" s="205"/>
      <c r="Q431" s="205"/>
      <c r="R431" s="205"/>
      <c r="S431" s="205"/>
      <c r="T431" s="205"/>
      <c r="U431" s="205"/>
      <c r="V431" s="205"/>
      <c r="W431" s="205"/>
      <c r="X431" s="205"/>
    </row>
    <row r="432" spans="1:24" ht="13.5" customHeight="1" x14ac:dyDescent="0.15">
      <c r="A432" s="383"/>
      <c r="B432" s="384"/>
      <c r="C432" s="384"/>
      <c r="D432" s="384"/>
      <c r="E432" s="384"/>
      <c r="F432" s="384"/>
      <c r="G432" s="384"/>
      <c r="H432" s="384"/>
      <c r="I432" s="384"/>
      <c r="J432" s="384"/>
      <c r="P432" s="205"/>
      <c r="Q432" s="205"/>
      <c r="R432" s="205"/>
      <c r="S432" s="205"/>
      <c r="T432" s="205"/>
      <c r="U432" s="205"/>
      <c r="V432" s="205"/>
      <c r="W432" s="205"/>
      <c r="X432" s="205"/>
    </row>
    <row r="433" spans="1:24" ht="13.5" customHeight="1" x14ac:dyDescent="0.15">
      <c r="A433" s="383"/>
      <c r="B433" s="384"/>
      <c r="C433" s="384"/>
      <c r="D433" s="384"/>
      <c r="E433" s="384"/>
      <c r="F433" s="384"/>
      <c r="G433" s="384"/>
      <c r="H433" s="384"/>
      <c r="I433" s="384"/>
      <c r="J433" s="384"/>
      <c r="P433" s="205"/>
      <c r="Q433" s="205"/>
      <c r="R433" s="205"/>
      <c r="S433" s="205"/>
      <c r="T433" s="205"/>
      <c r="U433" s="205"/>
      <c r="V433" s="205"/>
      <c r="W433" s="205"/>
      <c r="X433" s="205"/>
    </row>
    <row r="434" spans="1:24" ht="13.5" customHeight="1" x14ac:dyDescent="0.15">
      <c r="A434" s="383"/>
      <c r="B434" s="384"/>
      <c r="C434" s="384"/>
      <c r="D434" s="384"/>
      <c r="E434" s="384"/>
      <c r="F434" s="384"/>
      <c r="G434" s="384"/>
      <c r="H434" s="384"/>
      <c r="I434" s="384"/>
      <c r="J434" s="384"/>
      <c r="P434" s="205"/>
      <c r="Q434" s="205"/>
      <c r="R434" s="205"/>
      <c r="S434" s="205"/>
      <c r="T434" s="205"/>
      <c r="U434" s="205"/>
      <c r="V434" s="205"/>
      <c r="W434" s="205"/>
      <c r="X434" s="205"/>
    </row>
    <row r="435" spans="1:24" ht="13.5" customHeight="1" x14ac:dyDescent="0.15">
      <c r="A435" s="383"/>
      <c r="B435" s="384"/>
      <c r="C435" s="384"/>
      <c r="D435" s="384"/>
      <c r="E435" s="384"/>
      <c r="F435" s="384"/>
      <c r="G435" s="384"/>
      <c r="H435" s="384"/>
      <c r="I435" s="384"/>
      <c r="J435" s="384"/>
      <c r="P435" s="205"/>
      <c r="Q435" s="205"/>
      <c r="R435" s="205"/>
      <c r="S435" s="205"/>
      <c r="T435" s="205"/>
      <c r="U435" s="205"/>
      <c r="V435" s="205"/>
      <c r="W435" s="205"/>
      <c r="X435" s="205"/>
    </row>
    <row r="436" spans="1:24" ht="13.5" customHeight="1" x14ac:dyDescent="0.15">
      <c r="A436" s="383"/>
      <c r="B436" s="384"/>
      <c r="C436" s="384"/>
      <c r="D436" s="384"/>
      <c r="E436" s="384"/>
      <c r="F436" s="384"/>
      <c r="G436" s="384"/>
      <c r="H436" s="384"/>
      <c r="I436" s="384"/>
      <c r="J436" s="384"/>
      <c r="P436" s="205"/>
      <c r="Q436" s="205"/>
      <c r="R436" s="205"/>
      <c r="S436" s="205"/>
      <c r="T436" s="205"/>
      <c r="U436" s="205"/>
      <c r="V436" s="205"/>
      <c r="W436" s="205"/>
      <c r="X436" s="205"/>
    </row>
    <row r="437" spans="1:24" ht="13.5" customHeight="1" x14ac:dyDescent="0.15">
      <c r="A437" s="383"/>
      <c r="B437" s="384"/>
      <c r="C437" s="384"/>
      <c r="D437" s="384"/>
      <c r="E437" s="384"/>
      <c r="F437" s="384"/>
      <c r="G437" s="384"/>
      <c r="H437" s="384"/>
      <c r="I437" s="384"/>
      <c r="J437" s="384"/>
      <c r="P437" s="205"/>
      <c r="Q437" s="205"/>
      <c r="R437" s="205"/>
      <c r="S437" s="205"/>
      <c r="T437" s="205"/>
      <c r="U437" s="205"/>
      <c r="V437" s="205"/>
      <c r="W437" s="205"/>
      <c r="X437" s="205"/>
    </row>
    <row r="438" spans="1:24" ht="13.5" customHeight="1" x14ac:dyDescent="0.15">
      <c r="A438" s="383"/>
      <c r="B438" s="384"/>
      <c r="C438" s="384"/>
      <c r="D438" s="384"/>
      <c r="E438" s="384"/>
      <c r="F438" s="384"/>
      <c r="G438" s="384"/>
      <c r="H438" s="384"/>
      <c r="I438" s="384"/>
      <c r="J438" s="384"/>
      <c r="P438" s="205"/>
      <c r="Q438" s="205"/>
      <c r="R438" s="205"/>
      <c r="S438" s="205"/>
      <c r="T438" s="205"/>
      <c r="U438" s="205"/>
      <c r="V438" s="205"/>
      <c r="W438" s="205"/>
      <c r="X438" s="205"/>
    </row>
    <row r="439" spans="1:24" ht="13.5" customHeight="1" x14ac:dyDescent="0.15">
      <c r="A439" s="383"/>
      <c r="B439" s="384"/>
      <c r="C439" s="384"/>
      <c r="D439" s="384"/>
      <c r="E439" s="384"/>
      <c r="F439" s="384"/>
      <c r="G439" s="384"/>
      <c r="H439" s="384"/>
      <c r="I439" s="384"/>
      <c r="J439" s="384"/>
      <c r="P439" s="205"/>
      <c r="Q439" s="205"/>
      <c r="R439" s="205"/>
      <c r="S439" s="205"/>
      <c r="T439" s="205"/>
      <c r="U439" s="205"/>
      <c r="V439" s="205"/>
      <c r="W439" s="205"/>
      <c r="X439" s="205"/>
    </row>
    <row r="440" spans="1:24" ht="13.5" customHeight="1" x14ac:dyDescent="0.15">
      <c r="A440" s="383"/>
      <c r="B440" s="384"/>
      <c r="C440" s="384"/>
      <c r="D440" s="384"/>
      <c r="E440" s="384"/>
      <c r="F440" s="384"/>
      <c r="G440" s="384"/>
      <c r="H440" s="384"/>
      <c r="I440" s="384"/>
      <c r="J440" s="384"/>
      <c r="P440" s="205"/>
      <c r="Q440" s="205"/>
      <c r="R440" s="205"/>
      <c r="S440" s="205"/>
      <c r="T440" s="205"/>
      <c r="U440" s="205"/>
      <c r="V440" s="205"/>
      <c r="W440" s="205"/>
      <c r="X440" s="205"/>
    </row>
    <row r="441" spans="1:24" ht="13.5" customHeight="1" x14ac:dyDescent="0.15">
      <c r="A441" s="383"/>
      <c r="B441" s="384"/>
      <c r="C441" s="384"/>
      <c r="D441" s="384"/>
      <c r="E441" s="384"/>
      <c r="F441" s="384"/>
      <c r="G441" s="384"/>
      <c r="H441" s="384"/>
      <c r="I441" s="384"/>
      <c r="J441" s="384"/>
      <c r="P441" s="205"/>
      <c r="Q441" s="205"/>
      <c r="R441" s="205"/>
      <c r="S441" s="205"/>
      <c r="T441" s="205"/>
      <c r="U441" s="205"/>
      <c r="V441" s="205"/>
      <c r="W441" s="205"/>
      <c r="X441" s="205"/>
    </row>
    <row r="442" spans="1:24" ht="13.5" customHeight="1" x14ac:dyDescent="0.15">
      <c r="A442" s="383"/>
      <c r="B442" s="384"/>
      <c r="C442" s="384"/>
      <c r="D442" s="384"/>
      <c r="E442" s="384"/>
      <c r="F442" s="384"/>
      <c r="G442" s="384"/>
      <c r="H442" s="384"/>
      <c r="I442" s="384"/>
      <c r="J442" s="384"/>
      <c r="P442" s="205"/>
      <c r="Q442" s="205"/>
      <c r="R442" s="205"/>
      <c r="S442" s="205"/>
      <c r="T442" s="205"/>
      <c r="U442" s="205"/>
      <c r="V442" s="205"/>
      <c r="W442" s="205"/>
      <c r="X442" s="205"/>
    </row>
    <row r="443" spans="1:24" ht="13.5" customHeight="1" x14ac:dyDescent="0.15">
      <c r="A443" s="383"/>
      <c r="B443" s="384"/>
      <c r="C443" s="384"/>
      <c r="D443" s="384"/>
      <c r="E443" s="384"/>
      <c r="F443" s="384"/>
      <c r="G443" s="384"/>
      <c r="H443" s="384"/>
      <c r="I443" s="384"/>
      <c r="J443" s="384"/>
      <c r="P443" s="205"/>
      <c r="Q443" s="205"/>
      <c r="R443" s="205"/>
      <c r="S443" s="205"/>
      <c r="T443" s="205"/>
      <c r="U443" s="205"/>
      <c r="V443" s="205"/>
      <c r="W443" s="205"/>
      <c r="X443" s="205"/>
    </row>
    <row r="444" spans="1:24" ht="13.5" customHeight="1" x14ac:dyDescent="0.15">
      <c r="A444" s="383"/>
      <c r="B444" s="384"/>
      <c r="C444" s="384"/>
      <c r="D444" s="384"/>
      <c r="E444" s="384"/>
      <c r="F444" s="384"/>
      <c r="G444" s="384"/>
      <c r="H444" s="384"/>
      <c r="I444" s="384"/>
      <c r="J444" s="384"/>
      <c r="P444" s="205"/>
      <c r="Q444" s="205"/>
      <c r="R444" s="205"/>
      <c r="S444" s="205"/>
      <c r="T444" s="205"/>
      <c r="U444" s="205"/>
      <c r="V444" s="205"/>
      <c r="W444" s="205"/>
      <c r="X444" s="205"/>
    </row>
    <row r="445" spans="1:24" ht="13.5" customHeight="1" x14ac:dyDescent="0.15">
      <c r="A445" s="383"/>
      <c r="B445" s="384"/>
      <c r="C445" s="384"/>
      <c r="D445" s="384"/>
      <c r="E445" s="384"/>
      <c r="F445" s="384"/>
      <c r="G445" s="384"/>
      <c r="H445" s="384"/>
      <c r="I445" s="384"/>
      <c r="J445" s="384"/>
      <c r="P445" s="205"/>
      <c r="Q445" s="205"/>
      <c r="R445" s="205"/>
      <c r="S445" s="205"/>
      <c r="T445" s="205"/>
      <c r="U445" s="205"/>
      <c r="V445" s="205"/>
      <c r="W445" s="205"/>
      <c r="X445" s="205"/>
    </row>
    <row r="446" spans="1:24" ht="13.5" customHeight="1" x14ac:dyDescent="0.15">
      <c r="A446" s="383"/>
      <c r="B446" s="384"/>
      <c r="C446" s="384"/>
      <c r="D446" s="384"/>
      <c r="E446" s="384"/>
      <c r="F446" s="384"/>
      <c r="G446" s="384"/>
      <c r="H446" s="384"/>
      <c r="I446" s="384"/>
      <c r="J446" s="384"/>
      <c r="P446" s="205"/>
      <c r="Q446" s="205"/>
      <c r="R446" s="205"/>
      <c r="S446" s="205"/>
      <c r="T446" s="205"/>
      <c r="U446" s="205"/>
      <c r="V446" s="205"/>
      <c r="W446" s="205"/>
      <c r="X446" s="205"/>
    </row>
    <row r="447" spans="1:24" ht="13.5" customHeight="1" x14ac:dyDescent="0.15">
      <c r="A447" s="383"/>
      <c r="B447" s="384"/>
      <c r="C447" s="384"/>
      <c r="D447" s="384"/>
      <c r="E447" s="384"/>
      <c r="F447" s="384"/>
      <c r="G447" s="384"/>
      <c r="H447" s="384"/>
      <c r="I447" s="384"/>
      <c r="J447" s="384"/>
      <c r="P447" s="205"/>
      <c r="Q447" s="205"/>
      <c r="R447" s="205"/>
      <c r="S447" s="205"/>
      <c r="T447" s="205"/>
      <c r="U447" s="205"/>
      <c r="V447" s="205"/>
      <c r="W447" s="205"/>
      <c r="X447" s="205"/>
    </row>
    <row r="448" spans="1:24" ht="13.5" customHeight="1" x14ac:dyDescent="0.15">
      <c r="A448" s="383"/>
      <c r="B448" s="384"/>
      <c r="C448" s="384"/>
      <c r="D448" s="384"/>
      <c r="E448" s="384"/>
      <c r="F448" s="384"/>
      <c r="G448" s="384"/>
      <c r="H448" s="384"/>
      <c r="I448" s="384"/>
      <c r="J448" s="384"/>
      <c r="P448" s="205"/>
      <c r="Q448" s="205"/>
      <c r="R448" s="205"/>
      <c r="S448" s="205"/>
      <c r="T448" s="205"/>
      <c r="U448" s="205"/>
      <c r="V448" s="205"/>
      <c r="W448" s="205"/>
      <c r="X448" s="205"/>
    </row>
    <row r="449" spans="1:24" ht="13.5" customHeight="1" x14ac:dyDescent="0.15">
      <c r="A449" s="383"/>
      <c r="B449" s="384"/>
      <c r="C449" s="384"/>
      <c r="D449" s="384"/>
      <c r="E449" s="384"/>
      <c r="F449" s="384"/>
      <c r="G449" s="384"/>
      <c r="H449" s="384"/>
      <c r="I449" s="384"/>
      <c r="J449" s="384"/>
      <c r="P449" s="205"/>
      <c r="Q449" s="205"/>
      <c r="R449" s="205"/>
      <c r="S449" s="205"/>
      <c r="T449" s="205"/>
      <c r="U449" s="205"/>
      <c r="V449" s="205"/>
      <c r="W449" s="205"/>
      <c r="X449" s="205"/>
    </row>
    <row r="450" spans="1:24" ht="13.5" customHeight="1" x14ac:dyDescent="0.15">
      <c r="A450" s="383"/>
      <c r="B450" s="384"/>
      <c r="C450" s="384"/>
      <c r="D450" s="384"/>
      <c r="E450" s="384"/>
      <c r="F450" s="384"/>
      <c r="G450" s="384"/>
      <c r="H450" s="384"/>
      <c r="I450" s="384"/>
      <c r="J450" s="384"/>
      <c r="P450" s="205"/>
      <c r="Q450" s="205"/>
      <c r="R450" s="205"/>
      <c r="S450" s="205"/>
      <c r="T450" s="205"/>
      <c r="U450" s="205"/>
      <c r="V450" s="205"/>
      <c r="W450" s="205"/>
      <c r="X450" s="205"/>
    </row>
    <row r="451" spans="1:24" ht="13.5" customHeight="1" x14ac:dyDescent="0.15">
      <c r="A451" s="383"/>
      <c r="B451" s="384"/>
      <c r="C451" s="384"/>
      <c r="D451" s="384"/>
      <c r="E451" s="384"/>
      <c r="F451" s="384"/>
      <c r="G451" s="384"/>
      <c r="H451" s="384"/>
      <c r="I451" s="384"/>
      <c r="J451" s="384"/>
      <c r="P451" s="205"/>
      <c r="Q451" s="205"/>
      <c r="R451" s="205"/>
      <c r="S451" s="205"/>
      <c r="T451" s="205"/>
      <c r="U451" s="205"/>
      <c r="V451" s="205"/>
      <c r="W451" s="205"/>
      <c r="X451" s="205"/>
    </row>
    <row r="452" spans="1:24" ht="13.5" customHeight="1" x14ac:dyDescent="0.15">
      <c r="A452" s="383"/>
      <c r="B452" s="384"/>
      <c r="C452" s="384"/>
      <c r="D452" s="384"/>
      <c r="E452" s="384"/>
      <c r="F452" s="384"/>
      <c r="G452" s="384"/>
      <c r="H452" s="384"/>
      <c r="I452" s="384"/>
      <c r="J452" s="384"/>
      <c r="P452" s="205"/>
      <c r="Q452" s="205"/>
      <c r="R452" s="205"/>
      <c r="S452" s="205"/>
      <c r="T452" s="205"/>
      <c r="U452" s="205"/>
      <c r="V452" s="205"/>
      <c r="W452" s="205"/>
      <c r="X452" s="205"/>
    </row>
    <row r="453" spans="1:24" ht="13.5" customHeight="1" x14ac:dyDescent="0.15">
      <c r="A453" s="383"/>
      <c r="B453" s="384"/>
      <c r="C453" s="384"/>
      <c r="D453" s="384"/>
      <c r="E453" s="384"/>
      <c r="F453" s="384"/>
      <c r="G453" s="384"/>
      <c r="H453" s="384"/>
      <c r="I453" s="384"/>
      <c r="J453" s="384"/>
      <c r="P453" s="205"/>
      <c r="Q453" s="205"/>
      <c r="R453" s="205"/>
      <c r="S453" s="205"/>
      <c r="T453" s="205"/>
      <c r="U453" s="205"/>
      <c r="V453" s="205"/>
      <c r="W453" s="205"/>
      <c r="X453" s="205"/>
    </row>
    <row r="454" spans="1:24" ht="13.5" customHeight="1" x14ac:dyDescent="0.15">
      <c r="A454" s="383"/>
      <c r="B454" s="384"/>
      <c r="C454" s="384"/>
      <c r="D454" s="384"/>
      <c r="E454" s="384"/>
      <c r="F454" s="384"/>
      <c r="G454" s="384"/>
      <c r="H454" s="384"/>
      <c r="I454" s="384"/>
      <c r="J454" s="384"/>
      <c r="P454" s="205"/>
      <c r="Q454" s="205"/>
      <c r="R454" s="205"/>
      <c r="S454" s="205"/>
      <c r="T454" s="205"/>
      <c r="U454" s="205"/>
      <c r="V454" s="205"/>
      <c r="W454" s="205"/>
      <c r="X454" s="205"/>
    </row>
    <row r="455" spans="1:24" ht="13.5" customHeight="1" x14ac:dyDescent="0.15">
      <c r="A455" s="383"/>
      <c r="B455" s="384"/>
      <c r="C455" s="384"/>
      <c r="D455" s="384"/>
      <c r="E455" s="384"/>
      <c r="F455" s="384"/>
      <c r="G455" s="384"/>
      <c r="H455" s="384"/>
      <c r="I455" s="384"/>
      <c r="J455" s="384"/>
      <c r="P455" s="205"/>
      <c r="Q455" s="205"/>
      <c r="R455" s="205"/>
      <c r="S455" s="205"/>
      <c r="T455" s="205"/>
      <c r="U455" s="205"/>
      <c r="V455" s="205"/>
      <c r="W455" s="205"/>
      <c r="X455" s="205"/>
    </row>
    <row r="456" spans="1:24" ht="13.5" customHeight="1" x14ac:dyDescent="0.15">
      <c r="A456" s="383"/>
      <c r="B456" s="384"/>
      <c r="C456" s="384"/>
      <c r="D456" s="384"/>
      <c r="E456" s="384"/>
      <c r="F456" s="384"/>
      <c r="G456" s="384"/>
      <c r="H456" s="384"/>
      <c r="I456" s="384"/>
      <c r="J456" s="384"/>
      <c r="P456" s="205"/>
      <c r="Q456" s="205"/>
      <c r="R456" s="205"/>
      <c r="S456" s="205"/>
      <c r="T456" s="205"/>
      <c r="U456" s="205"/>
      <c r="V456" s="205"/>
      <c r="W456" s="205"/>
      <c r="X456" s="205"/>
    </row>
    <row r="457" spans="1:24" ht="13.5" customHeight="1" x14ac:dyDescent="0.15">
      <c r="A457" s="383"/>
      <c r="B457" s="384"/>
      <c r="C457" s="384"/>
      <c r="D457" s="384"/>
      <c r="E457" s="384"/>
      <c r="F457" s="384"/>
      <c r="G457" s="384"/>
      <c r="H457" s="384"/>
      <c r="I457" s="384"/>
      <c r="J457" s="384"/>
      <c r="P457" s="205"/>
      <c r="Q457" s="205"/>
      <c r="R457" s="205"/>
      <c r="S457" s="205"/>
      <c r="T457" s="205"/>
      <c r="U457" s="205"/>
      <c r="V457" s="205"/>
      <c r="W457" s="205"/>
      <c r="X457" s="205"/>
    </row>
    <row r="458" spans="1:24" ht="13.5" customHeight="1" x14ac:dyDescent="0.15">
      <c r="A458" s="383"/>
      <c r="B458" s="384"/>
      <c r="C458" s="384"/>
      <c r="D458" s="384"/>
      <c r="E458" s="384"/>
      <c r="F458" s="384"/>
      <c r="G458" s="384"/>
      <c r="H458" s="384"/>
      <c r="I458" s="384"/>
      <c r="J458" s="384"/>
      <c r="P458" s="205"/>
      <c r="Q458" s="205"/>
      <c r="R458" s="205"/>
      <c r="S458" s="205"/>
      <c r="T458" s="205"/>
      <c r="U458" s="205"/>
      <c r="V458" s="205"/>
      <c r="W458" s="205"/>
      <c r="X458" s="205"/>
    </row>
    <row r="459" spans="1:24" ht="13.5" customHeight="1" x14ac:dyDescent="0.15">
      <c r="A459" s="383"/>
      <c r="B459" s="384"/>
      <c r="C459" s="384"/>
      <c r="D459" s="384"/>
      <c r="E459" s="384"/>
      <c r="F459" s="384"/>
      <c r="G459" s="384"/>
      <c r="H459" s="384"/>
      <c r="I459" s="384"/>
      <c r="J459" s="384"/>
      <c r="P459" s="205"/>
      <c r="Q459" s="205"/>
      <c r="R459" s="205"/>
      <c r="S459" s="205"/>
      <c r="T459" s="205"/>
      <c r="U459" s="205"/>
      <c r="V459" s="205"/>
      <c r="W459" s="205"/>
      <c r="X459" s="205"/>
    </row>
    <row r="460" spans="1:24" ht="13.5" customHeight="1" x14ac:dyDescent="0.15">
      <c r="A460" s="383"/>
      <c r="B460" s="384"/>
      <c r="C460" s="384"/>
      <c r="D460" s="384"/>
      <c r="E460" s="384"/>
      <c r="F460" s="384"/>
      <c r="G460" s="384"/>
      <c r="H460" s="384"/>
      <c r="I460" s="384"/>
      <c r="J460" s="384"/>
      <c r="P460" s="205"/>
      <c r="Q460" s="205"/>
      <c r="R460" s="205"/>
      <c r="S460" s="205"/>
      <c r="T460" s="205"/>
      <c r="U460" s="205"/>
      <c r="V460" s="205"/>
      <c r="W460" s="205"/>
      <c r="X460" s="205"/>
    </row>
    <row r="461" spans="1:24" ht="13.5" customHeight="1" x14ac:dyDescent="0.15">
      <c r="A461" s="383"/>
      <c r="B461" s="384"/>
      <c r="C461" s="384"/>
      <c r="D461" s="384"/>
      <c r="E461" s="384"/>
      <c r="F461" s="384"/>
      <c r="G461" s="384"/>
      <c r="H461" s="384"/>
      <c r="I461" s="384"/>
      <c r="J461" s="384"/>
      <c r="P461" s="205"/>
      <c r="Q461" s="205"/>
      <c r="R461" s="205"/>
      <c r="S461" s="205"/>
      <c r="T461" s="205"/>
      <c r="U461" s="205"/>
      <c r="V461" s="205"/>
      <c r="W461" s="205"/>
      <c r="X461" s="205"/>
    </row>
    <row r="462" spans="1:24" ht="13.5" customHeight="1" x14ac:dyDescent="0.15">
      <c r="A462" s="383"/>
      <c r="B462" s="384"/>
      <c r="C462" s="384"/>
      <c r="D462" s="384"/>
      <c r="E462" s="384"/>
      <c r="F462" s="384"/>
      <c r="G462" s="384"/>
      <c r="H462" s="384"/>
      <c r="I462" s="384"/>
      <c r="J462" s="384"/>
      <c r="P462" s="205"/>
      <c r="Q462" s="205"/>
      <c r="R462" s="205"/>
      <c r="S462" s="205"/>
      <c r="T462" s="205"/>
      <c r="U462" s="205"/>
      <c r="V462" s="205"/>
      <c r="W462" s="205"/>
      <c r="X462" s="205"/>
    </row>
    <row r="463" spans="1:24" ht="13.5" customHeight="1" x14ac:dyDescent="0.15">
      <c r="A463" s="383"/>
      <c r="B463" s="384"/>
      <c r="C463" s="384"/>
      <c r="D463" s="384"/>
      <c r="E463" s="384"/>
      <c r="F463" s="384"/>
      <c r="G463" s="384"/>
      <c r="H463" s="384"/>
      <c r="I463" s="384"/>
      <c r="J463" s="384"/>
      <c r="P463" s="205"/>
      <c r="Q463" s="205"/>
      <c r="R463" s="205"/>
      <c r="S463" s="205"/>
      <c r="T463" s="205"/>
      <c r="U463" s="205"/>
      <c r="V463" s="205"/>
      <c r="W463" s="205"/>
      <c r="X463" s="205"/>
    </row>
    <row r="464" spans="1:24" ht="13.5" customHeight="1" x14ac:dyDescent="0.15">
      <c r="A464" s="383"/>
      <c r="B464" s="384"/>
      <c r="C464" s="384"/>
      <c r="D464" s="384"/>
      <c r="E464" s="384"/>
      <c r="F464" s="384"/>
      <c r="G464" s="384"/>
      <c r="H464" s="384"/>
      <c r="I464" s="384"/>
      <c r="J464" s="384"/>
      <c r="P464" s="205"/>
      <c r="Q464" s="205"/>
      <c r="R464" s="205"/>
      <c r="S464" s="205"/>
      <c r="T464" s="205"/>
      <c r="U464" s="205"/>
      <c r="V464" s="205"/>
      <c r="W464" s="205"/>
      <c r="X464" s="205"/>
    </row>
    <row r="465" spans="1:24" ht="13.5" customHeight="1" x14ac:dyDescent="0.15">
      <c r="A465" s="383"/>
      <c r="B465" s="384"/>
      <c r="C465" s="384"/>
      <c r="D465" s="384"/>
      <c r="E465" s="384"/>
      <c r="F465" s="384"/>
      <c r="G465" s="384"/>
      <c r="H465" s="384"/>
      <c r="I465" s="384"/>
      <c r="J465" s="384"/>
      <c r="P465" s="205"/>
      <c r="Q465" s="205"/>
      <c r="R465" s="205"/>
      <c r="S465" s="205"/>
      <c r="T465" s="205"/>
      <c r="U465" s="205"/>
      <c r="V465" s="205"/>
      <c r="W465" s="205"/>
      <c r="X465" s="205"/>
    </row>
    <row r="466" spans="1:24" ht="13.5" customHeight="1" x14ac:dyDescent="0.15">
      <c r="A466" s="383"/>
      <c r="B466" s="384"/>
      <c r="C466" s="384"/>
      <c r="D466" s="384"/>
      <c r="E466" s="384"/>
      <c r="F466" s="384"/>
      <c r="G466" s="384"/>
      <c r="H466" s="384"/>
      <c r="I466" s="384"/>
      <c r="J466" s="384"/>
      <c r="P466" s="205"/>
      <c r="Q466" s="205"/>
      <c r="R466" s="205"/>
      <c r="S466" s="205"/>
      <c r="T466" s="205"/>
      <c r="U466" s="205"/>
      <c r="V466" s="205"/>
      <c r="W466" s="205"/>
      <c r="X466" s="205"/>
    </row>
    <row r="467" spans="1:24" ht="13.5" customHeight="1" x14ac:dyDescent="0.15">
      <c r="A467" s="383"/>
      <c r="B467" s="384"/>
      <c r="C467" s="384"/>
      <c r="D467" s="384"/>
      <c r="E467" s="384"/>
      <c r="F467" s="384"/>
      <c r="G467" s="384"/>
      <c r="H467" s="384"/>
      <c r="I467" s="384"/>
      <c r="J467" s="384"/>
      <c r="P467" s="205"/>
      <c r="Q467" s="205"/>
      <c r="R467" s="205"/>
      <c r="S467" s="205"/>
      <c r="T467" s="205"/>
      <c r="U467" s="205"/>
      <c r="V467" s="205"/>
      <c r="W467" s="205"/>
      <c r="X467" s="205"/>
    </row>
    <row r="468" spans="1:24" ht="13.5" customHeight="1" x14ac:dyDescent="0.15">
      <c r="A468" s="383"/>
      <c r="B468" s="384"/>
      <c r="C468" s="384"/>
      <c r="D468" s="384"/>
      <c r="E468" s="384"/>
      <c r="F468" s="384"/>
      <c r="G468" s="384"/>
      <c r="H468" s="384"/>
      <c r="I468" s="384"/>
      <c r="J468" s="384"/>
      <c r="P468" s="205"/>
      <c r="Q468" s="205"/>
      <c r="R468" s="205"/>
      <c r="S468" s="205"/>
      <c r="T468" s="205"/>
      <c r="U468" s="205"/>
      <c r="V468" s="205"/>
      <c r="W468" s="205"/>
      <c r="X468" s="205"/>
    </row>
    <row r="469" spans="1:24" ht="13.5" customHeight="1" x14ac:dyDescent="0.15">
      <c r="A469" s="383"/>
      <c r="B469" s="384"/>
      <c r="C469" s="384"/>
      <c r="D469" s="384"/>
      <c r="E469" s="384"/>
      <c r="F469" s="384"/>
      <c r="G469" s="384"/>
      <c r="H469" s="384"/>
      <c r="I469" s="384"/>
      <c r="J469" s="384"/>
      <c r="P469" s="205"/>
      <c r="Q469" s="205"/>
      <c r="R469" s="205"/>
      <c r="S469" s="205"/>
      <c r="T469" s="205"/>
      <c r="U469" s="205"/>
      <c r="V469" s="205"/>
      <c r="W469" s="205"/>
      <c r="X469" s="205"/>
    </row>
    <row r="470" spans="1:24" ht="15.75" customHeight="1" x14ac:dyDescent="0.15">
      <c r="A470" s="205"/>
      <c r="B470" s="205"/>
      <c r="C470" s="205"/>
      <c r="D470" s="205"/>
      <c r="E470" s="205"/>
      <c r="F470" s="205"/>
      <c r="G470" s="205"/>
      <c r="H470" s="205"/>
      <c r="I470" s="205"/>
      <c r="J470" s="205"/>
      <c r="P470" s="205"/>
      <c r="Q470" s="205"/>
      <c r="R470" s="205"/>
      <c r="S470" s="205"/>
      <c r="T470" s="205"/>
      <c r="U470" s="205"/>
      <c r="V470" s="205"/>
      <c r="W470" s="205"/>
      <c r="X470" s="205"/>
    </row>
    <row r="471" spans="1:24" ht="15.75" customHeight="1" x14ac:dyDescent="0.15">
      <c r="A471" s="205"/>
      <c r="B471" s="205"/>
      <c r="C471" s="205"/>
      <c r="D471" s="205"/>
      <c r="E471" s="205"/>
      <c r="F471" s="205"/>
      <c r="G471" s="205"/>
      <c r="H471" s="205"/>
      <c r="I471" s="205"/>
      <c r="J471" s="205"/>
      <c r="P471" s="205"/>
      <c r="Q471" s="205"/>
      <c r="R471" s="205"/>
      <c r="S471" s="205"/>
      <c r="T471" s="205"/>
      <c r="U471" s="205"/>
      <c r="V471" s="205"/>
      <c r="W471" s="205"/>
      <c r="X471" s="205"/>
    </row>
    <row r="472" spans="1:24" ht="15.75" customHeight="1" x14ac:dyDescent="0.15">
      <c r="A472" s="205"/>
      <c r="B472" s="205"/>
      <c r="C472" s="205"/>
      <c r="D472" s="205"/>
      <c r="E472" s="205"/>
      <c r="F472" s="205"/>
      <c r="G472" s="205"/>
      <c r="H472" s="205"/>
      <c r="I472" s="205"/>
      <c r="J472" s="205"/>
      <c r="P472" s="205"/>
      <c r="Q472" s="205"/>
      <c r="R472" s="205"/>
      <c r="S472" s="205"/>
      <c r="T472" s="205"/>
      <c r="U472" s="205"/>
      <c r="V472" s="205"/>
      <c r="W472" s="205"/>
      <c r="X472" s="205"/>
    </row>
    <row r="473" spans="1:24" ht="15.75" customHeight="1" x14ac:dyDescent="0.15">
      <c r="A473" s="205"/>
      <c r="B473" s="205"/>
      <c r="C473" s="205"/>
      <c r="D473" s="205"/>
      <c r="E473" s="205"/>
      <c r="F473" s="205"/>
      <c r="G473" s="205"/>
      <c r="H473" s="205"/>
      <c r="I473" s="205"/>
      <c r="J473" s="205"/>
      <c r="P473" s="205"/>
      <c r="Q473" s="205"/>
      <c r="R473" s="205"/>
      <c r="S473" s="205"/>
      <c r="T473" s="205"/>
      <c r="U473" s="205"/>
      <c r="V473" s="205"/>
      <c r="W473" s="205"/>
      <c r="X473" s="205"/>
    </row>
    <row r="474" spans="1:24" ht="15.75" customHeight="1" x14ac:dyDescent="0.15">
      <c r="A474" s="205"/>
      <c r="B474" s="205"/>
      <c r="C474" s="205"/>
      <c r="D474" s="205"/>
      <c r="E474" s="205"/>
      <c r="F474" s="205"/>
      <c r="G474" s="205"/>
      <c r="H474" s="205"/>
      <c r="I474" s="205"/>
      <c r="J474" s="205"/>
      <c r="P474" s="205"/>
      <c r="Q474" s="205"/>
      <c r="R474" s="205"/>
      <c r="S474" s="205"/>
      <c r="T474" s="205"/>
      <c r="U474" s="205"/>
      <c r="V474" s="205"/>
      <c r="W474" s="205"/>
      <c r="X474" s="205"/>
    </row>
    <row r="475" spans="1:24" ht="15.75" customHeight="1" x14ac:dyDescent="0.15">
      <c r="A475" s="205"/>
      <c r="B475" s="205"/>
      <c r="C475" s="205"/>
      <c r="D475" s="205"/>
      <c r="E475" s="205"/>
      <c r="F475" s="205"/>
      <c r="G475" s="205"/>
      <c r="H475" s="205"/>
      <c r="I475" s="205"/>
      <c r="J475" s="205"/>
      <c r="P475" s="205"/>
      <c r="Q475" s="205"/>
      <c r="R475" s="205"/>
      <c r="S475" s="205"/>
      <c r="T475" s="205"/>
      <c r="U475" s="205"/>
      <c r="V475" s="205"/>
      <c r="W475" s="205"/>
      <c r="X475" s="205"/>
    </row>
    <row r="476" spans="1:24" ht="15.75" customHeight="1" x14ac:dyDescent="0.15">
      <c r="A476" s="205"/>
      <c r="B476" s="205"/>
      <c r="C476" s="205"/>
      <c r="D476" s="205"/>
      <c r="E476" s="205"/>
      <c r="F476" s="205"/>
      <c r="G476" s="205"/>
      <c r="H476" s="205"/>
      <c r="I476" s="205"/>
      <c r="J476" s="205"/>
      <c r="P476" s="205"/>
      <c r="Q476" s="205"/>
      <c r="R476" s="205"/>
      <c r="S476" s="205"/>
      <c r="T476" s="205"/>
      <c r="U476" s="205"/>
      <c r="V476" s="205"/>
      <c r="W476" s="205"/>
      <c r="X476" s="205"/>
    </row>
    <row r="477" spans="1:24" ht="15.75" customHeight="1" x14ac:dyDescent="0.15">
      <c r="A477" s="205"/>
      <c r="B477" s="205"/>
      <c r="C477" s="205"/>
      <c r="D477" s="205"/>
      <c r="E477" s="205"/>
      <c r="F477" s="205"/>
      <c r="G477" s="205"/>
      <c r="H477" s="205"/>
      <c r="I477" s="205"/>
      <c r="J477" s="205"/>
      <c r="P477" s="205"/>
      <c r="Q477" s="205"/>
      <c r="R477" s="205"/>
      <c r="S477" s="205"/>
      <c r="T477" s="205"/>
      <c r="U477" s="205"/>
      <c r="V477" s="205"/>
      <c r="W477" s="205"/>
      <c r="X477" s="205"/>
    </row>
    <row r="478" spans="1:24" ht="15.75" customHeight="1" x14ac:dyDescent="0.15">
      <c r="A478" s="205"/>
      <c r="B478" s="205"/>
      <c r="C478" s="205"/>
      <c r="D478" s="205"/>
      <c r="E478" s="205"/>
      <c r="F478" s="205"/>
      <c r="G478" s="205"/>
      <c r="H478" s="205"/>
      <c r="I478" s="205"/>
      <c r="J478" s="205"/>
      <c r="P478" s="205"/>
      <c r="Q478" s="205"/>
      <c r="R478" s="205"/>
      <c r="S478" s="205"/>
      <c r="T478" s="205"/>
      <c r="U478" s="205"/>
      <c r="V478" s="205"/>
      <c r="W478" s="205"/>
      <c r="X478" s="205"/>
    </row>
    <row r="479" spans="1:24" ht="15.75" customHeight="1" x14ac:dyDescent="0.15">
      <c r="A479" s="205"/>
      <c r="B479" s="205"/>
      <c r="C479" s="205"/>
      <c r="D479" s="205"/>
      <c r="E479" s="205"/>
      <c r="F479" s="205"/>
      <c r="G479" s="205"/>
      <c r="H479" s="205"/>
      <c r="I479" s="205"/>
      <c r="J479" s="205"/>
      <c r="P479" s="205"/>
      <c r="Q479" s="205"/>
      <c r="R479" s="205"/>
      <c r="S479" s="205"/>
      <c r="T479" s="205"/>
      <c r="U479" s="205"/>
      <c r="V479" s="205"/>
      <c r="W479" s="205"/>
      <c r="X479" s="205"/>
    </row>
    <row r="480" spans="1:24" ht="15.75" customHeight="1" x14ac:dyDescent="0.15">
      <c r="A480" s="205"/>
      <c r="B480" s="205"/>
      <c r="C480" s="205"/>
      <c r="D480" s="205"/>
      <c r="E480" s="205"/>
      <c r="F480" s="205"/>
      <c r="G480" s="205"/>
      <c r="H480" s="205"/>
      <c r="I480" s="205"/>
      <c r="J480" s="205"/>
      <c r="P480" s="205"/>
      <c r="Q480" s="205"/>
      <c r="R480" s="205"/>
      <c r="S480" s="205"/>
      <c r="T480" s="205"/>
      <c r="U480" s="205"/>
      <c r="V480" s="205"/>
      <c r="W480" s="205"/>
      <c r="X480" s="205"/>
    </row>
    <row r="481" spans="1:24" ht="15.75" customHeight="1" x14ac:dyDescent="0.15">
      <c r="A481" s="205"/>
      <c r="B481" s="205"/>
      <c r="C481" s="205"/>
      <c r="D481" s="205"/>
      <c r="E481" s="205"/>
      <c r="F481" s="205"/>
      <c r="G481" s="205"/>
      <c r="H481" s="205"/>
      <c r="I481" s="205"/>
      <c r="J481" s="205"/>
      <c r="P481" s="205"/>
      <c r="Q481" s="205"/>
      <c r="R481" s="205"/>
      <c r="S481" s="205"/>
      <c r="T481" s="205"/>
      <c r="U481" s="205"/>
      <c r="V481" s="205"/>
      <c r="W481" s="205"/>
      <c r="X481" s="205"/>
    </row>
    <row r="482" spans="1:24" ht="15.75" customHeight="1" x14ac:dyDescent="0.15">
      <c r="A482" s="205"/>
      <c r="B482" s="205"/>
      <c r="C482" s="205"/>
      <c r="D482" s="205"/>
      <c r="E482" s="205"/>
      <c r="F482" s="205"/>
      <c r="G482" s="205"/>
      <c r="H482" s="205"/>
      <c r="I482" s="205"/>
      <c r="J482" s="205"/>
      <c r="P482" s="205"/>
      <c r="Q482" s="205"/>
      <c r="R482" s="205"/>
      <c r="S482" s="205"/>
      <c r="T482" s="205"/>
      <c r="U482" s="205"/>
      <c r="V482" s="205"/>
      <c r="W482" s="205"/>
      <c r="X482" s="205"/>
    </row>
    <row r="483" spans="1:24" ht="15.75" customHeight="1" x14ac:dyDescent="0.15">
      <c r="A483" s="205"/>
      <c r="B483" s="205"/>
      <c r="C483" s="205"/>
      <c r="D483" s="205"/>
      <c r="E483" s="205"/>
      <c r="F483" s="205"/>
      <c r="G483" s="205"/>
      <c r="H483" s="205"/>
      <c r="I483" s="205"/>
      <c r="J483" s="205"/>
      <c r="P483" s="205"/>
      <c r="Q483" s="205"/>
      <c r="R483" s="205"/>
      <c r="S483" s="205"/>
      <c r="T483" s="205"/>
      <c r="U483" s="205"/>
      <c r="V483" s="205"/>
      <c r="W483" s="205"/>
      <c r="X483" s="205"/>
    </row>
    <row r="484" spans="1:24" ht="15.75" customHeight="1" x14ac:dyDescent="0.15">
      <c r="A484" s="205"/>
      <c r="B484" s="205"/>
      <c r="C484" s="205"/>
      <c r="D484" s="205"/>
      <c r="E484" s="205"/>
      <c r="F484" s="205"/>
      <c r="G484" s="205"/>
      <c r="H484" s="205"/>
      <c r="I484" s="205"/>
      <c r="J484" s="205"/>
      <c r="P484" s="205"/>
      <c r="Q484" s="205"/>
      <c r="R484" s="205"/>
      <c r="S484" s="205"/>
      <c r="T484" s="205"/>
      <c r="U484" s="205"/>
      <c r="V484" s="205"/>
      <c r="W484" s="205"/>
      <c r="X484" s="205"/>
    </row>
    <row r="485" spans="1:24" ht="15.75" customHeight="1" x14ac:dyDescent="0.15">
      <c r="A485" s="205"/>
      <c r="B485" s="205"/>
      <c r="C485" s="205"/>
      <c r="D485" s="205"/>
      <c r="E485" s="205"/>
      <c r="F485" s="205"/>
      <c r="G485" s="205"/>
      <c r="H485" s="205"/>
      <c r="I485" s="205"/>
      <c r="J485" s="205"/>
      <c r="P485" s="205"/>
      <c r="Q485" s="205"/>
      <c r="R485" s="205"/>
      <c r="S485" s="205"/>
      <c r="T485" s="205"/>
      <c r="U485" s="205"/>
      <c r="V485" s="205"/>
      <c r="W485" s="205"/>
      <c r="X485" s="205"/>
    </row>
    <row r="486" spans="1:24" ht="15.75" customHeight="1" x14ac:dyDescent="0.15">
      <c r="A486" s="205"/>
      <c r="B486" s="205"/>
      <c r="C486" s="205"/>
      <c r="D486" s="205"/>
      <c r="E486" s="205"/>
      <c r="F486" s="205"/>
      <c r="G486" s="205"/>
      <c r="H486" s="205"/>
      <c r="I486" s="205"/>
      <c r="J486" s="205"/>
      <c r="P486" s="205"/>
      <c r="Q486" s="205"/>
      <c r="R486" s="205"/>
      <c r="S486" s="205"/>
      <c r="T486" s="205"/>
      <c r="U486" s="205"/>
      <c r="V486" s="205"/>
      <c r="W486" s="205"/>
      <c r="X486" s="205"/>
    </row>
    <row r="487" spans="1:24" ht="15.75" customHeight="1" x14ac:dyDescent="0.15">
      <c r="A487" s="205"/>
      <c r="B487" s="205"/>
      <c r="C487" s="205"/>
      <c r="D487" s="205"/>
      <c r="E487" s="205"/>
      <c r="F487" s="205"/>
      <c r="G487" s="205"/>
      <c r="H487" s="205"/>
      <c r="I487" s="205"/>
      <c r="J487" s="205"/>
      <c r="P487" s="205"/>
      <c r="Q487" s="205"/>
      <c r="R487" s="205"/>
      <c r="S487" s="205"/>
      <c r="T487" s="205"/>
      <c r="U487" s="205"/>
      <c r="V487" s="205"/>
      <c r="W487" s="205"/>
      <c r="X487" s="205"/>
    </row>
    <row r="488" spans="1:24" ht="15.75" customHeight="1" x14ac:dyDescent="0.15">
      <c r="A488" s="205"/>
      <c r="B488" s="205"/>
      <c r="C488" s="205"/>
      <c r="D488" s="205"/>
      <c r="E488" s="205"/>
      <c r="F488" s="205"/>
      <c r="G488" s="205"/>
      <c r="H488" s="205"/>
      <c r="I488" s="205"/>
      <c r="J488" s="205"/>
      <c r="P488" s="205"/>
      <c r="Q488" s="205"/>
      <c r="R488" s="205"/>
      <c r="S488" s="205"/>
      <c r="T488" s="205"/>
      <c r="U488" s="205"/>
      <c r="V488" s="205"/>
      <c r="W488" s="205"/>
      <c r="X488" s="205"/>
    </row>
    <row r="489" spans="1:24" ht="15.75" customHeight="1" x14ac:dyDescent="0.15">
      <c r="A489" s="205"/>
      <c r="B489" s="205"/>
      <c r="C489" s="205"/>
      <c r="D489" s="205"/>
      <c r="E489" s="205"/>
      <c r="F489" s="205"/>
      <c r="G489" s="205"/>
      <c r="H489" s="205"/>
      <c r="I489" s="205"/>
      <c r="J489" s="205"/>
      <c r="P489" s="205"/>
      <c r="Q489" s="205"/>
      <c r="R489" s="205"/>
      <c r="S489" s="205"/>
      <c r="T489" s="205"/>
      <c r="U489" s="205"/>
      <c r="V489" s="205"/>
      <c r="W489" s="205"/>
      <c r="X489" s="205"/>
    </row>
    <row r="490" spans="1:24" ht="15.75" customHeight="1" x14ac:dyDescent="0.15">
      <c r="A490" s="205"/>
      <c r="B490" s="205"/>
      <c r="C490" s="205"/>
      <c r="D490" s="205"/>
      <c r="E490" s="205"/>
      <c r="F490" s="205"/>
      <c r="G490" s="205"/>
      <c r="H490" s="205"/>
      <c r="I490" s="205"/>
      <c r="J490" s="205"/>
      <c r="P490" s="205"/>
      <c r="Q490" s="205"/>
      <c r="R490" s="205"/>
      <c r="S490" s="205"/>
      <c r="T490" s="205"/>
      <c r="U490" s="205"/>
      <c r="V490" s="205"/>
      <c r="W490" s="205"/>
      <c r="X490" s="205"/>
    </row>
    <row r="491" spans="1:24" ht="15.75" customHeight="1" x14ac:dyDescent="0.15">
      <c r="A491" s="205"/>
      <c r="B491" s="205"/>
      <c r="C491" s="205"/>
      <c r="D491" s="205"/>
      <c r="E491" s="205"/>
      <c r="F491" s="205"/>
      <c r="G491" s="205"/>
      <c r="H491" s="205"/>
      <c r="I491" s="205"/>
      <c r="J491" s="205"/>
      <c r="P491" s="205"/>
      <c r="Q491" s="205"/>
      <c r="R491" s="205"/>
      <c r="S491" s="205"/>
      <c r="T491" s="205"/>
      <c r="U491" s="205"/>
      <c r="V491" s="205"/>
      <c r="W491" s="205"/>
      <c r="X491" s="205"/>
    </row>
    <row r="492" spans="1:24" ht="15.75" customHeight="1" x14ac:dyDescent="0.15">
      <c r="A492" s="205"/>
      <c r="B492" s="205"/>
      <c r="C492" s="205"/>
      <c r="D492" s="205"/>
      <c r="E492" s="205"/>
      <c r="F492" s="205"/>
      <c r="G492" s="205"/>
      <c r="H492" s="205"/>
      <c r="I492" s="205"/>
      <c r="J492" s="205"/>
      <c r="P492" s="205"/>
      <c r="Q492" s="205"/>
      <c r="R492" s="205"/>
      <c r="S492" s="205"/>
      <c r="T492" s="205"/>
      <c r="U492" s="205"/>
      <c r="V492" s="205"/>
      <c r="W492" s="205"/>
      <c r="X492" s="205"/>
    </row>
    <row r="493" spans="1:24" ht="15.75" customHeight="1" x14ac:dyDescent="0.15">
      <c r="A493" s="205"/>
      <c r="B493" s="205"/>
      <c r="C493" s="205"/>
      <c r="D493" s="205"/>
      <c r="E493" s="205"/>
      <c r="F493" s="205"/>
      <c r="G493" s="205"/>
      <c r="H493" s="205"/>
      <c r="I493" s="205"/>
      <c r="J493" s="205"/>
      <c r="P493" s="205"/>
      <c r="Q493" s="205"/>
      <c r="R493" s="205"/>
      <c r="S493" s="205"/>
      <c r="T493" s="205"/>
      <c r="U493" s="205"/>
      <c r="V493" s="205"/>
      <c r="W493" s="205"/>
      <c r="X493" s="205"/>
    </row>
    <row r="494" spans="1:24" ht="15.75" customHeight="1" x14ac:dyDescent="0.15">
      <c r="A494" s="205"/>
      <c r="B494" s="205"/>
      <c r="C494" s="205"/>
      <c r="D494" s="205"/>
      <c r="E494" s="205"/>
      <c r="F494" s="205"/>
      <c r="G494" s="205"/>
      <c r="H494" s="205"/>
      <c r="I494" s="205"/>
      <c r="J494" s="205"/>
      <c r="P494" s="205"/>
      <c r="Q494" s="205"/>
      <c r="R494" s="205"/>
      <c r="S494" s="205"/>
      <c r="T494" s="205"/>
      <c r="U494" s="205"/>
      <c r="V494" s="205"/>
      <c r="W494" s="205"/>
      <c r="X494" s="205"/>
    </row>
    <row r="495" spans="1:24" ht="15.75" customHeight="1" x14ac:dyDescent="0.15">
      <c r="A495" s="205"/>
      <c r="B495" s="205"/>
      <c r="C495" s="205"/>
      <c r="D495" s="205"/>
      <c r="E495" s="205"/>
      <c r="F495" s="205"/>
      <c r="G495" s="205"/>
      <c r="H495" s="205"/>
      <c r="I495" s="205"/>
      <c r="J495" s="205"/>
      <c r="P495" s="205"/>
      <c r="Q495" s="205"/>
      <c r="R495" s="205"/>
      <c r="S495" s="205"/>
      <c r="T495" s="205"/>
      <c r="U495" s="205"/>
      <c r="V495" s="205"/>
      <c r="W495" s="205"/>
      <c r="X495" s="205"/>
    </row>
    <row r="496" spans="1:24" ht="15.75" customHeight="1" x14ac:dyDescent="0.15">
      <c r="A496" s="205"/>
      <c r="B496" s="205"/>
      <c r="C496" s="205"/>
      <c r="D496" s="205"/>
      <c r="E496" s="205"/>
      <c r="F496" s="205"/>
      <c r="G496" s="205"/>
      <c r="H496" s="205"/>
      <c r="I496" s="205"/>
      <c r="J496" s="205"/>
      <c r="P496" s="205"/>
      <c r="Q496" s="205"/>
      <c r="R496" s="205"/>
      <c r="S496" s="205"/>
      <c r="T496" s="205"/>
      <c r="U496" s="205"/>
      <c r="V496" s="205"/>
      <c r="W496" s="205"/>
      <c r="X496" s="205"/>
    </row>
    <row r="497" spans="1:24" ht="15.75" customHeight="1" x14ac:dyDescent="0.15">
      <c r="A497" s="205"/>
      <c r="B497" s="205"/>
      <c r="C497" s="205"/>
      <c r="D497" s="205"/>
      <c r="E497" s="205"/>
      <c r="F497" s="205"/>
      <c r="G497" s="205"/>
      <c r="H497" s="205"/>
      <c r="I497" s="205"/>
      <c r="J497" s="205"/>
      <c r="P497" s="205"/>
      <c r="Q497" s="205"/>
      <c r="R497" s="205"/>
      <c r="S497" s="205"/>
      <c r="T497" s="205"/>
      <c r="U497" s="205"/>
      <c r="V497" s="205"/>
      <c r="W497" s="205"/>
      <c r="X497" s="205"/>
    </row>
    <row r="498" spans="1:24" ht="15.75" customHeight="1" x14ac:dyDescent="0.15">
      <c r="A498" s="205"/>
      <c r="B498" s="205"/>
      <c r="C498" s="205"/>
      <c r="D498" s="205"/>
      <c r="E498" s="205"/>
      <c r="F498" s="205"/>
      <c r="G498" s="205"/>
      <c r="H498" s="205"/>
      <c r="I498" s="205"/>
      <c r="J498" s="205"/>
      <c r="P498" s="205"/>
      <c r="Q498" s="205"/>
      <c r="R498" s="205"/>
      <c r="S498" s="205"/>
      <c r="T498" s="205"/>
      <c r="U498" s="205"/>
      <c r="V498" s="205"/>
      <c r="W498" s="205"/>
      <c r="X498" s="205"/>
    </row>
    <row r="499" spans="1:24" ht="15.75" customHeight="1" x14ac:dyDescent="0.15">
      <c r="A499" s="205"/>
      <c r="B499" s="205"/>
      <c r="C499" s="205"/>
      <c r="D499" s="205"/>
      <c r="E499" s="205"/>
      <c r="F499" s="205"/>
      <c r="G499" s="205"/>
      <c r="H499" s="205"/>
      <c r="I499" s="205"/>
      <c r="J499" s="205"/>
      <c r="P499" s="205"/>
      <c r="Q499" s="205"/>
      <c r="R499" s="205"/>
      <c r="S499" s="205"/>
      <c r="T499" s="205"/>
      <c r="U499" s="205"/>
      <c r="V499" s="205"/>
      <c r="W499" s="205"/>
      <c r="X499" s="205"/>
    </row>
    <row r="500" spans="1:24" ht="15.75" customHeight="1" x14ac:dyDescent="0.15">
      <c r="A500" s="205"/>
      <c r="B500" s="205"/>
      <c r="C500" s="205"/>
      <c r="D500" s="205"/>
      <c r="E500" s="205"/>
      <c r="F500" s="205"/>
      <c r="G500" s="205"/>
      <c r="H500" s="205"/>
      <c r="I500" s="205"/>
      <c r="J500" s="205"/>
      <c r="P500" s="205"/>
      <c r="Q500" s="205"/>
      <c r="R500" s="205"/>
      <c r="S500" s="205"/>
      <c r="T500" s="205"/>
      <c r="U500" s="205"/>
      <c r="V500" s="205"/>
      <c r="W500" s="205"/>
      <c r="X500" s="205"/>
    </row>
    <row r="501" spans="1:24" ht="15.75" customHeight="1" x14ac:dyDescent="0.15">
      <c r="A501" s="205"/>
      <c r="B501" s="205"/>
      <c r="C501" s="205"/>
      <c r="D501" s="205"/>
      <c r="E501" s="205"/>
      <c r="F501" s="205"/>
      <c r="G501" s="205"/>
      <c r="H501" s="205"/>
      <c r="I501" s="205"/>
      <c r="J501" s="205"/>
      <c r="P501" s="205"/>
      <c r="Q501" s="205"/>
      <c r="R501" s="205"/>
      <c r="S501" s="205"/>
      <c r="T501" s="205"/>
      <c r="U501" s="205"/>
      <c r="V501" s="205"/>
      <c r="W501" s="205"/>
      <c r="X501" s="205"/>
    </row>
    <row r="502" spans="1:24" ht="15.75" customHeight="1" x14ac:dyDescent="0.15">
      <c r="A502" s="205"/>
      <c r="B502" s="205"/>
      <c r="C502" s="205"/>
      <c r="D502" s="205"/>
      <c r="E502" s="205"/>
      <c r="F502" s="205"/>
      <c r="G502" s="205"/>
      <c r="H502" s="205"/>
      <c r="I502" s="205"/>
      <c r="J502" s="205"/>
      <c r="P502" s="205"/>
      <c r="Q502" s="205"/>
      <c r="R502" s="205"/>
      <c r="S502" s="205"/>
      <c r="T502" s="205"/>
      <c r="U502" s="205"/>
      <c r="V502" s="205"/>
      <c r="W502" s="205"/>
      <c r="X502" s="205"/>
    </row>
    <row r="503" spans="1:24" ht="15.75" customHeight="1" x14ac:dyDescent="0.15">
      <c r="A503" s="205"/>
      <c r="B503" s="205"/>
      <c r="C503" s="205"/>
      <c r="D503" s="205"/>
      <c r="E503" s="205"/>
      <c r="F503" s="205"/>
      <c r="G503" s="205"/>
      <c r="H503" s="205"/>
      <c r="I503" s="205"/>
      <c r="J503" s="205"/>
      <c r="P503" s="205"/>
      <c r="Q503" s="205"/>
      <c r="R503" s="205"/>
      <c r="S503" s="205"/>
      <c r="T503" s="205"/>
      <c r="U503" s="205"/>
      <c r="V503" s="205"/>
      <c r="W503" s="205"/>
      <c r="X503" s="205"/>
    </row>
    <row r="504" spans="1:24" ht="15.75" customHeight="1" x14ac:dyDescent="0.15">
      <c r="A504" s="205"/>
      <c r="B504" s="205"/>
      <c r="C504" s="205"/>
      <c r="D504" s="205"/>
      <c r="E504" s="205"/>
      <c r="F504" s="205"/>
      <c r="G504" s="205"/>
      <c r="H504" s="205"/>
      <c r="I504" s="205"/>
      <c r="J504" s="205"/>
      <c r="P504" s="205"/>
      <c r="Q504" s="205"/>
      <c r="R504" s="205"/>
      <c r="S504" s="205"/>
      <c r="T504" s="205"/>
      <c r="U504" s="205"/>
      <c r="V504" s="205"/>
      <c r="W504" s="205"/>
      <c r="X504" s="205"/>
    </row>
    <row r="505" spans="1:24" ht="15.75" customHeight="1" x14ac:dyDescent="0.15">
      <c r="A505" s="205"/>
      <c r="B505" s="205"/>
      <c r="C505" s="205"/>
      <c r="D505" s="205"/>
      <c r="E505" s="205"/>
      <c r="F505" s="205"/>
      <c r="G505" s="205"/>
      <c r="H505" s="205"/>
      <c r="I505" s="205"/>
      <c r="J505" s="205"/>
      <c r="P505" s="205"/>
      <c r="Q505" s="205"/>
      <c r="R505" s="205"/>
      <c r="S505" s="205"/>
      <c r="T505" s="205"/>
      <c r="U505" s="205"/>
      <c r="V505" s="205"/>
      <c r="W505" s="205"/>
      <c r="X505" s="205"/>
    </row>
    <row r="506" spans="1:24" ht="15.75" customHeight="1" x14ac:dyDescent="0.15">
      <c r="A506" s="205"/>
      <c r="B506" s="205"/>
      <c r="C506" s="205"/>
      <c r="D506" s="205"/>
      <c r="E506" s="205"/>
      <c r="F506" s="205"/>
      <c r="G506" s="205"/>
      <c r="H506" s="205"/>
      <c r="I506" s="205"/>
      <c r="J506" s="205"/>
      <c r="P506" s="205"/>
      <c r="Q506" s="205"/>
      <c r="R506" s="205"/>
      <c r="S506" s="205"/>
      <c r="T506" s="205"/>
      <c r="U506" s="205"/>
      <c r="V506" s="205"/>
      <c r="W506" s="205"/>
      <c r="X506" s="205"/>
    </row>
    <row r="507" spans="1:24" ht="15.75" customHeight="1" x14ac:dyDescent="0.15">
      <c r="A507" s="205"/>
      <c r="B507" s="205"/>
      <c r="C507" s="205"/>
      <c r="D507" s="205"/>
      <c r="E507" s="205"/>
      <c r="F507" s="205"/>
      <c r="G507" s="205"/>
      <c r="H507" s="205"/>
      <c r="I507" s="205"/>
      <c r="J507" s="205"/>
      <c r="P507" s="205"/>
      <c r="Q507" s="205"/>
      <c r="R507" s="205"/>
      <c r="S507" s="205"/>
      <c r="T507" s="205"/>
      <c r="U507" s="205"/>
      <c r="V507" s="205"/>
      <c r="W507" s="205"/>
      <c r="X507" s="205"/>
    </row>
    <row r="508" spans="1:24" ht="15.75" customHeight="1" x14ac:dyDescent="0.15">
      <c r="A508" s="205"/>
      <c r="B508" s="205"/>
      <c r="C508" s="205"/>
      <c r="D508" s="205"/>
      <c r="E508" s="205"/>
      <c r="F508" s="205"/>
      <c r="G508" s="205"/>
      <c r="H508" s="205"/>
      <c r="I508" s="205"/>
      <c r="J508" s="205"/>
      <c r="P508" s="205"/>
      <c r="Q508" s="205"/>
      <c r="R508" s="205"/>
      <c r="S508" s="205"/>
      <c r="T508" s="205"/>
      <c r="U508" s="205"/>
      <c r="V508" s="205"/>
      <c r="W508" s="205"/>
      <c r="X508" s="205"/>
    </row>
    <row r="509" spans="1:24" ht="15.75" customHeight="1" x14ac:dyDescent="0.15">
      <c r="A509" s="205"/>
      <c r="B509" s="205"/>
      <c r="C509" s="205"/>
      <c r="D509" s="205"/>
      <c r="E509" s="205"/>
      <c r="F509" s="205"/>
      <c r="G509" s="205"/>
      <c r="H509" s="205"/>
      <c r="I509" s="205"/>
      <c r="J509" s="205"/>
      <c r="P509" s="205"/>
      <c r="Q509" s="205"/>
      <c r="R509" s="205"/>
      <c r="S509" s="205"/>
      <c r="T509" s="205"/>
      <c r="U509" s="205"/>
      <c r="V509" s="205"/>
      <c r="W509" s="205"/>
      <c r="X509" s="205"/>
    </row>
    <row r="510" spans="1:24" ht="15.75" customHeight="1" x14ac:dyDescent="0.15">
      <c r="A510" s="205"/>
      <c r="B510" s="205"/>
      <c r="C510" s="205"/>
      <c r="D510" s="205"/>
      <c r="E510" s="205"/>
      <c r="F510" s="205"/>
      <c r="G510" s="205"/>
      <c r="H510" s="205"/>
      <c r="I510" s="205"/>
      <c r="J510" s="205"/>
      <c r="P510" s="205"/>
      <c r="Q510" s="205"/>
      <c r="R510" s="205"/>
      <c r="S510" s="205"/>
      <c r="T510" s="205"/>
      <c r="U510" s="205"/>
      <c r="V510" s="205"/>
      <c r="W510" s="205"/>
      <c r="X510" s="205"/>
    </row>
    <row r="511" spans="1:24" ht="15.75" customHeight="1" x14ac:dyDescent="0.15">
      <c r="A511" s="205"/>
      <c r="B511" s="205"/>
      <c r="C511" s="205"/>
      <c r="D511" s="205"/>
      <c r="E511" s="205"/>
      <c r="F511" s="205"/>
      <c r="G511" s="205"/>
      <c r="H511" s="205"/>
      <c r="I511" s="205"/>
      <c r="J511" s="205"/>
      <c r="P511" s="205"/>
      <c r="Q511" s="205"/>
      <c r="R511" s="205"/>
      <c r="S511" s="205"/>
      <c r="T511" s="205"/>
      <c r="U511" s="205"/>
      <c r="V511" s="205"/>
      <c r="W511" s="205"/>
      <c r="X511" s="205"/>
    </row>
    <row r="512" spans="1:24" ht="15.75" customHeight="1" x14ac:dyDescent="0.15">
      <c r="A512" s="205"/>
      <c r="B512" s="205"/>
      <c r="C512" s="205"/>
      <c r="D512" s="205"/>
      <c r="E512" s="205"/>
      <c r="F512" s="205"/>
      <c r="G512" s="205"/>
      <c r="H512" s="205"/>
      <c r="I512" s="205"/>
      <c r="J512" s="205"/>
      <c r="P512" s="205"/>
      <c r="Q512" s="205"/>
      <c r="R512" s="205"/>
      <c r="S512" s="205"/>
      <c r="T512" s="205"/>
      <c r="U512" s="205"/>
      <c r="V512" s="205"/>
      <c r="W512" s="205"/>
      <c r="X512" s="205"/>
    </row>
    <row r="513" spans="1:24" ht="15.75" customHeight="1" x14ac:dyDescent="0.15">
      <c r="A513" s="205"/>
      <c r="B513" s="205"/>
      <c r="C513" s="205"/>
      <c r="D513" s="205"/>
      <c r="E513" s="205"/>
      <c r="F513" s="205"/>
      <c r="G513" s="205"/>
      <c r="H513" s="205"/>
      <c r="I513" s="205"/>
      <c r="J513" s="205"/>
      <c r="P513" s="205"/>
      <c r="Q513" s="205"/>
      <c r="R513" s="205"/>
      <c r="S513" s="205"/>
      <c r="T513" s="205"/>
      <c r="U513" s="205"/>
      <c r="V513" s="205"/>
      <c r="W513" s="205"/>
      <c r="X513" s="205"/>
    </row>
    <row r="514" spans="1:24" ht="15.75" customHeight="1" x14ac:dyDescent="0.15">
      <c r="A514" s="205"/>
      <c r="B514" s="205"/>
      <c r="C514" s="205"/>
      <c r="D514" s="205"/>
      <c r="E514" s="205"/>
      <c r="F514" s="205"/>
      <c r="G514" s="205"/>
      <c r="H514" s="205"/>
      <c r="I514" s="205"/>
      <c r="J514" s="205"/>
      <c r="P514" s="205"/>
      <c r="Q514" s="205"/>
      <c r="R514" s="205"/>
      <c r="S514" s="205"/>
      <c r="T514" s="205"/>
      <c r="U514" s="205"/>
      <c r="V514" s="205"/>
      <c r="W514" s="205"/>
      <c r="X514" s="205"/>
    </row>
    <row r="515" spans="1:24" ht="15.75" customHeight="1" x14ac:dyDescent="0.15">
      <c r="A515" s="205"/>
      <c r="B515" s="205"/>
      <c r="C515" s="205"/>
      <c r="D515" s="205"/>
      <c r="E515" s="205"/>
      <c r="F515" s="205"/>
      <c r="G515" s="205"/>
      <c r="H515" s="205"/>
      <c r="I515" s="205"/>
      <c r="J515" s="205"/>
      <c r="P515" s="205"/>
      <c r="Q515" s="205"/>
      <c r="R515" s="205"/>
      <c r="S515" s="205"/>
      <c r="T515" s="205"/>
      <c r="U515" s="205"/>
      <c r="V515" s="205"/>
      <c r="W515" s="205"/>
      <c r="X515" s="205"/>
    </row>
    <row r="516" spans="1:24" ht="15.75" customHeight="1" x14ac:dyDescent="0.15">
      <c r="A516" s="205"/>
      <c r="B516" s="205"/>
      <c r="C516" s="205"/>
      <c r="D516" s="205"/>
      <c r="E516" s="205"/>
      <c r="F516" s="205"/>
      <c r="G516" s="205"/>
      <c r="H516" s="205"/>
      <c r="I516" s="205"/>
      <c r="J516" s="205"/>
      <c r="P516" s="205"/>
      <c r="Q516" s="205"/>
      <c r="R516" s="205"/>
      <c r="S516" s="205"/>
      <c r="T516" s="205"/>
      <c r="U516" s="205"/>
      <c r="V516" s="205"/>
      <c r="W516" s="205"/>
      <c r="X516" s="205"/>
    </row>
    <row r="517" spans="1:24" ht="15.75" customHeight="1" x14ac:dyDescent="0.15">
      <c r="A517" s="205"/>
      <c r="B517" s="205"/>
      <c r="C517" s="205"/>
      <c r="D517" s="205"/>
      <c r="E517" s="205"/>
      <c r="F517" s="205"/>
      <c r="G517" s="205"/>
      <c r="H517" s="205"/>
      <c r="I517" s="205"/>
      <c r="J517" s="205"/>
      <c r="P517" s="205"/>
      <c r="Q517" s="205"/>
      <c r="R517" s="205"/>
      <c r="S517" s="205"/>
      <c r="T517" s="205"/>
      <c r="U517" s="205"/>
      <c r="V517" s="205"/>
      <c r="W517" s="205"/>
      <c r="X517" s="205"/>
    </row>
    <row r="518" spans="1:24" ht="15.75" customHeight="1" x14ac:dyDescent="0.15">
      <c r="A518" s="205"/>
      <c r="B518" s="205"/>
      <c r="C518" s="205"/>
      <c r="D518" s="205"/>
      <c r="E518" s="205"/>
      <c r="F518" s="205"/>
      <c r="G518" s="205"/>
      <c r="H518" s="205"/>
      <c r="I518" s="205"/>
      <c r="J518" s="205"/>
      <c r="P518" s="205"/>
      <c r="Q518" s="205"/>
      <c r="R518" s="205"/>
      <c r="S518" s="205"/>
      <c r="T518" s="205"/>
      <c r="U518" s="205"/>
      <c r="V518" s="205"/>
      <c r="W518" s="205"/>
      <c r="X518" s="205"/>
    </row>
    <row r="519" spans="1:24" ht="15.75" customHeight="1" x14ac:dyDescent="0.15">
      <c r="A519" s="205"/>
      <c r="B519" s="205"/>
      <c r="C519" s="205"/>
      <c r="D519" s="205"/>
      <c r="E519" s="205"/>
      <c r="F519" s="205"/>
      <c r="G519" s="205"/>
      <c r="H519" s="205"/>
      <c r="I519" s="205"/>
      <c r="J519" s="205"/>
      <c r="P519" s="205"/>
      <c r="Q519" s="205"/>
      <c r="R519" s="205"/>
      <c r="S519" s="205"/>
      <c r="T519" s="205"/>
      <c r="U519" s="205"/>
      <c r="V519" s="205"/>
      <c r="W519" s="205"/>
      <c r="X519" s="205"/>
    </row>
    <row r="520" spans="1:24" ht="15.75" customHeight="1" x14ac:dyDescent="0.15">
      <c r="A520" s="205"/>
      <c r="B520" s="205"/>
      <c r="C520" s="205"/>
      <c r="D520" s="205"/>
      <c r="E520" s="205"/>
      <c r="F520" s="205"/>
      <c r="G520" s="205"/>
      <c r="H520" s="205"/>
      <c r="I520" s="205"/>
      <c r="J520" s="205"/>
      <c r="P520" s="205"/>
      <c r="Q520" s="205"/>
      <c r="R520" s="205"/>
      <c r="S520" s="205"/>
      <c r="T520" s="205"/>
      <c r="U520" s="205"/>
      <c r="V520" s="205"/>
      <c r="W520" s="205"/>
      <c r="X520" s="205"/>
    </row>
    <row r="521" spans="1:24" ht="15.75" customHeight="1" x14ac:dyDescent="0.15">
      <c r="A521" s="205"/>
      <c r="B521" s="205"/>
      <c r="C521" s="205"/>
      <c r="D521" s="205"/>
      <c r="E521" s="205"/>
      <c r="F521" s="205"/>
      <c r="G521" s="205"/>
      <c r="H521" s="205"/>
      <c r="I521" s="205"/>
      <c r="J521" s="205"/>
      <c r="P521" s="205"/>
      <c r="Q521" s="205"/>
      <c r="R521" s="205"/>
      <c r="S521" s="205"/>
      <c r="T521" s="205"/>
      <c r="U521" s="205"/>
      <c r="V521" s="205"/>
      <c r="W521" s="205"/>
      <c r="X521" s="205"/>
    </row>
    <row r="522" spans="1:24" ht="15.75" customHeight="1" x14ac:dyDescent="0.15">
      <c r="A522" s="205"/>
      <c r="B522" s="205"/>
      <c r="C522" s="205"/>
      <c r="D522" s="205"/>
      <c r="E522" s="205"/>
      <c r="F522" s="205"/>
      <c r="G522" s="205"/>
      <c r="H522" s="205"/>
      <c r="I522" s="205"/>
      <c r="J522" s="205"/>
      <c r="P522" s="205"/>
      <c r="Q522" s="205"/>
      <c r="R522" s="205"/>
      <c r="S522" s="205"/>
      <c r="T522" s="205"/>
      <c r="U522" s="205"/>
      <c r="V522" s="205"/>
      <c r="W522" s="205"/>
      <c r="X522" s="205"/>
    </row>
    <row r="523" spans="1:24" ht="15.75" customHeight="1" x14ac:dyDescent="0.15">
      <c r="A523" s="205"/>
      <c r="B523" s="205"/>
      <c r="C523" s="205"/>
      <c r="D523" s="205"/>
      <c r="E523" s="205"/>
      <c r="F523" s="205"/>
      <c r="G523" s="205"/>
      <c r="H523" s="205"/>
      <c r="I523" s="205"/>
      <c r="J523" s="205"/>
      <c r="P523" s="205"/>
      <c r="Q523" s="205"/>
      <c r="R523" s="205"/>
      <c r="S523" s="205"/>
      <c r="T523" s="205"/>
      <c r="U523" s="205"/>
      <c r="V523" s="205"/>
      <c r="W523" s="205"/>
      <c r="X523" s="205"/>
    </row>
    <row r="524" spans="1:24" ht="15.75" customHeight="1" x14ac:dyDescent="0.15">
      <c r="A524" s="205"/>
      <c r="B524" s="205"/>
      <c r="C524" s="205"/>
      <c r="D524" s="205"/>
      <c r="E524" s="205"/>
      <c r="F524" s="205"/>
      <c r="G524" s="205"/>
      <c r="H524" s="205"/>
      <c r="I524" s="205"/>
      <c r="J524" s="205"/>
      <c r="P524" s="205"/>
      <c r="Q524" s="205"/>
      <c r="R524" s="205"/>
      <c r="S524" s="205"/>
      <c r="T524" s="205"/>
      <c r="U524" s="205"/>
      <c r="V524" s="205"/>
      <c r="W524" s="205"/>
      <c r="X524" s="205"/>
    </row>
    <row r="525" spans="1:24" ht="15.75" customHeight="1" x14ac:dyDescent="0.15">
      <c r="A525" s="205"/>
      <c r="B525" s="205"/>
      <c r="C525" s="205"/>
      <c r="D525" s="205"/>
      <c r="E525" s="205"/>
      <c r="F525" s="205"/>
      <c r="G525" s="205"/>
      <c r="H525" s="205"/>
      <c r="I525" s="205"/>
      <c r="J525" s="205"/>
      <c r="P525" s="205"/>
      <c r="Q525" s="205"/>
      <c r="R525" s="205"/>
      <c r="S525" s="205"/>
      <c r="T525" s="205"/>
      <c r="U525" s="205"/>
      <c r="V525" s="205"/>
      <c r="W525" s="205"/>
      <c r="X525" s="205"/>
    </row>
    <row r="526" spans="1:24" ht="15.75" customHeight="1" x14ac:dyDescent="0.15">
      <c r="A526" s="205"/>
      <c r="B526" s="205"/>
      <c r="C526" s="205"/>
      <c r="D526" s="205"/>
      <c r="E526" s="205"/>
      <c r="F526" s="205"/>
      <c r="G526" s="205"/>
      <c r="H526" s="205"/>
      <c r="I526" s="205"/>
      <c r="J526" s="205"/>
      <c r="P526" s="205"/>
      <c r="Q526" s="205"/>
      <c r="R526" s="205"/>
      <c r="S526" s="205"/>
      <c r="T526" s="205"/>
      <c r="U526" s="205"/>
      <c r="V526" s="205"/>
      <c r="W526" s="205"/>
      <c r="X526" s="205"/>
    </row>
    <row r="527" spans="1:24" ht="15.75" customHeight="1" x14ac:dyDescent="0.15">
      <c r="A527" s="205"/>
      <c r="B527" s="205"/>
      <c r="C527" s="205"/>
      <c r="D527" s="205"/>
      <c r="E527" s="205"/>
      <c r="F527" s="205"/>
      <c r="G527" s="205"/>
      <c r="H527" s="205"/>
      <c r="I527" s="205"/>
      <c r="J527" s="205"/>
      <c r="P527" s="205"/>
      <c r="Q527" s="205"/>
      <c r="R527" s="205"/>
      <c r="S527" s="205"/>
      <c r="T527" s="205"/>
      <c r="U527" s="205"/>
      <c r="V527" s="205"/>
      <c r="W527" s="205"/>
      <c r="X527" s="205"/>
    </row>
    <row r="528" spans="1:24" ht="15.75" customHeight="1" x14ac:dyDescent="0.15">
      <c r="A528" s="205"/>
      <c r="B528" s="205"/>
      <c r="C528" s="205"/>
      <c r="D528" s="205"/>
      <c r="E528" s="205"/>
      <c r="F528" s="205"/>
      <c r="G528" s="205"/>
      <c r="H528" s="205"/>
      <c r="I528" s="205"/>
      <c r="J528" s="205"/>
      <c r="P528" s="205"/>
      <c r="Q528" s="205"/>
      <c r="R528" s="205"/>
      <c r="S528" s="205"/>
      <c r="T528" s="205"/>
      <c r="U528" s="205"/>
      <c r="V528" s="205"/>
      <c r="W528" s="205"/>
      <c r="X528" s="205"/>
    </row>
    <row r="529" spans="1:24" ht="15.75" customHeight="1" x14ac:dyDescent="0.15">
      <c r="A529" s="205"/>
      <c r="B529" s="205"/>
      <c r="C529" s="205"/>
      <c r="D529" s="205"/>
      <c r="E529" s="205"/>
      <c r="F529" s="205"/>
      <c r="G529" s="205"/>
      <c r="H529" s="205"/>
      <c r="I529" s="205"/>
      <c r="J529" s="205"/>
      <c r="P529" s="205"/>
      <c r="Q529" s="205"/>
      <c r="R529" s="205"/>
      <c r="S529" s="205"/>
      <c r="T529" s="205"/>
      <c r="U529" s="205"/>
      <c r="V529" s="205"/>
      <c r="W529" s="205"/>
      <c r="X529" s="205"/>
    </row>
    <row r="530" spans="1:24" ht="15.75" customHeight="1" x14ac:dyDescent="0.15">
      <c r="A530" s="205"/>
      <c r="B530" s="205"/>
      <c r="C530" s="205"/>
      <c r="D530" s="205"/>
      <c r="E530" s="205"/>
      <c r="F530" s="205"/>
      <c r="G530" s="205"/>
      <c r="H530" s="205"/>
      <c r="I530" s="205"/>
      <c r="J530" s="205"/>
      <c r="P530" s="205"/>
      <c r="Q530" s="205"/>
      <c r="R530" s="205"/>
      <c r="S530" s="205"/>
      <c r="T530" s="205"/>
      <c r="U530" s="205"/>
      <c r="V530" s="205"/>
      <c r="W530" s="205"/>
      <c r="X530" s="205"/>
    </row>
    <row r="531" spans="1:24" ht="15.75" customHeight="1" x14ac:dyDescent="0.15">
      <c r="A531" s="205"/>
      <c r="B531" s="205"/>
      <c r="C531" s="205"/>
      <c r="D531" s="205"/>
      <c r="E531" s="205"/>
      <c r="F531" s="205"/>
      <c r="G531" s="205"/>
      <c r="H531" s="205"/>
      <c r="I531" s="205"/>
      <c r="J531" s="205"/>
      <c r="P531" s="205"/>
      <c r="Q531" s="205"/>
      <c r="R531" s="205"/>
      <c r="S531" s="205"/>
      <c r="T531" s="205"/>
      <c r="U531" s="205"/>
      <c r="V531" s="205"/>
      <c r="W531" s="205"/>
      <c r="X531" s="205"/>
    </row>
    <row r="532" spans="1:24" ht="15.75" customHeight="1" x14ac:dyDescent="0.15">
      <c r="A532" s="205"/>
      <c r="B532" s="205"/>
      <c r="C532" s="205"/>
      <c r="D532" s="205"/>
      <c r="E532" s="205"/>
      <c r="F532" s="205"/>
      <c r="G532" s="205"/>
      <c r="H532" s="205"/>
      <c r="I532" s="205"/>
      <c r="J532" s="205"/>
      <c r="P532" s="205"/>
      <c r="Q532" s="205"/>
      <c r="R532" s="205"/>
      <c r="S532" s="205"/>
      <c r="T532" s="205"/>
      <c r="U532" s="205"/>
      <c r="V532" s="205"/>
      <c r="W532" s="205"/>
      <c r="X532" s="205"/>
    </row>
    <row r="533" spans="1:24" ht="15.75" customHeight="1" x14ac:dyDescent="0.15">
      <c r="A533" s="205"/>
      <c r="B533" s="205"/>
      <c r="C533" s="205"/>
      <c r="D533" s="205"/>
      <c r="E533" s="205"/>
      <c r="F533" s="205"/>
      <c r="G533" s="205"/>
      <c r="H533" s="205"/>
      <c r="I533" s="205"/>
      <c r="J533" s="205"/>
      <c r="P533" s="205"/>
      <c r="Q533" s="205"/>
      <c r="R533" s="205"/>
      <c r="S533" s="205"/>
      <c r="T533" s="205"/>
      <c r="U533" s="205"/>
      <c r="V533" s="205"/>
      <c r="W533" s="205"/>
      <c r="X533" s="205"/>
    </row>
    <row r="534" spans="1:24" ht="15.75" customHeight="1" x14ac:dyDescent="0.15">
      <c r="A534" s="205"/>
      <c r="B534" s="205"/>
      <c r="C534" s="205"/>
      <c r="D534" s="205"/>
      <c r="E534" s="205"/>
      <c r="F534" s="205"/>
      <c r="G534" s="205"/>
      <c r="H534" s="205"/>
      <c r="I534" s="205"/>
      <c r="J534" s="205"/>
      <c r="P534" s="205"/>
      <c r="Q534" s="205"/>
      <c r="R534" s="205"/>
      <c r="S534" s="205"/>
      <c r="T534" s="205"/>
      <c r="U534" s="205"/>
      <c r="V534" s="205"/>
      <c r="W534" s="205"/>
      <c r="X534" s="205"/>
    </row>
    <row r="535" spans="1:24" ht="15.75" customHeight="1" x14ac:dyDescent="0.15">
      <c r="A535" s="205"/>
      <c r="B535" s="205"/>
      <c r="C535" s="205"/>
      <c r="D535" s="205"/>
      <c r="E535" s="205"/>
      <c r="F535" s="205"/>
      <c r="G535" s="205"/>
      <c r="H535" s="205"/>
      <c r="I535" s="205"/>
      <c r="J535" s="205"/>
      <c r="P535" s="205"/>
      <c r="Q535" s="205"/>
      <c r="R535" s="205"/>
      <c r="S535" s="205"/>
      <c r="T535" s="205"/>
      <c r="U535" s="205"/>
      <c r="V535" s="205"/>
      <c r="W535" s="205"/>
      <c r="X535" s="205"/>
    </row>
    <row r="536" spans="1:24" ht="15.75" customHeight="1" x14ac:dyDescent="0.15">
      <c r="A536" s="205"/>
      <c r="B536" s="205"/>
      <c r="C536" s="205"/>
      <c r="D536" s="205"/>
      <c r="E536" s="205"/>
      <c r="F536" s="205"/>
      <c r="G536" s="205"/>
      <c r="H536" s="205"/>
      <c r="I536" s="205"/>
      <c r="J536" s="205"/>
      <c r="P536" s="205"/>
      <c r="Q536" s="205"/>
      <c r="R536" s="205"/>
      <c r="S536" s="205"/>
      <c r="T536" s="205"/>
      <c r="U536" s="205"/>
      <c r="V536" s="205"/>
      <c r="W536" s="205"/>
      <c r="X536" s="205"/>
    </row>
    <row r="537" spans="1:24" ht="15.75" customHeight="1" x14ac:dyDescent="0.15">
      <c r="A537" s="205"/>
      <c r="B537" s="205"/>
      <c r="C537" s="205"/>
      <c r="D537" s="205"/>
      <c r="E537" s="205"/>
      <c r="F537" s="205"/>
      <c r="G537" s="205"/>
      <c r="H537" s="205"/>
      <c r="I537" s="205"/>
      <c r="J537" s="205"/>
      <c r="P537" s="205"/>
      <c r="Q537" s="205"/>
      <c r="R537" s="205"/>
      <c r="S537" s="205"/>
      <c r="T537" s="205"/>
      <c r="U537" s="205"/>
      <c r="V537" s="205"/>
      <c r="W537" s="205"/>
      <c r="X537" s="205"/>
    </row>
    <row r="538" spans="1:24" ht="15.75" customHeight="1" x14ac:dyDescent="0.15">
      <c r="A538" s="205"/>
      <c r="B538" s="205"/>
      <c r="C538" s="205"/>
      <c r="D538" s="205"/>
      <c r="E538" s="205"/>
      <c r="F538" s="205"/>
      <c r="G538" s="205"/>
      <c r="H538" s="205"/>
      <c r="I538" s="205"/>
      <c r="J538" s="205"/>
      <c r="P538" s="205"/>
      <c r="Q538" s="205"/>
      <c r="R538" s="205"/>
      <c r="S538" s="205"/>
      <c r="T538" s="205"/>
      <c r="U538" s="205"/>
      <c r="V538" s="205"/>
      <c r="W538" s="205"/>
      <c r="X538" s="205"/>
    </row>
    <row r="539" spans="1:24" ht="15.75" customHeight="1" x14ac:dyDescent="0.15">
      <c r="A539" s="205"/>
      <c r="B539" s="205"/>
      <c r="C539" s="205"/>
      <c r="D539" s="205"/>
      <c r="E539" s="205"/>
      <c r="F539" s="205"/>
      <c r="G539" s="205"/>
      <c r="H539" s="205"/>
      <c r="I539" s="205"/>
      <c r="J539" s="205"/>
      <c r="P539" s="205"/>
      <c r="Q539" s="205"/>
      <c r="R539" s="205"/>
      <c r="S539" s="205"/>
      <c r="T539" s="205"/>
      <c r="U539" s="205"/>
      <c r="V539" s="205"/>
      <c r="W539" s="205"/>
      <c r="X539" s="205"/>
    </row>
    <row r="540" spans="1:24" ht="15.75" customHeight="1" x14ac:dyDescent="0.15">
      <c r="A540" s="205"/>
      <c r="B540" s="205"/>
      <c r="C540" s="205"/>
      <c r="D540" s="205"/>
      <c r="E540" s="205"/>
      <c r="F540" s="205"/>
      <c r="G540" s="205"/>
      <c r="H540" s="205"/>
      <c r="I540" s="205"/>
      <c r="J540" s="205"/>
      <c r="P540" s="205"/>
      <c r="Q540" s="205"/>
      <c r="R540" s="205"/>
      <c r="S540" s="205"/>
      <c r="T540" s="205"/>
      <c r="U540" s="205"/>
      <c r="V540" s="205"/>
      <c r="W540" s="205"/>
      <c r="X540" s="205"/>
    </row>
    <row r="541" spans="1:24" ht="15.75" customHeight="1" x14ac:dyDescent="0.15">
      <c r="A541" s="205"/>
      <c r="B541" s="205"/>
      <c r="C541" s="205"/>
      <c r="D541" s="205"/>
      <c r="E541" s="205"/>
      <c r="F541" s="205"/>
      <c r="G541" s="205"/>
      <c r="H541" s="205"/>
      <c r="I541" s="205"/>
      <c r="J541" s="205"/>
      <c r="P541" s="205"/>
      <c r="Q541" s="205"/>
      <c r="R541" s="205"/>
      <c r="S541" s="205"/>
      <c r="T541" s="205"/>
      <c r="U541" s="205"/>
      <c r="V541" s="205"/>
      <c r="W541" s="205"/>
      <c r="X541" s="205"/>
    </row>
    <row r="542" spans="1:24" ht="15.75" customHeight="1" x14ac:dyDescent="0.15">
      <c r="A542" s="205"/>
      <c r="B542" s="205"/>
      <c r="C542" s="205"/>
      <c r="D542" s="205"/>
      <c r="E542" s="205"/>
      <c r="F542" s="205"/>
      <c r="G542" s="205"/>
      <c r="H542" s="205"/>
      <c r="I542" s="205"/>
      <c r="J542" s="205"/>
      <c r="P542" s="205"/>
      <c r="Q542" s="205"/>
      <c r="R542" s="205"/>
      <c r="S542" s="205"/>
      <c r="T542" s="205"/>
      <c r="U542" s="205"/>
      <c r="V542" s="205"/>
      <c r="W542" s="205"/>
      <c r="X542" s="205"/>
    </row>
    <row r="543" spans="1:24" ht="15.75" customHeight="1" x14ac:dyDescent="0.15">
      <c r="A543" s="205"/>
      <c r="B543" s="205"/>
      <c r="C543" s="205"/>
      <c r="D543" s="205"/>
      <c r="E543" s="205"/>
      <c r="F543" s="205"/>
      <c r="G543" s="205"/>
      <c r="H543" s="205"/>
      <c r="I543" s="205"/>
      <c r="J543" s="205"/>
      <c r="P543" s="205"/>
      <c r="Q543" s="205"/>
      <c r="R543" s="205"/>
      <c r="S543" s="205"/>
      <c r="T543" s="205"/>
      <c r="U543" s="205"/>
      <c r="V543" s="205"/>
      <c r="W543" s="205"/>
      <c r="X543" s="205"/>
    </row>
    <row r="544" spans="1:24" ht="15.75" customHeight="1" x14ac:dyDescent="0.15">
      <c r="A544" s="205"/>
      <c r="B544" s="205"/>
      <c r="C544" s="205"/>
      <c r="D544" s="205"/>
      <c r="E544" s="205"/>
      <c r="F544" s="205"/>
      <c r="G544" s="205"/>
      <c r="H544" s="205"/>
      <c r="I544" s="205"/>
      <c r="J544" s="205"/>
      <c r="P544" s="205"/>
      <c r="Q544" s="205"/>
      <c r="R544" s="205"/>
      <c r="S544" s="205"/>
      <c r="T544" s="205"/>
      <c r="U544" s="205"/>
      <c r="V544" s="205"/>
      <c r="W544" s="205"/>
      <c r="X544" s="205"/>
    </row>
    <row r="545" spans="1:24" ht="15.75" customHeight="1" x14ac:dyDescent="0.15">
      <c r="A545" s="205"/>
      <c r="B545" s="205"/>
      <c r="C545" s="205"/>
      <c r="D545" s="205"/>
      <c r="E545" s="205"/>
      <c r="F545" s="205"/>
      <c r="G545" s="205"/>
      <c r="H545" s="205"/>
      <c r="I545" s="205"/>
      <c r="J545" s="205"/>
      <c r="P545" s="205"/>
      <c r="Q545" s="205"/>
      <c r="R545" s="205"/>
      <c r="S545" s="205"/>
      <c r="T545" s="205"/>
      <c r="U545" s="205"/>
      <c r="V545" s="205"/>
      <c r="W545" s="205"/>
      <c r="X545" s="205"/>
    </row>
    <row r="546" spans="1:24" ht="15.75" customHeight="1" x14ac:dyDescent="0.15">
      <c r="A546" s="205"/>
      <c r="B546" s="205"/>
      <c r="C546" s="205"/>
      <c r="D546" s="205"/>
      <c r="E546" s="205"/>
      <c r="F546" s="205"/>
      <c r="G546" s="205"/>
      <c r="H546" s="205"/>
      <c r="I546" s="205"/>
      <c r="J546" s="205"/>
      <c r="P546" s="205"/>
      <c r="Q546" s="205"/>
      <c r="R546" s="205"/>
      <c r="S546" s="205"/>
      <c r="T546" s="205"/>
      <c r="U546" s="205"/>
      <c r="V546" s="205"/>
      <c r="W546" s="205"/>
      <c r="X546" s="205"/>
    </row>
    <row r="547" spans="1:24" ht="15.75" customHeight="1" x14ac:dyDescent="0.15">
      <c r="A547" s="205"/>
      <c r="B547" s="205"/>
      <c r="C547" s="205"/>
      <c r="D547" s="205"/>
      <c r="E547" s="205"/>
      <c r="F547" s="205"/>
      <c r="G547" s="205"/>
      <c r="H547" s="205"/>
      <c r="I547" s="205"/>
      <c r="J547" s="205"/>
      <c r="P547" s="205"/>
      <c r="Q547" s="205"/>
      <c r="R547" s="205"/>
      <c r="S547" s="205"/>
      <c r="T547" s="205"/>
      <c r="U547" s="205"/>
      <c r="V547" s="205"/>
      <c r="W547" s="205"/>
      <c r="X547" s="205"/>
    </row>
    <row r="548" spans="1:24" ht="15.75" customHeight="1" x14ac:dyDescent="0.15">
      <c r="A548" s="205"/>
      <c r="B548" s="205"/>
      <c r="C548" s="205"/>
      <c r="D548" s="205"/>
      <c r="E548" s="205"/>
      <c r="F548" s="205"/>
      <c r="G548" s="205"/>
      <c r="H548" s="205"/>
      <c r="I548" s="205"/>
      <c r="J548" s="205"/>
      <c r="P548" s="205"/>
      <c r="Q548" s="205"/>
      <c r="R548" s="205"/>
      <c r="S548" s="205"/>
      <c r="T548" s="205"/>
      <c r="U548" s="205"/>
      <c r="V548" s="205"/>
      <c r="W548" s="205"/>
      <c r="X548" s="205"/>
    </row>
    <row r="549" spans="1:24" ht="15.75" customHeight="1" x14ac:dyDescent="0.15">
      <c r="A549" s="205"/>
      <c r="B549" s="205"/>
      <c r="C549" s="205"/>
      <c r="D549" s="205"/>
      <c r="E549" s="205"/>
      <c r="F549" s="205"/>
      <c r="G549" s="205"/>
      <c r="H549" s="205"/>
      <c r="I549" s="205"/>
      <c r="J549" s="205"/>
      <c r="P549" s="205"/>
      <c r="Q549" s="205"/>
      <c r="R549" s="205"/>
      <c r="S549" s="205"/>
      <c r="T549" s="205"/>
      <c r="U549" s="205"/>
      <c r="V549" s="205"/>
      <c r="W549" s="205"/>
      <c r="X549" s="205"/>
    </row>
    <row r="550" spans="1:24" ht="15.75" customHeight="1" x14ac:dyDescent="0.15">
      <c r="A550" s="205"/>
      <c r="B550" s="205"/>
      <c r="C550" s="205"/>
      <c r="D550" s="205"/>
      <c r="E550" s="205"/>
      <c r="F550" s="205"/>
      <c r="G550" s="205"/>
      <c r="H550" s="205"/>
      <c r="I550" s="205"/>
      <c r="J550" s="205"/>
      <c r="P550" s="205"/>
      <c r="Q550" s="205"/>
      <c r="R550" s="205"/>
      <c r="S550" s="205"/>
      <c r="T550" s="205"/>
      <c r="U550" s="205"/>
      <c r="V550" s="205"/>
      <c r="W550" s="205"/>
      <c r="X550" s="205"/>
    </row>
    <row r="551" spans="1:24" ht="15.75" customHeight="1" x14ac:dyDescent="0.15">
      <c r="A551" s="205"/>
      <c r="B551" s="205"/>
      <c r="C551" s="205"/>
      <c r="D551" s="205"/>
      <c r="E551" s="205"/>
      <c r="F551" s="205"/>
      <c r="G551" s="205"/>
      <c r="H551" s="205"/>
      <c r="I551" s="205"/>
      <c r="J551" s="205"/>
      <c r="P551" s="205"/>
      <c r="Q551" s="205"/>
      <c r="R551" s="205"/>
      <c r="S551" s="205"/>
      <c r="T551" s="205"/>
      <c r="U551" s="205"/>
      <c r="V551" s="205"/>
      <c r="W551" s="205"/>
      <c r="X551" s="205"/>
    </row>
    <row r="552" spans="1:24" ht="15.75" customHeight="1" x14ac:dyDescent="0.15">
      <c r="A552" s="205"/>
      <c r="B552" s="205"/>
      <c r="C552" s="205"/>
      <c r="D552" s="205"/>
      <c r="E552" s="205"/>
      <c r="F552" s="205"/>
      <c r="G552" s="205"/>
      <c r="H552" s="205"/>
      <c r="I552" s="205"/>
      <c r="J552" s="205"/>
      <c r="P552" s="205"/>
      <c r="Q552" s="205"/>
      <c r="R552" s="205"/>
      <c r="S552" s="205"/>
      <c r="T552" s="205"/>
      <c r="U552" s="205"/>
      <c r="V552" s="205"/>
      <c r="W552" s="205"/>
      <c r="X552" s="205"/>
    </row>
    <row r="553" spans="1:24" ht="15.75" customHeight="1" x14ac:dyDescent="0.15">
      <c r="A553" s="205"/>
      <c r="B553" s="205"/>
      <c r="C553" s="205"/>
      <c r="D553" s="205"/>
      <c r="E553" s="205"/>
      <c r="F553" s="205"/>
      <c r="G553" s="205"/>
      <c r="H553" s="205"/>
      <c r="I553" s="205"/>
      <c r="J553" s="205"/>
      <c r="P553" s="205"/>
      <c r="Q553" s="205"/>
      <c r="R553" s="205"/>
      <c r="S553" s="205"/>
      <c r="T553" s="205"/>
      <c r="U553" s="205"/>
      <c r="V553" s="205"/>
      <c r="W553" s="205"/>
      <c r="X553" s="205"/>
    </row>
    <row r="554" spans="1:24" ht="15.75" customHeight="1" x14ac:dyDescent="0.15">
      <c r="A554" s="205"/>
      <c r="B554" s="205"/>
      <c r="C554" s="205"/>
      <c r="D554" s="205"/>
      <c r="E554" s="205"/>
      <c r="F554" s="205"/>
      <c r="G554" s="205"/>
      <c r="H554" s="205"/>
      <c r="I554" s="205"/>
      <c r="J554" s="205"/>
      <c r="P554" s="205"/>
      <c r="Q554" s="205"/>
      <c r="R554" s="205"/>
      <c r="S554" s="205"/>
      <c r="T554" s="205"/>
      <c r="U554" s="205"/>
      <c r="V554" s="205"/>
      <c r="W554" s="205"/>
      <c r="X554" s="205"/>
    </row>
    <row r="555" spans="1:24" ht="15.75" customHeight="1" x14ac:dyDescent="0.15">
      <c r="A555" s="205"/>
      <c r="B555" s="205"/>
      <c r="C555" s="205"/>
      <c r="D555" s="205"/>
      <c r="E555" s="205"/>
      <c r="F555" s="205"/>
      <c r="G555" s="205"/>
      <c r="H555" s="205"/>
      <c r="I555" s="205"/>
      <c r="J555" s="205"/>
      <c r="P555" s="205"/>
      <c r="Q555" s="205"/>
      <c r="R555" s="205"/>
      <c r="S555" s="205"/>
      <c r="T555" s="205"/>
      <c r="U555" s="205"/>
      <c r="V555" s="205"/>
      <c r="W555" s="205"/>
      <c r="X555" s="205"/>
    </row>
    <row r="556" spans="1:24" ht="15.75" customHeight="1" x14ac:dyDescent="0.15">
      <c r="A556" s="205"/>
      <c r="B556" s="205"/>
      <c r="C556" s="205"/>
      <c r="D556" s="205"/>
      <c r="E556" s="205"/>
      <c r="F556" s="205"/>
      <c r="G556" s="205"/>
      <c r="H556" s="205"/>
      <c r="I556" s="205"/>
      <c r="J556" s="205"/>
      <c r="P556" s="205"/>
      <c r="Q556" s="205"/>
      <c r="R556" s="205"/>
      <c r="S556" s="205"/>
      <c r="T556" s="205"/>
      <c r="U556" s="205"/>
      <c r="V556" s="205"/>
      <c r="W556" s="205"/>
      <c r="X556" s="205"/>
    </row>
    <row r="557" spans="1:24" ht="15.75" customHeight="1" x14ac:dyDescent="0.15">
      <c r="A557" s="205"/>
      <c r="B557" s="205"/>
      <c r="C557" s="205"/>
      <c r="D557" s="205"/>
      <c r="E557" s="205"/>
      <c r="F557" s="205"/>
      <c r="G557" s="205"/>
      <c r="H557" s="205"/>
      <c r="I557" s="205"/>
      <c r="J557" s="205"/>
      <c r="P557" s="205"/>
      <c r="Q557" s="205"/>
      <c r="R557" s="205"/>
      <c r="S557" s="205"/>
      <c r="T557" s="205"/>
      <c r="U557" s="205"/>
      <c r="V557" s="205"/>
      <c r="W557" s="205"/>
      <c r="X557" s="205"/>
    </row>
    <row r="558" spans="1:24" ht="15.75" customHeight="1" x14ac:dyDescent="0.15">
      <c r="A558" s="205"/>
      <c r="B558" s="205"/>
      <c r="C558" s="205"/>
      <c r="D558" s="205"/>
      <c r="E558" s="205"/>
      <c r="F558" s="205"/>
      <c r="G558" s="205"/>
      <c r="H558" s="205"/>
      <c r="I558" s="205"/>
      <c r="J558" s="205"/>
      <c r="P558" s="205"/>
      <c r="Q558" s="205"/>
      <c r="R558" s="205"/>
      <c r="S558" s="205"/>
      <c r="T558" s="205"/>
      <c r="U558" s="205"/>
      <c r="V558" s="205"/>
      <c r="W558" s="205"/>
      <c r="X558" s="205"/>
    </row>
    <row r="559" spans="1:24" ht="15.75" customHeight="1" x14ac:dyDescent="0.15">
      <c r="A559" s="205"/>
      <c r="B559" s="205"/>
      <c r="C559" s="205"/>
      <c r="D559" s="205"/>
      <c r="E559" s="205"/>
      <c r="F559" s="205"/>
      <c r="G559" s="205"/>
      <c r="H559" s="205"/>
      <c r="I559" s="205"/>
      <c r="J559" s="205"/>
      <c r="P559" s="205"/>
      <c r="Q559" s="205"/>
      <c r="R559" s="205"/>
      <c r="S559" s="205"/>
      <c r="T559" s="205"/>
      <c r="U559" s="205"/>
      <c r="V559" s="205"/>
      <c r="W559" s="205"/>
      <c r="X559" s="205"/>
    </row>
    <row r="560" spans="1:24" ht="15.75" customHeight="1" x14ac:dyDescent="0.15">
      <c r="A560" s="205"/>
      <c r="B560" s="205"/>
      <c r="C560" s="205"/>
      <c r="D560" s="205"/>
      <c r="E560" s="205"/>
      <c r="F560" s="205"/>
      <c r="G560" s="205"/>
      <c r="H560" s="205"/>
      <c r="I560" s="205"/>
      <c r="J560" s="205"/>
      <c r="P560" s="205"/>
      <c r="Q560" s="205"/>
      <c r="R560" s="205"/>
      <c r="S560" s="205"/>
      <c r="T560" s="205"/>
      <c r="U560" s="205"/>
      <c r="V560" s="205"/>
      <c r="W560" s="205"/>
      <c r="X560" s="205"/>
    </row>
    <row r="561" spans="1:24" ht="15.75" customHeight="1" x14ac:dyDescent="0.15">
      <c r="A561" s="205"/>
      <c r="B561" s="205"/>
      <c r="C561" s="205"/>
      <c r="D561" s="205"/>
      <c r="E561" s="205"/>
      <c r="F561" s="205"/>
      <c r="G561" s="205"/>
      <c r="H561" s="205"/>
      <c r="I561" s="205"/>
      <c r="J561" s="205"/>
      <c r="P561" s="205"/>
      <c r="Q561" s="205"/>
      <c r="R561" s="205"/>
      <c r="S561" s="205"/>
      <c r="T561" s="205"/>
      <c r="U561" s="205"/>
      <c r="V561" s="205"/>
      <c r="W561" s="205"/>
      <c r="X561" s="205"/>
    </row>
    <row r="562" spans="1:24" ht="15.75" customHeight="1" x14ac:dyDescent="0.15">
      <c r="A562" s="205"/>
      <c r="B562" s="205"/>
      <c r="C562" s="205"/>
      <c r="D562" s="205"/>
      <c r="E562" s="205"/>
      <c r="F562" s="205"/>
      <c r="G562" s="205"/>
      <c r="H562" s="205"/>
      <c r="I562" s="205"/>
      <c r="J562" s="205"/>
      <c r="P562" s="205"/>
      <c r="Q562" s="205"/>
      <c r="R562" s="205"/>
      <c r="S562" s="205"/>
      <c r="T562" s="205"/>
      <c r="U562" s="205"/>
      <c r="V562" s="205"/>
      <c r="W562" s="205"/>
      <c r="X562" s="205"/>
    </row>
    <row r="563" spans="1:24" ht="15.75" customHeight="1" x14ac:dyDescent="0.15">
      <c r="A563" s="205"/>
      <c r="B563" s="205"/>
      <c r="C563" s="205"/>
      <c r="D563" s="205"/>
      <c r="E563" s="205"/>
      <c r="F563" s="205"/>
      <c r="G563" s="205"/>
      <c r="H563" s="205"/>
      <c r="I563" s="205"/>
      <c r="J563" s="205"/>
      <c r="P563" s="205"/>
      <c r="Q563" s="205"/>
      <c r="R563" s="205"/>
      <c r="S563" s="205"/>
      <c r="T563" s="205"/>
      <c r="U563" s="205"/>
      <c r="V563" s="205"/>
      <c r="W563" s="205"/>
      <c r="X563" s="205"/>
    </row>
    <row r="564" spans="1:24" ht="15.75" customHeight="1" x14ac:dyDescent="0.15">
      <c r="A564" s="205"/>
      <c r="B564" s="205"/>
      <c r="C564" s="205"/>
      <c r="D564" s="205"/>
      <c r="E564" s="205"/>
      <c r="F564" s="205"/>
      <c r="G564" s="205"/>
      <c r="H564" s="205"/>
      <c r="I564" s="205"/>
      <c r="J564" s="205"/>
      <c r="P564" s="205"/>
      <c r="Q564" s="205"/>
      <c r="R564" s="205"/>
      <c r="S564" s="205"/>
      <c r="T564" s="205"/>
      <c r="U564" s="205"/>
      <c r="V564" s="205"/>
      <c r="W564" s="205"/>
      <c r="X564" s="205"/>
    </row>
    <row r="565" spans="1:24" ht="15.75" customHeight="1" x14ac:dyDescent="0.15">
      <c r="A565" s="205"/>
      <c r="B565" s="205"/>
      <c r="C565" s="205"/>
      <c r="D565" s="205"/>
      <c r="E565" s="205"/>
      <c r="F565" s="205"/>
      <c r="G565" s="205"/>
      <c r="H565" s="205"/>
      <c r="I565" s="205"/>
      <c r="J565" s="205"/>
      <c r="P565" s="205"/>
      <c r="Q565" s="205"/>
      <c r="R565" s="205"/>
      <c r="S565" s="205"/>
      <c r="T565" s="205"/>
      <c r="U565" s="205"/>
      <c r="V565" s="205"/>
      <c r="W565" s="205"/>
      <c r="X565" s="205"/>
    </row>
    <row r="566" spans="1:24" ht="15.75" customHeight="1" x14ac:dyDescent="0.15">
      <c r="A566" s="205"/>
      <c r="B566" s="205"/>
      <c r="C566" s="205"/>
      <c r="D566" s="205"/>
      <c r="E566" s="205"/>
      <c r="F566" s="205"/>
      <c r="G566" s="205"/>
      <c r="H566" s="205"/>
      <c r="I566" s="205"/>
      <c r="J566" s="205"/>
      <c r="P566" s="205"/>
      <c r="Q566" s="205"/>
      <c r="R566" s="205"/>
      <c r="S566" s="205"/>
      <c r="T566" s="205"/>
      <c r="U566" s="205"/>
      <c r="V566" s="205"/>
      <c r="W566" s="205"/>
      <c r="X566" s="205"/>
    </row>
    <row r="567" spans="1:24" ht="15.75" customHeight="1" x14ac:dyDescent="0.15">
      <c r="A567" s="205"/>
      <c r="B567" s="205"/>
      <c r="C567" s="205"/>
      <c r="D567" s="205"/>
      <c r="E567" s="205"/>
      <c r="F567" s="205"/>
      <c r="G567" s="205"/>
      <c r="H567" s="205"/>
      <c r="I567" s="205"/>
      <c r="J567" s="205"/>
      <c r="P567" s="205"/>
      <c r="Q567" s="205"/>
      <c r="R567" s="205"/>
      <c r="S567" s="205"/>
      <c r="T567" s="205"/>
      <c r="U567" s="205"/>
      <c r="V567" s="205"/>
      <c r="W567" s="205"/>
      <c r="X567" s="205"/>
    </row>
    <row r="568" spans="1:24" ht="15.75" customHeight="1" x14ac:dyDescent="0.15">
      <c r="A568" s="205"/>
      <c r="B568" s="205"/>
      <c r="C568" s="205"/>
      <c r="D568" s="205"/>
      <c r="E568" s="205"/>
      <c r="F568" s="205"/>
      <c r="G568" s="205"/>
      <c r="H568" s="205"/>
      <c r="I568" s="205"/>
      <c r="J568" s="205"/>
      <c r="P568" s="205"/>
      <c r="Q568" s="205"/>
      <c r="R568" s="205"/>
      <c r="S568" s="205"/>
      <c r="T568" s="205"/>
      <c r="U568" s="205"/>
      <c r="V568" s="205"/>
      <c r="W568" s="205"/>
      <c r="X568" s="205"/>
    </row>
    <row r="569" spans="1:24" ht="15.75" customHeight="1" x14ac:dyDescent="0.15">
      <c r="A569" s="205"/>
      <c r="B569" s="205"/>
      <c r="C569" s="205"/>
      <c r="D569" s="205"/>
      <c r="E569" s="205"/>
      <c r="F569" s="205"/>
      <c r="G569" s="205"/>
      <c r="H569" s="205"/>
      <c r="I569" s="205"/>
      <c r="J569" s="205"/>
      <c r="P569" s="205"/>
      <c r="Q569" s="205"/>
      <c r="R569" s="205"/>
      <c r="S569" s="205"/>
      <c r="T569" s="205"/>
      <c r="U569" s="205"/>
      <c r="V569" s="205"/>
      <c r="W569" s="205"/>
      <c r="X569" s="205"/>
    </row>
    <row r="570" spans="1:24" ht="15.75" customHeight="1" x14ac:dyDescent="0.15">
      <c r="A570" s="205"/>
      <c r="B570" s="205"/>
      <c r="C570" s="205"/>
      <c r="D570" s="205"/>
      <c r="E570" s="205"/>
      <c r="F570" s="205"/>
      <c r="G570" s="205"/>
      <c r="H570" s="205"/>
      <c r="I570" s="205"/>
      <c r="J570" s="205"/>
      <c r="P570" s="205"/>
      <c r="Q570" s="205"/>
      <c r="R570" s="205"/>
      <c r="S570" s="205"/>
      <c r="T570" s="205"/>
      <c r="U570" s="205"/>
      <c r="V570" s="205"/>
      <c r="W570" s="205"/>
      <c r="X570" s="205"/>
    </row>
    <row r="571" spans="1:24" ht="15.75" customHeight="1" x14ac:dyDescent="0.15">
      <c r="A571" s="205"/>
      <c r="B571" s="205"/>
      <c r="C571" s="205"/>
      <c r="D571" s="205"/>
      <c r="E571" s="205"/>
      <c r="F571" s="205"/>
      <c r="G571" s="205"/>
      <c r="H571" s="205"/>
      <c r="I571" s="205"/>
      <c r="J571" s="205"/>
      <c r="P571" s="205"/>
      <c r="Q571" s="205"/>
      <c r="R571" s="205"/>
      <c r="S571" s="205"/>
      <c r="T571" s="205"/>
      <c r="U571" s="205"/>
      <c r="V571" s="205"/>
      <c r="W571" s="205"/>
      <c r="X571" s="205"/>
    </row>
    <row r="572" spans="1:24" ht="15.75" customHeight="1" x14ac:dyDescent="0.15">
      <c r="A572" s="205"/>
      <c r="B572" s="205"/>
      <c r="C572" s="205"/>
      <c r="D572" s="205"/>
      <c r="E572" s="205"/>
      <c r="F572" s="205"/>
      <c r="G572" s="205"/>
      <c r="H572" s="205"/>
      <c r="I572" s="205"/>
      <c r="J572" s="205"/>
      <c r="P572" s="205"/>
      <c r="Q572" s="205"/>
      <c r="R572" s="205"/>
      <c r="S572" s="205"/>
      <c r="T572" s="205"/>
      <c r="U572" s="205"/>
      <c r="V572" s="205"/>
      <c r="W572" s="205"/>
      <c r="X572" s="205"/>
    </row>
    <row r="573" spans="1:24" ht="15.75" customHeight="1" x14ac:dyDescent="0.15">
      <c r="A573" s="205"/>
      <c r="B573" s="205"/>
      <c r="C573" s="205"/>
      <c r="D573" s="205"/>
      <c r="E573" s="205"/>
      <c r="F573" s="205"/>
      <c r="G573" s="205"/>
      <c r="H573" s="205"/>
      <c r="I573" s="205"/>
      <c r="J573" s="205"/>
      <c r="P573" s="205"/>
      <c r="Q573" s="205"/>
      <c r="R573" s="205"/>
      <c r="S573" s="205"/>
      <c r="T573" s="205"/>
      <c r="U573" s="205"/>
      <c r="V573" s="205"/>
      <c r="W573" s="205"/>
      <c r="X573" s="205"/>
    </row>
    <row r="574" spans="1:24" ht="15.75" customHeight="1" x14ac:dyDescent="0.15">
      <c r="A574" s="205"/>
      <c r="B574" s="205"/>
      <c r="C574" s="205"/>
      <c r="D574" s="205"/>
      <c r="E574" s="205"/>
      <c r="F574" s="205"/>
      <c r="G574" s="205"/>
      <c r="H574" s="205"/>
      <c r="I574" s="205"/>
      <c r="J574" s="205"/>
      <c r="P574" s="205"/>
      <c r="Q574" s="205"/>
      <c r="R574" s="205"/>
      <c r="S574" s="205"/>
      <c r="T574" s="205"/>
      <c r="U574" s="205"/>
      <c r="V574" s="205"/>
      <c r="W574" s="205"/>
      <c r="X574" s="205"/>
    </row>
    <row r="575" spans="1:24" ht="15.75" customHeight="1" x14ac:dyDescent="0.15">
      <c r="A575" s="205"/>
      <c r="B575" s="205"/>
      <c r="C575" s="205"/>
      <c r="D575" s="205"/>
      <c r="E575" s="205"/>
      <c r="F575" s="205"/>
      <c r="G575" s="205"/>
      <c r="H575" s="205"/>
      <c r="I575" s="205"/>
      <c r="J575" s="205"/>
      <c r="P575" s="205"/>
      <c r="Q575" s="205"/>
      <c r="R575" s="205"/>
      <c r="S575" s="205"/>
      <c r="T575" s="205"/>
      <c r="U575" s="205"/>
      <c r="V575" s="205"/>
      <c r="W575" s="205"/>
      <c r="X575" s="205"/>
    </row>
    <row r="576" spans="1:24" ht="15.75" customHeight="1" x14ac:dyDescent="0.15">
      <c r="A576" s="205"/>
      <c r="B576" s="205"/>
      <c r="C576" s="205"/>
      <c r="D576" s="205"/>
      <c r="E576" s="205"/>
      <c r="F576" s="205"/>
      <c r="G576" s="205"/>
      <c r="H576" s="205"/>
      <c r="I576" s="205"/>
      <c r="J576" s="205"/>
      <c r="P576" s="205"/>
      <c r="Q576" s="205"/>
      <c r="R576" s="205"/>
      <c r="S576" s="205"/>
      <c r="T576" s="205"/>
      <c r="U576" s="205"/>
      <c r="V576" s="205"/>
      <c r="W576" s="205"/>
      <c r="X576" s="205"/>
    </row>
    <row r="577" spans="1:24" ht="15.75" customHeight="1" x14ac:dyDescent="0.15">
      <c r="A577" s="205"/>
      <c r="B577" s="205"/>
      <c r="C577" s="205"/>
      <c r="D577" s="205"/>
      <c r="E577" s="205"/>
      <c r="F577" s="205"/>
      <c r="G577" s="205"/>
      <c r="H577" s="205"/>
      <c r="I577" s="205"/>
      <c r="J577" s="205"/>
      <c r="P577" s="205"/>
      <c r="Q577" s="205"/>
      <c r="R577" s="205"/>
      <c r="S577" s="205"/>
      <c r="T577" s="205"/>
      <c r="U577" s="205"/>
      <c r="V577" s="205"/>
      <c r="W577" s="205"/>
      <c r="X577" s="205"/>
    </row>
    <row r="578" spans="1:24" ht="15.75" customHeight="1" x14ac:dyDescent="0.15">
      <c r="A578" s="205"/>
      <c r="B578" s="205"/>
      <c r="C578" s="205"/>
      <c r="D578" s="205"/>
      <c r="E578" s="205"/>
      <c r="F578" s="205"/>
      <c r="G578" s="205"/>
      <c r="H578" s="205"/>
      <c r="I578" s="205"/>
      <c r="J578" s="205"/>
      <c r="P578" s="205"/>
      <c r="Q578" s="205"/>
      <c r="R578" s="205"/>
      <c r="S578" s="205"/>
      <c r="T578" s="205"/>
      <c r="U578" s="205"/>
      <c r="V578" s="205"/>
      <c r="W578" s="205"/>
      <c r="X578" s="205"/>
    </row>
    <row r="579" spans="1:24" ht="15.75" customHeight="1" x14ac:dyDescent="0.15">
      <c r="A579" s="205"/>
      <c r="B579" s="205"/>
      <c r="C579" s="205"/>
      <c r="D579" s="205"/>
      <c r="E579" s="205"/>
      <c r="F579" s="205"/>
      <c r="G579" s="205"/>
      <c r="H579" s="205"/>
      <c r="I579" s="205"/>
      <c r="J579" s="205"/>
      <c r="P579" s="205"/>
      <c r="Q579" s="205"/>
      <c r="R579" s="205"/>
      <c r="S579" s="205"/>
      <c r="T579" s="205"/>
      <c r="U579" s="205"/>
      <c r="V579" s="205"/>
      <c r="W579" s="205"/>
      <c r="X579" s="205"/>
    </row>
    <row r="580" spans="1:24" ht="15.75" customHeight="1" x14ac:dyDescent="0.15">
      <c r="A580" s="205"/>
      <c r="B580" s="205"/>
      <c r="C580" s="205"/>
      <c r="D580" s="205"/>
      <c r="E580" s="205"/>
      <c r="F580" s="205"/>
      <c r="G580" s="205"/>
      <c r="H580" s="205"/>
      <c r="I580" s="205"/>
      <c r="J580" s="205"/>
      <c r="P580" s="205"/>
      <c r="Q580" s="205"/>
      <c r="R580" s="205"/>
      <c r="S580" s="205"/>
      <c r="T580" s="205"/>
      <c r="U580" s="205"/>
      <c r="V580" s="205"/>
      <c r="W580" s="205"/>
      <c r="X580" s="205"/>
    </row>
    <row r="581" spans="1:24" ht="15.75" customHeight="1" x14ac:dyDescent="0.15">
      <c r="A581" s="205"/>
      <c r="B581" s="205"/>
      <c r="C581" s="205"/>
      <c r="D581" s="205"/>
      <c r="E581" s="205"/>
      <c r="F581" s="205"/>
      <c r="G581" s="205"/>
      <c r="H581" s="205"/>
      <c r="I581" s="205"/>
      <c r="J581" s="205"/>
      <c r="P581" s="205"/>
      <c r="Q581" s="205"/>
      <c r="R581" s="205"/>
      <c r="S581" s="205"/>
      <c r="T581" s="205"/>
      <c r="U581" s="205"/>
      <c r="V581" s="205"/>
      <c r="W581" s="205"/>
      <c r="X581" s="205"/>
    </row>
    <row r="582" spans="1:24" ht="15.75" customHeight="1" x14ac:dyDescent="0.15">
      <c r="A582" s="205"/>
      <c r="B582" s="205"/>
      <c r="C582" s="205"/>
      <c r="D582" s="205"/>
      <c r="E582" s="205"/>
      <c r="F582" s="205"/>
      <c r="G582" s="205"/>
      <c r="H582" s="205"/>
      <c r="I582" s="205"/>
      <c r="J582" s="205"/>
      <c r="P582" s="205"/>
      <c r="Q582" s="205"/>
      <c r="R582" s="205"/>
      <c r="S582" s="205"/>
      <c r="T582" s="205"/>
      <c r="U582" s="205"/>
      <c r="V582" s="205"/>
      <c r="W582" s="205"/>
      <c r="X582" s="205"/>
    </row>
    <row r="583" spans="1:24" ht="15.75" customHeight="1" x14ac:dyDescent="0.15">
      <c r="A583" s="205"/>
      <c r="B583" s="205"/>
      <c r="C583" s="205"/>
      <c r="D583" s="205"/>
      <c r="E583" s="205"/>
      <c r="F583" s="205"/>
      <c r="G583" s="205"/>
      <c r="H583" s="205"/>
      <c r="I583" s="205"/>
      <c r="J583" s="205"/>
      <c r="P583" s="205"/>
      <c r="Q583" s="205"/>
      <c r="R583" s="205"/>
      <c r="S583" s="205"/>
      <c r="T583" s="205"/>
      <c r="U583" s="205"/>
      <c r="V583" s="205"/>
      <c r="W583" s="205"/>
      <c r="X583" s="205"/>
    </row>
    <row r="584" spans="1:24" ht="15.75" customHeight="1" x14ac:dyDescent="0.15">
      <c r="A584" s="205"/>
      <c r="B584" s="205"/>
      <c r="C584" s="205"/>
      <c r="D584" s="205"/>
      <c r="E584" s="205"/>
      <c r="F584" s="205"/>
      <c r="G584" s="205"/>
      <c r="H584" s="205"/>
      <c r="I584" s="205"/>
      <c r="J584" s="205"/>
      <c r="P584" s="205"/>
      <c r="Q584" s="205"/>
      <c r="R584" s="205"/>
      <c r="S584" s="205"/>
      <c r="T584" s="205"/>
      <c r="U584" s="205"/>
      <c r="V584" s="205"/>
      <c r="W584" s="205"/>
      <c r="X584" s="205"/>
    </row>
    <row r="585" spans="1:24" ht="15.75" customHeight="1" x14ac:dyDescent="0.15">
      <c r="A585" s="205"/>
      <c r="B585" s="205"/>
      <c r="C585" s="205"/>
      <c r="D585" s="205"/>
      <c r="E585" s="205"/>
      <c r="F585" s="205"/>
      <c r="G585" s="205"/>
      <c r="H585" s="205"/>
      <c r="I585" s="205"/>
      <c r="J585" s="205"/>
      <c r="P585" s="205"/>
      <c r="Q585" s="205"/>
      <c r="R585" s="205"/>
      <c r="S585" s="205"/>
      <c r="T585" s="205"/>
      <c r="U585" s="205"/>
      <c r="V585" s="205"/>
      <c r="W585" s="205"/>
      <c r="X585" s="205"/>
    </row>
    <row r="586" spans="1:24" ht="15.75" customHeight="1" x14ac:dyDescent="0.15">
      <c r="A586" s="205"/>
      <c r="B586" s="205"/>
      <c r="C586" s="205"/>
      <c r="D586" s="205"/>
      <c r="E586" s="205"/>
      <c r="F586" s="205"/>
      <c r="G586" s="205"/>
      <c r="H586" s="205"/>
      <c r="I586" s="205"/>
      <c r="J586" s="205"/>
      <c r="P586" s="205"/>
      <c r="Q586" s="205"/>
      <c r="R586" s="205"/>
      <c r="S586" s="205"/>
      <c r="T586" s="205"/>
      <c r="U586" s="205"/>
      <c r="V586" s="205"/>
      <c r="W586" s="205"/>
      <c r="X586" s="205"/>
    </row>
    <row r="587" spans="1:24" ht="15.75" customHeight="1" x14ac:dyDescent="0.15">
      <c r="A587" s="205"/>
      <c r="B587" s="205"/>
      <c r="C587" s="205"/>
      <c r="D587" s="205"/>
      <c r="E587" s="205"/>
      <c r="F587" s="205"/>
      <c r="G587" s="205"/>
      <c r="H587" s="205"/>
      <c r="I587" s="205"/>
      <c r="J587" s="205"/>
      <c r="P587" s="205"/>
      <c r="Q587" s="205"/>
      <c r="R587" s="205"/>
      <c r="S587" s="205"/>
      <c r="T587" s="205"/>
      <c r="U587" s="205"/>
      <c r="V587" s="205"/>
      <c r="W587" s="205"/>
      <c r="X587" s="205"/>
    </row>
    <row r="588" spans="1:24" ht="15.75" customHeight="1" x14ac:dyDescent="0.15">
      <c r="A588" s="205"/>
      <c r="B588" s="205"/>
      <c r="C588" s="205"/>
      <c r="D588" s="205"/>
      <c r="E588" s="205"/>
      <c r="F588" s="205"/>
      <c r="G588" s="205"/>
      <c r="H588" s="205"/>
      <c r="I588" s="205"/>
      <c r="J588" s="205"/>
      <c r="P588" s="205"/>
      <c r="Q588" s="205"/>
      <c r="R588" s="205"/>
      <c r="S588" s="205"/>
      <c r="T588" s="205"/>
      <c r="U588" s="205"/>
      <c r="V588" s="205"/>
      <c r="W588" s="205"/>
      <c r="X588" s="205"/>
    </row>
    <row r="589" spans="1:24" ht="15.75" customHeight="1" x14ac:dyDescent="0.15">
      <c r="A589" s="205"/>
      <c r="B589" s="205"/>
      <c r="C589" s="205"/>
      <c r="D589" s="205"/>
      <c r="E589" s="205"/>
      <c r="F589" s="205"/>
      <c r="G589" s="205"/>
      <c r="H589" s="205"/>
      <c r="I589" s="205"/>
      <c r="J589" s="205"/>
      <c r="P589" s="205"/>
      <c r="Q589" s="205"/>
      <c r="R589" s="205"/>
      <c r="S589" s="205"/>
      <c r="T589" s="205"/>
      <c r="U589" s="205"/>
      <c r="V589" s="205"/>
      <c r="W589" s="205"/>
      <c r="X589" s="205"/>
    </row>
    <row r="590" spans="1:24" ht="15.75" customHeight="1" x14ac:dyDescent="0.15">
      <c r="A590" s="205"/>
      <c r="B590" s="205"/>
      <c r="C590" s="205"/>
      <c r="D590" s="205"/>
      <c r="E590" s="205"/>
      <c r="F590" s="205"/>
      <c r="G590" s="205"/>
      <c r="H590" s="205"/>
      <c r="I590" s="205"/>
      <c r="J590" s="205"/>
      <c r="P590" s="205"/>
      <c r="Q590" s="205"/>
      <c r="R590" s="205"/>
      <c r="S590" s="205"/>
      <c r="T590" s="205"/>
      <c r="U590" s="205"/>
      <c r="V590" s="205"/>
      <c r="W590" s="205"/>
      <c r="X590" s="205"/>
    </row>
    <row r="591" spans="1:24" ht="15.75" customHeight="1" x14ac:dyDescent="0.15">
      <c r="A591" s="205"/>
      <c r="B591" s="205"/>
      <c r="C591" s="205"/>
      <c r="D591" s="205"/>
      <c r="E591" s="205"/>
      <c r="F591" s="205"/>
      <c r="G591" s="205"/>
      <c r="H591" s="205"/>
      <c r="I591" s="205"/>
      <c r="J591" s="205"/>
      <c r="P591" s="205"/>
      <c r="Q591" s="205"/>
      <c r="R591" s="205"/>
      <c r="S591" s="205"/>
      <c r="T591" s="205"/>
      <c r="U591" s="205"/>
      <c r="V591" s="205"/>
      <c r="W591" s="205"/>
      <c r="X591" s="205"/>
    </row>
    <row r="592" spans="1:24" ht="15.75" customHeight="1" x14ac:dyDescent="0.15">
      <c r="A592" s="205"/>
      <c r="B592" s="205"/>
      <c r="C592" s="205"/>
      <c r="D592" s="205"/>
      <c r="E592" s="205"/>
      <c r="F592" s="205"/>
      <c r="G592" s="205"/>
      <c r="H592" s="205"/>
      <c r="I592" s="205"/>
      <c r="J592" s="205"/>
      <c r="P592" s="205"/>
      <c r="Q592" s="205"/>
      <c r="R592" s="205"/>
      <c r="S592" s="205"/>
      <c r="T592" s="205"/>
      <c r="U592" s="205"/>
      <c r="V592" s="205"/>
      <c r="W592" s="205"/>
      <c r="X592" s="205"/>
    </row>
    <row r="593" spans="1:24" ht="15.75" customHeight="1" x14ac:dyDescent="0.15">
      <c r="A593" s="205"/>
      <c r="B593" s="205"/>
      <c r="C593" s="205"/>
      <c r="D593" s="205"/>
      <c r="E593" s="205"/>
      <c r="F593" s="205"/>
      <c r="G593" s="205"/>
      <c r="H593" s="205"/>
      <c r="I593" s="205"/>
      <c r="J593" s="205"/>
      <c r="P593" s="205"/>
      <c r="Q593" s="205"/>
      <c r="R593" s="205"/>
      <c r="S593" s="205"/>
      <c r="T593" s="205"/>
      <c r="U593" s="205"/>
      <c r="V593" s="205"/>
      <c r="W593" s="205"/>
      <c r="X593" s="205"/>
    </row>
    <row r="594" spans="1:24" ht="15.75" customHeight="1" x14ac:dyDescent="0.15">
      <c r="A594" s="205"/>
      <c r="B594" s="205"/>
      <c r="C594" s="205"/>
      <c r="D594" s="205"/>
      <c r="E594" s="205"/>
      <c r="F594" s="205"/>
      <c r="G594" s="205"/>
      <c r="H594" s="205"/>
      <c r="I594" s="205"/>
      <c r="J594" s="205"/>
      <c r="P594" s="205"/>
      <c r="Q594" s="205"/>
      <c r="R594" s="205"/>
      <c r="S594" s="205"/>
      <c r="T594" s="205"/>
      <c r="U594" s="205"/>
      <c r="V594" s="205"/>
      <c r="W594" s="205"/>
      <c r="X594" s="205"/>
    </row>
    <row r="595" spans="1:24" ht="15.75" customHeight="1" x14ac:dyDescent="0.15">
      <c r="A595" s="205"/>
      <c r="B595" s="205"/>
      <c r="C595" s="205"/>
      <c r="D595" s="205"/>
      <c r="E595" s="205"/>
      <c r="F595" s="205"/>
      <c r="G595" s="205"/>
      <c r="H595" s="205"/>
      <c r="I595" s="205"/>
      <c r="J595" s="205"/>
      <c r="P595" s="205"/>
      <c r="Q595" s="205"/>
      <c r="R595" s="205"/>
      <c r="S595" s="205"/>
      <c r="T595" s="205"/>
      <c r="U595" s="205"/>
      <c r="V595" s="205"/>
      <c r="W595" s="205"/>
      <c r="X595" s="205"/>
    </row>
    <row r="596" spans="1:24" ht="15.75" customHeight="1" x14ac:dyDescent="0.15">
      <c r="A596" s="205"/>
      <c r="B596" s="205"/>
      <c r="C596" s="205"/>
      <c r="D596" s="205"/>
      <c r="E596" s="205"/>
      <c r="F596" s="205"/>
      <c r="G596" s="205"/>
      <c r="H596" s="205"/>
      <c r="I596" s="205"/>
      <c r="J596" s="205"/>
      <c r="P596" s="205"/>
      <c r="Q596" s="205"/>
      <c r="R596" s="205"/>
      <c r="S596" s="205"/>
      <c r="T596" s="205"/>
      <c r="U596" s="205"/>
      <c r="V596" s="205"/>
      <c r="W596" s="205"/>
      <c r="X596" s="205"/>
    </row>
    <row r="597" spans="1:24" ht="15.75" customHeight="1" x14ac:dyDescent="0.15">
      <c r="A597" s="205"/>
      <c r="B597" s="205"/>
      <c r="C597" s="205"/>
      <c r="D597" s="205"/>
      <c r="E597" s="205"/>
      <c r="F597" s="205"/>
      <c r="G597" s="205"/>
      <c r="H597" s="205"/>
      <c r="I597" s="205"/>
      <c r="J597" s="205"/>
      <c r="P597" s="205"/>
      <c r="Q597" s="205"/>
      <c r="R597" s="205"/>
      <c r="S597" s="205"/>
      <c r="T597" s="205"/>
      <c r="U597" s="205"/>
      <c r="V597" s="205"/>
      <c r="W597" s="205"/>
      <c r="X597" s="205"/>
    </row>
    <row r="598" spans="1:24" ht="15.75" customHeight="1" x14ac:dyDescent="0.15">
      <c r="A598" s="205"/>
      <c r="B598" s="205"/>
      <c r="C598" s="205"/>
      <c r="D598" s="205"/>
      <c r="E598" s="205"/>
      <c r="F598" s="205"/>
      <c r="G598" s="205"/>
      <c r="H598" s="205"/>
      <c r="I598" s="205"/>
      <c r="J598" s="205"/>
      <c r="P598" s="205"/>
      <c r="Q598" s="205"/>
      <c r="R598" s="205"/>
      <c r="S598" s="205"/>
      <c r="T598" s="205"/>
      <c r="U598" s="205"/>
      <c r="V598" s="205"/>
      <c r="W598" s="205"/>
      <c r="X598" s="205"/>
    </row>
    <row r="599" spans="1:24" ht="15.75" customHeight="1" x14ac:dyDescent="0.15">
      <c r="A599" s="205"/>
      <c r="B599" s="205"/>
      <c r="C599" s="205"/>
      <c r="D599" s="205"/>
      <c r="E599" s="205"/>
      <c r="F599" s="205"/>
      <c r="G599" s="205"/>
      <c r="H599" s="205"/>
      <c r="I599" s="205"/>
      <c r="J599" s="205"/>
      <c r="P599" s="205"/>
      <c r="Q599" s="205"/>
      <c r="R599" s="205"/>
      <c r="S599" s="205"/>
      <c r="T599" s="205"/>
      <c r="U599" s="205"/>
      <c r="V599" s="205"/>
      <c r="W599" s="205"/>
      <c r="X599" s="205"/>
    </row>
    <row r="600" spans="1:24" ht="15.75" customHeight="1" x14ac:dyDescent="0.15">
      <c r="A600" s="205"/>
      <c r="B600" s="205"/>
      <c r="C600" s="205"/>
      <c r="D600" s="205"/>
      <c r="E600" s="205"/>
      <c r="F600" s="205"/>
      <c r="G600" s="205"/>
      <c r="H600" s="205"/>
      <c r="I600" s="205"/>
      <c r="J600" s="205"/>
      <c r="P600" s="205"/>
      <c r="Q600" s="205"/>
      <c r="R600" s="205"/>
      <c r="S600" s="205"/>
      <c r="T600" s="205"/>
      <c r="U600" s="205"/>
      <c r="V600" s="205"/>
      <c r="W600" s="205"/>
      <c r="X600" s="205"/>
    </row>
    <row r="601" spans="1:24" ht="15.75" customHeight="1" x14ac:dyDescent="0.15">
      <c r="A601" s="205"/>
      <c r="B601" s="205"/>
      <c r="C601" s="205"/>
      <c r="D601" s="205"/>
      <c r="E601" s="205"/>
      <c r="F601" s="205"/>
      <c r="G601" s="205"/>
      <c r="H601" s="205"/>
      <c r="I601" s="205"/>
      <c r="J601" s="205"/>
      <c r="P601" s="205"/>
      <c r="Q601" s="205"/>
      <c r="R601" s="205"/>
      <c r="S601" s="205"/>
      <c r="T601" s="205"/>
      <c r="U601" s="205"/>
      <c r="V601" s="205"/>
      <c r="W601" s="205"/>
      <c r="X601" s="205"/>
    </row>
    <row r="602" spans="1:24" ht="15.75" customHeight="1" x14ac:dyDescent="0.15">
      <c r="A602" s="205"/>
      <c r="B602" s="205"/>
      <c r="C602" s="205"/>
      <c r="D602" s="205"/>
      <c r="E602" s="205"/>
      <c r="F602" s="205"/>
      <c r="G602" s="205"/>
      <c r="H602" s="205"/>
      <c r="I602" s="205"/>
      <c r="J602" s="205"/>
      <c r="P602" s="205"/>
      <c r="Q602" s="205"/>
      <c r="R602" s="205"/>
      <c r="S602" s="205"/>
      <c r="T602" s="205"/>
      <c r="U602" s="205"/>
      <c r="V602" s="205"/>
      <c r="W602" s="205"/>
      <c r="X602" s="205"/>
    </row>
    <row r="603" spans="1:24" ht="15.75" customHeight="1" x14ac:dyDescent="0.15">
      <c r="A603" s="205"/>
      <c r="B603" s="205"/>
      <c r="C603" s="205"/>
      <c r="D603" s="205"/>
      <c r="E603" s="205"/>
      <c r="F603" s="205"/>
      <c r="G603" s="205"/>
      <c r="H603" s="205"/>
      <c r="I603" s="205"/>
      <c r="J603" s="205"/>
      <c r="P603" s="205"/>
      <c r="Q603" s="205"/>
      <c r="R603" s="205"/>
      <c r="S603" s="205"/>
      <c r="T603" s="205"/>
      <c r="U603" s="205"/>
      <c r="V603" s="205"/>
      <c r="W603" s="205"/>
      <c r="X603" s="205"/>
    </row>
    <row r="604" spans="1:24" ht="15.75" customHeight="1" x14ac:dyDescent="0.15">
      <c r="A604" s="205"/>
      <c r="B604" s="205"/>
      <c r="C604" s="205"/>
      <c r="D604" s="205"/>
      <c r="E604" s="205"/>
      <c r="F604" s="205"/>
      <c r="G604" s="205"/>
      <c r="H604" s="205"/>
      <c r="I604" s="205"/>
      <c r="J604" s="205"/>
      <c r="P604" s="205"/>
      <c r="Q604" s="205"/>
      <c r="R604" s="205"/>
      <c r="S604" s="205"/>
      <c r="T604" s="205"/>
      <c r="U604" s="205"/>
      <c r="V604" s="205"/>
      <c r="W604" s="205"/>
      <c r="X604" s="205"/>
    </row>
    <row r="605" spans="1:24" ht="15.75" customHeight="1" x14ac:dyDescent="0.15">
      <c r="A605" s="205"/>
      <c r="B605" s="205"/>
      <c r="C605" s="205"/>
      <c r="D605" s="205"/>
      <c r="E605" s="205"/>
      <c r="F605" s="205"/>
      <c r="G605" s="205"/>
      <c r="H605" s="205"/>
      <c r="I605" s="205"/>
      <c r="J605" s="205"/>
      <c r="P605" s="205"/>
      <c r="Q605" s="205"/>
      <c r="R605" s="205"/>
      <c r="S605" s="205"/>
      <c r="T605" s="205"/>
      <c r="U605" s="205"/>
      <c r="V605" s="205"/>
      <c r="W605" s="205"/>
      <c r="X605" s="205"/>
    </row>
    <row r="606" spans="1:24" ht="15.75" customHeight="1" x14ac:dyDescent="0.15">
      <c r="A606" s="205"/>
      <c r="B606" s="205"/>
      <c r="C606" s="205"/>
      <c r="D606" s="205"/>
      <c r="E606" s="205"/>
      <c r="F606" s="205"/>
      <c r="G606" s="205"/>
      <c r="H606" s="205"/>
      <c r="I606" s="205"/>
      <c r="J606" s="205"/>
      <c r="P606" s="205"/>
      <c r="Q606" s="205"/>
      <c r="R606" s="205"/>
      <c r="S606" s="205"/>
      <c r="T606" s="205"/>
      <c r="U606" s="205"/>
      <c r="V606" s="205"/>
      <c r="W606" s="205"/>
      <c r="X606" s="205"/>
    </row>
    <row r="607" spans="1:24" ht="15.75" customHeight="1" x14ac:dyDescent="0.15">
      <c r="A607" s="205"/>
      <c r="B607" s="205"/>
      <c r="C607" s="205"/>
      <c r="D607" s="205"/>
      <c r="E607" s="205"/>
      <c r="F607" s="205"/>
      <c r="G607" s="205"/>
      <c r="H607" s="205"/>
      <c r="I607" s="205"/>
      <c r="J607" s="205"/>
      <c r="P607" s="205"/>
      <c r="Q607" s="205"/>
      <c r="R607" s="205"/>
      <c r="S607" s="205"/>
      <c r="T607" s="205"/>
      <c r="U607" s="205"/>
      <c r="V607" s="205"/>
      <c r="W607" s="205"/>
      <c r="X607" s="205"/>
    </row>
    <row r="608" spans="1:24" ht="15.75" customHeight="1" x14ac:dyDescent="0.15">
      <c r="A608" s="205"/>
      <c r="B608" s="205"/>
      <c r="C608" s="205"/>
      <c r="D608" s="205"/>
      <c r="E608" s="205"/>
      <c r="F608" s="205"/>
      <c r="G608" s="205"/>
      <c r="H608" s="205"/>
      <c r="I608" s="205"/>
      <c r="J608" s="205"/>
      <c r="P608" s="205"/>
      <c r="Q608" s="205"/>
      <c r="R608" s="205"/>
      <c r="S608" s="205"/>
      <c r="T608" s="205"/>
      <c r="U608" s="205"/>
      <c r="V608" s="205"/>
      <c r="W608" s="205"/>
      <c r="X608" s="205"/>
    </row>
    <row r="609" spans="1:24" ht="15.75" customHeight="1" x14ac:dyDescent="0.15">
      <c r="A609" s="205"/>
      <c r="B609" s="205"/>
      <c r="C609" s="205"/>
      <c r="D609" s="205"/>
      <c r="E609" s="205"/>
      <c r="F609" s="205"/>
      <c r="G609" s="205"/>
      <c r="H609" s="205"/>
      <c r="I609" s="205"/>
      <c r="J609" s="205"/>
      <c r="P609" s="205"/>
      <c r="Q609" s="205"/>
      <c r="R609" s="205"/>
      <c r="S609" s="205"/>
      <c r="T609" s="205"/>
      <c r="U609" s="205"/>
      <c r="V609" s="205"/>
      <c r="W609" s="205"/>
      <c r="X609" s="205"/>
    </row>
    <row r="610" spans="1:24" ht="15.75" customHeight="1" x14ac:dyDescent="0.15">
      <c r="A610" s="205"/>
      <c r="B610" s="205"/>
      <c r="C610" s="205"/>
      <c r="D610" s="205"/>
      <c r="E610" s="205"/>
      <c r="F610" s="205"/>
      <c r="G610" s="205"/>
      <c r="H610" s="205"/>
      <c r="I610" s="205"/>
      <c r="J610" s="205"/>
      <c r="P610" s="205"/>
      <c r="Q610" s="205"/>
      <c r="R610" s="205"/>
      <c r="S610" s="205"/>
      <c r="T610" s="205"/>
      <c r="U610" s="205"/>
      <c r="V610" s="205"/>
      <c r="W610" s="205"/>
      <c r="X610" s="205"/>
    </row>
    <row r="611" spans="1:24" ht="15.75" customHeight="1" x14ac:dyDescent="0.15">
      <c r="A611" s="205"/>
      <c r="B611" s="205"/>
      <c r="C611" s="205"/>
      <c r="D611" s="205"/>
      <c r="E611" s="205"/>
      <c r="F611" s="205"/>
      <c r="G611" s="205"/>
      <c r="H611" s="205"/>
      <c r="I611" s="205"/>
      <c r="J611" s="205"/>
      <c r="P611" s="205"/>
      <c r="Q611" s="205"/>
      <c r="R611" s="205"/>
      <c r="S611" s="205"/>
      <c r="T611" s="205"/>
      <c r="U611" s="205"/>
      <c r="V611" s="205"/>
      <c r="W611" s="205"/>
      <c r="X611" s="205"/>
    </row>
    <row r="612" spans="1:24" ht="15.75" customHeight="1" x14ac:dyDescent="0.15">
      <c r="A612" s="205"/>
      <c r="B612" s="205"/>
      <c r="C612" s="205"/>
      <c r="D612" s="205"/>
      <c r="E612" s="205"/>
      <c r="F612" s="205"/>
      <c r="G612" s="205"/>
      <c r="H612" s="205"/>
      <c r="I612" s="205"/>
      <c r="J612" s="205"/>
      <c r="P612" s="205"/>
      <c r="Q612" s="205"/>
      <c r="R612" s="205"/>
      <c r="S612" s="205"/>
      <c r="T612" s="205"/>
      <c r="U612" s="205"/>
      <c r="V612" s="205"/>
      <c r="W612" s="205"/>
      <c r="X612" s="205"/>
    </row>
    <row r="613" spans="1:24" ht="15.75" customHeight="1" x14ac:dyDescent="0.15">
      <c r="A613" s="205"/>
      <c r="B613" s="205"/>
      <c r="C613" s="205"/>
      <c r="D613" s="205"/>
      <c r="E613" s="205"/>
      <c r="F613" s="205"/>
      <c r="G613" s="205"/>
      <c r="H613" s="205"/>
      <c r="I613" s="205"/>
      <c r="J613" s="205"/>
      <c r="P613" s="205"/>
      <c r="Q613" s="205"/>
      <c r="R613" s="205"/>
      <c r="S613" s="205"/>
      <c r="T613" s="205"/>
      <c r="U613" s="205"/>
      <c r="V613" s="205"/>
      <c r="W613" s="205"/>
      <c r="X613" s="205"/>
    </row>
    <row r="614" spans="1:24" ht="15.75" customHeight="1" x14ac:dyDescent="0.15">
      <c r="A614" s="205"/>
      <c r="B614" s="205"/>
      <c r="C614" s="205"/>
      <c r="D614" s="205"/>
      <c r="E614" s="205"/>
      <c r="F614" s="205"/>
      <c r="G614" s="205"/>
      <c r="H614" s="205"/>
      <c r="I614" s="205"/>
      <c r="J614" s="205"/>
      <c r="P614" s="205"/>
      <c r="Q614" s="205"/>
      <c r="R614" s="205"/>
      <c r="S614" s="205"/>
      <c r="T614" s="205"/>
      <c r="U614" s="205"/>
      <c r="V614" s="205"/>
      <c r="W614" s="205"/>
      <c r="X614" s="205"/>
    </row>
    <row r="615" spans="1:24" ht="15.75" customHeight="1" x14ac:dyDescent="0.15">
      <c r="A615" s="205"/>
      <c r="B615" s="205"/>
      <c r="C615" s="205"/>
      <c r="D615" s="205"/>
      <c r="E615" s="205"/>
      <c r="F615" s="205"/>
      <c r="G615" s="205"/>
      <c r="H615" s="205"/>
      <c r="I615" s="205"/>
      <c r="J615" s="205"/>
      <c r="P615" s="205"/>
      <c r="Q615" s="205"/>
      <c r="R615" s="205"/>
      <c r="S615" s="205"/>
      <c r="T615" s="205"/>
      <c r="U615" s="205"/>
      <c r="V615" s="205"/>
      <c r="W615" s="205"/>
      <c r="X615" s="205"/>
    </row>
    <row r="616" spans="1:24" ht="15.75" customHeight="1" x14ac:dyDescent="0.15">
      <c r="A616" s="205"/>
      <c r="B616" s="205"/>
      <c r="C616" s="205"/>
      <c r="D616" s="205"/>
      <c r="E616" s="205"/>
      <c r="F616" s="205"/>
      <c r="G616" s="205"/>
      <c r="H616" s="205"/>
      <c r="I616" s="205"/>
      <c r="J616" s="205"/>
      <c r="P616" s="205"/>
      <c r="Q616" s="205"/>
      <c r="R616" s="205"/>
      <c r="S616" s="205"/>
      <c r="T616" s="205"/>
      <c r="U616" s="205"/>
      <c r="V616" s="205"/>
      <c r="W616" s="205"/>
      <c r="X616" s="205"/>
    </row>
    <row r="617" spans="1:24" ht="15.75" customHeight="1" x14ac:dyDescent="0.15">
      <c r="A617" s="205"/>
      <c r="B617" s="205"/>
      <c r="C617" s="205"/>
      <c r="D617" s="205"/>
      <c r="E617" s="205"/>
      <c r="F617" s="205"/>
      <c r="G617" s="205"/>
      <c r="H617" s="205"/>
      <c r="I617" s="205"/>
      <c r="J617" s="205"/>
      <c r="P617" s="205"/>
      <c r="Q617" s="205"/>
      <c r="R617" s="205"/>
      <c r="S617" s="205"/>
      <c r="T617" s="205"/>
      <c r="U617" s="205"/>
      <c r="V617" s="205"/>
      <c r="W617" s="205"/>
      <c r="X617" s="205"/>
    </row>
    <row r="618" spans="1:24" ht="15.75" customHeight="1" x14ac:dyDescent="0.15">
      <c r="A618" s="205"/>
      <c r="B618" s="205"/>
      <c r="C618" s="205"/>
      <c r="D618" s="205"/>
      <c r="E618" s="205"/>
      <c r="F618" s="205"/>
      <c r="G618" s="205"/>
      <c r="H618" s="205"/>
      <c r="I618" s="205"/>
      <c r="J618" s="205"/>
      <c r="P618" s="205"/>
      <c r="Q618" s="205"/>
      <c r="R618" s="205"/>
      <c r="S618" s="205"/>
      <c r="T618" s="205"/>
      <c r="U618" s="205"/>
      <c r="V618" s="205"/>
      <c r="W618" s="205"/>
      <c r="X618" s="205"/>
    </row>
    <row r="619" spans="1:24" ht="15.75" customHeight="1" x14ac:dyDescent="0.15">
      <c r="A619" s="205"/>
      <c r="B619" s="205"/>
      <c r="C619" s="205"/>
      <c r="D619" s="205"/>
      <c r="E619" s="205"/>
      <c r="F619" s="205"/>
      <c r="G619" s="205"/>
      <c r="H619" s="205"/>
      <c r="I619" s="205"/>
      <c r="J619" s="205"/>
      <c r="P619" s="205"/>
      <c r="Q619" s="205"/>
      <c r="R619" s="205"/>
      <c r="S619" s="205"/>
      <c r="T619" s="205"/>
      <c r="U619" s="205"/>
      <c r="V619" s="205"/>
      <c r="W619" s="205"/>
      <c r="X619" s="205"/>
    </row>
    <row r="620" spans="1:24" ht="15.75" customHeight="1" x14ac:dyDescent="0.15">
      <c r="A620" s="205"/>
      <c r="B620" s="205"/>
      <c r="C620" s="205"/>
      <c r="D620" s="205"/>
      <c r="E620" s="205"/>
      <c r="F620" s="205"/>
      <c r="G620" s="205"/>
      <c r="H620" s="205"/>
      <c r="I620" s="205"/>
      <c r="J620" s="205"/>
      <c r="P620" s="205"/>
      <c r="Q620" s="205"/>
      <c r="R620" s="205"/>
      <c r="S620" s="205"/>
      <c r="T620" s="205"/>
      <c r="U620" s="205"/>
      <c r="V620" s="205"/>
      <c r="W620" s="205"/>
      <c r="X620" s="205"/>
    </row>
    <row r="621" spans="1:24" ht="15.75" customHeight="1" x14ac:dyDescent="0.15">
      <c r="A621" s="205"/>
      <c r="B621" s="205"/>
      <c r="C621" s="205"/>
      <c r="D621" s="205"/>
      <c r="E621" s="205"/>
      <c r="F621" s="205"/>
      <c r="G621" s="205"/>
      <c r="H621" s="205"/>
      <c r="I621" s="205"/>
      <c r="J621" s="205"/>
      <c r="P621" s="205"/>
      <c r="Q621" s="205"/>
      <c r="R621" s="205"/>
      <c r="S621" s="205"/>
      <c r="T621" s="205"/>
      <c r="U621" s="205"/>
      <c r="V621" s="205"/>
      <c r="W621" s="205"/>
      <c r="X621" s="205"/>
    </row>
    <row r="622" spans="1:24" ht="15.75" customHeight="1" x14ac:dyDescent="0.15">
      <c r="A622" s="205"/>
      <c r="B622" s="205"/>
      <c r="C622" s="205"/>
      <c r="D622" s="205"/>
      <c r="E622" s="205"/>
      <c r="F622" s="205"/>
      <c r="G622" s="205"/>
      <c r="H622" s="205"/>
      <c r="I622" s="205"/>
      <c r="J622" s="205"/>
      <c r="P622" s="205"/>
      <c r="Q622" s="205"/>
      <c r="R622" s="205"/>
      <c r="S622" s="205"/>
      <c r="T622" s="205"/>
      <c r="U622" s="205"/>
      <c r="V622" s="205"/>
      <c r="W622" s="205"/>
      <c r="X622" s="205"/>
    </row>
    <row r="623" spans="1:24" ht="15.75" customHeight="1" x14ac:dyDescent="0.15">
      <c r="A623" s="205"/>
      <c r="B623" s="205"/>
      <c r="C623" s="205"/>
      <c r="D623" s="205"/>
      <c r="E623" s="205"/>
      <c r="F623" s="205"/>
      <c r="G623" s="205"/>
      <c r="H623" s="205"/>
      <c r="I623" s="205"/>
      <c r="J623" s="205"/>
      <c r="P623" s="205"/>
      <c r="Q623" s="205"/>
      <c r="R623" s="205"/>
      <c r="S623" s="205"/>
      <c r="T623" s="205"/>
      <c r="U623" s="205"/>
      <c r="V623" s="205"/>
      <c r="W623" s="205"/>
      <c r="X623" s="205"/>
    </row>
    <row r="624" spans="1:24" ht="15.75" customHeight="1" x14ac:dyDescent="0.15">
      <c r="A624" s="205"/>
      <c r="B624" s="205"/>
      <c r="C624" s="205"/>
      <c r="D624" s="205"/>
      <c r="E624" s="205"/>
      <c r="F624" s="205"/>
      <c r="G624" s="205"/>
      <c r="H624" s="205"/>
      <c r="I624" s="205"/>
      <c r="J624" s="205"/>
      <c r="P624" s="205"/>
      <c r="Q624" s="205"/>
      <c r="R624" s="205"/>
      <c r="S624" s="205"/>
      <c r="T624" s="205"/>
      <c r="U624" s="205"/>
      <c r="V624" s="205"/>
      <c r="W624" s="205"/>
      <c r="X624" s="205"/>
    </row>
    <row r="625" spans="1:24" ht="15.75" customHeight="1" x14ac:dyDescent="0.15">
      <c r="A625" s="205"/>
      <c r="B625" s="205"/>
      <c r="C625" s="205"/>
      <c r="D625" s="205"/>
      <c r="E625" s="205"/>
      <c r="F625" s="205"/>
      <c r="G625" s="205"/>
      <c r="H625" s="205"/>
      <c r="I625" s="205"/>
      <c r="J625" s="205"/>
      <c r="P625" s="205"/>
      <c r="Q625" s="205"/>
      <c r="R625" s="205"/>
      <c r="S625" s="205"/>
      <c r="T625" s="205"/>
      <c r="U625" s="205"/>
      <c r="V625" s="205"/>
      <c r="W625" s="205"/>
      <c r="X625" s="205"/>
    </row>
    <row r="626" spans="1:24" ht="15.75" customHeight="1" x14ac:dyDescent="0.15">
      <c r="A626" s="205"/>
      <c r="B626" s="205"/>
      <c r="C626" s="205"/>
      <c r="D626" s="205"/>
      <c r="E626" s="205"/>
      <c r="F626" s="205"/>
      <c r="G626" s="205"/>
      <c r="H626" s="205"/>
      <c r="I626" s="205"/>
      <c r="J626" s="205"/>
      <c r="P626" s="205"/>
      <c r="Q626" s="205"/>
      <c r="R626" s="205"/>
      <c r="S626" s="205"/>
      <c r="T626" s="205"/>
      <c r="U626" s="205"/>
      <c r="V626" s="205"/>
      <c r="W626" s="205"/>
      <c r="X626" s="205"/>
    </row>
    <row r="627" spans="1:24" ht="15.75" customHeight="1" x14ac:dyDescent="0.15">
      <c r="A627" s="205"/>
      <c r="B627" s="205"/>
      <c r="C627" s="205"/>
      <c r="D627" s="205"/>
      <c r="E627" s="205"/>
      <c r="F627" s="205"/>
      <c r="G627" s="205"/>
      <c r="H627" s="205"/>
      <c r="I627" s="205"/>
      <c r="J627" s="205"/>
      <c r="P627" s="205"/>
      <c r="Q627" s="205"/>
      <c r="R627" s="205"/>
      <c r="S627" s="205"/>
      <c r="T627" s="205"/>
      <c r="U627" s="205"/>
      <c r="V627" s="205"/>
      <c r="W627" s="205"/>
      <c r="X627" s="205"/>
    </row>
    <row r="628" spans="1:24" ht="15.75" customHeight="1" x14ac:dyDescent="0.15">
      <c r="A628" s="205"/>
      <c r="B628" s="205"/>
      <c r="C628" s="205"/>
      <c r="D628" s="205"/>
      <c r="E628" s="205"/>
      <c r="F628" s="205"/>
      <c r="G628" s="205"/>
      <c r="H628" s="205"/>
      <c r="I628" s="205"/>
      <c r="J628" s="205"/>
      <c r="P628" s="205"/>
      <c r="Q628" s="205"/>
      <c r="R628" s="205"/>
      <c r="S628" s="205"/>
      <c r="T628" s="205"/>
      <c r="U628" s="205"/>
      <c r="V628" s="205"/>
      <c r="W628" s="205"/>
      <c r="X628" s="205"/>
    </row>
    <row r="629" spans="1:24" ht="15.75" customHeight="1" x14ac:dyDescent="0.15">
      <c r="A629" s="205"/>
      <c r="B629" s="205"/>
      <c r="C629" s="205"/>
      <c r="D629" s="205"/>
      <c r="E629" s="205"/>
      <c r="F629" s="205"/>
      <c r="G629" s="205"/>
      <c r="H629" s="205"/>
      <c r="I629" s="205"/>
      <c r="J629" s="205"/>
      <c r="P629" s="205"/>
      <c r="Q629" s="205"/>
      <c r="R629" s="205"/>
      <c r="S629" s="205"/>
      <c r="T629" s="205"/>
      <c r="U629" s="205"/>
      <c r="V629" s="205"/>
      <c r="W629" s="205"/>
      <c r="X629" s="205"/>
    </row>
    <row r="630" spans="1:24" ht="15.75" customHeight="1" x14ac:dyDescent="0.15">
      <c r="A630" s="205"/>
      <c r="B630" s="205"/>
      <c r="C630" s="205"/>
      <c r="D630" s="205"/>
      <c r="E630" s="205"/>
      <c r="F630" s="205"/>
      <c r="G630" s="205"/>
      <c r="H630" s="205"/>
      <c r="I630" s="205"/>
      <c r="J630" s="205"/>
      <c r="P630" s="205"/>
      <c r="Q630" s="205"/>
      <c r="R630" s="205"/>
      <c r="S630" s="205"/>
      <c r="T630" s="205"/>
      <c r="U630" s="205"/>
      <c r="V630" s="205"/>
      <c r="W630" s="205"/>
      <c r="X630" s="205"/>
    </row>
    <row r="631" spans="1:24" ht="15.75" customHeight="1" x14ac:dyDescent="0.15">
      <c r="A631" s="205"/>
      <c r="B631" s="205"/>
      <c r="C631" s="205"/>
      <c r="D631" s="205"/>
      <c r="E631" s="205"/>
      <c r="F631" s="205"/>
      <c r="G631" s="205"/>
      <c r="H631" s="205"/>
      <c r="I631" s="205"/>
      <c r="J631" s="205"/>
      <c r="P631" s="205"/>
      <c r="Q631" s="205"/>
      <c r="R631" s="205"/>
      <c r="S631" s="205"/>
      <c r="T631" s="205"/>
      <c r="U631" s="205"/>
      <c r="V631" s="205"/>
      <c r="W631" s="205"/>
      <c r="X631" s="205"/>
    </row>
    <row r="632" spans="1:24" ht="15.75" customHeight="1" x14ac:dyDescent="0.15">
      <c r="A632" s="205"/>
      <c r="B632" s="205"/>
      <c r="C632" s="205"/>
      <c r="D632" s="205"/>
      <c r="E632" s="205"/>
      <c r="F632" s="205"/>
      <c r="G632" s="205"/>
      <c r="H632" s="205"/>
      <c r="I632" s="205"/>
      <c r="J632" s="205"/>
      <c r="P632" s="205"/>
      <c r="Q632" s="205"/>
      <c r="R632" s="205"/>
      <c r="S632" s="205"/>
      <c r="T632" s="205"/>
      <c r="U632" s="205"/>
      <c r="V632" s="205"/>
      <c r="W632" s="205"/>
      <c r="X632" s="205"/>
    </row>
    <row r="633" spans="1:24" ht="15.75" customHeight="1" x14ac:dyDescent="0.15">
      <c r="A633" s="205"/>
      <c r="B633" s="205"/>
      <c r="C633" s="205"/>
      <c r="D633" s="205"/>
      <c r="E633" s="205"/>
      <c r="F633" s="205"/>
      <c r="G633" s="205"/>
      <c r="H633" s="205"/>
      <c r="I633" s="205"/>
      <c r="J633" s="205"/>
      <c r="P633" s="205"/>
      <c r="Q633" s="205"/>
      <c r="R633" s="205"/>
      <c r="S633" s="205"/>
      <c r="T633" s="205"/>
      <c r="U633" s="205"/>
      <c r="V633" s="205"/>
      <c r="W633" s="205"/>
      <c r="X633" s="205"/>
    </row>
    <row r="634" spans="1:24" ht="15.75" customHeight="1" x14ac:dyDescent="0.15">
      <c r="A634" s="205"/>
      <c r="B634" s="205"/>
      <c r="C634" s="205"/>
      <c r="D634" s="205"/>
      <c r="E634" s="205"/>
      <c r="F634" s="205"/>
      <c r="G634" s="205"/>
      <c r="H634" s="205"/>
      <c r="I634" s="205"/>
      <c r="J634" s="205"/>
      <c r="P634" s="205"/>
      <c r="Q634" s="205"/>
      <c r="R634" s="205"/>
      <c r="S634" s="205"/>
      <c r="T634" s="205"/>
      <c r="U634" s="205"/>
      <c r="V634" s="205"/>
      <c r="W634" s="205"/>
      <c r="X634" s="205"/>
    </row>
    <row r="635" spans="1:24" ht="15.75" customHeight="1" x14ac:dyDescent="0.15">
      <c r="A635" s="205"/>
      <c r="B635" s="205"/>
      <c r="C635" s="205"/>
      <c r="D635" s="205"/>
      <c r="E635" s="205"/>
      <c r="F635" s="205"/>
      <c r="G635" s="205"/>
      <c r="H635" s="205"/>
      <c r="I635" s="205"/>
      <c r="J635" s="205"/>
      <c r="P635" s="205"/>
      <c r="Q635" s="205"/>
      <c r="R635" s="205"/>
      <c r="S635" s="205"/>
      <c r="T635" s="205"/>
      <c r="U635" s="205"/>
      <c r="V635" s="205"/>
      <c r="W635" s="205"/>
      <c r="X635" s="205"/>
    </row>
    <row r="636" spans="1:24" ht="15.75" customHeight="1" x14ac:dyDescent="0.15">
      <c r="A636" s="205"/>
      <c r="B636" s="205"/>
      <c r="C636" s="205"/>
      <c r="D636" s="205"/>
      <c r="E636" s="205"/>
      <c r="F636" s="205"/>
      <c r="G636" s="205"/>
      <c r="H636" s="205"/>
      <c r="I636" s="205"/>
      <c r="J636" s="205"/>
      <c r="P636" s="205"/>
      <c r="Q636" s="205"/>
      <c r="R636" s="205"/>
      <c r="S636" s="205"/>
      <c r="T636" s="205"/>
      <c r="U636" s="205"/>
      <c r="V636" s="205"/>
      <c r="W636" s="205"/>
      <c r="X636" s="205"/>
    </row>
    <row r="637" spans="1:24" ht="15.75" customHeight="1" x14ac:dyDescent="0.15">
      <c r="A637" s="205"/>
      <c r="B637" s="205"/>
      <c r="C637" s="205"/>
      <c r="D637" s="205"/>
      <c r="E637" s="205"/>
      <c r="F637" s="205"/>
      <c r="G637" s="205"/>
      <c r="H637" s="205"/>
      <c r="I637" s="205"/>
      <c r="J637" s="205"/>
      <c r="P637" s="205"/>
      <c r="Q637" s="205"/>
      <c r="R637" s="205"/>
      <c r="S637" s="205"/>
      <c r="T637" s="205"/>
      <c r="U637" s="205"/>
      <c r="V637" s="205"/>
      <c r="W637" s="205"/>
      <c r="X637" s="205"/>
    </row>
    <row r="638" spans="1:24" ht="15.75" customHeight="1" x14ac:dyDescent="0.15">
      <c r="A638" s="205"/>
      <c r="B638" s="205"/>
      <c r="C638" s="205"/>
      <c r="D638" s="205"/>
      <c r="E638" s="205"/>
      <c r="F638" s="205"/>
      <c r="G638" s="205"/>
      <c r="H638" s="205"/>
      <c r="I638" s="205"/>
      <c r="J638" s="205"/>
      <c r="P638" s="205"/>
      <c r="Q638" s="205"/>
      <c r="R638" s="205"/>
      <c r="S638" s="205"/>
      <c r="T638" s="205"/>
      <c r="U638" s="205"/>
      <c r="V638" s="205"/>
      <c r="W638" s="205"/>
      <c r="X638" s="205"/>
    </row>
    <row r="639" spans="1:24" ht="15.75" customHeight="1" x14ac:dyDescent="0.15">
      <c r="A639" s="205"/>
      <c r="B639" s="205"/>
      <c r="C639" s="205"/>
      <c r="D639" s="205"/>
      <c r="E639" s="205"/>
      <c r="F639" s="205"/>
      <c r="G639" s="205"/>
      <c r="H639" s="205"/>
      <c r="I639" s="205"/>
      <c r="J639" s="205"/>
      <c r="P639" s="205"/>
      <c r="Q639" s="205"/>
      <c r="R639" s="205"/>
      <c r="S639" s="205"/>
      <c r="T639" s="205"/>
      <c r="U639" s="205"/>
      <c r="V639" s="205"/>
      <c r="W639" s="205"/>
      <c r="X639" s="205"/>
    </row>
    <row r="640" spans="1:24" ht="15.75" customHeight="1" x14ac:dyDescent="0.15">
      <c r="A640" s="205"/>
      <c r="B640" s="205"/>
      <c r="C640" s="205"/>
      <c r="D640" s="205"/>
      <c r="E640" s="205"/>
      <c r="F640" s="205"/>
      <c r="G640" s="205"/>
      <c r="H640" s="205"/>
      <c r="I640" s="205"/>
      <c r="J640" s="205"/>
      <c r="P640" s="205"/>
      <c r="Q640" s="205"/>
      <c r="R640" s="205"/>
      <c r="S640" s="205"/>
      <c r="T640" s="205"/>
      <c r="U640" s="205"/>
      <c r="V640" s="205"/>
      <c r="W640" s="205"/>
      <c r="X640" s="205"/>
    </row>
    <row r="641" spans="1:24" ht="15.75" customHeight="1" x14ac:dyDescent="0.15">
      <c r="A641" s="205"/>
      <c r="B641" s="205"/>
      <c r="C641" s="205"/>
      <c r="D641" s="205"/>
      <c r="E641" s="205"/>
      <c r="F641" s="205"/>
      <c r="G641" s="205"/>
      <c r="H641" s="205"/>
      <c r="I641" s="205"/>
      <c r="J641" s="205"/>
      <c r="P641" s="205"/>
      <c r="Q641" s="205"/>
      <c r="R641" s="205"/>
      <c r="S641" s="205"/>
      <c r="T641" s="205"/>
      <c r="U641" s="205"/>
      <c r="V641" s="205"/>
      <c r="W641" s="205"/>
      <c r="X641" s="205"/>
    </row>
    <row r="642" spans="1:24" ht="15.75" customHeight="1" x14ac:dyDescent="0.15">
      <c r="A642" s="205"/>
      <c r="B642" s="205"/>
      <c r="C642" s="205"/>
      <c r="D642" s="205"/>
      <c r="E642" s="205"/>
      <c r="F642" s="205"/>
      <c r="G642" s="205"/>
      <c r="H642" s="205"/>
      <c r="I642" s="205"/>
      <c r="J642" s="205"/>
      <c r="P642" s="205"/>
      <c r="Q642" s="205"/>
      <c r="R642" s="205"/>
      <c r="S642" s="205"/>
      <c r="T642" s="205"/>
      <c r="U642" s="205"/>
      <c r="V642" s="205"/>
      <c r="W642" s="205"/>
      <c r="X642" s="205"/>
    </row>
    <row r="643" spans="1:24" ht="15.75" customHeight="1" x14ac:dyDescent="0.15">
      <c r="A643" s="205"/>
      <c r="B643" s="205"/>
      <c r="C643" s="205"/>
      <c r="D643" s="205"/>
      <c r="E643" s="205"/>
      <c r="F643" s="205"/>
      <c r="G643" s="205"/>
      <c r="H643" s="205"/>
      <c r="I643" s="205"/>
      <c r="J643" s="205"/>
      <c r="P643" s="205"/>
      <c r="Q643" s="205"/>
      <c r="R643" s="205"/>
      <c r="S643" s="205"/>
      <c r="T643" s="205"/>
      <c r="U643" s="205"/>
      <c r="V643" s="205"/>
      <c r="W643" s="205"/>
      <c r="X643" s="205"/>
    </row>
    <row r="644" spans="1:24" ht="15.75" customHeight="1" x14ac:dyDescent="0.15">
      <c r="A644" s="205"/>
      <c r="B644" s="205"/>
      <c r="C644" s="205"/>
      <c r="D644" s="205"/>
      <c r="E644" s="205"/>
      <c r="F644" s="205"/>
      <c r="G644" s="205"/>
      <c r="H644" s="205"/>
      <c r="I644" s="205"/>
      <c r="J644" s="205"/>
      <c r="P644" s="205"/>
      <c r="Q644" s="205"/>
      <c r="R644" s="205"/>
      <c r="S644" s="205"/>
      <c r="T644" s="205"/>
      <c r="U644" s="205"/>
      <c r="V644" s="205"/>
      <c r="W644" s="205"/>
      <c r="X644" s="205"/>
    </row>
    <row r="645" spans="1:24" ht="15.75" customHeight="1" x14ac:dyDescent="0.15">
      <c r="A645" s="205"/>
      <c r="B645" s="205"/>
      <c r="C645" s="205"/>
      <c r="D645" s="205"/>
      <c r="E645" s="205"/>
      <c r="F645" s="205"/>
      <c r="G645" s="205"/>
      <c r="H645" s="205"/>
      <c r="I645" s="205"/>
      <c r="J645" s="205"/>
      <c r="P645" s="205"/>
      <c r="Q645" s="205"/>
      <c r="R645" s="205"/>
      <c r="S645" s="205"/>
      <c r="T645" s="205"/>
      <c r="U645" s="205"/>
      <c r="V645" s="205"/>
      <c r="W645" s="205"/>
      <c r="X645" s="205"/>
    </row>
    <row r="646" spans="1:24" ht="15.75" customHeight="1" x14ac:dyDescent="0.15">
      <c r="A646" s="205"/>
      <c r="B646" s="205"/>
      <c r="C646" s="205"/>
      <c r="D646" s="205"/>
      <c r="E646" s="205"/>
      <c r="F646" s="205"/>
      <c r="G646" s="205"/>
      <c r="H646" s="205"/>
      <c r="I646" s="205"/>
      <c r="J646" s="205"/>
      <c r="P646" s="205"/>
      <c r="Q646" s="205"/>
      <c r="R646" s="205"/>
      <c r="S646" s="205"/>
      <c r="T646" s="205"/>
      <c r="U646" s="205"/>
      <c r="V646" s="205"/>
      <c r="W646" s="205"/>
      <c r="X646" s="205"/>
    </row>
    <row r="647" spans="1:24" ht="15.75" customHeight="1" x14ac:dyDescent="0.15">
      <c r="A647" s="205"/>
      <c r="B647" s="205"/>
      <c r="C647" s="205"/>
      <c r="D647" s="205"/>
      <c r="E647" s="205"/>
      <c r="F647" s="205"/>
      <c r="G647" s="205"/>
      <c r="H647" s="205"/>
      <c r="I647" s="205"/>
      <c r="J647" s="205"/>
      <c r="P647" s="205"/>
      <c r="Q647" s="205"/>
      <c r="R647" s="205"/>
      <c r="S647" s="205"/>
      <c r="T647" s="205"/>
      <c r="U647" s="205"/>
      <c r="V647" s="205"/>
      <c r="W647" s="205"/>
      <c r="X647" s="205"/>
    </row>
    <row r="648" spans="1:24" ht="15.75" customHeight="1" x14ac:dyDescent="0.15">
      <c r="A648" s="205"/>
      <c r="B648" s="205"/>
      <c r="C648" s="205"/>
      <c r="D648" s="205"/>
      <c r="E648" s="205"/>
      <c r="F648" s="205"/>
      <c r="G648" s="205"/>
      <c r="H648" s="205"/>
      <c r="I648" s="205"/>
      <c r="J648" s="205"/>
      <c r="P648" s="205"/>
      <c r="Q648" s="205"/>
      <c r="R648" s="205"/>
      <c r="S648" s="205"/>
      <c r="T648" s="205"/>
      <c r="U648" s="205"/>
      <c r="V648" s="205"/>
      <c r="W648" s="205"/>
      <c r="X648" s="205"/>
    </row>
    <row r="649" spans="1:24" ht="15.75" customHeight="1" x14ac:dyDescent="0.15">
      <c r="A649" s="205"/>
      <c r="B649" s="205"/>
      <c r="C649" s="205"/>
      <c r="D649" s="205"/>
      <c r="E649" s="205"/>
      <c r="F649" s="205"/>
      <c r="G649" s="205"/>
      <c r="H649" s="205"/>
      <c r="I649" s="205"/>
      <c r="J649" s="205"/>
      <c r="P649" s="205"/>
      <c r="Q649" s="205"/>
      <c r="R649" s="205"/>
      <c r="S649" s="205"/>
      <c r="T649" s="205"/>
      <c r="U649" s="205"/>
      <c r="V649" s="205"/>
      <c r="W649" s="205"/>
      <c r="X649" s="205"/>
    </row>
    <row r="650" spans="1:24" ht="15.75" customHeight="1" x14ac:dyDescent="0.15">
      <c r="A650" s="205"/>
      <c r="B650" s="205"/>
      <c r="C650" s="205"/>
      <c r="D650" s="205"/>
      <c r="E650" s="205"/>
      <c r="F650" s="205"/>
      <c r="G650" s="205"/>
      <c r="H650" s="205"/>
      <c r="I650" s="205"/>
      <c r="J650" s="205"/>
      <c r="P650" s="205"/>
      <c r="Q650" s="205"/>
      <c r="R650" s="205"/>
      <c r="S650" s="205"/>
      <c r="T650" s="205"/>
      <c r="U650" s="205"/>
      <c r="V650" s="205"/>
      <c r="W650" s="205"/>
      <c r="X650" s="205"/>
    </row>
    <row r="651" spans="1:24" ht="15.75" customHeight="1" x14ac:dyDescent="0.15">
      <c r="A651" s="205"/>
      <c r="B651" s="205"/>
      <c r="C651" s="205"/>
      <c r="D651" s="205"/>
      <c r="E651" s="205"/>
      <c r="F651" s="205"/>
      <c r="G651" s="205"/>
      <c r="H651" s="205"/>
      <c r="I651" s="205"/>
      <c r="J651" s="205"/>
      <c r="P651" s="205"/>
      <c r="Q651" s="205"/>
      <c r="R651" s="205"/>
      <c r="S651" s="205"/>
      <c r="T651" s="205"/>
      <c r="U651" s="205"/>
      <c r="V651" s="205"/>
      <c r="W651" s="205"/>
      <c r="X651" s="205"/>
    </row>
    <row r="652" spans="1:24" ht="15.75" customHeight="1" x14ac:dyDescent="0.15">
      <c r="A652" s="205"/>
      <c r="B652" s="205"/>
      <c r="C652" s="205"/>
      <c r="D652" s="205"/>
      <c r="E652" s="205"/>
      <c r="F652" s="205"/>
      <c r="G652" s="205"/>
      <c r="H652" s="205"/>
      <c r="I652" s="205"/>
      <c r="J652" s="205"/>
      <c r="P652" s="205"/>
      <c r="Q652" s="205"/>
      <c r="R652" s="205"/>
      <c r="S652" s="205"/>
      <c r="T652" s="205"/>
      <c r="U652" s="205"/>
      <c r="V652" s="205"/>
      <c r="W652" s="205"/>
      <c r="X652" s="205"/>
    </row>
    <row r="653" spans="1:24" ht="15.75" customHeight="1" x14ac:dyDescent="0.15">
      <c r="A653" s="205"/>
      <c r="B653" s="205"/>
      <c r="C653" s="205"/>
      <c r="D653" s="205"/>
      <c r="E653" s="205"/>
      <c r="F653" s="205"/>
      <c r="G653" s="205"/>
      <c r="H653" s="205"/>
      <c r="I653" s="205"/>
      <c r="J653" s="205"/>
      <c r="P653" s="205"/>
      <c r="Q653" s="205"/>
      <c r="R653" s="205"/>
      <c r="S653" s="205"/>
      <c r="T653" s="205"/>
      <c r="U653" s="205"/>
      <c r="V653" s="205"/>
      <c r="W653" s="205"/>
      <c r="X653" s="205"/>
    </row>
    <row r="654" spans="1:24" ht="15.75" customHeight="1" x14ac:dyDescent="0.15">
      <c r="A654" s="205"/>
      <c r="B654" s="205"/>
      <c r="C654" s="205"/>
      <c r="D654" s="205"/>
      <c r="E654" s="205"/>
      <c r="F654" s="205"/>
      <c r="G654" s="205"/>
      <c r="H654" s="205"/>
      <c r="I654" s="205"/>
      <c r="J654" s="205"/>
      <c r="P654" s="205"/>
      <c r="Q654" s="205"/>
      <c r="R654" s="205"/>
      <c r="S654" s="205"/>
      <c r="T654" s="205"/>
      <c r="U654" s="205"/>
      <c r="V654" s="205"/>
      <c r="W654" s="205"/>
      <c r="X654" s="205"/>
    </row>
    <row r="655" spans="1:24" ht="15.75" customHeight="1" x14ac:dyDescent="0.15">
      <c r="A655" s="205"/>
      <c r="B655" s="205"/>
      <c r="C655" s="205"/>
      <c r="D655" s="205"/>
      <c r="E655" s="205"/>
      <c r="F655" s="205"/>
      <c r="G655" s="205"/>
      <c r="H655" s="205"/>
      <c r="I655" s="205"/>
      <c r="J655" s="205"/>
      <c r="P655" s="205"/>
      <c r="Q655" s="205"/>
      <c r="R655" s="205"/>
      <c r="S655" s="205"/>
      <c r="T655" s="205"/>
      <c r="U655" s="205"/>
      <c r="V655" s="205"/>
      <c r="W655" s="205"/>
      <c r="X655" s="205"/>
    </row>
    <row r="656" spans="1:24" ht="15.75" customHeight="1" x14ac:dyDescent="0.15">
      <c r="A656" s="205"/>
      <c r="B656" s="205"/>
      <c r="C656" s="205"/>
      <c r="D656" s="205"/>
      <c r="E656" s="205"/>
      <c r="F656" s="205"/>
      <c r="G656" s="205"/>
      <c r="H656" s="205"/>
      <c r="I656" s="205"/>
      <c r="J656" s="205"/>
      <c r="P656" s="205"/>
      <c r="Q656" s="205"/>
      <c r="R656" s="205"/>
      <c r="S656" s="205"/>
      <c r="T656" s="205"/>
      <c r="U656" s="205"/>
      <c r="V656" s="205"/>
      <c r="W656" s="205"/>
      <c r="X656" s="205"/>
    </row>
    <row r="657" spans="1:24" ht="15.75" customHeight="1" x14ac:dyDescent="0.15">
      <c r="A657" s="205"/>
      <c r="B657" s="205"/>
      <c r="C657" s="205"/>
      <c r="D657" s="205"/>
      <c r="E657" s="205"/>
      <c r="F657" s="205"/>
      <c r="G657" s="205"/>
      <c r="H657" s="205"/>
      <c r="I657" s="205"/>
      <c r="J657" s="205"/>
      <c r="P657" s="205"/>
      <c r="Q657" s="205"/>
      <c r="R657" s="205"/>
      <c r="S657" s="205"/>
      <c r="T657" s="205"/>
      <c r="U657" s="205"/>
      <c r="V657" s="205"/>
      <c r="W657" s="205"/>
      <c r="X657" s="205"/>
    </row>
    <row r="658" spans="1:24" ht="15.75" customHeight="1" x14ac:dyDescent="0.15">
      <c r="A658" s="205"/>
      <c r="B658" s="205"/>
      <c r="C658" s="205"/>
      <c r="D658" s="205"/>
      <c r="E658" s="205"/>
      <c r="F658" s="205"/>
      <c r="G658" s="205"/>
      <c r="H658" s="205"/>
      <c r="I658" s="205"/>
      <c r="J658" s="205"/>
      <c r="P658" s="205"/>
      <c r="Q658" s="205"/>
      <c r="R658" s="205"/>
      <c r="S658" s="205"/>
      <c r="T658" s="205"/>
      <c r="U658" s="205"/>
      <c r="V658" s="205"/>
      <c r="W658" s="205"/>
      <c r="X658" s="205"/>
    </row>
    <row r="659" spans="1:24" ht="15.75" customHeight="1" x14ac:dyDescent="0.15">
      <c r="A659" s="205"/>
      <c r="B659" s="205"/>
      <c r="C659" s="205"/>
      <c r="D659" s="205"/>
      <c r="E659" s="205"/>
      <c r="F659" s="205"/>
      <c r="G659" s="205"/>
      <c r="H659" s="205"/>
      <c r="I659" s="205"/>
      <c r="J659" s="205"/>
      <c r="P659" s="205"/>
      <c r="Q659" s="205"/>
      <c r="R659" s="205"/>
      <c r="S659" s="205"/>
      <c r="T659" s="205"/>
      <c r="U659" s="205"/>
      <c r="V659" s="205"/>
      <c r="W659" s="205"/>
      <c r="X659" s="205"/>
    </row>
    <row r="660" spans="1:24" ht="15.75" customHeight="1" x14ac:dyDescent="0.15">
      <c r="A660" s="205"/>
      <c r="B660" s="205"/>
      <c r="C660" s="205"/>
      <c r="D660" s="205"/>
      <c r="E660" s="205"/>
      <c r="F660" s="205"/>
      <c r="G660" s="205"/>
      <c r="H660" s="205"/>
      <c r="I660" s="205"/>
      <c r="J660" s="205"/>
      <c r="P660" s="205"/>
      <c r="Q660" s="205"/>
      <c r="R660" s="205"/>
      <c r="S660" s="205"/>
      <c r="T660" s="205"/>
      <c r="U660" s="205"/>
      <c r="V660" s="205"/>
      <c r="W660" s="205"/>
      <c r="X660" s="205"/>
    </row>
    <row r="661" spans="1:24" ht="15.75" customHeight="1" x14ac:dyDescent="0.15">
      <c r="A661" s="205"/>
      <c r="B661" s="205"/>
      <c r="C661" s="205"/>
      <c r="D661" s="205"/>
      <c r="E661" s="205"/>
      <c r="F661" s="205"/>
      <c r="G661" s="205"/>
      <c r="H661" s="205"/>
      <c r="I661" s="205"/>
      <c r="J661" s="205"/>
      <c r="P661" s="205"/>
      <c r="Q661" s="205"/>
      <c r="R661" s="205"/>
      <c r="S661" s="205"/>
      <c r="T661" s="205"/>
      <c r="U661" s="205"/>
      <c r="V661" s="205"/>
      <c r="W661" s="205"/>
      <c r="X661" s="205"/>
    </row>
    <row r="662" spans="1:24" ht="15.75" customHeight="1" x14ac:dyDescent="0.15">
      <c r="A662" s="205"/>
      <c r="B662" s="205"/>
      <c r="C662" s="205"/>
      <c r="D662" s="205"/>
      <c r="E662" s="205"/>
      <c r="F662" s="205"/>
      <c r="G662" s="205"/>
      <c r="H662" s="205"/>
      <c r="I662" s="205"/>
      <c r="J662" s="205"/>
      <c r="P662" s="205"/>
      <c r="Q662" s="205"/>
      <c r="R662" s="205"/>
      <c r="S662" s="205"/>
      <c r="T662" s="205"/>
      <c r="U662" s="205"/>
      <c r="V662" s="205"/>
      <c r="W662" s="205"/>
      <c r="X662" s="205"/>
    </row>
    <row r="663" spans="1:24" ht="15.75" customHeight="1" x14ac:dyDescent="0.15">
      <c r="A663" s="205"/>
      <c r="B663" s="205"/>
      <c r="C663" s="205"/>
      <c r="D663" s="205"/>
      <c r="E663" s="205"/>
      <c r="F663" s="205"/>
      <c r="G663" s="205"/>
      <c r="H663" s="205"/>
      <c r="I663" s="205"/>
      <c r="J663" s="205"/>
      <c r="P663" s="205"/>
      <c r="Q663" s="205"/>
      <c r="R663" s="205"/>
      <c r="S663" s="205"/>
      <c r="T663" s="205"/>
      <c r="U663" s="205"/>
      <c r="V663" s="205"/>
      <c r="W663" s="205"/>
      <c r="X663" s="205"/>
    </row>
    <row r="664" spans="1:24" ht="15.75" customHeight="1" x14ac:dyDescent="0.15">
      <c r="A664" s="205"/>
      <c r="B664" s="205"/>
      <c r="C664" s="205"/>
      <c r="D664" s="205"/>
      <c r="E664" s="205"/>
      <c r="F664" s="205"/>
      <c r="G664" s="205"/>
      <c r="H664" s="205"/>
      <c r="I664" s="205"/>
      <c r="J664" s="205"/>
      <c r="P664" s="205"/>
      <c r="Q664" s="205"/>
      <c r="R664" s="205"/>
      <c r="S664" s="205"/>
      <c r="T664" s="205"/>
      <c r="U664" s="205"/>
      <c r="V664" s="205"/>
      <c r="W664" s="205"/>
      <c r="X664" s="205"/>
    </row>
    <row r="665" spans="1:24" ht="15.75" customHeight="1" x14ac:dyDescent="0.15">
      <c r="A665" s="205"/>
      <c r="B665" s="205"/>
      <c r="C665" s="205"/>
      <c r="D665" s="205"/>
      <c r="E665" s="205"/>
      <c r="F665" s="205"/>
      <c r="G665" s="205"/>
      <c r="H665" s="205"/>
      <c r="I665" s="205"/>
      <c r="J665" s="205"/>
      <c r="P665" s="205"/>
      <c r="Q665" s="205"/>
      <c r="R665" s="205"/>
      <c r="S665" s="205"/>
      <c r="T665" s="205"/>
      <c r="U665" s="205"/>
      <c r="V665" s="205"/>
      <c r="W665" s="205"/>
      <c r="X665" s="205"/>
    </row>
    <row r="666" spans="1:24" ht="15.75" customHeight="1" x14ac:dyDescent="0.15">
      <c r="A666" s="205"/>
      <c r="B666" s="205"/>
      <c r="C666" s="205"/>
      <c r="D666" s="205"/>
      <c r="E666" s="205"/>
      <c r="F666" s="205"/>
      <c r="G666" s="205"/>
      <c r="H666" s="205"/>
      <c r="I666" s="205"/>
      <c r="J666" s="205"/>
      <c r="P666" s="205"/>
      <c r="Q666" s="205"/>
      <c r="R666" s="205"/>
      <c r="S666" s="205"/>
      <c r="T666" s="205"/>
      <c r="U666" s="205"/>
      <c r="V666" s="205"/>
      <c r="W666" s="205"/>
      <c r="X666" s="205"/>
    </row>
    <row r="667" spans="1:24" ht="15.75" customHeight="1" x14ac:dyDescent="0.15">
      <c r="A667" s="205"/>
      <c r="B667" s="205"/>
      <c r="C667" s="205"/>
      <c r="D667" s="205"/>
      <c r="E667" s="205"/>
      <c r="F667" s="205"/>
      <c r="G667" s="205"/>
      <c r="H667" s="205"/>
      <c r="I667" s="205"/>
      <c r="J667" s="205"/>
      <c r="P667" s="205"/>
      <c r="Q667" s="205"/>
      <c r="R667" s="205"/>
      <c r="S667" s="205"/>
      <c r="T667" s="205"/>
      <c r="U667" s="205"/>
      <c r="V667" s="205"/>
      <c r="W667" s="205"/>
      <c r="X667" s="205"/>
    </row>
    <row r="668" spans="1:24" ht="15.75" customHeight="1" x14ac:dyDescent="0.15">
      <c r="A668" s="205"/>
      <c r="B668" s="205"/>
      <c r="C668" s="205"/>
      <c r="D668" s="205"/>
      <c r="E668" s="205"/>
      <c r="F668" s="205"/>
      <c r="G668" s="205"/>
      <c r="H668" s="205"/>
      <c r="I668" s="205"/>
      <c r="J668" s="205"/>
      <c r="P668" s="205"/>
      <c r="Q668" s="205"/>
      <c r="R668" s="205"/>
      <c r="S668" s="205"/>
      <c r="T668" s="205"/>
      <c r="U668" s="205"/>
      <c r="V668" s="205"/>
      <c r="W668" s="205"/>
      <c r="X668" s="205"/>
    </row>
    <row r="669" spans="1:24" ht="15.75" customHeight="1" x14ac:dyDescent="0.15">
      <c r="A669" s="205"/>
      <c r="B669" s="205"/>
      <c r="C669" s="205"/>
      <c r="D669" s="205"/>
      <c r="E669" s="205"/>
      <c r="F669" s="205"/>
      <c r="G669" s="205"/>
      <c r="H669" s="205"/>
      <c r="I669" s="205"/>
      <c r="J669" s="205"/>
      <c r="P669" s="205"/>
      <c r="Q669" s="205"/>
      <c r="R669" s="205"/>
      <c r="S669" s="205"/>
      <c r="T669" s="205"/>
      <c r="U669" s="205"/>
      <c r="V669" s="205"/>
      <c r="W669" s="205"/>
      <c r="X669" s="205"/>
    </row>
    <row r="670" spans="1:24" ht="15.75" customHeight="1" x14ac:dyDescent="0.15">
      <c r="A670" s="205"/>
      <c r="B670" s="205"/>
      <c r="C670" s="205"/>
      <c r="D670" s="205"/>
      <c r="E670" s="205"/>
      <c r="F670" s="205"/>
      <c r="G670" s="205"/>
      <c r="H670" s="205"/>
      <c r="I670" s="205"/>
      <c r="J670" s="205"/>
      <c r="P670" s="205"/>
      <c r="Q670" s="205"/>
      <c r="R670" s="205"/>
      <c r="S670" s="205"/>
      <c r="T670" s="205"/>
      <c r="U670" s="205"/>
      <c r="V670" s="205"/>
      <c r="W670" s="205"/>
      <c r="X670" s="205"/>
    </row>
    <row r="671" spans="1:24" ht="15.75" customHeight="1" x14ac:dyDescent="0.15">
      <c r="A671" s="205"/>
      <c r="B671" s="205"/>
      <c r="C671" s="205"/>
      <c r="D671" s="205"/>
      <c r="E671" s="205"/>
      <c r="F671" s="205"/>
      <c r="G671" s="205"/>
      <c r="H671" s="205"/>
      <c r="I671" s="205"/>
      <c r="J671" s="205"/>
      <c r="P671" s="205"/>
      <c r="Q671" s="205"/>
      <c r="R671" s="205"/>
      <c r="S671" s="205"/>
      <c r="T671" s="205"/>
      <c r="U671" s="205"/>
      <c r="V671" s="205"/>
      <c r="W671" s="205"/>
      <c r="X671" s="205"/>
    </row>
    <row r="672" spans="1:24" ht="15.75" customHeight="1" x14ac:dyDescent="0.15">
      <c r="A672" s="205"/>
      <c r="B672" s="205"/>
      <c r="C672" s="205"/>
      <c r="D672" s="205"/>
      <c r="E672" s="205"/>
      <c r="F672" s="205"/>
      <c r="G672" s="205"/>
      <c r="H672" s="205"/>
      <c r="I672" s="205"/>
      <c r="J672" s="205"/>
      <c r="P672" s="205"/>
      <c r="Q672" s="205"/>
      <c r="R672" s="205"/>
      <c r="S672" s="205"/>
      <c r="T672" s="205"/>
      <c r="U672" s="205"/>
      <c r="V672" s="205"/>
      <c r="W672" s="205"/>
      <c r="X672" s="205"/>
    </row>
    <row r="673" spans="1:24" ht="15.75" customHeight="1" x14ac:dyDescent="0.15">
      <c r="A673" s="205"/>
      <c r="B673" s="205"/>
      <c r="C673" s="205"/>
      <c r="D673" s="205"/>
      <c r="E673" s="205"/>
      <c r="F673" s="205"/>
      <c r="G673" s="205"/>
      <c r="H673" s="205"/>
      <c r="I673" s="205"/>
      <c r="J673" s="205"/>
      <c r="P673" s="205"/>
      <c r="Q673" s="205"/>
      <c r="R673" s="205"/>
      <c r="S673" s="205"/>
      <c r="T673" s="205"/>
      <c r="U673" s="205"/>
      <c r="V673" s="205"/>
      <c r="W673" s="205"/>
      <c r="X673" s="205"/>
    </row>
    <row r="674" spans="1:24" ht="15.75" customHeight="1" x14ac:dyDescent="0.15">
      <c r="A674" s="205"/>
      <c r="B674" s="205"/>
      <c r="C674" s="205"/>
      <c r="D674" s="205"/>
      <c r="E674" s="205"/>
      <c r="F674" s="205"/>
      <c r="G674" s="205"/>
      <c r="H674" s="205"/>
      <c r="I674" s="205"/>
      <c r="J674" s="205"/>
      <c r="P674" s="205"/>
      <c r="Q674" s="205"/>
      <c r="R674" s="205"/>
      <c r="S674" s="205"/>
      <c r="T674" s="205"/>
      <c r="U674" s="205"/>
      <c r="V674" s="205"/>
      <c r="W674" s="205"/>
      <c r="X674" s="205"/>
    </row>
    <row r="675" spans="1:24" ht="15.75" customHeight="1" x14ac:dyDescent="0.15">
      <c r="A675" s="205"/>
      <c r="B675" s="205"/>
      <c r="C675" s="205"/>
      <c r="D675" s="205"/>
      <c r="E675" s="205"/>
      <c r="F675" s="205"/>
      <c r="G675" s="205"/>
      <c r="H675" s="205"/>
      <c r="I675" s="205"/>
      <c r="J675" s="205"/>
      <c r="P675" s="205"/>
      <c r="Q675" s="205"/>
      <c r="R675" s="205"/>
      <c r="S675" s="205"/>
      <c r="T675" s="205"/>
      <c r="U675" s="205"/>
      <c r="V675" s="205"/>
      <c r="W675" s="205"/>
      <c r="X675" s="205"/>
    </row>
    <row r="676" spans="1:24" ht="15.75" customHeight="1" x14ac:dyDescent="0.15">
      <c r="A676" s="205"/>
      <c r="B676" s="205"/>
      <c r="C676" s="205"/>
      <c r="D676" s="205"/>
      <c r="E676" s="205"/>
      <c r="F676" s="205"/>
      <c r="G676" s="205"/>
      <c r="H676" s="205"/>
      <c r="I676" s="205"/>
      <c r="J676" s="205"/>
      <c r="P676" s="205"/>
      <c r="Q676" s="205"/>
      <c r="R676" s="205"/>
      <c r="S676" s="205"/>
      <c r="T676" s="205"/>
      <c r="U676" s="205"/>
      <c r="V676" s="205"/>
      <c r="W676" s="205"/>
      <c r="X676" s="205"/>
    </row>
    <row r="677" spans="1:24" ht="15.75" customHeight="1" x14ac:dyDescent="0.15">
      <c r="A677" s="205"/>
      <c r="B677" s="205"/>
      <c r="C677" s="205"/>
      <c r="D677" s="205"/>
      <c r="E677" s="205"/>
      <c r="F677" s="205"/>
      <c r="G677" s="205"/>
      <c r="H677" s="205"/>
      <c r="I677" s="205"/>
      <c r="J677" s="205"/>
      <c r="P677" s="205"/>
      <c r="Q677" s="205"/>
      <c r="R677" s="205"/>
      <c r="S677" s="205"/>
      <c r="T677" s="205"/>
      <c r="U677" s="205"/>
      <c r="V677" s="205"/>
      <c r="W677" s="205"/>
      <c r="X677" s="205"/>
    </row>
    <row r="678" spans="1:24" ht="15.75" customHeight="1" x14ac:dyDescent="0.15">
      <c r="A678" s="205"/>
      <c r="B678" s="205"/>
      <c r="C678" s="205"/>
      <c r="D678" s="205"/>
      <c r="E678" s="205"/>
      <c r="F678" s="205"/>
      <c r="G678" s="205"/>
      <c r="H678" s="205"/>
      <c r="I678" s="205"/>
      <c r="J678" s="205"/>
      <c r="P678" s="205"/>
      <c r="Q678" s="205"/>
      <c r="R678" s="205"/>
      <c r="S678" s="205"/>
      <c r="T678" s="205"/>
      <c r="U678" s="205"/>
      <c r="V678" s="205"/>
      <c r="W678" s="205"/>
      <c r="X678" s="205"/>
    </row>
    <row r="679" spans="1:24" ht="15.75" customHeight="1" x14ac:dyDescent="0.15">
      <c r="A679" s="205"/>
      <c r="B679" s="205"/>
      <c r="C679" s="205"/>
      <c r="D679" s="205"/>
      <c r="E679" s="205"/>
      <c r="F679" s="205"/>
      <c r="G679" s="205"/>
      <c r="H679" s="205"/>
      <c r="I679" s="205"/>
      <c r="J679" s="205"/>
      <c r="P679" s="205"/>
      <c r="Q679" s="205"/>
      <c r="R679" s="205"/>
      <c r="S679" s="205"/>
      <c r="T679" s="205"/>
      <c r="U679" s="205"/>
      <c r="V679" s="205"/>
      <c r="W679" s="205"/>
      <c r="X679" s="205"/>
    </row>
    <row r="680" spans="1:24" ht="15.75" customHeight="1" x14ac:dyDescent="0.15">
      <c r="A680" s="205"/>
      <c r="B680" s="205"/>
      <c r="C680" s="205"/>
      <c r="D680" s="205"/>
      <c r="E680" s="205"/>
      <c r="F680" s="205"/>
      <c r="G680" s="205"/>
      <c r="H680" s="205"/>
      <c r="I680" s="205"/>
      <c r="J680" s="205"/>
      <c r="P680" s="205"/>
      <c r="Q680" s="205"/>
      <c r="R680" s="205"/>
      <c r="S680" s="205"/>
      <c r="T680" s="205"/>
      <c r="U680" s="205"/>
      <c r="V680" s="205"/>
      <c r="W680" s="205"/>
      <c r="X680" s="205"/>
    </row>
    <row r="681" spans="1:24" ht="15.75" customHeight="1" x14ac:dyDescent="0.15">
      <c r="A681" s="205"/>
      <c r="B681" s="205"/>
      <c r="C681" s="205"/>
      <c r="D681" s="205"/>
      <c r="E681" s="205"/>
      <c r="F681" s="205"/>
      <c r="G681" s="205"/>
      <c r="H681" s="205"/>
      <c r="I681" s="205"/>
      <c r="J681" s="205"/>
      <c r="P681" s="205"/>
      <c r="Q681" s="205"/>
      <c r="R681" s="205"/>
      <c r="S681" s="205"/>
      <c r="T681" s="205"/>
      <c r="U681" s="205"/>
      <c r="V681" s="205"/>
      <c r="W681" s="205"/>
      <c r="X681" s="205"/>
    </row>
    <row r="682" spans="1:24" ht="15.75" customHeight="1" x14ac:dyDescent="0.15">
      <c r="A682" s="205"/>
      <c r="B682" s="205"/>
      <c r="C682" s="205"/>
      <c r="D682" s="205"/>
      <c r="E682" s="205"/>
      <c r="F682" s="205"/>
      <c r="G682" s="205"/>
      <c r="H682" s="205"/>
      <c r="I682" s="205"/>
      <c r="J682" s="205"/>
      <c r="P682" s="205"/>
      <c r="Q682" s="205"/>
      <c r="R682" s="205"/>
      <c r="S682" s="205"/>
      <c r="T682" s="205"/>
      <c r="U682" s="205"/>
      <c r="V682" s="205"/>
      <c r="W682" s="205"/>
      <c r="X682" s="205"/>
    </row>
    <row r="683" spans="1:24" ht="15.75" customHeight="1" x14ac:dyDescent="0.15">
      <c r="A683" s="205"/>
      <c r="B683" s="205"/>
      <c r="C683" s="205"/>
      <c r="D683" s="205"/>
      <c r="E683" s="205"/>
      <c r="F683" s="205"/>
      <c r="G683" s="205"/>
      <c r="H683" s="205"/>
      <c r="I683" s="205"/>
      <c r="J683" s="205"/>
      <c r="P683" s="205"/>
      <c r="Q683" s="205"/>
      <c r="R683" s="205"/>
      <c r="S683" s="205"/>
      <c r="T683" s="205"/>
      <c r="U683" s="205"/>
      <c r="V683" s="205"/>
      <c r="W683" s="205"/>
      <c r="X683" s="205"/>
    </row>
    <row r="684" spans="1:24" ht="15.75" customHeight="1" x14ac:dyDescent="0.15">
      <c r="A684" s="205"/>
      <c r="B684" s="205"/>
      <c r="C684" s="205"/>
      <c r="D684" s="205"/>
      <c r="E684" s="205"/>
      <c r="F684" s="205"/>
      <c r="G684" s="205"/>
      <c r="H684" s="205"/>
      <c r="I684" s="205"/>
      <c r="J684" s="205"/>
      <c r="P684" s="205"/>
      <c r="Q684" s="205"/>
      <c r="R684" s="205"/>
      <c r="S684" s="205"/>
      <c r="T684" s="205"/>
      <c r="U684" s="205"/>
      <c r="V684" s="205"/>
      <c r="W684" s="205"/>
      <c r="X684" s="205"/>
    </row>
    <row r="685" spans="1:24" ht="15.75" customHeight="1" x14ac:dyDescent="0.15">
      <c r="A685" s="205"/>
      <c r="B685" s="205"/>
      <c r="C685" s="205"/>
      <c r="D685" s="205"/>
      <c r="E685" s="205"/>
      <c r="F685" s="205"/>
      <c r="G685" s="205"/>
      <c r="H685" s="205"/>
      <c r="I685" s="205"/>
      <c r="J685" s="205"/>
      <c r="P685" s="205"/>
      <c r="Q685" s="205"/>
      <c r="R685" s="205"/>
      <c r="S685" s="205"/>
      <c r="T685" s="205"/>
      <c r="U685" s="205"/>
      <c r="V685" s="205"/>
      <c r="W685" s="205"/>
      <c r="X685" s="205"/>
    </row>
    <row r="686" spans="1:24" ht="15.75" customHeight="1" x14ac:dyDescent="0.15">
      <c r="A686" s="205"/>
      <c r="B686" s="205"/>
      <c r="C686" s="205"/>
      <c r="D686" s="205"/>
      <c r="E686" s="205"/>
      <c r="F686" s="205"/>
      <c r="G686" s="205"/>
      <c r="H686" s="205"/>
      <c r="I686" s="205"/>
      <c r="J686" s="205"/>
      <c r="P686" s="205"/>
      <c r="Q686" s="205"/>
      <c r="R686" s="205"/>
      <c r="S686" s="205"/>
      <c r="T686" s="205"/>
      <c r="U686" s="205"/>
      <c r="V686" s="205"/>
      <c r="W686" s="205"/>
      <c r="X686" s="205"/>
    </row>
    <row r="687" spans="1:24" ht="15.75" customHeight="1" x14ac:dyDescent="0.15">
      <c r="A687" s="205"/>
      <c r="B687" s="205"/>
      <c r="C687" s="205"/>
      <c r="D687" s="205"/>
      <c r="E687" s="205"/>
      <c r="F687" s="205"/>
      <c r="G687" s="205"/>
      <c r="H687" s="205"/>
      <c r="I687" s="205"/>
      <c r="J687" s="205"/>
      <c r="P687" s="205"/>
      <c r="Q687" s="205"/>
      <c r="R687" s="205"/>
      <c r="S687" s="205"/>
      <c r="T687" s="205"/>
      <c r="U687" s="205"/>
      <c r="V687" s="205"/>
      <c r="W687" s="205"/>
      <c r="X687" s="205"/>
    </row>
    <row r="688" spans="1:24" ht="15.75" customHeight="1" x14ac:dyDescent="0.15">
      <c r="A688" s="205"/>
      <c r="B688" s="205"/>
      <c r="C688" s="205"/>
      <c r="D688" s="205"/>
      <c r="E688" s="205"/>
      <c r="F688" s="205"/>
      <c r="G688" s="205"/>
      <c r="H688" s="205"/>
      <c r="I688" s="205"/>
      <c r="J688" s="205"/>
      <c r="P688" s="205"/>
      <c r="Q688" s="205"/>
      <c r="R688" s="205"/>
      <c r="S688" s="205"/>
      <c r="T688" s="205"/>
      <c r="U688" s="205"/>
      <c r="V688" s="205"/>
      <c r="W688" s="205"/>
      <c r="X688" s="205"/>
    </row>
    <row r="689" spans="1:24" ht="15.75" customHeight="1" x14ac:dyDescent="0.15">
      <c r="A689" s="205"/>
      <c r="B689" s="205"/>
      <c r="C689" s="205"/>
      <c r="D689" s="205"/>
      <c r="E689" s="205"/>
      <c r="F689" s="205"/>
      <c r="G689" s="205"/>
      <c r="H689" s="205"/>
      <c r="I689" s="205"/>
      <c r="J689" s="205"/>
      <c r="P689" s="205"/>
      <c r="Q689" s="205"/>
      <c r="R689" s="205"/>
      <c r="S689" s="205"/>
      <c r="T689" s="205"/>
      <c r="U689" s="205"/>
      <c r="V689" s="205"/>
      <c r="W689" s="205"/>
      <c r="X689" s="205"/>
    </row>
    <row r="690" spans="1:24" ht="15.75" customHeight="1" x14ac:dyDescent="0.15">
      <c r="A690" s="205"/>
      <c r="B690" s="205"/>
      <c r="C690" s="205"/>
      <c r="D690" s="205"/>
      <c r="E690" s="205"/>
      <c r="F690" s="205"/>
      <c r="G690" s="205"/>
      <c r="H690" s="205"/>
      <c r="I690" s="205"/>
      <c r="J690" s="205"/>
      <c r="P690" s="205"/>
      <c r="Q690" s="205"/>
      <c r="R690" s="205"/>
      <c r="S690" s="205"/>
      <c r="T690" s="205"/>
      <c r="U690" s="205"/>
      <c r="V690" s="205"/>
      <c r="W690" s="205"/>
      <c r="X690" s="205"/>
    </row>
    <row r="691" spans="1:24" ht="15.75" customHeight="1" x14ac:dyDescent="0.15">
      <c r="A691" s="205"/>
      <c r="B691" s="205"/>
      <c r="C691" s="205"/>
      <c r="D691" s="205"/>
      <c r="E691" s="205"/>
      <c r="F691" s="205"/>
      <c r="G691" s="205"/>
      <c r="H691" s="205"/>
      <c r="I691" s="205"/>
      <c r="J691" s="205"/>
      <c r="P691" s="205"/>
      <c r="Q691" s="205"/>
      <c r="R691" s="205"/>
      <c r="S691" s="205"/>
      <c r="T691" s="205"/>
      <c r="U691" s="205"/>
      <c r="V691" s="205"/>
      <c r="W691" s="205"/>
      <c r="X691" s="205"/>
    </row>
    <row r="692" spans="1:24" ht="15.75" customHeight="1" x14ac:dyDescent="0.15">
      <c r="A692" s="205"/>
      <c r="B692" s="205"/>
      <c r="C692" s="205"/>
      <c r="D692" s="205"/>
      <c r="E692" s="205"/>
      <c r="F692" s="205"/>
      <c r="G692" s="205"/>
      <c r="H692" s="205"/>
      <c r="I692" s="205"/>
      <c r="J692" s="205"/>
      <c r="P692" s="205"/>
      <c r="Q692" s="205"/>
      <c r="R692" s="205"/>
      <c r="S692" s="205"/>
      <c r="T692" s="205"/>
      <c r="U692" s="205"/>
      <c r="V692" s="205"/>
      <c r="W692" s="205"/>
      <c r="X692" s="205"/>
    </row>
    <row r="693" spans="1:24" ht="15.75" customHeight="1" x14ac:dyDescent="0.15">
      <c r="A693" s="205"/>
      <c r="B693" s="205"/>
      <c r="C693" s="205"/>
      <c r="D693" s="205"/>
      <c r="E693" s="205"/>
      <c r="F693" s="205"/>
      <c r="G693" s="205"/>
      <c r="H693" s="205"/>
      <c r="I693" s="205"/>
      <c r="J693" s="205"/>
      <c r="P693" s="205"/>
      <c r="Q693" s="205"/>
      <c r="R693" s="205"/>
      <c r="S693" s="205"/>
      <c r="T693" s="205"/>
      <c r="U693" s="205"/>
      <c r="V693" s="205"/>
      <c r="W693" s="205"/>
      <c r="X693" s="205"/>
    </row>
    <row r="694" spans="1:24" ht="15.75" customHeight="1" x14ac:dyDescent="0.15">
      <c r="A694" s="205"/>
      <c r="B694" s="205"/>
      <c r="C694" s="205"/>
      <c r="D694" s="205"/>
      <c r="E694" s="205"/>
      <c r="F694" s="205"/>
      <c r="G694" s="205"/>
      <c r="H694" s="205"/>
      <c r="I694" s="205"/>
      <c r="J694" s="205"/>
      <c r="P694" s="205"/>
      <c r="Q694" s="205"/>
      <c r="R694" s="205"/>
      <c r="S694" s="205"/>
      <c r="T694" s="205"/>
      <c r="U694" s="205"/>
      <c r="V694" s="205"/>
      <c r="W694" s="205"/>
      <c r="X694" s="205"/>
    </row>
    <row r="695" spans="1:24" ht="15.75" customHeight="1" x14ac:dyDescent="0.15">
      <c r="A695" s="205"/>
      <c r="B695" s="205"/>
      <c r="C695" s="205"/>
      <c r="D695" s="205"/>
      <c r="E695" s="205"/>
      <c r="F695" s="205"/>
      <c r="G695" s="205"/>
      <c r="H695" s="205"/>
      <c r="I695" s="205"/>
      <c r="J695" s="205"/>
      <c r="P695" s="205"/>
      <c r="Q695" s="205"/>
      <c r="R695" s="205"/>
      <c r="S695" s="205"/>
      <c r="T695" s="205"/>
      <c r="U695" s="205"/>
      <c r="V695" s="205"/>
      <c r="W695" s="205"/>
      <c r="X695" s="205"/>
    </row>
    <row r="696" spans="1:24" ht="15.75" customHeight="1" x14ac:dyDescent="0.15">
      <c r="A696" s="205"/>
      <c r="B696" s="205"/>
      <c r="C696" s="205"/>
      <c r="D696" s="205"/>
      <c r="E696" s="205"/>
      <c r="F696" s="205"/>
      <c r="G696" s="205"/>
      <c r="H696" s="205"/>
      <c r="I696" s="205"/>
      <c r="J696" s="205"/>
      <c r="P696" s="205"/>
      <c r="Q696" s="205"/>
      <c r="R696" s="205"/>
      <c r="S696" s="205"/>
      <c r="T696" s="205"/>
      <c r="U696" s="205"/>
      <c r="V696" s="205"/>
      <c r="W696" s="205"/>
      <c r="X696" s="205"/>
    </row>
    <row r="697" spans="1:24" ht="15.75" customHeight="1" x14ac:dyDescent="0.15">
      <c r="A697" s="205"/>
      <c r="B697" s="205"/>
      <c r="C697" s="205"/>
      <c r="D697" s="205"/>
      <c r="E697" s="205"/>
      <c r="F697" s="205"/>
      <c r="G697" s="205"/>
      <c r="H697" s="205"/>
      <c r="I697" s="205"/>
      <c r="J697" s="205"/>
      <c r="P697" s="205"/>
      <c r="Q697" s="205"/>
      <c r="R697" s="205"/>
      <c r="S697" s="205"/>
      <c r="T697" s="205"/>
      <c r="U697" s="205"/>
      <c r="V697" s="205"/>
      <c r="W697" s="205"/>
      <c r="X697" s="205"/>
    </row>
    <row r="698" spans="1:24" ht="15.75" customHeight="1" x14ac:dyDescent="0.15">
      <c r="A698" s="205"/>
      <c r="B698" s="205"/>
      <c r="C698" s="205"/>
      <c r="D698" s="205"/>
      <c r="E698" s="205"/>
      <c r="F698" s="205"/>
      <c r="G698" s="205"/>
      <c r="H698" s="205"/>
      <c r="I698" s="205"/>
      <c r="J698" s="205"/>
      <c r="P698" s="205"/>
      <c r="Q698" s="205"/>
      <c r="R698" s="205"/>
      <c r="S698" s="205"/>
      <c r="T698" s="205"/>
      <c r="U698" s="205"/>
      <c r="V698" s="205"/>
      <c r="W698" s="205"/>
      <c r="X698" s="205"/>
    </row>
    <row r="699" spans="1:24" ht="15.75" customHeight="1" x14ac:dyDescent="0.15">
      <c r="A699" s="205"/>
      <c r="B699" s="205"/>
      <c r="C699" s="205"/>
      <c r="D699" s="205"/>
      <c r="E699" s="205"/>
      <c r="F699" s="205"/>
      <c r="G699" s="205"/>
      <c r="H699" s="205"/>
      <c r="I699" s="205"/>
      <c r="J699" s="205"/>
      <c r="P699" s="205"/>
      <c r="Q699" s="205"/>
      <c r="R699" s="205"/>
      <c r="S699" s="205"/>
      <c r="T699" s="205"/>
      <c r="U699" s="205"/>
      <c r="V699" s="205"/>
      <c r="W699" s="205"/>
      <c r="X699" s="205"/>
    </row>
    <row r="700" spans="1:24" ht="15.75" customHeight="1" x14ac:dyDescent="0.15">
      <c r="A700" s="205"/>
      <c r="B700" s="205"/>
      <c r="C700" s="205"/>
      <c r="D700" s="205"/>
      <c r="E700" s="205"/>
      <c r="F700" s="205"/>
      <c r="G700" s="205"/>
      <c r="H700" s="205"/>
      <c r="I700" s="205"/>
      <c r="J700" s="205"/>
      <c r="P700" s="205"/>
      <c r="Q700" s="205"/>
      <c r="R700" s="205"/>
      <c r="S700" s="205"/>
      <c r="T700" s="205"/>
      <c r="U700" s="205"/>
      <c r="V700" s="205"/>
      <c r="W700" s="205"/>
      <c r="X700" s="205"/>
    </row>
    <row r="701" spans="1:24" ht="15.75" customHeight="1" x14ac:dyDescent="0.15">
      <c r="A701" s="205"/>
      <c r="B701" s="205"/>
      <c r="C701" s="205"/>
      <c r="D701" s="205"/>
      <c r="E701" s="205"/>
      <c r="F701" s="205"/>
      <c r="G701" s="205"/>
      <c r="H701" s="205"/>
      <c r="I701" s="205"/>
      <c r="J701" s="205"/>
      <c r="P701" s="205"/>
      <c r="Q701" s="205"/>
      <c r="R701" s="205"/>
      <c r="S701" s="205"/>
      <c r="T701" s="205"/>
      <c r="U701" s="205"/>
      <c r="V701" s="205"/>
      <c r="W701" s="205"/>
      <c r="X701" s="205"/>
    </row>
    <row r="702" spans="1:24" ht="15.75" customHeight="1" x14ac:dyDescent="0.15">
      <c r="A702" s="205"/>
      <c r="B702" s="205"/>
      <c r="C702" s="205"/>
      <c r="D702" s="205"/>
      <c r="E702" s="205"/>
      <c r="F702" s="205"/>
      <c r="G702" s="205"/>
      <c r="H702" s="205"/>
      <c r="I702" s="205"/>
      <c r="J702" s="205"/>
      <c r="P702" s="205"/>
      <c r="Q702" s="205"/>
      <c r="R702" s="205"/>
      <c r="S702" s="205"/>
      <c r="T702" s="205"/>
      <c r="U702" s="205"/>
      <c r="V702" s="205"/>
      <c r="W702" s="205"/>
      <c r="X702" s="205"/>
    </row>
    <row r="703" spans="1:24" ht="15.75" customHeight="1" x14ac:dyDescent="0.15">
      <c r="A703" s="205"/>
      <c r="B703" s="205"/>
      <c r="C703" s="205"/>
      <c r="D703" s="205"/>
      <c r="E703" s="205"/>
      <c r="F703" s="205"/>
      <c r="G703" s="205"/>
      <c r="H703" s="205"/>
      <c r="I703" s="205"/>
      <c r="J703" s="205"/>
      <c r="P703" s="205"/>
      <c r="Q703" s="205"/>
      <c r="R703" s="205"/>
      <c r="S703" s="205"/>
      <c r="T703" s="205"/>
      <c r="U703" s="205"/>
      <c r="V703" s="205"/>
      <c r="W703" s="205"/>
      <c r="X703" s="205"/>
    </row>
    <row r="704" spans="1:24" ht="15.75" customHeight="1" x14ac:dyDescent="0.15">
      <c r="A704" s="205"/>
      <c r="B704" s="205"/>
      <c r="C704" s="205"/>
      <c r="D704" s="205"/>
      <c r="E704" s="205"/>
      <c r="F704" s="205"/>
      <c r="G704" s="205"/>
      <c r="H704" s="205"/>
      <c r="I704" s="205"/>
      <c r="J704" s="205"/>
      <c r="P704" s="205"/>
      <c r="Q704" s="205"/>
      <c r="R704" s="205"/>
      <c r="S704" s="205"/>
      <c r="T704" s="205"/>
      <c r="U704" s="205"/>
      <c r="V704" s="205"/>
      <c r="W704" s="205"/>
      <c r="X704" s="205"/>
    </row>
    <row r="705" spans="1:24" ht="15.75" customHeight="1" x14ac:dyDescent="0.15">
      <c r="A705" s="205"/>
      <c r="B705" s="205"/>
      <c r="C705" s="205"/>
      <c r="D705" s="205"/>
      <c r="E705" s="205"/>
      <c r="F705" s="205"/>
      <c r="G705" s="205"/>
      <c r="H705" s="205"/>
      <c r="I705" s="205"/>
      <c r="J705" s="205"/>
      <c r="P705" s="205"/>
      <c r="Q705" s="205"/>
      <c r="R705" s="205"/>
      <c r="S705" s="205"/>
      <c r="T705" s="205"/>
      <c r="U705" s="205"/>
      <c r="V705" s="205"/>
      <c r="W705" s="205"/>
      <c r="X705" s="205"/>
    </row>
    <row r="706" spans="1:24" ht="15.75" customHeight="1" x14ac:dyDescent="0.15">
      <c r="A706" s="205"/>
      <c r="B706" s="205"/>
      <c r="C706" s="205"/>
      <c r="D706" s="205"/>
      <c r="E706" s="205"/>
      <c r="F706" s="205"/>
      <c r="G706" s="205"/>
      <c r="H706" s="205"/>
      <c r="I706" s="205"/>
      <c r="J706" s="205"/>
      <c r="P706" s="205"/>
      <c r="Q706" s="205"/>
      <c r="R706" s="205"/>
      <c r="S706" s="205"/>
      <c r="T706" s="205"/>
      <c r="U706" s="205"/>
      <c r="V706" s="205"/>
      <c r="W706" s="205"/>
      <c r="X706" s="205"/>
    </row>
    <row r="707" spans="1:24" ht="15.75" customHeight="1" x14ac:dyDescent="0.15">
      <c r="A707" s="205"/>
      <c r="B707" s="205"/>
      <c r="C707" s="205"/>
      <c r="D707" s="205"/>
      <c r="E707" s="205"/>
      <c r="F707" s="205"/>
      <c r="G707" s="205"/>
      <c r="H707" s="205"/>
      <c r="I707" s="205"/>
      <c r="J707" s="205"/>
      <c r="P707" s="205"/>
      <c r="Q707" s="205"/>
      <c r="R707" s="205"/>
      <c r="S707" s="205"/>
      <c r="T707" s="205"/>
      <c r="U707" s="205"/>
      <c r="V707" s="205"/>
      <c r="W707" s="205"/>
      <c r="X707" s="205"/>
    </row>
    <row r="708" spans="1:24" ht="15.75" customHeight="1" x14ac:dyDescent="0.15">
      <c r="A708" s="205"/>
      <c r="B708" s="205"/>
      <c r="C708" s="205"/>
      <c r="D708" s="205"/>
      <c r="E708" s="205"/>
      <c r="F708" s="205"/>
      <c r="G708" s="205"/>
      <c r="H708" s="205"/>
      <c r="I708" s="205"/>
      <c r="J708" s="205"/>
      <c r="P708" s="205"/>
      <c r="Q708" s="205"/>
      <c r="R708" s="205"/>
      <c r="S708" s="205"/>
      <c r="T708" s="205"/>
      <c r="U708" s="205"/>
      <c r="V708" s="205"/>
      <c r="W708" s="205"/>
      <c r="X708" s="205"/>
    </row>
    <row r="709" spans="1:24" ht="15.75" customHeight="1" x14ac:dyDescent="0.15">
      <c r="A709" s="205"/>
      <c r="B709" s="205"/>
      <c r="C709" s="205"/>
      <c r="D709" s="205"/>
      <c r="E709" s="205"/>
      <c r="F709" s="205"/>
      <c r="G709" s="205"/>
      <c r="H709" s="205"/>
      <c r="I709" s="205"/>
      <c r="J709" s="205"/>
      <c r="P709" s="205"/>
      <c r="Q709" s="205"/>
      <c r="R709" s="205"/>
      <c r="S709" s="205"/>
      <c r="T709" s="205"/>
      <c r="U709" s="205"/>
      <c r="V709" s="205"/>
      <c r="W709" s="205"/>
      <c r="X709" s="205"/>
    </row>
    <row r="710" spans="1:24" ht="15.75" customHeight="1" x14ac:dyDescent="0.15">
      <c r="A710" s="205"/>
      <c r="B710" s="205"/>
      <c r="C710" s="205"/>
      <c r="D710" s="205"/>
      <c r="E710" s="205"/>
      <c r="F710" s="205"/>
      <c r="G710" s="205"/>
      <c r="H710" s="205"/>
      <c r="I710" s="205"/>
      <c r="J710" s="205"/>
      <c r="P710" s="205"/>
      <c r="Q710" s="205"/>
      <c r="R710" s="205"/>
      <c r="S710" s="205"/>
      <c r="T710" s="205"/>
      <c r="U710" s="205"/>
      <c r="V710" s="205"/>
      <c r="W710" s="205"/>
      <c r="X710" s="205"/>
    </row>
    <row r="711" spans="1:24" ht="15.75" customHeight="1" x14ac:dyDescent="0.15">
      <c r="A711" s="205"/>
      <c r="B711" s="205"/>
      <c r="C711" s="205"/>
      <c r="D711" s="205"/>
      <c r="E711" s="205"/>
      <c r="F711" s="205"/>
      <c r="G711" s="205"/>
      <c r="H711" s="205"/>
      <c r="I711" s="205"/>
      <c r="J711" s="205"/>
      <c r="P711" s="205"/>
      <c r="Q711" s="205"/>
      <c r="R711" s="205"/>
      <c r="S711" s="205"/>
      <c r="T711" s="205"/>
      <c r="U711" s="205"/>
      <c r="V711" s="205"/>
      <c r="W711" s="205"/>
      <c r="X711" s="205"/>
    </row>
    <row r="712" spans="1:24" ht="15.75" customHeight="1" x14ac:dyDescent="0.15">
      <c r="A712" s="205"/>
      <c r="B712" s="205"/>
      <c r="C712" s="205"/>
      <c r="D712" s="205"/>
      <c r="E712" s="205"/>
      <c r="F712" s="205"/>
      <c r="G712" s="205"/>
      <c r="H712" s="205"/>
      <c r="I712" s="205"/>
      <c r="J712" s="205"/>
      <c r="P712" s="205"/>
      <c r="Q712" s="205"/>
      <c r="R712" s="205"/>
      <c r="S712" s="205"/>
      <c r="T712" s="205"/>
      <c r="U712" s="205"/>
      <c r="V712" s="205"/>
      <c r="W712" s="205"/>
      <c r="X712" s="205"/>
    </row>
    <row r="713" spans="1:24" ht="15.75" customHeight="1" x14ac:dyDescent="0.15">
      <c r="A713" s="205"/>
      <c r="B713" s="205"/>
      <c r="C713" s="205"/>
      <c r="D713" s="205"/>
      <c r="E713" s="205"/>
      <c r="F713" s="205"/>
      <c r="G713" s="205"/>
      <c r="H713" s="205"/>
      <c r="I713" s="205"/>
      <c r="J713" s="205"/>
      <c r="P713" s="205"/>
      <c r="Q713" s="205"/>
      <c r="R713" s="205"/>
      <c r="S713" s="205"/>
      <c r="T713" s="205"/>
      <c r="U713" s="205"/>
      <c r="V713" s="205"/>
      <c r="W713" s="205"/>
      <c r="X713" s="205"/>
    </row>
    <row r="714" spans="1:24" ht="15.75" customHeight="1" x14ac:dyDescent="0.15">
      <c r="A714" s="205"/>
      <c r="B714" s="205"/>
      <c r="C714" s="205"/>
      <c r="D714" s="205"/>
      <c r="E714" s="205"/>
      <c r="F714" s="205"/>
      <c r="G714" s="205"/>
      <c r="H714" s="205"/>
      <c r="I714" s="205"/>
      <c r="J714" s="205"/>
      <c r="P714" s="205"/>
      <c r="Q714" s="205"/>
      <c r="R714" s="205"/>
      <c r="S714" s="205"/>
      <c r="T714" s="205"/>
      <c r="U714" s="205"/>
      <c r="V714" s="205"/>
      <c r="W714" s="205"/>
      <c r="X714" s="205"/>
    </row>
    <row r="715" spans="1:24" ht="15.75" customHeight="1" x14ac:dyDescent="0.15">
      <c r="A715" s="205"/>
      <c r="B715" s="205"/>
      <c r="C715" s="205"/>
      <c r="D715" s="205"/>
      <c r="E715" s="205"/>
      <c r="F715" s="205"/>
      <c r="G715" s="205"/>
      <c r="H715" s="205"/>
      <c r="I715" s="205"/>
      <c r="J715" s="205"/>
      <c r="P715" s="205"/>
      <c r="Q715" s="205"/>
      <c r="R715" s="205"/>
      <c r="S715" s="205"/>
      <c r="T715" s="205"/>
      <c r="U715" s="205"/>
      <c r="V715" s="205"/>
      <c r="W715" s="205"/>
      <c r="X715" s="205"/>
    </row>
    <row r="716" spans="1:24" ht="15.75" customHeight="1" x14ac:dyDescent="0.15">
      <c r="A716" s="205"/>
      <c r="B716" s="205"/>
      <c r="C716" s="205"/>
      <c r="D716" s="205"/>
      <c r="E716" s="205"/>
      <c r="F716" s="205"/>
      <c r="G716" s="205"/>
      <c r="H716" s="205"/>
      <c r="I716" s="205"/>
      <c r="J716" s="205"/>
      <c r="P716" s="205"/>
      <c r="Q716" s="205"/>
      <c r="R716" s="205"/>
      <c r="S716" s="205"/>
      <c r="T716" s="205"/>
      <c r="U716" s="205"/>
      <c r="V716" s="205"/>
      <c r="W716" s="205"/>
      <c r="X716" s="205"/>
    </row>
    <row r="717" spans="1:24" ht="15.75" customHeight="1" x14ac:dyDescent="0.15">
      <c r="A717" s="205"/>
      <c r="B717" s="205"/>
      <c r="C717" s="205"/>
      <c r="D717" s="205"/>
      <c r="E717" s="205"/>
      <c r="F717" s="205"/>
      <c r="G717" s="205"/>
      <c r="H717" s="205"/>
      <c r="I717" s="205"/>
      <c r="J717" s="205"/>
      <c r="P717" s="205"/>
      <c r="Q717" s="205"/>
      <c r="R717" s="205"/>
      <c r="S717" s="205"/>
      <c r="T717" s="205"/>
      <c r="U717" s="205"/>
      <c r="V717" s="205"/>
      <c r="W717" s="205"/>
      <c r="X717" s="205"/>
    </row>
    <row r="718" spans="1:24" ht="15.75" customHeight="1" x14ac:dyDescent="0.15">
      <c r="A718" s="205"/>
      <c r="B718" s="205"/>
      <c r="C718" s="205"/>
      <c r="D718" s="205"/>
      <c r="E718" s="205"/>
      <c r="F718" s="205"/>
      <c r="G718" s="205"/>
      <c r="H718" s="205"/>
      <c r="I718" s="205"/>
      <c r="J718" s="205"/>
      <c r="P718" s="205"/>
      <c r="Q718" s="205"/>
      <c r="R718" s="205"/>
      <c r="S718" s="205"/>
      <c r="T718" s="205"/>
      <c r="U718" s="205"/>
      <c r="V718" s="205"/>
      <c r="W718" s="205"/>
      <c r="X718" s="205"/>
    </row>
    <row r="719" spans="1:24" ht="15.75" customHeight="1" x14ac:dyDescent="0.15">
      <c r="A719" s="205"/>
      <c r="B719" s="205"/>
      <c r="C719" s="205"/>
      <c r="D719" s="205"/>
      <c r="E719" s="205"/>
      <c r="F719" s="205"/>
      <c r="G719" s="205"/>
      <c r="H719" s="205"/>
      <c r="I719" s="205"/>
      <c r="J719" s="205"/>
      <c r="P719" s="205"/>
      <c r="Q719" s="205"/>
      <c r="R719" s="205"/>
      <c r="S719" s="205"/>
      <c r="T719" s="205"/>
      <c r="U719" s="205"/>
      <c r="V719" s="205"/>
      <c r="W719" s="205"/>
      <c r="X719" s="205"/>
    </row>
    <row r="720" spans="1:24" ht="15.75" customHeight="1" x14ac:dyDescent="0.15">
      <c r="A720" s="205"/>
      <c r="B720" s="205"/>
      <c r="C720" s="205"/>
      <c r="D720" s="205"/>
      <c r="E720" s="205"/>
      <c r="F720" s="205"/>
      <c r="G720" s="205"/>
      <c r="H720" s="205"/>
      <c r="I720" s="205"/>
      <c r="J720" s="205"/>
      <c r="P720" s="205"/>
      <c r="Q720" s="205"/>
      <c r="R720" s="205"/>
      <c r="S720" s="205"/>
      <c r="T720" s="205"/>
      <c r="U720" s="205"/>
      <c r="V720" s="205"/>
      <c r="W720" s="205"/>
      <c r="X720" s="205"/>
    </row>
    <row r="721" spans="1:24" ht="15.75" customHeight="1" x14ac:dyDescent="0.15">
      <c r="A721" s="205"/>
      <c r="B721" s="205"/>
      <c r="C721" s="205"/>
      <c r="D721" s="205"/>
      <c r="E721" s="205"/>
      <c r="F721" s="205"/>
      <c r="G721" s="205"/>
      <c r="H721" s="205"/>
      <c r="I721" s="205"/>
      <c r="J721" s="205"/>
      <c r="P721" s="205"/>
      <c r="Q721" s="205"/>
      <c r="R721" s="205"/>
      <c r="S721" s="205"/>
      <c r="T721" s="205"/>
      <c r="U721" s="205"/>
      <c r="V721" s="205"/>
      <c r="W721" s="205"/>
      <c r="X721" s="205"/>
    </row>
    <row r="722" spans="1:24" ht="15.75" customHeight="1" x14ac:dyDescent="0.15">
      <c r="A722" s="205"/>
      <c r="B722" s="205"/>
      <c r="C722" s="205"/>
      <c r="D722" s="205"/>
      <c r="E722" s="205"/>
      <c r="F722" s="205"/>
      <c r="G722" s="205"/>
      <c r="H722" s="205"/>
      <c r="I722" s="205"/>
      <c r="J722" s="205"/>
      <c r="P722" s="205"/>
      <c r="Q722" s="205"/>
      <c r="R722" s="205"/>
      <c r="S722" s="205"/>
      <c r="T722" s="205"/>
      <c r="U722" s="205"/>
      <c r="V722" s="205"/>
      <c r="W722" s="205"/>
      <c r="X722" s="205"/>
    </row>
    <row r="723" spans="1:24" ht="15.75" customHeight="1" x14ac:dyDescent="0.15">
      <c r="A723" s="205"/>
      <c r="B723" s="205"/>
      <c r="C723" s="205"/>
      <c r="D723" s="205"/>
      <c r="E723" s="205"/>
      <c r="F723" s="205"/>
      <c r="G723" s="205"/>
      <c r="H723" s="205"/>
      <c r="I723" s="205"/>
      <c r="J723" s="205"/>
      <c r="P723" s="205"/>
      <c r="Q723" s="205"/>
      <c r="R723" s="205"/>
      <c r="S723" s="205"/>
      <c r="T723" s="205"/>
      <c r="U723" s="205"/>
      <c r="V723" s="205"/>
      <c r="W723" s="205"/>
      <c r="X723" s="205"/>
    </row>
    <row r="724" spans="1:24" ht="15.75" customHeight="1" x14ac:dyDescent="0.15">
      <c r="A724" s="205"/>
      <c r="B724" s="205"/>
      <c r="C724" s="205"/>
      <c r="D724" s="205"/>
      <c r="E724" s="205"/>
      <c r="F724" s="205"/>
      <c r="G724" s="205"/>
      <c r="H724" s="205"/>
      <c r="I724" s="205"/>
      <c r="J724" s="205"/>
      <c r="P724" s="205"/>
      <c r="Q724" s="205"/>
      <c r="R724" s="205"/>
      <c r="S724" s="205"/>
      <c r="T724" s="205"/>
      <c r="U724" s="205"/>
      <c r="V724" s="205"/>
      <c r="W724" s="205"/>
      <c r="X724" s="205"/>
    </row>
    <row r="725" spans="1:24" ht="15.75" customHeight="1" x14ac:dyDescent="0.15">
      <c r="A725" s="205"/>
      <c r="B725" s="205"/>
      <c r="C725" s="205"/>
      <c r="D725" s="205"/>
      <c r="E725" s="205"/>
      <c r="F725" s="205"/>
      <c r="G725" s="205"/>
      <c r="H725" s="205"/>
      <c r="I725" s="205"/>
      <c r="J725" s="205"/>
      <c r="P725" s="205"/>
      <c r="Q725" s="205"/>
      <c r="R725" s="205"/>
      <c r="S725" s="205"/>
      <c r="T725" s="205"/>
      <c r="U725" s="205"/>
      <c r="V725" s="205"/>
      <c r="W725" s="205"/>
      <c r="X725" s="205"/>
    </row>
    <row r="726" spans="1:24" ht="15.75" customHeight="1" x14ac:dyDescent="0.15">
      <c r="A726" s="205"/>
      <c r="B726" s="205"/>
      <c r="C726" s="205"/>
      <c r="D726" s="205"/>
      <c r="E726" s="205"/>
      <c r="F726" s="205"/>
      <c r="G726" s="205"/>
      <c r="H726" s="205"/>
      <c r="I726" s="205"/>
      <c r="J726" s="205"/>
      <c r="P726" s="205"/>
      <c r="Q726" s="205"/>
      <c r="R726" s="205"/>
      <c r="S726" s="205"/>
      <c r="T726" s="205"/>
      <c r="U726" s="205"/>
      <c r="V726" s="205"/>
      <c r="W726" s="205"/>
      <c r="X726" s="205"/>
    </row>
    <row r="727" spans="1:24" ht="15.75" customHeight="1" x14ac:dyDescent="0.15">
      <c r="A727" s="205"/>
      <c r="B727" s="205"/>
      <c r="C727" s="205"/>
      <c r="D727" s="205"/>
      <c r="E727" s="205"/>
      <c r="F727" s="205"/>
      <c r="G727" s="205"/>
      <c r="H727" s="205"/>
      <c r="I727" s="205"/>
      <c r="J727" s="205"/>
      <c r="P727" s="205"/>
      <c r="Q727" s="205"/>
      <c r="R727" s="205"/>
      <c r="S727" s="205"/>
      <c r="T727" s="205"/>
      <c r="U727" s="205"/>
      <c r="V727" s="205"/>
      <c r="W727" s="205"/>
      <c r="X727" s="205"/>
    </row>
    <row r="728" spans="1:24" ht="15.75" customHeight="1" x14ac:dyDescent="0.15">
      <c r="A728" s="205"/>
      <c r="B728" s="205"/>
      <c r="C728" s="205"/>
      <c r="D728" s="205"/>
      <c r="E728" s="205"/>
      <c r="F728" s="205"/>
      <c r="G728" s="205"/>
      <c r="H728" s="205"/>
      <c r="I728" s="205"/>
      <c r="J728" s="205"/>
      <c r="P728" s="205"/>
      <c r="Q728" s="205"/>
      <c r="R728" s="205"/>
      <c r="S728" s="205"/>
      <c r="T728" s="205"/>
      <c r="U728" s="205"/>
      <c r="V728" s="205"/>
      <c r="W728" s="205"/>
      <c r="X728" s="205"/>
    </row>
    <row r="729" spans="1:24" ht="15.75" customHeight="1" x14ac:dyDescent="0.15">
      <c r="A729" s="205"/>
      <c r="B729" s="205"/>
      <c r="C729" s="205"/>
      <c r="D729" s="205"/>
      <c r="E729" s="205"/>
      <c r="F729" s="205"/>
      <c r="G729" s="205"/>
      <c r="H729" s="205"/>
      <c r="I729" s="205"/>
      <c r="J729" s="205"/>
      <c r="P729" s="205"/>
      <c r="Q729" s="205"/>
      <c r="R729" s="205"/>
      <c r="S729" s="205"/>
      <c r="T729" s="205"/>
      <c r="U729" s="205"/>
      <c r="V729" s="205"/>
      <c r="W729" s="205"/>
      <c r="X729" s="205"/>
    </row>
    <row r="730" spans="1:24" ht="15.75" customHeight="1" x14ac:dyDescent="0.15">
      <c r="A730" s="205"/>
      <c r="B730" s="205"/>
      <c r="C730" s="205"/>
      <c r="D730" s="205"/>
      <c r="E730" s="205"/>
      <c r="F730" s="205"/>
      <c r="G730" s="205"/>
      <c r="H730" s="205"/>
      <c r="I730" s="205"/>
      <c r="J730" s="205"/>
      <c r="P730" s="205"/>
      <c r="Q730" s="205"/>
      <c r="R730" s="205"/>
      <c r="S730" s="205"/>
      <c r="T730" s="205"/>
      <c r="U730" s="205"/>
      <c r="V730" s="205"/>
      <c r="W730" s="205"/>
      <c r="X730" s="205"/>
    </row>
    <row r="731" spans="1:24" ht="15.75" customHeight="1" x14ac:dyDescent="0.15">
      <c r="A731" s="205"/>
      <c r="B731" s="205"/>
      <c r="C731" s="205"/>
      <c r="D731" s="205"/>
      <c r="E731" s="205"/>
      <c r="F731" s="205"/>
      <c r="G731" s="205"/>
      <c r="H731" s="205"/>
      <c r="I731" s="205"/>
      <c r="J731" s="205"/>
      <c r="P731" s="205"/>
      <c r="Q731" s="205"/>
      <c r="R731" s="205"/>
      <c r="S731" s="205"/>
      <c r="T731" s="205"/>
      <c r="U731" s="205"/>
      <c r="V731" s="205"/>
      <c r="W731" s="205"/>
      <c r="X731" s="205"/>
    </row>
    <row r="732" spans="1:24" ht="15.75" customHeight="1" x14ac:dyDescent="0.15">
      <c r="A732" s="205"/>
      <c r="B732" s="205"/>
      <c r="C732" s="205"/>
      <c r="D732" s="205"/>
      <c r="E732" s="205"/>
      <c r="F732" s="205"/>
      <c r="G732" s="205"/>
      <c r="H732" s="205"/>
      <c r="I732" s="205"/>
      <c r="J732" s="205"/>
      <c r="P732" s="205"/>
      <c r="Q732" s="205"/>
      <c r="R732" s="205"/>
      <c r="S732" s="205"/>
      <c r="T732" s="205"/>
      <c r="U732" s="205"/>
      <c r="V732" s="205"/>
      <c r="W732" s="205"/>
      <c r="X732" s="205"/>
    </row>
    <row r="733" spans="1:24" ht="15.75" customHeight="1" x14ac:dyDescent="0.15">
      <c r="A733" s="205"/>
      <c r="B733" s="205"/>
      <c r="C733" s="205"/>
      <c r="D733" s="205"/>
      <c r="E733" s="205"/>
      <c r="F733" s="205"/>
      <c r="G733" s="205"/>
      <c r="H733" s="205"/>
      <c r="I733" s="205"/>
      <c r="J733" s="205"/>
      <c r="P733" s="205"/>
      <c r="Q733" s="205"/>
      <c r="R733" s="205"/>
      <c r="S733" s="205"/>
      <c r="T733" s="205"/>
      <c r="U733" s="205"/>
      <c r="V733" s="205"/>
      <c r="W733" s="205"/>
      <c r="X733" s="205"/>
    </row>
    <row r="734" spans="1:24" ht="15.75" customHeight="1" x14ac:dyDescent="0.15">
      <c r="A734" s="205"/>
      <c r="B734" s="205"/>
      <c r="C734" s="205"/>
      <c r="D734" s="205"/>
      <c r="E734" s="205"/>
      <c r="F734" s="205"/>
      <c r="G734" s="205"/>
      <c r="H734" s="205"/>
      <c r="I734" s="205"/>
      <c r="J734" s="205"/>
      <c r="P734" s="205"/>
      <c r="Q734" s="205"/>
      <c r="R734" s="205"/>
      <c r="S734" s="205"/>
      <c r="T734" s="205"/>
      <c r="U734" s="205"/>
      <c r="V734" s="205"/>
      <c r="W734" s="205"/>
      <c r="X734" s="205"/>
    </row>
    <row r="735" spans="1:24" ht="15.75" customHeight="1" x14ac:dyDescent="0.15">
      <c r="A735" s="205"/>
      <c r="B735" s="205"/>
      <c r="C735" s="205"/>
      <c r="D735" s="205"/>
      <c r="E735" s="205"/>
      <c r="F735" s="205"/>
      <c r="G735" s="205"/>
      <c r="H735" s="205"/>
      <c r="I735" s="205"/>
      <c r="J735" s="205"/>
      <c r="P735" s="205"/>
      <c r="Q735" s="205"/>
      <c r="R735" s="205"/>
      <c r="S735" s="205"/>
      <c r="T735" s="205"/>
      <c r="U735" s="205"/>
      <c r="V735" s="205"/>
      <c r="W735" s="205"/>
      <c r="X735" s="205"/>
    </row>
    <row r="736" spans="1:24" ht="15.75" customHeight="1" x14ac:dyDescent="0.15">
      <c r="A736" s="205"/>
      <c r="B736" s="205"/>
      <c r="C736" s="205"/>
      <c r="D736" s="205"/>
      <c r="E736" s="205"/>
      <c r="F736" s="205"/>
      <c r="G736" s="205"/>
      <c r="H736" s="205"/>
      <c r="I736" s="205"/>
      <c r="J736" s="205"/>
      <c r="P736" s="205"/>
      <c r="Q736" s="205"/>
      <c r="R736" s="205"/>
      <c r="S736" s="205"/>
      <c r="T736" s="205"/>
      <c r="U736" s="205"/>
      <c r="V736" s="205"/>
      <c r="W736" s="205"/>
      <c r="X736" s="205"/>
    </row>
    <row r="737" spans="1:24" ht="15.75" customHeight="1" x14ac:dyDescent="0.15">
      <c r="A737" s="205"/>
      <c r="B737" s="205"/>
      <c r="C737" s="205"/>
      <c r="D737" s="205"/>
      <c r="E737" s="205"/>
      <c r="F737" s="205"/>
      <c r="G737" s="205"/>
      <c r="H737" s="205"/>
      <c r="I737" s="205"/>
      <c r="J737" s="205"/>
      <c r="P737" s="205"/>
      <c r="Q737" s="205"/>
      <c r="R737" s="205"/>
      <c r="S737" s="205"/>
      <c r="T737" s="205"/>
      <c r="U737" s="205"/>
      <c r="V737" s="205"/>
      <c r="W737" s="205"/>
      <c r="X737" s="205"/>
    </row>
    <row r="738" spans="1:24" ht="15.75" customHeight="1" x14ac:dyDescent="0.15">
      <c r="A738" s="205"/>
      <c r="B738" s="205"/>
      <c r="C738" s="205"/>
      <c r="D738" s="205"/>
      <c r="E738" s="205"/>
      <c r="F738" s="205"/>
      <c r="G738" s="205"/>
      <c r="H738" s="205"/>
      <c r="I738" s="205"/>
      <c r="J738" s="205"/>
      <c r="P738" s="205"/>
      <c r="Q738" s="205"/>
      <c r="R738" s="205"/>
      <c r="S738" s="205"/>
      <c r="T738" s="205"/>
      <c r="U738" s="205"/>
      <c r="V738" s="205"/>
      <c r="W738" s="205"/>
      <c r="X738" s="205"/>
    </row>
    <row r="739" spans="1:24" ht="15.75" customHeight="1" x14ac:dyDescent="0.15">
      <c r="A739" s="205"/>
      <c r="B739" s="205"/>
      <c r="C739" s="205"/>
      <c r="D739" s="205"/>
      <c r="E739" s="205"/>
      <c r="F739" s="205"/>
      <c r="G739" s="205"/>
      <c r="H739" s="205"/>
      <c r="I739" s="205"/>
      <c r="J739" s="205"/>
      <c r="P739" s="205"/>
      <c r="Q739" s="205"/>
      <c r="R739" s="205"/>
      <c r="S739" s="205"/>
      <c r="T739" s="205"/>
      <c r="U739" s="205"/>
      <c r="V739" s="205"/>
      <c r="W739" s="205"/>
      <c r="X739" s="205"/>
    </row>
    <row r="740" spans="1:24" ht="15.75" customHeight="1" x14ac:dyDescent="0.15">
      <c r="A740" s="205"/>
      <c r="B740" s="205"/>
      <c r="C740" s="205"/>
      <c r="D740" s="205"/>
      <c r="E740" s="205"/>
      <c r="F740" s="205"/>
      <c r="G740" s="205"/>
      <c r="H740" s="205"/>
      <c r="I740" s="205"/>
      <c r="J740" s="205"/>
      <c r="P740" s="205"/>
      <c r="Q740" s="205"/>
      <c r="R740" s="205"/>
      <c r="S740" s="205"/>
      <c r="T740" s="205"/>
      <c r="U740" s="205"/>
      <c r="V740" s="205"/>
      <c r="W740" s="205"/>
      <c r="X740" s="205"/>
    </row>
    <row r="741" spans="1:24" ht="15.75" customHeight="1" x14ac:dyDescent="0.15">
      <c r="A741" s="205"/>
      <c r="B741" s="205"/>
      <c r="C741" s="205"/>
      <c r="D741" s="205"/>
      <c r="E741" s="205"/>
      <c r="F741" s="205"/>
      <c r="G741" s="205"/>
      <c r="H741" s="205"/>
      <c r="I741" s="205"/>
      <c r="J741" s="205"/>
      <c r="P741" s="205"/>
      <c r="Q741" s="205"/>
      <c r="R741" s="205"/>
      <c r="S741" s="205"/>
      <c r="T741" s="205"/>
      <c r="U741" s="205"/>
      <c r="V741" s="205"/>
      <c r="W741" s="205"/>
      <c r="X741" s="205"/>
    </row>
    <row r="742" spans="1:24" ht="15.75" customHeight="1" x14ac:dyDescent="0.15">
      <c r="A742" s="205"/>
      <c r="B742" s="205"/>
      <c r="C742" s="205"/>
      <c r="D742" s="205"/>
      <c r="E742" s="205"/>
      <c r="F742" s="205"/>
      <c r="G742" s="205"/>
      <c r="H742" s="205"/>
      <c r="I742" s="205"/>
      <c r="J742" s="205"/>
      <c r="P742" s="205"/>
      <c r="Q742" s="205"/>
      <c r="R742" s="205"/>
      <c r="S742" s="205"/>
      <c r="T742" s="205"/>
      <c r="U742" s="205"/>
      <c r="V742" s="205"/>
      <c r="W742" s="205"/>
      <c r="X742" s="205"/>
    </row>
    <row r="743" spans="1:24" ht="15.75" customHeight="1" x14ac:dyDescent="0.15">
      <c r="A743" s="205"/>
      <c r="B743" s="205"/>
      <c r="C743" s="205"/>
      <c r="D743" s="205"/>
      <c r="E743" s="205"/>
      <c r="F743" s="205"/>
      <c r="G743" s="205"/>
      <c r="H743" s="205"/>
      <c r="I743" s="205"/>
      <c r="J743" s="205"/>
      <c r="P743" s="205"/>
      <c r="Q743" s="205"/>
      <c r="R743" s="205"/>
      <c r="S743" s="205"/>
      <c r="T743" s="205"/>
      <c r="U743" s="205"/>
      <c r="V743" s="205"/>
      <c r="W743" s="205"/>
      <c r="X743" s="205"/>
    </row>
    <row r="744" spans="1:24" ht="15.75" customHeight="1" x14ac:dyDescent="0.15">
      <c r="A744" s="205"/>
      <c r="B744" s="205"/>
      <c r="C744" s="205"/>
      <c r="D744" s="205"/>
      <c r="E744" s="205"/>
      <c r="F744" s="205"/>
      <c r="G744" s="205"/>
      <c r="H744" s="205"/>
      <c r="I744" s="205"/>
      <c r="J744" s="205"/>
      <c r="P744" s="205"/>
      <c r="Q744" s="205"/>
      <c r="R744" s="205"/>
      <c r="S744" s="205"/>
      <c r="T744" s="205"/>
      <c r="U744" s="205"/>
      <c r="V744" s="205"/>
      <c r="W744" s="205"/>
      <c r="X744" s="205"/>
    </row>
    <row r="745" spans="1:24" ht="15.75" customHeight="1" x14ac:dyDescent="0.15">
      <c r="A745" s="205"/>
      <c r="B745" s="205"/>
      <c r="C745" s="205"/>
      <c r="D745" s="205"/>
      <c r="E745" s="205"/>
      <c r="F745" s="205"/>
      <c r="G745" s="205"/>
      <c r="H745" s="205"/>
      <c r="I745" s="205"/>
      <c r="J745" s="205"/>
      <c r="P745" s="205"/>
      <c r="Q745" s="205"/>
      <c r="R745" s="205"/>
      <c r="S745" s="205"/>
      <c r="T745" s="205"/>
      <c r="U745" s="205"/>
      <c r="V745" s="205"/>
      <c r="W745" s="205"/>
      <c r="X745" s="205"/>
    </row>
    <row r="746" spans="1:24" ht="15.75" customHeight="1" x14ac:dyDescent="0.15">
      <c r="A746" s="205"/>
      <c r="B746" s="205"/>
      <c r="C746" s="205"/>
      <c r="D746" s="205"/>
      <c r="E746" s="205"/>
      <c r="F746" s="205"/>
      <c r="G746" s="205"/>
      <c r="H746" s="205"/>
      <c r="I746" s="205"/>
      <c r="J746" s="205"/>
      <c r="P746" s="205"/>
      <c r="Q746" s="205"/>
      <c r="R746" s="205"/>
      <c r="S746" s="205"/>
      <c r="T746" s="205"/>
      <c r="U746" s="205"/>
      <c r="V746" s="205"/>
      <c r="W746" s="205"/>
      <c r="X746" s="205"/>
    </row>
    <row r="747" spans="1:24" ht="15.75" customHeight="1" x14ac:dyDescent="0.15">
      <c r="A747" s="205"/>
      <c r="B747" s="205"/>
      <c r="C747" s="205"/>
      <c r="D747" s="205"/>
      <c r="E747" s="205"/>
      <c r="F747" s="205"/>
      <c r="G747" s="205"/>
      <c r="H747" s="205"/>
      <c r="I747" s="205"/>
      <c r="J747" s="205"/>
      <c r="P747" s="205"/>
      <c r="Q747" s="205"/>
      <c r="R747" s="205"/>
      <c r="S747" s="205"/>
      <c r="T747" s="205"/>
      <c r="U747" s="205"/>
      <c r="V747" s="205"/>
      <c r="W747" s="205"/>
      <c r="X747" s="205"/>
    </row>
    <row r="748" spans="1:24" ht="15.75" customHeight="1" x14ac:dyDescent="0.15">
      <c r="A748" s="205"/>
      <c r="B748" s="205"/>
      <c r="C748" s="205"/>
      <c r="D748" s="205"/>
      <c r="E748" s="205"/>
      <c r="F748" s="205"/>
      <c r="G748" s="205"/>
      <c r="H748" s="205"/>
      <c r="I748" s="205"/>
      <c r="J748" s="205"/>
      <c r="P748" s="205"/>
      <c r="Q748" s="205"/>
      <c r="R748" s="205"/>
      <c r="S748" s="205"/>
      <c r="T748" s="205"/>
      <c r="U748" s="205"/>
      <c r="V748" s="205"/>
      <c r="W748" s="205"/>
      <c r="X748" s="205"/>
    </row>
    <row r="749" spans="1:24" ht="15.75" customHeight="1" x14ac:dyDescent="0.15">
      <c r="A749" s="205"/>
      <c r="B749" s="205"/>
      <c r="C749" s="205"/>
      <c r="D749" s="205"/>
      <c r="E749" s="205"/>
      <c r="F749" s="205"/>
      <c r="G749" s="205"/>
      <c r="H749" s="205"/>
      <c r="I749" s="205"/>
      <c r="J749" s="205"/>
      <c r="P749" s="205"/>
      <c r="Q749" s="205"/>
      <c r="R749" s="205"/>
      <c r="S749" s="205"/>
      <c r="T749" s="205"/>
      <c r="U749" s="205"/>
      <c r="V749" s="205"/>
      <c r="W749" s="205"/>
      <c r="X749" s="205"/>
    </row>
    <row r="750" spans="1:24" ht="15.75" customHeight="1" x14ac:dyDescent="0.15">
      <c r="A750" s="205"/>
      <c r="B750" s="205"/>
      <c r="C750" s="205"/>
      <c r="D750" s="205"/>
      <c r="E750" s="205"/>
      <c r="F750" s="205"/>
      <c r="G750" s="205"/>
      <c r="H750" s="205"/>
      <c r="I750" s="205"/>
      <c r="J750" s="205"/>
      <c r="P750" s="205"/>
      <c r="Q750" s="205"/>
      <c r="R750" s="205"/>
      <c r="S750" s="205"/>
      <c r="T750" s="205"/>
      <c r="U750" s="205"/>
      <c r="V750" s="205"/>
      <c r="W750" s="205"/>
      <c r="X750" s="205"/>
    </row>
    <row r="751" spans="1:24" ht="15.75" customHeight="1" x14ac:dyDescent="0.15">
      <c r="A751" s="205"/>
      <c r="B751" s="205"/>
      <c r="C751" s="205"/>
      <c r="D751" s="205"/>
      <c r="E751" s="205"/>
      <c r="F751" s="205"/>
      <c r="G751" s="205"/>
      <c r="H751" s="205"/>
      <c r="I751" s="205"/>
      <c r="J751" s="205"/>
      <c r="P751" s="205"/>
      <c r="Q751" s="205"/>
      <c r="R751" s="205"/>
      <c r="S751" s="205"/>
      <c r="T751" s="205"/>
      <c r="U751" s="205"/>
      <c r="V751" s="205"/>
      <c r="W751" s="205"/>
      <c r="X751" s="205"/>
    </row>
    <row r="752" spans="1:24" ht="15.75" customHeight="1" x14ac:dyDescent="0.15">
      <c r="A752" s="205"/>
      <c r="B752" s="205"/>
      <c r="C752" s="205"/>
      <c r="D752" s="205"/>
      <c r="E752" s="205"/>
      <c r="F752" s="205"/>
      <c r="G752" s="205"/>
      <c r="H752" s="205"/>
      <c r="I752" s="205"/>
      <c r="J752" s="205"/>
      <c r="P752" s="205"/>
      <c r="Q752" s="205"/>
      <c r="R752" s="205"/>
      <c r="S752" s="205"/>
      <c r="T752" s="205"/>
      <c r="U752" s="205"/>
      <c r="V752" s="205"/>
      <c r="W752" s="205"/>
      <c r="X752" s="205"/>
    </row>
    <row r="753" spans="1:24" ht="15.75" customHeight="1" x14ac:dyDescent="0.15">
      <c r="A753" s="205"/>
      <c r="B753" s="205"/>
      <c r="C753" s="205"/>
      <c r="D753" s="205"/>
      <c r="E753" s="205"/>
      <c r="F753" s="205"/>
      <c r="G753" s="205"/>
      <c r="H753" s="205"/>
      <c r="I753" s="205"/>
      <c r="J753" s="205"/>
      <c r="P753" s="205"/>
      <c r="Q753" s="205"/>
      <c r="R753" s="205"/>
      <c r="S753" s="205"/>
      <c r="T753" s="205"/>
      <c r="U753" s="205"/>
      <c r="V753" s="205"/>
      <c r="W753" s="205"/>
      <c r="X753" s="205"/>
    </row>
    <row r="754" spans="1:24" ht="15.75" customHeight="1" x14ac:dyDescent="0.15">
      <c r="A754" s="205"/>
      <c r="B754" s="205"/>
      <c r="C754" s="205"/>
      <c r="D754" s="205"/>
      <c r="E754" s="205"/>
      <c r="F754" s="205"/>
      <c r="G754" s="205"/>
      <c r="H754" s="205"/>
      <c r="I754" s="205"/>
      <c r="J754" s="205"/>
      <c r="P754" s="205"/>
      <c r="Q754" s="205"/>
      <c r="R754" s="205"/>
      <c r="S754" s="205"/>
      <c r="T754" s="205"/>
      <c r="U754" s="205"/>
      <c r="V754" s="205"/>
      <c r="W754" s="205"/>
      <c r="X754" s="205"/>
    </row>
    <row r="755" spans="1:24" ht="15.75" customHeight="1" x14ac:dyDescent="0.15">
      <c r="A755" s="205"/>
      <c r="B755" s="205"/>
      <c r="C755" s="205"/>
      <c r="D755" s="205"/>
      <c r="E755" s="205"/>
      <c r="F755" s="205"/>
      <c r="G755" s="205"/>
      <c r="H755" s="205"/>
      <c r="I755" s="205"/>
      <c r="J755" s="205"/>
      <c r="P755" s="205"/>
      <c r="Q755" s="205"/>
      <c r="R755" s="205"/>
      <c r="S755" s="205"/>
      <c r="T755" s="205"/>
      <c r="U755" s="205"/>
      <c r="V755" s="205"/>
      <c r="W755" s="205"/>
      <c r="X755" s="205"/>
    </row>
    <row r="756" spans="1:24" ht="15.75" customHeight="1" x14ac:dyDescent="0.15">
      <c r="A756" s="205"/>
      <c r="B756" s="205"/>
      <c r="C756" s="205"/>
      <c r="D756" s="205"/>
      <c r="E756" s="205"/>
      <c r="F756" s="205"/>
      <c r="G756" s="205"/>
      <c r="H756" s="205"/>
      <c r="I756" s="205"/>
      <c r="J756" s="205"/>
      <c r="P756" s="205"/>
      <c r="Q756" s="205"/>
      <c r="R756" s="205"/>
      <c r="S756" s="205"/>
      <c r="T756" s="205"/>
      <c r="U756" s="205"/>
      <c r="V756" s="205"/>
      <c r="W756" s="205"/>
      <c r="X756" s="205"/>
    </row>
    <row r="757" spans="1:24" ht="15.75" customHeight="1" x14ac:dyDescent="0.15">
      <c r="A757" s="205"/>
      <c r="B757" s="205"/>
      <c r="C757" s="205"/>
      <c r="D757" s="205"/>
      <c r="E757" s="205"/>
      <c r="F757" s="205"/>
      <c r="G757" s="205"/>
      <c r="H757" s="205"/>
      <c r="I757" s="205"/>
      <c r="J757" s="205"/>
      <c r="P757" s="205"/>
      <c r="Q757" s="205"/>
      <c r="R757" s="205"/>
      <c r="S757" s="205"/>
      <c r="T757" s="205"/>
      <c r="U757" s="205"/>
      <c r="V757" s="205"/>
      <c r="W757" s="205"/>
      <c r="X757" s="205"/>
    </row>
    <row r="758" spans="1:24" ht="15.75" customHeight="1" x14ac:dyDescent="0.15">
      <c r="A758" s="205"/>
      <c r="B758" s="205"/>
      <c r="C758" s="205"/>
      <c r="D758" s="205"/>
      <c r="E758" s="205"/>
      <c r="F758" s="205"/>
      <c r="G758" s="205"/>
      <c r="H758" s="205"/>
      <c r="I758" s="205"/>
      <c r="J758" s="205"/>
      <c r="P758" s="205"/>
      <c r="Q758" s="205"/>
      <c r="R758" s="205"/>
      <c r="S758" s="205"/>
      <c r="T758" s="205"/>
      <c r="U758" s="205"/>
      <c r="V758" s="205"/>
      <c r="W758" s="205"/>
      <c r="X758" s="205"/>
    </row>
    <row r="759" spans="1:24" ht="15.75" customHeight="1" x14ac:dyDescent="0.15">
      <c r="A759" s="205"/>
      <c r="B759" s="205"/>
      <c r="C759" s="205"/>
      <c r="D759" s="205"/>
      <c r="E759" s="205"/>
      <c r="F759" s="205"/>
      <c r="G759" s="205"/>
      <c r="H759" s="205"/>
      <c r="I759" s="205"/>
      <c r="J759" s="205"/>
      <c r="P759" s="205"/>
      <c r="Q759" s="205"/>
      <c r="R759" s="205"/>
      <c r="S759" s="205"/>
      <c r="T759" s="205"/>
      <c r="U759" s="205"/>
      <c r="V759" s="205"/>
      <c r="W759" s="205"/>
      <c r="X759" s="205"/>
    </row>
    <row r="760" spans="1:24" ht="15.75" customHeight="1" x14ac:dyDescent="0.15">
      <c r="A760" s="205"/>
      <c r="B760" s="205"/>
      <c r="C760" s="205"/>
      <c r="D760" s="205"/>
      <c r="E760" s="205"/>
      <c r="F760" s="205"/>
      <c r="G760" s="205"/>
      <c r="H760" s="205"/>
      <c r="I760" s="205"/>
      <c r="J760" s="205"/>
      <c r="P760" s="205"/>
      <c r="Q760" s="205"/>
      <c r="R760" s="205"/>
      <c r="S760" s="205"/>
      <c r="T760" s="205"/>
      <c r="U760" s="205"/>
      <c r="V760" s="205"/>
      <c r="W760" s="205"/>
      <c r="X760" s="205"/>
    </row>
    <row r="761" spans="1:24" ht="15.75" customHeight="1" x14ac:dyDescent="0.15">
      <c r="A761" s="205"/>
      <c r="B761" s="205"/>
      <c r="C761" s="205"/>
      <c r="D761" s="205"/>
      <c r="E761" s="205"/>
      <c r="F761" s="205"/>
      <c r="G761" s="205"/>
      <c r="H761" s="205"/>
      <c r="I761" s="205"/>
      <c r="J761" s="205"/>
      <c r="P761" s="205"/>
      <c r="Q761" s="205"/>
      <c r="R761" s="205"/>
      <c r="S761" s="205"/>
      <c r="T761" s="205"/>
      <c r="U761" s="205"/>
      <c r="V761" s="205"/>
      <c r="W761" s="205"/>
      <c r="X761" s="205"/>
    </row>
    <row r="762" spans="1:24" ht="15.75" customHeight="1" x14ac:dyDescent="0.15">
      <c r="A762" s="205"/>
      <c r="B762" s="205"/>
      <c r="C762" s="205"/>
      <c r="D762" s="205"/>
      <c r="E762" s="205"/>
      <c r="F762" s="205"/>
      <c r="G762" s="205"/>
      <c r="H762" s="205"/>
      <c r="I762" s="205"/>
      <c r="J762" s="205"/>
      <c r="P762" s="205"/>
      <c r="Q762" s="205"/>
      <c r="R762" s="205"/>
      <c r="S762" s="205"/>
      <c r="T762" s="205"/>
      <c r="U762" s="205"/>
      <c r="V762" s="205"/>
      <c r="W762" s="205"/>
      <c r="X762" s="205"/>
    </row>
    <row r="763" spans="1:24" ht="15.75" customHeight="1" x14ac:dyDescent="0.15">
      <c r="A763" s="205"/>
      <c r="B763" s="205"/>
      <c r="C763" s="205"/>
      <c r="D763" s="205"/>
      <c r="E763" s="205"/>
      <c r="F763" s="205"/>
      <c r="G763" s="205"/>
      <c r="H763" s="205"/>
      <c r="I763" s="205"/>
      <c r="J763" s="205"/>
      <c r="P763" s="205"/>
      <c r="Q763" s="205"/>
      <c r="R763" s="205"/>
      <c r="S763" s="205"/>
      <c r="T763" s="205"/>
      <c r="U763" s="205"/>
      <c r="V763" s="205"/>
      <c r="W763" s="205"/>
      <c r="X763" s="205"/>
    </row>
    <row r="764" spans="1:24" ht="15.75" customHeight="1" x14ac:dyDescent="0.15">
      <c r="A764" s="205"/>
      <c r="B764" s="205"/>
      <c r="C764" s="205"/>
      <c r="D764" s="205"/>
      <c r="E764" s="205"/>
      <c r="F764" s="205"/>
      <c r="G764" s="205"/>
      <c r="H764" s="205"/>
      <c r="I764" s="205"/>
      <c r="J764" s="205"/>
      <c r="P764" s="205"/>
      <c r="Q764" s="205"/>
      <c r="R764" s="205"/>
      <c r="S764" s="205"/>
      <c r="T764" s="205"/>
      <c r="U764" s="205"/>
      <c r="V764" s="205"/>
      <c r="W764" s="205"/>
      <c r="X764" s="205"/>
    </row>
    <row r="765" spans="1:24" ht="15.75" customHeight="1" x14ac:dyDescent="0.15">
      <c r="A765" s="205"/>
      <c r="B765" s="205"/>
      <c r="C765" s="205"/>
      <c r="D765" s="205"/>
      <c r="E765" s="205"/>
      <c r="F765" s="205"/>
      <c r="G765" s="205"/>
      <c r="H765" s="205"/>
      <c r="I765" s="205"/>
      <c r="J765" s="205"/>
      <c r="P765" s="205"/>
      <c r="Q765" s="205"/>
      <c r="R765" s="205"/>
      <c r="S765" s="205"/>
      <c r="T765" s="205"/>
      <c r="U765" s="205"/>
      <c r="V765" s="205"/>
      <c r="W765" s="205"/>
      <c r="X765" s="205"/>
    </row>
    <row r="766" spans="1:24" ht="15.75" customHeight="1" x14ac:dyDescent="0.15">
      <c r="A766" s="205"/>
      <c r="B766" s="205"/>
      <c r="C766" s="205"/>
      <c r="D766" s="205"/>
      <c r="E766" s="205"/>
      <c r="F766" s="205"/>
      <c r="G766" s="205"/>
      <c r="H766" s="205"/>
      <c r="I766" s="205"/>
      <c r="J766" s="205"/>
      <c r="P766" s="205"/>
      <c r="Q766" s="205"/>
      <c r="R766" s="205"/>
      <c r="S766" s="205"/>
      <c r="T766" s="205"/>
      <c r="U766" s="205"/>
      <c r="V766" s="205"/>
      <c r="W766" s="205"/>
      <c r="X766" s="205"/>
    </row>
    <row r="767" spans="1:24" ht="15.75" customHeight="1" x14ac:dyDescent="0.15">
      <c r="A767" s="205"/>
      <c r="B767" s="205"/>
      <c r="C767" s="205"/>
      <c r="D767" s="205"/>
      <c r="E767" s="205"/>
      <c r="F767" s="205"/>
      <c r="G767" s="205"/>
      <c r="H767" s="205"/>
      <c r="I767" s="205"/>
      <c r="J767" s="205"/>
      <c r="P767" s="205"/>
      <c r="Q767" s="205"/>
      <c r="R767" s="205"/>
      <c r="S767" s="205"/>
      <c r="T767" s="205"/>
      <c r="U767" s="205"/>
      <c r="V767" s="205"/>
      <c r="W767" s="205"/>
      <c r="X767" s="205"/>
    </row>
    <row r="768" spans="1:24" ht="15.75" customHeight="1" x14ac:dyDescent="0.15">
      <c r="A768" s="205"/>
      <c r="B768" s="205"/>
      <c r="C768" s="205"/>
      <c r="D768" s="205"/>
      <c r="E768" s="205"/>
      <c r="F768" s="205"/>
      <c r="G768" s="205"/>
      <c r="H768" s="205"/>
      <c r="I768" s="205"/>
      <c r="J768" s="205"/>
      <c r="P768" s="205"/>
      <c r="Q768" s="205"/>
      <c r="R768" s="205"/>
      <c r="S768" s="205"/>
      <c r="T768" s="205"/>
      <c r="U768" s="205"/>
      <c r="V768" s="205"/>
      <c r="W768" s="205"/>
      <c r="X768" s="205"/>
    </row>
    <row r="769" spans="1:24" ht="15.75" customHeight="1" x14ac:dyDescent="0.15">
      <c r="A769" s="205"/>
      <c r="B769" s="205"/>
      <c r="C769" s="205"/>
      <c r="D769" s="205"/>
      <c r="E769" s="205"/>
      <c r="F769" s="205"/>
      <c r="G769" s="205"/>
      <c r="H769" s="205"/>
      <c r="I769" s="205"/>
      <c r="J769" s="205"/>
      <c r="P769" s="205"/>
      <c r="Q769" s="205"/>
      <c r="R769" s="205"/>
      <c r="S769" s="205"/>
      <c r="T769" s="205"/>
      <c r="U769" s="205"/>
      <c r="V769" s="205"/>
      <c r="W769" s="205"/>
      <c r="X769" s="205"/>
    </row>
    <row r="770" spans="1:24" ht="15.75" customHeight="1" x14ac:dyDescent="0.15">
      <c r="A770" s="205"/>
      <c r="B770" s="205"/>
      <c r="C770" s="205"/>
      <c r="D770" s="205"/>
      <c r="E770" s="205"/>
      <c r="F770" s="205"/>
      <c r="G770" s="205"/>
      <c r="H770" s="205"/>
      <c r="I770" s="205"/>
      <c r="J770" s="205"/>
      <c r="P770" s="205"/>
      <c r="Q770" s="205"/>
      <c r="R770" s="205"/>
      <c r="S770" s="205"/>
      <c r="T770" s="205"/>
      <c r="U770" s="205"/>
      <c r="V770" s="205"/>
      <c r="W770" s="205"/>
      <c r="X770" s="205"/>
    </row>
    <row r="771" spans="1:24" ht="15.75" customHeight="1" x14ac:dyDescent="0.15">
      <c r="A771" s="205"/>
      <c r="B771" s="205"/>
      <c r="C771" s="205"/>
      <c r="D771" s="205"/>
      <c r="E771" s="205"/>
      <c r="F771" s="205"/>
      <c r="G771" s="205"/>
      <c r="H771" s="205"/>
      <c r="I771" s="205"/>
      <c r="J771" s="205"/>
      <c r="P771" s="205"/>
      <c r="Q771" s="205"/>
      <c r="R771" s="205"/>
      <c r="S771" s="205"/>
      <c r="T771" s="205"/>
      <c r="U771" s="205"/>
      <c r="V771" s="205"/>
      <c r="W771" s="205"/>
      <c r="X771" s="205"/>
    </row>
    <row r="772" spans="1:24" ht="15.75" customHeight="1" x14ac:dyDescent="0.15">
      <c r="A772" s="205"/>
      <c r="B772" s="205"/>
      <c r="C772" s="205"/>
      <c r="D772" s="205"/>
      <c r="E772" s="205"/>
      <c r="F772" s="205"/>
      <c r="G772" s="205"/>
      <c r="H772" s="205"/>
      <c r="I772" s="205"/>
      <c r="J772" s="205"/>
      <c r="P772" s="205"/>
      <c r="Q772" s="205"/>
      <c r="R772" s="205"/>
      <c r="S772" s="205"/>
      <c r="T772" s="205"/>
      <c r="U772" s="205"/>
      <c r="V772" s="205"/>
      <c r="W772" s="205"/>
      <c r="X772" s="205"/>
    </row>
    <row r="773" spans="1:24" ht="15.75" customHeight="1" x14ac:dyDescent="0.15">
      <c r="A773" s="205"/>
      <c r="B773" s="205"/>
      <c r="C773" s="205"/>
      <c r="D773" s="205"/>
      <c r="E773" s="205"/>
      <c r="F773" s="205"/>
      <c r="G773" s="205"/>
      <c r="H773" s="205"/>
      <c r="I773" s="205"/>
      <c r="J773" s="205"/>
      <c r="P773" s="205"/>
      <c r="Q773" s="205"/>
      <c r="R773" s="205"/>
      <c r="S773" s="205"/>
      <c r="T773" s="205"/>
      <c r="U773" s="205"/>
      <c r="V773" s="205"/>
      <c r="W773" s="205"/>
      <c r="X773" s="205"/>
    </row>
    <row r="774" spans="1:24" ht="15.75" customHeight="1" x14ac:dyDescent="0.15">
      <c r="A774" s="205"/>
      <c r="B774" s="205"/>
      <c r="C774" s="205"/>
      <c r="D774" s="205"/>
      <c r="E774" s="205"/>
      <c r="F774" s="205"/>
      <c r="G774" s="205"/>
      <c r="H774" s="205"/>
      <c r="I774" s="205"/>
      <c r="J774" s="205"/>
      <c r="P774" s="205"/>
      <c r="Q774" s="205"/>
      <c r="R774" s="205"/>
      <c r="S774" s="205"/>
      <c r="T774" s="205"/>
      <c r="U774" s="205"/>
      <c r="V774" s="205"/>
      <c r="W774" s="205"/>
      <c r="X774" s="205"/>
    </row>
    <row r="775" spans="1:24" ht="15.75" customHeight="1" x14ac:dyDescent="0.15">
      <c r="A775" s="205"/>
      <c r="B775" s="205"/>
      <c r="C775" s="205"/>
      <c r="D775" s="205"/>
      <c r="E775" s="205"/>
      <c r="F775" s="205"/>
      <c r="G775" s="205"/>
      <c r="H775" s="205"/>
      <c r="I775" s="205"/>
      <c r="J775" s="205"/>
      <c r="P775" s="205"/>
      <c r="Q775" s="205"/>
      <c r="R775" s="205"/>
      <c r="S775" s="205"/>
      <c r="T775" s="205"/>
      <c r="U775" s="205"/>
      <c r="V775" s="205"/>
      <c r="W775" s="205"/>
      <c r="X775" s="205"/>
    </row>
    <row r="776" spans="1:24" ht="15.75" customHeight="1" x14ac:dyDescent="0.15">
      <c r="A776" s="205"/>
      <c r="B776" s="205"/>
      <c r="C776" s="205"/>
      <c r="D776" s="205"/>
      <c r="E776" s="205"/>
      <c r="F776" s="205"/>
      <c r="G776" s="205"/>
      <c r="H776" s="205"/>
      <c r="I776" s="205"/>
      <c r="J776" s="205"/>
      <c r="P776" s="205"/>
      <c r="Q776" s="205"/>
      <c r="R776" s="205"/>
      <c r="S776" s="205"/>
      <c r="T776" s="205"/>
      <c r="U776" s="205"/>
      <c r="V776" s="205"/>
      <c r="W776" s="205"/>
      <c r="X776" s="205"/>
    </row>
    <row r="777" spans="1:24" ht="15.75" customHeight="1" x14ac:dyDescent="0.15">
      <c r="A777" s="205"/>
      <c r="B777" s="205"/>
      <c r="C777" s="205"/>
      <c r="D777" s="205"/>
      <c r="E777" s="205"/>
      <c r="F777" s="205"/>
      <c r="G777" s="205"/>
      <c r="H777" s="205"/>
      <c r="I777" s="205"/>
      <c r="J777" s="205"/>
      <c r="P777" s="205"/>
      <c r="Q777" s="205"/>
      <c r="R777" s="205"/>
      <c r="S777" s="205"/>
      <c r="T777" s="205"/>
      <c r="U777" s="205"/>
      <c r="V777" s="205"/>
      <c r="W777" s="205"/>
      <c r="X777" s="205"/>
    </row>
    <row r="778" spans="1:24" ht="15.75" customHeight="1" x14ac:dyDescent="0.15">
      <c r="A778" s="205"/>
      <c r="B778" s="205"/>
      <c r="C778" s="205"/>
      <c r="D778" s="205"/>
      <c r="E778" s="205"/>
      <c r="F778" s="205"/>
      <c r="G778" s="205"/>
      <c r="H778" s="205"/>
      <c r="I778" s="205"/>
      <c r="J778" s="205"/>
      <c r="P778" s="205"/>
      <c r="Q778" s="205"/>
      <c r="R778" s="205"/>
      <c r="S778" s="205"/>
      <c r="T778" s="205"/>
      <c r="U778" s="205"/>
      <c r="V778" s="205"/>
      <c r="W778" s="205"/>
      <c r="X778" s="205"/>
    </row>
    <row r="779" spans="1:24" ht="15.75" customHeight="1" x14ac:dyDescent="0.15">
      <c r="A779" s="205"/>
      <c r="B779" s="205"/>
      <c r="C779" s="205"/>
      <c r="D779" s="205"/>
      <c r="E779" s="205"/>
      <c r="F779" s="205"/>
      <c r="G779" s="205"/>
      <c r="H779" s="205"/>
      <c r="I779" s="205"/>
      <c r="J779" s="205"/>
      <c r="P779" s="205"/>
      <c r="Q779" s="205"/>
      <c r="R779" s="205"/>
      <c r="S779" s="205"/>
      <c r="T779" s="205"/>
      <c r="U779" s="205"/>
      <c r="V779" s="205"/>
      <c r="W779" s="205"/>
      <c r="X779" s="205"/>
    </row>
    <row r="780" spans="1:24" ht="15.75" customHeight="1" x14ac:dyDescent="0.15">
      <c r="A780" s="205"/>
      <c r="B780" s="205"/>
      <c r="C780" s="205"/>
      <c r="D780" s="205"/>
      <c r="E780" s="205"/>
      <c r="F780" s="205"/>
      <c r="G780" s="205"/>
      <c r="H780" s="205"/>
      <c r="I780" s="205"/>
      <c r="J780" s="205"/>
      <c r="P780" s="205"/>
      <c r="Q780" s="205"/>
      <c r="R780" s="205"/>
      <c r="S780" s="205"/>
      <c r="T780" s="205"/>
      <c r="U780" s="205"/>
      <c r="V780" s="205"/>
      <c r="W780" s="205"/>
      <c r="X780" s="205"/>
    </row>
    <row r="781" spans="1:24" ht="15.75" customHeight="1" x14ac:dyDescent="0.15">
      <c r="A781" s="205"/>
      <c r="B781" s="205"/>
      <c r="C781" s="205"/>
      <c r="D781" s="205"/>
      <c r="E781" s="205"/>
      <c r="F781" s="205"/>
      <c r="G781" s="205"/>
      <c r="H781" s="205"/>
      <c r="I781" s="205"/>
      <c r="J781" s="205"/>
      <c r="P781" s="205"/>
      <c r="Q781" s="205"/>
      <c r="R781" s="205"/>
      <c r="S781" s="205"/>
      <c r="T781" s="205"/>
      <c r="U781" s="205"/>
      <c r="V781" s="205"/>
      <c r="W781" s="205"/>
      <c r="X781" s="205"/>
    </row>
    <row r="782" spans="1:24" ht="15.75" customHeight="1" x14ac:dyDescent="0.15">
      <c r="A782" s="205"/>
      <c r="B782" s="205"/>
      <c r="C782" s="205"/>
      <c r="D782" s="205"/>
      <c r="E782" s="205"/>
      <c r="F782" s="205"/>
      <c r="G782" s="205"/>
      <c r="H782" s="205"/>
      <c r="I782" s="205"/>
      <c r="J782" s="205"/>
      <c r="P782" s="205"/>
      <c r="Q782" s="205"/>
      <c r="R782" s="205"/>
      <c r="S782" s="205"/>
      <c r="T782" s="205"/>
      <c r="U782" s="205"/>
      <c r="V782" s="205"/>
      <c r="W782" s="205"/>
      <c r="X782" s="205"/>
    </row>
    <row r="783" spans="1:24" ht="15.75" customHeight="1" x14ac:dyDescent="0.15">
      <c r="A783" s="205"/>
      <c r="B783" s="205"/>
      <c r="C783" s="205"/>
      <c r="D783" s="205"/>
      <c r="E783" s="205"/>
      <c r="F783" s="205"/>
      <c r="G783" s="205"/>
      <c r="H783" s="205"/>
      <c r="I783" s="205"/>
      <c r="J783" s="205"/>
      <c r="P783" s="205"/>
      <c r="Q783" s="205"/>
      <c r="R783" s="205"/>
      <c r="S783" s="205"/>
      <c r="T783" s="205"/>
      <c r="U783" s="205"/>
      <c r="V783" s="205"/>
      <c r="W783" s="205"/>
      <c r="X783" s="205"/>
    </row>
    <row r="784" spans="1:24" ht="15.75" customHeight="1" x14ac:dyDescent="0.15">
      <c r="A784" s="205"/>
      <c r="B784" s="205"/>
      <c r="C784" s="205"/>
      <c r="D784" s="205"/>
      <c r="E784" s="205"/>
      <c r="F784" s="205"/>
      <c r="G784" s="205"/>
      <c r="H784" s="205"/>
      <c r="I784" s="205"/>
      <c r="J784" s="205"/>
      <c r="P784" s="205"/>
      <c r="Q784" s="205"/>
      <c r="R784" s="205"/>
      <c r="S784" s="205"/>
      <c r="T784" s="205"/>
      <c r="U784" s="205"/>
      <c r="V784" s="205"/>
      <c r="W784" s="205"/>
      <c r="X784" s="205"/>
    </row>
    <row r="785" spans="1:24" ht="15.75" customHeight="1" x14ac:dyDescent="0.15">
      <c r="A785" s="205"/>
      <c r="B785" s="205"/>
      <c r="C785" s="205"/>
      <c r="D785" s="205"/>
      <c r="E785" s="205"/>
      <c r="F785" s="205"/>
      <c r="G785" s="205"/>
      <c r="H785" s="205"/>
      <c r="I785" s="205"/>
      <c r="J785" s="205"/>
      <c r="P785" s="205"/>
      <c r="Q785" s="205"/>
      <c r="R785" s="205"/>
      <c r="S785" s="205"/>
      <c r="T785" s="205"/>
      <c r="U785" s="205"/>
      <c r="V785" s="205"/>
      <c r="W785" s="205"/>
      <c r="X785" s="205"/>
    </row>
    <row r="786" spans="1:24" ht="15.75" customHeight="1" x14ac:dyDescent="0.15">
      <c r="A786" s="205"/>
      <c r="B786" s="205"/>
      <c r="C786" s="205"/>
      <c r="D786" s="205"/>
      <c r="E786" s="205"/>
      <c r="F786" s="205"/>
      <c r="G786" s="205"/>
      <c r="H786" s="205"/>
      <c r="I786" s="205"/>
      <c r="J786" s="205"/>
      <c r="P786" s="205"/>
      <c r="Q786" s="205"/>
      <c r="R786" s="205"/>
      <c r="S786" s="205"/>
      <c r="T786" s="205"/>
      <c r="U786" s="205"/>
      <c r="V786" s="205"/>
      <c r="W786" s="205"/>
      <c r="X786" s="205"/>
    </row>
    <row r="787" spans="1:24" ht="15.75" customHeight="1" x14ac:dyDescent="0.15">
      <c r="A787" s="205"/>
      <c r="B787" s="205"/>
      <c r="C787" s="205"/>
      <c r="D787" s="205"/>
      <c r="E787" s="205"/>
      <c r="F787" s="205"/>
      <c r="G787" s="205"/>
      <c r="H787" s="205"/>
      <c r="I787" s="205"/>
      <c r="J787" s="205"/>
      <c r="P787" s="205"/>
      <c r="Q787" s="205"/>
      <c r="R787" s="205"/>
      <c r="S787" s="205"/>
      <c r="T787" s="205"/>
      <c r="U787" s="205"/>
      <c r="V787" s="205"/>
      <c r="W787" s="205"/>
      <c r="X787" s="205"/>
    </row>
    <row r="788" spans="1:24" ht="15.75" customHeight="1" x14ac:dyDescent="0.15">
      <c r="A788" s="205"/>
      <c r="B788" s="205"/>
      <c r="C788" s="205"/>
      <c r="D788" s="205"/>
      <c r="E788" s="205"/>
      <c r="F788" s="205"/>
      <c r="G788" s="205"/>
      <c r="H788" s="205"/>
      <c r="I788" s="205"/>
      <c r="J788" s="205"/>
      <c r="P788" s="205"/>
      <c r="Q788" s="205"/>
      <c r="R788" s="205"/>
      <c r="S788" s="205"/>
      <c r="T788" s="205"/>
      <c r="U788" s="205"/>
      <c r="V788" s="205"/>
      <c r="W788" s="205"/>
      <c r="X788" s="205"/>
    </row>
    <row r="789" spans="1:24" ht="15.75" customHeight="1" x14ac:dyDescent="0.15">
      <c r="A789" s="205"/>
      <c r="B789" s="205"/>
      <c r="C789" s="205"/>
      <c r="D789" s="205"/>
      <c r="E789" s="205"/>
      <c r="F789" s="205"/>
      <c r="G789" s="205"/>
      <c r="H789" s="205"/>
      <c r="I789" s="205"/>
      <c r="J789" s="205"/>
      <c r="P789" s="205"/>
      <c r="Q789" s="205"/>
      <c r="R789" s="205"/>
      <c r="S789" s="205"/>
      <c r="T789" s="205"/>
      <c r="U789" s="205"/>
      <c r="V789" s="205"/>
      <c r="W789" s="205"/>
      <c r="X789" s="205"/>
    </row>
    <row r="790" spans="1:24" ht="15.75" customHeight="1" x14ac:dyDescent="0.15">
      <c r="A790" s="205"/>
      <c r="B790" s="205"/>
      <c r="C790" s="205"/>
      <c r="D790" s="205"/>
      <c r="E790" s="205"/>
      <c r="F790" s="205"/>
      <c r="G790" s="205"/>
      <c r="H790" s="205"/>
      <c r="I790" s="205"/>
      <c r="J790" s="205"/>
      <c r="P790" s="205"/>
      <c r="Q790" s="205"/>
      <c r="R790" s="205"/>
      <c r="S790" s="205"/>
      <c r="T790" s="205"/>
      <c r="U790" s="205"/>
      <c r="V790" s="205"/>
      <c r="W790" s="205"/>
      <c r="X790" s="205"/>
    </row>
    <row r="791" spans="1:24" ht="15.75" customHeight="1" x14ac:dyDescent="0.15">
      <c r="A791" s="205"/>
      <c r="B791" s="205"/>
      <c r="C791" s="205"/>
      <c r="D791" s="205"/>
      <c r="E791" s="205"/>
      <c r="F791" s="205"/>
      <c r="G791" s="205"/>
      <c r="H791" s="205"/>
      <c r="I791" s="205"/>
      <c r="J791" s="205"/>
      <c r="P791" s="205"/>
      <c r="Q791" s="205"/>
      <c r="R791" s="205"/>
      <c r="S791" s="205"/>
      <c r="T791" s="205"/>
      <c r="U791" s="205"/>
      <c r="V791" s="205"/>
      <c r="W791" s="205"/>
      <c r="X791" s="205"/>
    </row>
    <row r="792" spans="1:24" ht="15.75" customHeight="1" x14ac:dyDescent="0.15">
      <c r="A792" s="205"/>
      <c r="B792" s="205"/>
      <c r="C792" s="205"/>
      <c r="D792" s="205"/>
      <c r="E792" s="205"/>
      <c r="F792" s="205"/>
      <c r="G792" s="205"/>
      <c r="H792" s="205"/>
      <c r="I792" s="205"/>
      <c r="J792" s="205"/>
      <c r="P792" s="205"/>
      <c r="Q792" s="205"/>
      <c r="R792" s="205"/>
      <c r="S792" s="205"/>
      <c r="T792" s="205"/>
      <c r="U792" s="205"/>
      <c r="V792" s="205"/>
      <c r="W792" s="205"/>
      <c r="X792" s="205"/>
    </row>
    <row r="793" spans="1:24" ht="15.75" customHeight="1" x14ac:dyDescent="0.15">
      <c r="A793" s="205"/>
      <c r="B793" s="205"/>
      <c r="C793" s="205"/>
      <c r="D793" s="205"/>
      <c r="E793" s="205"/>
      <c r="F793" s="205"/>
      <c r="G793" s="205"/>
      <c r="H793" s="205"/>
      <c r="I793" s="205"/>
      <c r="J793" s="205"/>
      <c r="P793" s="205"/>
      <c r="Q793" s="205"/>
      <c r="R793" s="205"/>
      <c r="S793" s="205"/>
      <c r="T793" s="205"/>
      <c r="U793" s="205"/>
      <c r="V793" s="205"/>
      <c r="W793" s="205"/>
      <c r="X793" s="205"/>
    </row>
    <row r="794" spans="1:24" ht="15.75" customHeight="1" x14ac:dyDescent="0.15">
      <c r="A794" s="205"/>
      <c r="B794" s="205"/>
      <c r="C794" s="205"/>
      <c r="D794" s="205"/>
      <c r="E794" s="205"/>
      <c r="F794" s="205"/>
      <c r="G794" s="205"/>
      <c r="H794" s="205"/>
      <c r="I794" s="205"/>
      <c r="J794" s="205"/>
      <c r="P794" s="205"/>
      <c r="Q794" s="205"/>
      <c r="R794" s="205"/>
      <c r="S794" s="205"/>
      <c r="T794" s="205"/>
      <c r="U794" s="205"/>
      <c r="V794" s="205"/>
      <c r="W794" s="205"/>
      <c r="X794" s="205"/>
    </row>
    <row r="795" spans="1:24" ht="15.75" customHeight="1" x14ac:dyDescent="0.15">
      <c r="A795" s="205"/>
      <c r="B795" s="205"/>
      <c r="C795" s="205"/>
      <c r="D795" s="205"/>
      <c r="E795" s="205"/>
      <c r="F795" s="205"/>
      <c r="G795" s="205"/>
      <c r="H795" s="205"/>
      <c r="I795" s="205"/>
      <c r="J795" s="205"/>
      <c r="P795" s="205"/>
      <c r="Q795" s="205"/>
      <c r="R795" s="205"/>
      <c r="S795" s="205"/>
      <c r="T795" s="205"/>
      <c r="U795" s="205"/>
      <c r="V795" s="205"/>
      <c r="W795" s="205"/>
      <c r="X795" s="205"/>
    </row>
    <row r="796" spans="1:24" ht="15.75" customHeight="1" x14ac:dyDescent="0.15">
      <c r="A796" s="205"/>
      <c r="B796" s="205"/>
      <c r="C796" s="205"/>
      <c r="D796" s="205"/>
      <c r="E796" s="205"/>
      <c r="F796" s="205"/>
      <c r="G796" s="205"/>
      <c r="H796" s="205"/>
      <c r="I796" s="205"/>
      <c r="J796" s="205"/>
      <c r="P796" s="205"/>
      <c r="Q796" s="205"/>
      <c r="R796" s="205"/>
      <c r="S796" s="205"/>
      <c r="T796" s="205"/>
      <c r="U796" s="205"/>
      <c r="V796" s="205"/>
      <c r="W796" s="205"/>
      <c r="X796" s="205"/>
    </row>
    <row r="797" spans="1:24" ht="15.75" customHeight="1" x14ac:dyDescent="0.15">
      <c r="A797" s="205"/>
      <c r="B797" s="205"/>
      <c r="C797" s="205"/>
      <c r="D797" s="205"/>
      <c r="E797" s="205"/>
      <c r="F797" s="205"/>
      <c r="G797" s="205"/>
      <c r="H797" s="205"/>
      <c r="I797" s="205"/>
      <c r="J797" s="205"/>
      <c r="P797" s="205"/>
      <c r="Q797" s="205"/>
      <c r="R797" s="205"/>
      <c r="S797" s="205"/>
      <c r="T797" s="205"/>
      <c r="U797" s="205"/>
      <c r="V797" s="205"/>
      <c r="W797" s="205"/>
      <c r="X797" s="205"/>
    </row>
    <row r="798" spans="1:24" ht="15.75" customHeight="1" x14ac:dyDescent="0.15">
      <c r="A798" s="205"/>
      <c r="B798" s="205"/>
      <c r="C798" s="205"/>
      <c r="D798" s="205"/>
      <c r="E798" s="205"/>
      <c r="F798" s="205"/>
      <c r="G798" s="205"/>
      <c r="H798" s="205"/>
      <c r="I798" s="205"/>
      <c r="J798" s="205"/>
      <c r="P798" s="205"/>
      <c r="Q798" s="205"/>
      <c r="R798" s="205"/>
      <c r="S798" s="205"/>
      <c r="T798" s="205"/>
      <c r="U798" s="205"/>
      <c r="V798" s="205"/>
      <c r="W798" s="205"/>
      <c r="X798" s="205"/>
    </row>
    <row r="799" spans="1:24" ht="15.75" customHeight="1" x14ac:dyDescent="0.15">
      <c r="A799" s="205"/>
      <c r="B799" s="205"/>
      <c r="C799" s="205"/>
      <c r="D799" s="205"/>
      <c r="E799" s="205"/>
      <c r="F799" s="205"/>
      <c r="G799" s="205"/>
      <c r="H799" s="205"/>
      <c r="I799" s="205"/>
      <c r="J799" s="205"/>
      <c r="P799" s="205"/>
      <c r="Q799" s="205"/>
      <c r="R799" s="205"/>
      <c r="S799" s="205"/>
      <c r="T799" s="205"/>
      <c r="U799" s="205"/>
      <c r="V799" s="205"/>
      <c r="W799" s="205"/>
      <c r="X799" s="205"/>
    </row>
    <row r="800" spans="1:24" ht="15.75" customHeight="1" x14ac:dyDescent="0.15">
      <c r="A800" s="205"/>
      <c r="B800" s="205"/>
      <c r="C800" s="205"/>
      <c r="D800" s="205"/>
      <c r="E800" s="205"/>
      <c r="F800" s="205"/>
      <c r="G800" s="205"/>
      <c r="H800" s="205"/>
      <c r="I800" s="205"/>
      <c r="J800" s="205"/>
      <c r="P800" s="205"/>
      <c r="Q800" s="205"/>
      <c r="R800" s="205"/>
      <c r="S800" s="205"/>
      <c r="T800" s="205"/>
      <c r="U800" s="205"/>
      <c r="V800" s="205"/>
      <c r="W800" s="205"/>
      <c r="X800" s="205"/>
    </row>
    <row r="801" spans="1:24" ht="15.75" customHeight="1" x14ac:dyDescent="0.15">
      <c r="A801" s="205"/>
      <c r="B801" s="205"/>
      <c r="C801" s="205"/>
      <c r="D801" s="205"/>
      <c r="E801" s="205"/>
      <c r="F801" s="205"/>
      <c r="G801" s="205"/>
      <c r="H801" s="205"/>
      <c r="I801" s="205"/>
      <c r="J801" s="205"/>
      <c r="P801" s="205"/>
      <c r="Q801" s="205"/>
      <c r="R801" s="205"/>
      <c r="S801" s="205"/>
      <c r="T801" s="205"/>
      <c r="U801" s="205"/>
      <c r="V801" s="205"/>
      <c r="W801" s="205"/>
      <c r="X801" s="205"/>
    </row>
    <row r="802" spans="1:24" ht="15.75" customHeight="1" x14ac:dyDescent="0.15">
      <c r="A802" s="205"/>
      <c r="B802" s="205"/>
      <c r="C802" s="205"/>
      <c r="D802" s="205"/>
      <c r="E802" s="205"/>
      <c r="F802" s="205"/>
      <c r="G802" s="205"/>
      <c r="H802" s="205"/>
      <c r="I802" s="205"/>
      <c r="J802" s="205"/>
      <c r="P802" s="205"/>
      <c r="Q802" s="205"/>
      <c r="R802" s="205"/>
      <c r="S802" s="205"/>
      <c r="T802" s="205"/>
      <c r="U802" s="205"/>
      <c r="V802" s="205"/>
      <c r="W802" s="205"/>
      <c r="X802" s="205"/>
    </row>
    <row r="803" spans="1:24" ht="15.75" customHeight="1" x14ac:dyDescent="0.15">
      <c r="A803" s="205"/>
      <c r="B803" s="205"/>
      <c r="C803" s="205"/>
      <c r="D803" s="205"/>
      <c r="E803" s="205"/>
      <c r="F803" s="205"/>
      <c r="G803" s="205"/>
      <c r="H803" s="205"/>
      <c r="I803" s="205"/>
      <c r="J803" s="205"/>
      <c r="P803" s="205"/>
      <c r="Q803" s="205"/>
      <c r="R803" s="205"/>
      <c r="S803" s="205"/>
      <c r="T803" s="205"/>
      <c r="U803" s="205"/>
      <c r="V803" s="205"/>
      <c r="W803" s="205"/>
      <c r="X803" s="205"/>
    </row>
    <row r="804" spans="1:24" ht="15.75" customHeight="1" x14ac:dyDescent="0.15">
      <c r="A804" s="205"/>
      <c r="B804" s="205"/>
      <c r="C804" s="205"/>
      <c r="D804" s="205"/>
      <c r="E804" s="205"/>
      <c r="F804" s="205"/>
      <c r="G804" s="205"/>
      <c r="H804" s="205"/>
      <c r="I804" s="205"/>
      <c r="J804" s="205"/>
      <c r="P804" s="205"/>
      <c r="Q804" s="205"/>
      <c r="R804" s="205"/>
      <c r="S804" s="205"/>
      <c r="T804" s="205"/>
      <c r="U804" s="205"/>
      <c r="V804" s="205"/>
      <c r="W804" s="205"/>
      <c r="X804" s="205"/>
    </row>
    <row r="805" spans="1:24" ht="15.75" customHeight="1" x14ac:dyDescent="0.15">
      <c r="A805" s="205"/>
      <c r="B805" s="205"/>
      <c r="C805" s="205"/>
      <c r="D805" s="205"/>
      <c r="E805" s="205"/>
      <c r="F805" s="205"/>
      <c r="G805" s="205"/>
      <c r="H805" s="205"/>
      <c r="I805" s="205"/>
      <c r="J805" s="205"/>
      <c r="P805" s="205"/>
      <c r="Q805" s="205"/>
      <c r="R805" s="205"/>
      <c r="S805" s="205"/>
      <c r="T805" s="205"/>
      <c r="U805" s="205"/>
      <c r="V805" s="205"/>
      <c r="W805" s="205"/>
      <c r="X805" s="205"/>
    </row>
    <row r="806" spans="1:24" ht="15.75" customHeight="1" x14ac:dyDescent="0.15">
      <c r="A806" s="205"/>
      <c r="B806" s="205"/>
      <c r="C806" s="205"/>
      <c r="D806" s="205"/>
      <c r="E806" s="205"/>
      <c r="F806" s="205"/>
      <c r="G806" s="205"/>
      <c r="H806" s="205"/>
      <c r="I806" s="205"/>
      <c r="J806" s="205"/>
      <c r="P806" s="205"/>
      <c r="Q806" s="205"/>
      <c r="R806" s="205"/>
      <c r="S806" s="205"/>
      <c r="T806" s="205"/>
      <c r="U806" s="205"/>
      <c r="V806" s="205"/>
      <c r="W806" s="205"/>
      <c r="X806" s="205"/>
    </row>
    <row r="807" spans="1:24" ht="15.75" customHeight="1" x14ac:dyDescent="0.15">
      <c r="A807" s="205"/>
      <c r="B807" s="205"/>
      <c r="C807" s="205"/>
      <c r="D807" s="205"/>
      <c r="E807" s="205"/>
      <c r="F807" s="205"/>
      <c r="G807" s="205"/>
      <c r="H807" s="205"/>
      <c r="I807" s="205"/>
      <c r="J807" s="205"/>
      <c r="P807" s="205"/>
      <c r="Q807" s="205"/>
      <c r="R807" s="205"/>
      <c r="S807" s="205"/>
      <c r="T807" s="205"/>
      <c r="U807" s="205"/>
      <c r="V807" s="205"/>
      <c r="W807" s="205"/>
      <c r="X807" s="205"/>
    </row>
    <row r="808" spans="1:24" ht="15.75" customHeight="1" x14ac:dyDescent="0.15">
      <c r="A808" s="205"/>
      <c r="B808" s="205"/>
      <c r="C808" s="205"/>
      <c r="D808" s="205"/>
      <c r="E808" s="205"/>
      <c r="F808" s="205"/>
      <c r="G808" s="205"/>
      <c r="H808" s="205"/>
      <c r="I808" s="205"/>
      <c r="J808" s="205"/>
      <c r="P808" s="205"/>
      <c r="Q808" s="205"/>
      <c r="R808" s="205"/>
      <c r="S808" s="205"/>
      <c r="T808" s="205"/>
      <c r="U808" s="205"/>
      <c r="V808" s="205"/>
      <c r="W808" s="205"/>
      <c r="X808" s="205"/>
    </row>
    <row r="809" spans="1:24" ht="15.75" customHeight="1" x14ac:dyDescent="0.15">
      <c r="A809" s="205"/>
      <c r="B809" s="205"/>
      <c r="C809" s="205"/>
      <c r="D809" s="205"/>
      <c r="E809" s="205"/>
      <c r="F809" s="205"/>
      <c r="G809" s="205"/>
      <c r="H809" s="205"/>
      <c r="I809" s="205"/>
      <c r="J809" s="205"/>
      <c r="P809" s="205"/>
      <c r="Q809" s="205"/>
      <c r="R809" s="205"/>
      <c r="S809" s="205"/>
      <c r="T809" s="205"/>
      <c r="U809" s="205"/>
      <c r="V809" s="205"/>
      <c r="W809" s="205"/>
      <c r="X809" s="205"/>
    </row>
    <row r="810" spans="1:24" ht="15.75" customHeight="1" x14ac:dyDescent="0.15">
      <c r="A810" s="205"/>
      <c r="B810" s="205"/>
      <c r="C810" s="205"/>
      <c r="D810" s="205"/>
      <c r="E810" s="205"/>
      <c r="F810" s="205"/>
      <c r="G810" s="205"/>
      <c r="H810" s="205"/>
      <c r="I810" s="205"/>
      <c r="J810" s="205"/>
      <c r="P810" s="205"/>
      <c r="Q810" s="205"/>
      <c r="R810" s="205"/>
      <c r="S810" s="205"/>
      <c r="T810" s="205"/>
      <c r="U810" s="205"/>
      <c r="V810" s="205"/>
      <c r="W810" s="205"/>
      <c r="X810" s="205"/>
    </row>
    <row r="811" spans="1:24" ht="15.75" customHeight="1" x14ac:dyDescent="0.15">
      <c r="A811" s="205"/>
      <c r="B811" s="205"/>
      <c r="C811" s="205"/>
      <c r="D811" s="205"/>
      <c r="E811" s="205"/>
      <c r="F811" s="205"/>
      <c r="G811" s="205"/>
      <c r="H811" s="205"/>
      <c r="I811" s="205"/>
      <c r="J811" s="205"/>
      <c r="P811" s="205"/>
      <c r="Q811" s="205"/>
      <c r="R811" s="205"/>
      <c r="S811" s="205"/>
      <c r="T811" s="205"/>
      <c r="U811" s="205"/>
      <c r="V811" s="205"/>
      <c r="W811" s="205"/>
      <c r="X811" s="205"/>
    </row>
    <row r="812" spans="1:24" ht="15.75" customHeight="1" x14ac:dyDescent="0.15">
      <c r="A812" s="205"/>
      <c r="B812" s="205"/>
      <c r="C812" s="205"/>
      <c r="D812" s="205"/>
      <c r="E812" s="205"/>
      <c r="F812" s="205"/>
      <c r="G812" s="205"/>
      <c r="H812" s="205"/>
      <c r="I812" s="205"/>
      <c r="J812" s="205"/>
      <c r="P812" s="205"/>
      <c r="Q812" s="205"/>
      <c r="R812" s="205"/>
      <c r="S812" s="205"/>
      <c r="T812" s="205"/>
      <c r="U812" s="205"/>
      <c r="V812" s="205"/>
      <c r="W812" s="205"/>
      <c r="X812" s="205"/>
    </row>
    <row r="813" spans="1:24" ht="15.75" customHeight="1" x14ac:dyDescent="0.15">
      <c r="A813" s="205"/>
      <c r="B813" s="205"/>
      <c r="C813" s="205"/>
      <c r="D813" s="205"/>
      <c r="E813" s="205"/>
      <c r="F813" s="205"/>
      <c r="G813" s="205"/>
      <c r="H813" s="205"/>
      <c r="I813" s="205"/>
      <c r="J813" s="205"/>
      <c r="P813" s="205"/>
      <c r="Q813" s="205"/>
      <c r="R813" s="205"/>
      <c r="S813" s="205"/>
      <c r="T813" s="205"/>
      <c r="U813" s="205"/>
      <c r="V813" s="205"/>
      <c r="W813" s="205"/>
      <c r="X813" s="205"/>
    </row>
    <row r="814" spans="1:24" ht="15.75" customHeight="1" x14ac:dyDescent="0.15">
      <c r="A814" s="205"/>
      <c r="B814" s="205"/>
      <c r="C814" s="205"/>
      <c r="D814" s="205"/>
      <c r="E814" s="205"/>
      <c r="F814" s="205"/>
      <c r="G814" s="205"/>
      <c r="H814" s="205"/>
      <c r="I814" s="205"/>
      <c r="J814" s="205"/>
      <c r="P814" s="205"/>
      <c r="Q814" s="205"/>
      <c r="R814" s="205"/>
      <c r="S814" s="205"/>
      <c r="T814" s="205"/>
      <c r="U814" s="205"/>
      <c r="V814" s="205"/>
      <c r="W814" s="205"/>
      <c r="X814" s="205"/>
    </row>
    <row r="815" spans="1:24" ht="15.75" customHeight="1" x14ac:dyDescent="0.15">
      <c r="A815" s="205"/>
      <c r="B815" s="205"/>
      <c r="C815" s="205"/>
      <c r="D815" s="205"/>
      <c r="E815" s="205"/>
      <c r="F815" s="205"/>
      <c r="G815" s="205"/>
      <c r="H815" s="205"/>
      <c r="I815" s="205"/>
      <c r="J815" s="205"/>
      <c r="P815" s="205"/>
      <c r="Q815" s="205"/>
      <c r="R815" s="205"/>
      <c r="S815" s="205"/>
      <c r="T815" s="205"/>
      <c r="U815" s="205"/>
      <c r="V815" s="205"/>
      <c r="W815" s="205"/>
      <c r="X815" s="205"/>
    </row>
    <row r="816" spans="1:24" ht="15.75" customHeight="1" x14ac:dyDescent="0.15">
      <c r="A816" s="205"/>
      <c r="B816" s="205"/>
      <c r="C816" s="205"/>
      <c r="D816" s="205"/>
      <c r="E816" s="205"/>
      <c r="F816" s="205"/>
      <c r="G816" s="205"/>
      <c r="H816" s="205"/>
      <c r="I816" s="205"/>
      <c r="J816" s="205"/>
      <c r="P816" s="205"/>
      <c r="Q816" s="205"/>
      <c r="R816" s="205"/>
      <c r="S816" s="205"/>
      <c r="T816" s="205"/>
      <c r="U816" s="205"/>
      <c r="V816" s="205"/>
      <c r="W816" s="205"/>
      <c r="X816" s="205"/>
    </row>
    <row r="817" spans="1:24" ht="15.75" customHeight="1" x14ac:dyDescent="0.15">
      <c r="A817" s="205"/>
      <c r="B817" s="205"/>
      <c r="C817" s="205"/>
      <c r="D817" s="205"/>
      <c r="E817" s="205"/>
      <c r="F817" s="205"/>
      <c r="G817" s="205"/>
      <c r="H817" s="205"/>
      <c r="I817" s="205"/>
      <c r="J817" s="205"/>
      <c r="P817" s="205"/>
      <c r="Q817" s="205"/>
      <c r="R817" s="205"/>
      <c r="S817" s="205"/>
      <c r="T817" s="205"/>
      <c r="U817" s="205"/>
      <c r="V817" s="205"/>
      <c r="W817" s="205"/>
      <c r="X817" s="205"/>
    </row>
    <row r="818" spans="1:24" ht="15.75" customHeight="1" x14ac:dyDescent="0.15">
      <c r="A818" s="205"/>
      <c r="B818" s="205"/>
      <c r="C818" s="205"/>
      <c r="D818" s="205"/>
      <c r="E818" s="205"/>
      <c r="F818" s="205"/>
      <c r="G818" s="205"/>
      <c r="H818" s="205"/>
      <c r="I818" s="205"/>
      <c r="J818" s="205"/>
      <c r="P818" s="205"/>
      <c r="Q818" s="205"/>
      <c r="R818" s="205"/>
      <c r="S818" s="205"/>
      <c r="T818" s="205"/>
      <c r="U818" s="205"/>
      <c r="V818" s="205"/>
      <c r="W818" s="205"/>
      <c r="X818" s="205"/>
    </row>
    <row r="819" spans="1:24" ht="15.75" customHeight="1" x14ac:dyDescent="0.15">
      <c r="A819" s="205"/>
      <c r="B819" s="205"/>
      <c r="C819" s="205"/>
      <c r="D819" s="205"/>
      <c r="E819" s="205"/>
      <c r="F819" s="205"/>
      <c r="G819" s="205"/>
      <c r="H819" s="205"/>
      <c r="I819" s="205"/>
      <c r="J819" s="205"/>
      <c r="P819" s="205"/>
      <c r="Q819" s="205"/>
      <c r="R819" s="205"/>
      <c r="S819" s="205"/>
      <c r="T819" s="205"/>
      <c r="U819" s="205"/>
      <c r="V819" s="205"/>
      <c r="W819" s="205"/>
      <c r="X819" s="205"/>
    </row>
    <row r="820" spans="1:24" ht="15.75" customHeight="1" x14ac:dyDescent="0.15">
      <c r="A820" s="205"/>
      <c r="B820" s="205"/>
      <c r="C820" s="205"/>
      <c r="D820" s="205"/>
      <c r="E820" s="205"/>
      <c r="F820" s="205"/>
      <c r="G820" s="205"/>
      <c r="H820" s="205"/>
      <c r="I820" s="205"/>
      <c r="J820" s="205"/>
      <c r="P820" s="205"/>
      <c r="Q820" s="205"/>
      <c r="R820" s="205"/>
      <c r="S820" s="205"/>
      <c r="T820" s="205"/>
      <c r="U820" s="205"/>
      <c r="V820" s="205"/>
      <c r="W820" s="205"/>
      <c r="X820" s="205"/>
    </row>
    <row r="821" spans="1:24" ht="15.75" customHeight="1" x14ac:dyDescent="0.15">
      <c r="A821" s="205"/>
      <c r="B821" s="205"/>
      <c r="C821" s="205"/>
      <c r="D821" s="205"/>
      <c r="E821" s="205"/>
      <c r="F821" s="205"/>
      <c r="G821" s="205"/>
      <c r="H821" s="205"/>
      <c r="I821" s="205"/>
      <c r="J821" s="205"/>
      <c r="P821" s="205"/>
      <c r="Q821" s="205"/>
      <c r="R821" s="205"/>
      <c r="S821" s="205"/>
      <c r="T821" s="205"/>
      <c r="U821" s="205"/>
      <c r="V821" s="205"/>
      <c r="W821" s="205"/>
      <c r="X821" s="205"/>
    </row>
    <row r="822" spans="1:24" ht="15.75" customHeight="1" x14ac:dyDescent="0.15">
      <c r="A822" s="205"/>
      <c r="B822" s="205"/>
      <c r="C822" s="205"/>
      <c r="D822" s="205"/>
      <c r="E822" s="205"/>
      <c r="F822" s="205"/>
      <c r="G822" s="205"/>
      <c r="H822" s="205"/>
      <c r="I822" s="205"/>
      <c r="J822" s="205"/>
      <c r="P822" s="205"/>
      <c r="Q822" s="205"/>
      <c r="R822" s="205"/>
      <c r="S822" s="205"/>
      <c r="T822" s="205"/>
      <c r="U822" s="205"/>
      <c r="V822" s="205"/>
      <c r="W822" s="205"/>
      <c r="X822" s="205"/>
    </row>
    <row r="823" spans="1:24" ht="15.75" customHeight="1" x14ac:dyDescent="0.15">
      <c r="A823" s="205"/>
      <c r="B823" s="205"/>
      <c r="C823" s="205"/>
      <c r="D823" s="205"/>
      <c r="E823" s="205"/>
      <c r="F823" s="205"/>
      <c r="G823" s="205"/>
      <c r="H823" s="205"/>
      <c r="I823" s="205"/>
      <c r="J823" s="205"/>
      <c r="P823" s="205"/>
      <c r="Q823" s="205"/>
      <c r="R823" s="205"/>
      <c r="S823" s="205"/>
      <c r="T823" s="205"/>
      <c r="U823" s="205"/>
      <c r="V823" s="205"/>
      <c r="W823" s="205"/>
      <c r="X823" s="205"/>
    </row>
    <row r="824" spans="1:24" ht="15.75" customHeight="1" x14ac:dyDescent="0.15">
      <c r="A824" s="205"/>
      <c r="B824" s="205"/>
      <c r="C824" s="205"/>
      <c r="D824" s="205"/>
      <c r="E824" s="205"/>
      <c r="F824" s="205"/>
      <c r="G824" s="205"/>
      <c r="H824" s="205"/>
      <c r="I824" s="205"/>
      <c r="J824" s="205"/>
      <c r="P824" s="205"/>
      <c r="Q824" s="205"/>
      <c r="R824" s="205"/>
      <c r="S824" s="205"/>
      <c r="T824" s="205"/>
      <c r="U824" s="205"/>
      <c r="V824" s="205"/>
      <c r="W824" s="205"/>
      <c r="X824" s="205"/>
    </row>
    <row r="825" spans="1:24" ht="15.75" customHeight="1" x14ac:dyDescent="0.15">
      <c r="A825" s="205"/>
      <c r="B825" s="205"/>
      <c r="C825" s="205"/>
      <c r="D825" s="205"/>
      <c r="E825" s="205"/>
      <c r="F825" s="205"/>
      <c r="G825" s="205"/>
      <c r="H825" s="205"/>
      <c r="I825" s="205"/>
      <c r="J825" s="205"/>
      <c r="P825" s="205"/>
      <c r="Q825" s="205"/>
      <c r="R825" s="205"/>
      <c r="S825" s="205"/>
      <c r="T825" s="205"/>
      <c r="U825" s="205"/>
      <c r="V825" s="205"/>
      <c r="W825" s="205"/>
      <c r="X825" s="205"/>
    </row>
    <row r="826" spans="1:24" ht="15.75" customHeight="1" x14ac:dyDescent="0.15">
      <c r="A826" s="205"/>
      <c r="B826" s="205"/>
      <c r="C826" s="205"/>
      <c r="D826" s="205"/>
      <c r="E826" s="205"/>
      <c r="F826" s="205"/>
      <c r="G826" s="205"/>
      <c r="H826" s="205"/>
      <c r="I826" s="205"/>
      <c r="J826" s="205"/>
      <c r="P826" s="205"/>
      <c r="Q826" s="205"/>
      <c r="R826" s="205"/>
      <c r="S826" s="205"/>
      <c r="T826" s="205"/>
      <c r="U826" s="205"/>
      <c r="V826" s="205"/>
      <c r="W826" s="205"/>
      <c r="X826" s="205"/>
    </row>
    <row r="827" spans="1:24" ht="15.75" customHeight="1" x14ac:dyDescent="0.15">
      <c r="A827" s="205"/>
      <c r="B827" s="205"/>
      <c r="C827" s="205"/>
      <c r="D827" s="205"/>
      <c r="E827" s="205"/>
      <c r="F827" s="205"/>
      <c r="G827" s="205"/>
      <c r="H827" s="205"/>
      <c r="I827" s="205"/>
      <c r="J827" s="205"/>
      <c r="P827" s="205"/>
      <c r="Q827" s="205"/>
      <c r="R827" s="205"/>
      <c r="S827" s="205"/>
      <c r="T827" s="205"/>
      <c r="U827" s="205"/>
      <c r="V827" s="205"/>
      <c r="W827" s="205"/>
      <c r="X827" s="205"/>
    </row>
    <row r="828" spans="1:24" ht="15.75" customHeight="1" x14ac:dyDescent="0.15">
      <c r="A828" s="205"/>
      <c r="B828" s="205"/>
      <c r="C828" s="205"/>
      <c r="D828" s="205"/>
      <c r="E828" s="205"/>
      <c r="F828" s="205"/>
      <c r="G828" s="205"/>
      <c r="H828" s="205"/>
      <c r="I828" s="205"/>
      <c r="J828" s="205"/>
      <c r="P828" s="205"/>
      <c r="Q828" s="205"/>
      <c r="R828" s="205"/>
      <c r="S828" s="205"/>
      <c r="T828" s="205"/>
      <c r="U828" s="205"/>
      <c r="V828" s="205"/>
      <c r="W828" s="205"/>
      <c r="X828" s="205"/>
    </row>
    <row r="829" spans="1:24" ht="15.75" customHeight="1" x14ac:dyDescent="0.15">
      <c r="A829" s="205"/>
      <c r="B829" s="205"/>
      <c r="C829" s="205"/>
      <c r="D829" s="205"/>
      <c r="E829" s="205"/>
      <c r="F829" s="205"/>
      <c r="G829" s="205"/>
      <c r="H829" s="205"/>
      <c r="I829" s="205"/>
      <c r="J829" s="205"/>
      <c r="P829" s="205"/>
      <c r="Q829" s="205"/>
      <c r="R829" s="205"/>
      <c r="S829" s="205"/>
      <c r="T829" s="205"/>
      <c r="U829" s="205"/>
      <c r="V829" s="205"/>
      <c r="W829" s="205"/>
      <c r="X829" s="205"/>
    </row>
    <row r="830" spans="1:24" ht="15.75" customHeight="1" x14ac:dyDescent="0.15">
      <c r="A830" s="205"/>
      <c r="B830" s="205"/>
      <c r="C830" s="205"/>
      <c r="D830" s="205"/>
      <c r="E830" s="205"/>
      <c r="F830" s="205"/>
      <c r="G830" s="205"/>
      <c r="H830" s="205"/>
      <c r="I830" s="205"/>
      <c r="J830" s="205"/>
      <c r="P830" s="205"/>
      <c r="Q830" s="205"/>
      <c r="R830" s="205"/>
      <c r="S830" s="205"/>
      <c r="T830" s="205"/>
      <c r="U830" s="205"/>
      <c r="V830" s="205"/>
      <c r="W830" s="205"/>
      <c r="X830" s="205"/>
    </row>
    <row r="831" spans="1:24" ht="15.75" customHeight="1" x14ac:dyDescent="0.15">
      <c r="A831" s="205"/>
      <c r="B831" s="205"/>
      <c r="C831" s="205"/>
      <c r="D831" s="205"/>
      <c r="E831" s="205"/>
      <c r="F831" s="205"/>
      <c r="G831" s="205"/>
      <c r="H831" s="205"/>
      <c r="I831" s="205"/>
      <c r="J831" s="205"/>
      <c r="P831" s="205"/>
      <c r="Q831" s="205"/>
      <c r="R831" s="205"/>
      <c r="S831" s="205"/>
      <c r="T831" s="205"/>
      <c r="U831" s="205"/>
      <c r="V831" s="205"/>
      <c r="W831" s="205"/>
      <c r="X831" s="205"/>
    </row>
    <row r="832" spans="1:24" ht="15.75" customHeight="1" x14ac:dyDescent="0.15">
      <c r="A832" s="205"/>
      <c r="B832" s="205"/>
      <c r="C832" s="205"/>
      <c r="D832" s="205"/>
      <c r="E832" s="205"/>
      <c r="F832" s="205"/>
      <c r="G832" s="205"/>
      <c r="H832" s="205"/>
      <c r="I832" s="205"/>
      <c r="J832" s="205"/>
      <c r="P832" s="205"/>
      <c r="Q832" s="205"/>
      <c r="R832" s="205"/>
      <c r="S832" s="205"/>
      <c r="T832" s="205"/>
      <c r="U832" s="205"/>
      <c r="V832" s="205"/>
      <c r="W832" s="205"/>
      <c r="X832" s="205"/>
    </row>
    <row r="833" spans="1:24" ht="15.75" customHeight="1" x14ac:dyDescent="0.15">
      <c r="A833" s="205"/>
      <c r="B833" s="205"/>
      <c r="C833" s="205"/>
      <c r="D833" s="205"/>
      <c r="E833" s="205"/>
      <c r="F833" s="205"/>
      <c r="G833" s="205"/>
      <c r="H833" s="205"/>
      <c r="I833" s="205"/>
      <c r="J833" s="205"/>
      <c r="P833" s="205"/>
      <c r="Q833" s="205"/>
      <c r="R833" s="205"/>
      <c r="S833" s="205"/>
      <c r="T833" s="205"/>
      <c r="U833" s="205"/>
      <c r="V833" s="205"/>
      <c r="W833" s="205"/>
      <c r="X833" s="205"/>
    </row>
    <row r="834" spans="1:24" ht="15.75" customHeight="1" x14ac:dyDescent="0.15">
      <c r="A834" s="205"/>
      <c r="B834" s="205"/>
      <c r="C834" s="205"/>
      <c r="D834" s="205"/>
      <c r="E834" s="205"/>
      <c r="F834" s="205"/>
      <c r="G834" s="205"/>
      <c r="H834" s="205"/>
      <c r="I834" s="205"/>
      <c r="J834" s="205"/>
      <c r="P834" s="205"/>
      <c r="Q834" s="205"/>
      <c r="R834" s="205"/>
      <c r="S834" s="205"/>
      <c r="T834" s="205"/>
      <c r="U834" s="205"/>
      <c r="V834" s="205"/>
      <c r="W834" s="205"/>
      <c r="X834" s="205"/>
    </row>
    <row r="835" spans="1:24" ht="15.75" customHeight="1" x14ac:dyDescent="0.15">
      <c r="A835" s="205"/>
      <c r="B835" s="205"/>
      <c r="C835" s="205"/>
      <c r="D835" s="205"/>
      <c r="E835" s="205"/>
      <c r="F835" s="205"/>
      <c r="G835" s="205"/>
      <c r="H835" s="205"/>
      <c r="I835" s="205"/>
      <c r="J835" s="205"/>
      <c r="P835" s="205"/>
      <c r="Q835" s="205"/>
      <c r="R835" s="205"/>
      <c r="S835" s="205"/>
      <c r="T835" s="205"/>
      <c r="U835" s="205"/>
      <c r="V835" s="205"/>
      <c r="W835" s="205"/>
      <c r="X835" s="205"/>
    </row>
    <row r="836" spans="1:24" ht="15.75" customHeight="1" x14ac:dyDescent="0.15">
      <c r="A836" s="205"/>
      <c r="B836" s="205"/>
      <c r="C836" s="205"/>
      <c r="D836" s="205"/>
      <c r="E836" s="205"/>
      <c r="F836" s="205"/>
      <c r="G836" s="205"/>
      <c r="H836" s="205"/>
      <c r="I836" s="205"/>
      <c r="J836" s="205"/>
      <c r="P836" s="205"/>
      <c r="Q836" s="205"/>
      <c r="R836" s="205"/>
      <c r="S836" s="205"/>
      <c r="T836" s="205"/>
      <c r="U836" s="205"/>
      <c r="V836" s="205"/>
      <c r="W836" s="205"/>
      <c r="X836" s="205"/>
    </row>
    <row r="837" spans="1:24" ht="15.75" customHeight="1" x14ac:dyDescent="0.15">
      <c r="A837" s="205"/>
      <c r="B837" s="205"/>
      <c r="C837" s="205"/>
      <c r="D837" s="205"/>
      <c r="E837" s="205"/>
      <c r="F837" s="205"/>
      <c r="G837" s="205"/>
      <c r="H837" s="205"/>
      <c r="I837" s="205"/>
      <c r="J837" s="205"/>
      <c r="P837" s="205"/>
      <c r="Q837" s="205"/>
      <c r="R837" s="205"/>
      <c r="S837" s="205"/>
      <c r="T837" s="205"/>
      <c r="U837" s="205"/>
      <c r="V837" s="205"/>
      <c r="W837" s="205"/>
      <c r="X837" s="205"/>
    </row>
    <row r="838" spans="1:24" ht="15.75" customHeight="1" x14ac:dyDescent="0.15">
      <c r="A838" s="205"/>
      <c r="B838" s="205"/>
      <c r="C838" s="205"/>
      <c r="D838" s="205"/>
      <c r="E838" s="205"/>
      <c r="F838" s="205"/>
      <c r="G838" s="205"/>
      <c r="H838" s="205"/>
      <c r="I838" s="205"/>
      <c r="J838" s="205"/>
      <c r="P838" s="205"/>
      <c r="Q838" s="205"/>
      <c r="R838" s="205"/>
      <c r="S838" s="205"/>
      <c r="T838" s="205"/>
      <c r="U838" s="205"/>
      <c r="V838" s="205"/>
      <c r="W838" s="205"/>
      <c r="X838" s="205"/>
    </row>
    <row r="839" spans="1:24" ht="15.75" customHeight="1" x14ac:dyDescent="0.15">
      <c r="A839" s="205"/>
      <c r="B839" s="205"/>
      <c r="C839" s="205"/>
      <c r="D839" s="205"/>
      <c r="E839" s="205"/>
      <c r="F839" s="205"/>
      <c r="G839" s="205"/>
      <c r="H839" s="205"/>
      <c r="I839" s="205"/>
      <c r="J839" s="205"/>
      <c r="P839" s="205"/>
      <c r="Q839" s="205"/>
      <c r="R839" s="205"/>
      <c r="S839" s="205"/>
      <c r="T839" s="205"/>
      <c r="U839" s="205"/>
      <c r="V839" s="205"/>
      <c r="W839" s="205"/>
      <c r="X839" s="205"/>
    </row>
    <row r="840" spans="1:24" ht="15.75" customHeight="1" x14ac:dyDescent="0.15">
      <c r="A840" s="205"/>
      <c r="B840" s="205"/>
      <c r="C840" s="205"/>
      <c r="D840" s="205"/>
      <c r="E840" s="205"/>
      <c r="F840" s="205"/>
      <c r="G840" s="205"/>
      <c r="H840" s="205"/>
      <c r="I840" s="205"/>
      <c r="J840" s="205"/>
      <c r="P840" s="205"/>
      <c r="Q840" s="205"/>
      <c r="R840" s="205"/>
      <c r="S840" s="205"/>
      <c r="T840" s="205"/>
      <c r="U840" s="205"/>
      <c r="V840" s="205"/>
      <c r="W840" s="205"/>
      <c r="X840" s="205"/>
    </row>
    <row r="841" spans="1:24" ht="15.75" customHeight="1" x14ac:dyDescent="0.15">
      <c r="A841" s="205"/>
      <c r="B841" s="205"/>
      <c r="C841" s="205"/>
      <c r="D841" s="205"/>
      <c r="E841" s="205"/>
      <c r="F841" s="205"/>
      <c r="G841" s="205"/>
      <c r="H841" s="205"/>
      <c r="I841" s="205"/>
      <c r="J841" s="205"/>
      <c r="P841" s="205"/>
      <c r="Q841" s="205"/>
      <c r="R841" s="205"/>
      <c r="S841" s="205"/>
      <c r="T841" s="205"/>
      <c r="U841" s="205"/>
      <c r="V841" s="205"/>
      <c r="W841" s="205"/>
      <c r="X841" s="205"/>
    </row>
    <row r="842" spans="1:24" ht="15.75" customHeight="1" x14ac:dyDescent="0.15">
      <c r="A842" s="205"/>
      <c r="B842" s="205"/>
      <c r="C842" s="205"/>
      <c r="D842" s="205"/>
      <c r="E842" s="205"/>
      <c r="F842" s="205"/>
      <c r="G842" s="205"/>
      <c r="H842" s="205"/>
      <c r="I842" s="205"/>
      <c r="J842" s="205"/>
      <c r="P842" s="205"/>
      <c r="Q842" s="205"/>
      <c r="R842" s="205"/>
      <c r="S842" s="205"/>
      <c r="T842" s="205"/>
      <c r="U842" s="205"/>
      <c r="V842" s="205"/>
      <c r="W842" s="205"/>
      <c r="X842" s="205"/>
    </row>
    <row r="843" spans="1:24" ht="15.75" customHeight="1" x14ac:dyDescent="0.15">
      <c r="A843" s="205"/>
      <c r="B843" s="205"/>
      <c r="C843" s="205"/>
      <c r="D843" s="205"/>
      <c r="E843" s="205"/>
      <c r="F843" s="205"/>
      <c r="G843" s="205"/>
      <c r="H843" s="205"/>
      <c r="I843" s="205"/>
      <c r="J843" s="205"/>
      <c r="P843" s="205"/>
      <c r="Q843" s="205"/>
      <c r="R843" s="205"/>
      <c r="S843" s="205"/>
      <c r="T843" s="205"/>
      <c r="U843" s="205"/>
      <c r="V843" s="205"/>
      <c r="W843" s="205"/>
      <c r="X843" s="205"/>
    </row>
    <row r="844" spans="1:24" ht="15.75" customHeight="1" x14ac:dyDescent="0.15">
      <c r="A844" s="205"/>
      <c r="B844" s="205"/>
      <c r="C844" s="205"/>
      <c r="D844" s="205"/>
      <c r="E844" s="205"/>
      <c r="F844" s="205"/>
      <c r="G844" s="205"/>
      <c r="H844" s="205"/>
      <c r="I844" s="205"/>
      <c r="J844" s="205"/>
      <c r="P844" s="205"/>
      <c r="Q844" s="205"/>
      <c r="R844" s="205"/>
      <c r="S844" s="205"/>
      <c r="T844" s="205"/>
      <c r="U844" s="205"/>
      <c r="V844" s="205"/>
      <c r="W844" s="205"/>
      <c r="X844" s="205"/>
    </row>
    <row r="845" spans="1:24" ht="15.75" customHeight="1" x14ac:dyDescent="0.15">
      <c r="A845" s="205"/>
      <c r="B845" s="205"/>
      <c r="C845" s="205"/>
      <c r="D845" s="205"/>
      <c r="E845" s="205"/>
      <c r="F845" s="205"/>
      <c r="G845" s="205"/>
      <c r="H845" s="205"/>
      <c r="I845" s="205"/>
      <c r="J845" s="205"/>
      <c r="P845" s="205"/>
      <c r="Q845" s="205"/>
      <c r="R845" s="205"/>
      <c r="S845" s="205"/>
      <c r="T845" s="205"/>
      <c r="U845" s="205"/>
      <c r="V845" s="205"/>
      <c r="W845" s="205"/>
      <c r="X845" s="205"/>
    </row>
    <row r="846" spans="1:24" ht="15.75" customHeight="1" x14ac:dyDescent="0.15">
      <c r="A846" s="205"/>
      <c r="B846" s="205"/>
      <c r="C846" s="205"/>
      <c r="D846" s="205"/>
      <c r="E846" s="205"/>
      <c r="F846" s="205"/>
      <c r="G846" s="205"/>
      <c r="H846" s="205"/>
      <c r="I846" s="205"/>
      <c r="J846" s="205"/>
      <c r="P846" s="205"/>
      <c r="Q846" s="205"/>
      <c r="R846" s="205"/>
      <c r="S846" s="205"/>
      <c r="T846" s="205"/>
      <c r="U846" s="205"/>
      <c r="V846" s="205"/>
      <c r="W846" s="205"/>
      <c r="X846" s="205"/>
    </row>
    <row r="847" spans="1:24" ht="15.75" customHeight="1" x14ac:dyDescent="0.15">
      <c r="A847" s="205"/>
      <c r="B847" s="205"/>
      <c r="C847" s="205"/>
      <c r="D847" s="205"/>
      <c r="E847" s="205"/>
      <c r="F847" s="205"/>
      <c r="G847" s="205"/>
      <c r="H847" s="205"/>
      <c r="I847" s="205"/>
      <c r="J847" s="205"/>
      <c r="P847" s="205"/>
      <c r="Q847" s="205"/>
      <c r="R847" s="205"/>
      <c r="S847" s="205"/>
      <c r="T847" s="205"/>
      <c r="U847" s="205"/>
      <c r="V847" s="205"/>
      <c r="W847" s="205"/>
      <c r="X847" s="205"/>
    </row>
    <row r="848" spans="1:24" ht="15.75" customHeight="1" x14ac:dyDescent="0.15">
      <c r="A848" s="205"/>
      <c r="B848" s="205"/>
      <c r="C848" s="205"/>
      <c r="D848" s="205"/>
      <c r="E848" s="205"/>
      <c r="F848" s="205"/>
      <c r="G848" s="205"/>
      <c r="H848" s="205"/>
      <c r="I848" s="205"/>
      <c r="J848" s="205"/>
      <c r="P848" s="205"/>
      <c r="Q848" s="205"/>
      <c r="R848" s="205"/>
      <c r="S848" s="205"/>
      <c r="T848" s="205"/>
      <c r="U848" s="205"/>
      <c r="V848" s="205"/>
      <c r="W848" s="205"/>
      <c r="X848" s="205"/>
    </row>
    <row r="849" spans="1:24" ht="15.75" customHeight="1" x14ac:dyDescent="0.15">
      <c r="A849" s="205"/>
      <c r="B849" s="205"/>
      <c r="C849" s="205"/>
      <c r="D849" s="205"/>
      <c r="E849" s="205"/>
      <c r="F849" s="205"/>
      <c r="G849" s="205"/>
      <c r="H849" s="205"/>
      <c r="I849" s="205"/>
      <c r="J849" s="205"/>
      <c r="P849" s="205"/>
      <c r="Q849" s="205"/>
      <c r="R849" s="205"/>
      <c r="S849" s="205"/>
      <c r="T849" s="205"/>
      <c r="U849" s="205"/>
      <c r="V849" s="205"/>
      <c r="W849" s="205"/>
      <c r="X849" s="205"/>
    </row>
    <row r="850" spans="1:24" ht="15.75" customHeight="1" x14ac:dyDescent="0.15">
      <c r="A850" s="205"/>
      <c r="B850" s="205"/>
      <c r="C850" s="205"/>
      <c r="D850" s="205"/>
      <c r="E850" s="205"/>
      <c r="F850" s="205"/>
      <c r="G850" s="205"/>
      <c r="H850" s="205"/>
      <c r="I850" s="205"/>
      <c r="J850" s="205"/>
      <c r="P850" s="205"/>
      <c r="Q850" s="205"/>
      <c r="R850" s="205"/>
      <c r="S850" s="205"/>
      <c r="T850" s="205"/>
      <c r="U850" s="205"/>
      <c r="V850" s="205"/>
      <c r="W850" s="205"/>
      <c r="X850" s="205"/>
    </row>
    <row r="851" spans="1:24" ht="15.75" customHeight="1" x14ac:dyDescent="0.15">
      <c r="A851" s="205"/>
      <c r="B851" s="205"/>
      <c r="C851" s="205"/>
      <c r="D851" s="205"/>
      <c r="E851" s="205"/>
      <c r="F851" s="205"/>
      <c r="G851" s="205"/>
      <c r="H851" s="205"/>
      <c r="I851" s="205"/>
      <c r="J851" s="205"/>
      <c r="P851" s="205"/>
      <c r="Q851" s="205"/>
      <c r="R851" s="205"/>
      <c r="S851" s="205"/>
      <c r="T851" s="205"/>
      <c r="U851" s="205"/>
      <c r="V851" s="205"/>
      <c r="W851" s="205"/>
      <c r="X851" s="205"/>
    </row>
    <row r="852" spans="1:24" ht="15.75" customHeight="1" x14ac:dyDescent="0.15">
      <c r="A852" s="205"/>
      <c r="B852" s="205"/>
      <c r="C852" s="205"/>
      <c r="D852" s="205"/>
      <c r="E852" s="205"/>
      <c r="F852" s="205"/>
      <c r="G852" s="205"/>
      <c r="H852" s="205"/>
      <c r="I852" s="205"/>
      <c r="J852" s="205"/>
      <c r="P852" s="205"/>
      <c r="Q852" s="205"/>
      <c r="R852" s="205"/>
      <c r="S852" s="205"/>
      <c r="T852" s="205"/>
      <c r="U852" s="205"/>
      <c r="V852" s="205"/>
      <c r="W852" s="205"/>
      <c r="X852" s="205"/>
    </row>
    <row r="853" spans="1:24" ht="15.75" customHeight="1" x14ac:dyDescent="0.15">
      <c r="A853" s="205"/>
      <c r="B853" s="205"/>
      <c r="C853" s="205"/>
      <c r="D853" s="205"/>
      <c r="E853" s="205"/>
      <c r="F853" s="205"/>
      <c r="G853" s="205"/>
      <c r="H853" s="205"/>
      <c r="I853" s="205"/>
      <c r="J853" s="205"/>
      <c r="P853" s="205"/>
      <c r="Q853" s="205"/>
      <c r="R853" s="205"/>
      <c r="S853" s="205"/>
      <c r="T853" s="205"/>
      <c r="U853" s="205"/>
      <c r="V853" s="205"/>
      <c r="W853" s="205"/>
      <c r="X853" s="205"/>
    </row>
    <row r="854" spans="1:24" ht="15.75" customHeight="1" x14ac:dyDescent="0.15">
      <c r="A854" s="205"/>
      <c r="B854" s="205"/>
      <c r="C854" s="205"/>
      <c r="D854" s="205"/>
      <c r="E854" s="205"/>
      <c r="F854" s="205"/>
      <c r="G854" s="205"/>
      <c r="H854" s="205"/>
      <c r="I854" s="205"/>
      <c r="J854" s="205"/>
      <c r="P854" s="205"/>
      <c r="Q854" s="205"/>
      <c r="R854" s="205"/>
      <c r="S854" s="205"/>
      <c r="T854" s="205"/>
      <c r="U854" s="205"/>
      <c r="V854" s="205"/>
      <c r="W854" s="205"/>
      <c r="X854" s="205"/>
    </row>
    <row r="855" spans="1:24" ht="15.75" customHeight="1" x14ac:dyDescent="0.15">
      <c r="A855" s="205"/>
      <c r="B855" s="205"/>
      <c r="C855" s="205"/>
      <c r="D855" s="205"/>
      <c r="E855" s="205"/>
      <c r="F855" s="205"/>
      <c r="G855" s="205"/>
      <c r="H855" s="205"/>
      <c r="I855" s="205"/>
      <c r="J855" s="205"/>
      <c r="P855" s="205"/>
      <c r="Q855" s="205"/>
      <c r="R855" s="205"/>
      <c r="S855" s="205"/>
      <c r="T855" s="205"/>
      <c r="U855" s="205"/>
      <c r="V855" s="205"/>
      <c r="W855" s="205"/>
      <c r="X855" s="205"/>
    </row>
    <row r="856" spans="1:24" ht="15.75" customHeight="1" x14ac:dyDescent="0.15">
      <c r="A856" s="205"/>
      <c r="B856" s="205"/>
      <c r="C856" s="205"/>
      <c r="D856" s="205"/>
      <c r="E856" s="205"/>
      <c r="F856" s="205"/>
      <c r="G856" s="205"/>
      <c r="H856" s="205"/>
      <c r="I856" s="205"/>
      <c r="J856" s="205"/>
      <c r="P856" s="205"/>
      <c r="Q856" s="205"/>
      <c r="R856" s="205"/>
      <c r="S856" s="205"/>
      <c r="T856" s="205"/>
      <c r="U856" s="205"/>
      <c r="V856" s="205"/>
      <c r="W856" s="205"/>
      <c r="X856" s="205"/>
    </row>
    <row r="857" spans="1:24" ht="15.75" customHeight="1" x14ac:dyDescent="0.15">
      <c r="A857" s="205"/>
      <c r="B857" s="205"/>
      <c r="C857" s="205"/>
      <c r="D857" s="205"/>
      <c r="E857" s="205"/>
      <c r="F857" s="205"/>
      <c r="G857" s="205"/>
      <c r="H857" s="205"/>
      <c r="I857" s="205"/>
      <c r="J857" s="205"/>
      <c r="P857" s="205"/>
      <c r="Q857" s="205"/>
      <c r="R857" s="205"/>
      <c r="S857" s="205"/>
      <c r="T857" s="205"/>
      <c r="U857" s="205"/>
      <c r="V857" s="205"/>
      <c r="W857" s="205"/>
      <c r="X857" s="205"/>
    </row>
    <row r="858" spans="1:24" ht="15.75" customHeight="1" x14ac:dyDescent="0.15">
      <c r="A858" s="205"/>
      <c r="B858" s="205"/>
      <c r="C858" s="205"/>
      <c r="D858" s="205"/>
      <c r="E858" s="205"/>
      <c r="F858" s="205"/>
      <c r="G858" s="205"/>
      <c r="H858" s="205"/>
      <c r="I858" s="205"/>
      <c r="J858" s="205"/>
      <c r="P858" s="205"/>
      <c r="Q858" s="205"/>
      <c r="R858" s="205"/>
      <c r="S858" s="205"/>
      <c r="T858" s="205"/>
      <c r="U858" s="205"/>
      <c r="V858" s="205"/>
      <c r="W858" s="205"/>
      <c r="X858" s="205"/>
    </row>
    <row r="859" spans="1:24" ht="15.75" customHeight="1" x14ac:dyDescent="0.15">
      <c r="A859" s="205"/>
      <c r="B859" s="205"/>
      <c r="C859" s="205"/>
      <c r="D859" s="205"/>
      <c r="E859" s="205"/>
      <c r="F859" s="205"/>
      <c r="G859" s="205"/>
      <c r="H859" s="205"/>
      <c r="I859" s="205"/>
      <c r="J859" s="205"/>
      <c r="P859" s="205"/>
      <c r="Q859" s="205"/>
      <c r="R859" s="205"/>
      <c r="S859" s="205"/>
      <c r="T859" s="205"/>
      <c r="U859" s="205"/>
      <c r="V859" s="205"/>
      <c r="W859" s="205"/>
      <c r="X859" s="205"/>
    </row>
    <row r="860" spans="1:24" ht="15.75" customHeight="1" x14ac:dyDescent="0.15">
      <c r="A860" s="205"/>
      <c r="B860" s="205"/>
      <c r="C860" s="205"/>
      <c r="D860" s="205"/>
      <c r="E860" s="205"/>
      <c r="F860" s="205"/>
      <c r="G860" s="205"/>
      <c r="H860" s="205"/>
      <c r="I860" s="205"/>
      <c r="J860" s="205"/>
      <c r="P860" s="205"/>
      <c r="Q860" s="205"/>
      <c r="R860" s="205"/>
      <c r="S860" s="205"/>
      <c r="T860" s="205"/>
      <c r="U860" s="205"/>
      <c r="V860" s="205"/>
      <c r="W860" s="205"/>
      <c r="X860" s="205"/>
    </row>
    <row r="861" spans="1:24" ht="15.75" customHeight="1" x14ac:dyDescent="0.15">
      <c r="A861" s="205"/>
      <c r="B861" s="205"/>
      <c r="C861" s="205"/>
      <c r="D861" s="205"/>
      <c r="E861" s="205"/>
      <c r="F861" s="205"/>
      <c r="G861" s="205"/>
      <c r="H861" s="205"/>
      <c r="I861" s="205"/>
      <c r="J861" s="205"/>
      <c r="P861" s="205"/>
      <c r="Q861" s="205"/>
      <c r="R861" s="205"/>
      <c r="S861" s="205"/>
      <c r="T861" s="205"/>
      <c r="U861" s="205"/>
      <c r="V861" s="205"/>
      <c r="W861" s="205"/>
      <c r="X861" s="205"/>
    </row>
    <row r="862" spans="1:24" ht="15.75" customHeight="1" x14ac:dyDescent="0.15">
      <c r="A862" s="205"/>
      <c r="B862" s="205"/>
      <c r="C862" s="205"/>
      <c r="D862" s="205"/>
      <c r="E862" s="205"/>
      <c r="F862" s="205"/>
      <c r="G862" s="205"/>
      <c r="H862" s="205"/>
      <c r="I862" s="205"/>
      <c r="J862" s="205"/>
      <c r="P862" s="205"/>
      <c r="Q862" s="205"/>
      <c r="R862" s="205"/>
      <c r="S862" s="205"/>
      <c r="T862" s="205"/>
      <c r="U862" s="205"/>
      <c r="V862" s="205"/>
      <c r="W862" s="205"/>
      <c r="X862" s="205"/>
    </row>
    <row r="863" spans="1:24" ht="15.75" customHeight="1" x14ac:dyDescent="0.15">
      <c r="A863" s="205"/>
      <c r="B863" s="205"/>
      <c r="C863" s="205"/>
      <c r="D863" s="205"/>
      <c r="E863" s="205"/>
      <c r="F863" s="205"/>
      <c r="G863" s="205"/>
      <c r="H863" s="205"/>
      <c r="I863" s="205"/>
      <c r="J863" s="205"/>
      <c r="P863" s="205"/>
      <c r="Q863" s="205"/>
      <c r="R863" s="205"/>
      <c r="S863" s="205"/>
      <c r="T863" s="205"/>
      <c r="U863" s="205"/>
      <c r="V863" s="205"/>
      <c r="W863" s="205"/>
      <c r="X863" s="205"/>
    </row>
    <row r="864" spans="1:24" ht="15.75" customHeight="1" x14ac:dyDescent="0.15">
      <c r="A864" s="205"/>
      <c r="B864" s="205"/>
      <c r="C864" s="205"/>
      <c r="D864" s="205"/>
      <c r="E864" s="205"/>
      <c r="F864" s="205"/>
      <c r="G864" s="205"/>
      <c r="H864" s="205"/>
      <c r="I864" s="205"/>
      <c r="J864" s="205"/>
      <c r="P864" s="205"/>
      <c r="Q864" s="205"/>
      <c r="R864" s="205"/>
      <c r="S864" s="205"/>
      <c r="T864" s="205"/>
      <c r="U864" s="205"/>
      <c r="V864" s="205"/>
      <c r="W864" s="205"/>
      <c r="X864" s="205"/>
    </row>
    <row r="865" spans="1:24" ht="15.75" customHeight="1" x14ac:dyDescent="0.15">
      <c r="A865" s="205"/>
      <c r="B865" s="205"/>
      <c r="C865" s="205"/>
      <c r="D865" s="205"/>
      <c r="E865" s="205"/>
      <c r="F865" s="205"/>
      <c r="G865" s="205"/>
      <c r="H865" s="205"/>
      <c r="I865" s="205"/>
      <c r="J865" s="205"/>
      <c r="P865" s="205"/>
      <c r="Q865" s="205"/>
      <c r="R865" s="205"/>
      <c r="S865" s="205"/>
      <c r="T865" s="205"/>
      <c r="U865" s="205"/>
      <c r="V865" s="205"/>
      <c r="W865" s="205"/>
      <c r="X865" s="205"/>
    </row>
    <row r="866" spans="1:24" ht="15.75" customHeight="1" x14ac:dyDescent="0.15">
      <c r="A866" s="205"/>
      <c r="B866" s="205"/>
      <c r="C866" s="205"/>
      <c r="D866" s="205"/>
      <c r="E866" s="205"/>
      <c r="F866" s="205"/>
      <c r="G866" s="205"/>
      <c r="H866" s="205"/>
      <c r="I866" s="205"/>
      <c r="J866" s="205"/>
      <c r="P866" s="205"/>
      <c r="Q866" s="205"/>
      <c r="R866" s="205"/>
      <c r="S866" s="205"/>
      <c r="T866" s="205"/>
      <c r="U866" s="205"/>
      <c r="V866" s="205"/>
      <c r="W866" s="205"/>
      <c r="X866" s="205"/>
    </row>
    <row r="867" spans="1:24" ht="15.75" customHeight="1" x14ac:dyDescent="0.15">
      <c r="A867" s="205"/>
      <c r="B867" s="205"/>
      <c r="C867" s="205"/>
      <c r="D867" s="205"/>
      <c r="E867" s="205"/>
      <c r="F867" s="205"/>
      <c r="G867" s="205"/>
      <c r="H867" s="205"/>
      <c r="I867" s="205"/>
      <c r="J867" s="205"/>
      <c r="P867" s="205"/>
      <c r="Q867" s="205"/>
      <c r="R867" s="205"/>
      <c r="S867" s="205"/>
      <c r="T867" s="205"/>
      <c r="U867" s="205"/>
      <c r="V867" s="205"/>
      <c r="W867" s="205"/>
      <c r="X867" s="205"/>
    </row>
    <row r="868" spans="1:24" ht="15.75" customHeight="1" x14ac:dyDescent="0.15">
      <c r="A868" s="205"/>
      <c r="B868" s="205"/>
      <c r="C868" s="205"/>
      <c r="D868" s="205"/>
      <c r="E868" s="205"/>
      <c r="F868" s="205"/>
      <c r="G868" s="205"/>
      <c r="H868" s="205"/>
      <c r="I868" s="205"/>
      <c r="J868" s="205"/>
      <c r="P868" s="205"/>
      <c r="Q868" s="205"/>
      <c r="R868" s="205"/>
      <c r="S868" s="205"/>
      <c r="T868" s="205"/>
      <c r="U868" s="205"/>
      <c r="V868" s="205"/>
      <c r="W868" s="205"/>
      <c r="X868" s="205"/>
    </row>
    <row r="869" spans="1:24" ht="15.75" customHeight="1" x14ac:dyDescent="0.15">
      <c r="A869" s="205"/>
      <c r="B869" s="205"/>
      <c r="C869" s="205"/>
      <c r="D869" s="205"/>
      <c r="E869" s="205"/>
      <c r="F869" s="205"/>
      <c r="G869" s="205"/>
      <c r="H869" s="205"/>
      <c r="I869" s="205"/>
      <c r="J869" s="205"/>
      <c r="P869" s="205"/>
      <c r="Q869" s="205"/>
      <c r="R869" s="205"/>
      <c r="S869" s="205"/>
      <c r="T869" s="205"/>
      <c r="U869" s="205"/>
      <c r="V869" s="205"/>
      <c r="W869" s="205"/>
      <c r="X869" s="205"/>
    </row>
    <row r="870" spans="1:24" ht="15.75" customHeight="1" x14ac:dyDescent="0.15">
      <c r="A870" s="205"/>
      <c r="B870" s="205"/>
      <c r="C870" s="205"/>
      <c r="D870" s="205"/>
      <c r="E870" s="205"/>
      <c r="F870" s="205"/>
      <c r="G870" s="205"/>
      <c r="H870" s="205"/>
      <c r="I870" s="205"/>
      <c r="J870" s="205"/>
      <c r="P870" s="205"/>
      <c r="Q870" s="205"/>
      <c r="R870" s="205"/>
      <c r="S870" s="205"/>
      <c r="T870" s="205"/>
      <c r="U870" s="205"/>
      <c r="V870" s="205"/>
      <c r="W870" s="205"/>
      <c r="X870" s="205"/>
    </row>
    <row r="871" spans="1:24" ht="15.75" customHeight="1" x14ac:dyDescent="0.15">
      <c r="A871" s="205"/>
      <c r="B871" s="205"/>
      <c r="C871" s="205"/>
      <c r="D871" s="205"/>
      <c r="E871" s="205"/>
      <c r="F871" s="205"/>
      <c r="G871" s="205"/>
      <c r="H871" s="205"/>
      <c r="I871" s="205"/>
      <c r="J871" s="205"/>
      <c r="P871" s="205"/>
      <c r="Q871" s="205"/>
      <c r="R871" s="205"/>
      <c r="S871" s="205"/>
      <c r="T871" s="205"/>
      <c r="U871" s="205"/>
      <c r="V871" s="205"/>
      <c r="W871" s="205"/>
      <c r="X871" s="205"/>
    </row>
    <row r="872" spans="1:24" ht="15.75" customHeight="1" x14ac:dyDescent="0.15">
      <c r="A872" s="205"/>
      <c r="B872" s="205"/>
      <c r="C872" s="205"/>
      <c r="D872" s="205"/>
      <c r="E872" s="205"/>
      <c r="F872" s="205"/>
      <c r="G872" s="205"/>
      <c r="H872" s="205"/>
      <c r="I872" s="205"/>
      <c r="J872" s="205"/>
      <c r="P872" s="205"/>
      <c r="Q872" s="205"/>
      <c r="R872" s="205"/>
      <c r="S872" s="205"/>
      <c r="T872" s="205"/>
      <c r="U872" s="205"/>
      <c r="V872" s="205"/>
      <c r="W872" s="205"/>
      <c r="X872" s="205"/>
    </row>
    <row r="873" spans="1:24" ht="15.75" customHeight="1" x14ac:dyDescent="0.15">
      <c r="A873" s="205"/>
      <c r="B873" s="205"/>
      <c r="C873" s="205"/>
      <c r="D873" s="205"/>
      <c r="E873" s="205"/>
      <c r="F873" s="205"/>
      <c r="G873" s="205"/>
      <c r="H873" s="205"/>
      <c r="I873" s="205"/>
      <c r="J873" s="205"/>
      <c r="P873" s="205"/>
      <c r="Q873" s="205"/>
      <c r="R873" s="205"/>
      <c r="S873" s="205"/>
      <c r="T873" s="205"/>
      <c r="U873" s="205"/>
      <c r="V873" s="205"/>
      <c r="W873" s="205"/>
      <c r="X873" s="205"/>
    </row>
    <row r="874" spans="1:24" ht="15.75" customHeight="1" x14ac:dyDescent="0.15">
      <c r="A874" s="205"/>
      <c r="B874" s="205"/>
      <c r="C874" s="205"/>
      <c r="D874" s="205"/>
      <c r="E874" s="205"/>
      <c r="F874" s="205"/>
      <c r="G874" s="205"/>
      <c r="H874" s="205"/>
      <c r="I874" s="205"/>
      <c r="J874" s="205"/>
      <c r="P874" s="205"/>
      <c r="Q874" s="205"/>
      <c r="R874" s="205"/>
      <c r="S874" s="205"/>
      <c r="T874" s="205"/>
      <c r="U874" s="205"/>
      <c r="V874" s="205"/>
      <c r="W874" s="205"/>
      <c r="X874" s="205"/>
    </row>
    <row r="875" spans="1:24" ht="15.75" customHeight="1" x14ac:dyDescent="0.15">
      <c r="A875" s="205"/>
      <c r="B875" s="205"/>
      <c r="C875" s="205"/>
      <c r="D875" s="205"/>
      <c r="E875" s="205"/>
      <c r="F875" s="205"/>
      <c r="G875" s="205"/>
      <c r="H875" s="205"/>
      <c r="I875" s="205"/>
      <c r="J875" s="205"/>
      <c r="P875" s="205"/>
      <c r="Q875" s="205"/>
      <c r="R875" s="205"/>
      <c r="S875" s="205"/>
      <c r="T875" s="205"/>
      <c r="U875" s="205"/>
      <c r="V875" s="205"/>
      <c r="W875" s="205"/>
      <c r="X875" s="205"/>
    </row>
    <row r="876" spans="1:24" ht="15.75" customHeight="1" x14ac:dyDescent="0.15">
      <c r="A876" s="205"/>
      <c r="B876" s="205"/>
      <c r="C876" s="205"/>
      <c r="D876" s="205"/>
      <c r="E876" s="205"/>
      <c r="F876" s="205"/>
      <c r="G876" s="205"/>
      <c r="H876" s="205"/>
      <c r="I876" s="205"/>
      <c r="J876" s="205"/>
      <c r="P876" s="205"/>
      <c r="Q876" s="205"/>
      <c r="R876" s="205"/>
      <c r="S876" s="205"/>
      <c r="T876" s="205"/>
      <c r="U876" s="205"/>
      <c r="V876" s="205"/>
      <c r="W876" s="205"/>
      <c r="X876" s="205"/>
    </row>
    <row r="877" spans="1:24" ht="15.75" customHeight="1" x14ac:dyDescent="0.15">
      <c r="A877" s="205"/>
      <c r="B877" s="205"/>
      <c r="C877" s="205"/>
      <c r="D877" s="205"/>
      <c r="E877" s="205"/>
      <c r="F877" s="205"/>
      <c r="G877" s="205"/>
      <c r="H877" s="205"/>
      <c r="I877" s="205"/>
      <c r="J877" s="205"/>
      <c r="P877" s="205"/>
      <c r="Q877" s="205"/>
      <c r="R877" s="205"/>
      <c r="S877" s="205"/>
      <c r="T877" s="205"/>
      <c r="U877" s="205"/>
      <c r="V877" s="205"/>
      <c r="W877" s="205"/>
      <c r="X877" s="205"/>
    </row>
    <row r="878" spans="1:24" ht="15.75" customHeight="1" x14ac:dyDescent="0.15">
      <c r="A878" s="205"/>
      <c r="B878" s="205"/>
      <c r="C878" s="205"/>
      <c r="D878" s="205"/>
      <c r="E878" s="205"/>
      <c r="F878" s="205"/>
      <c r="G878" s="205"/>
      <c r="H878" s="205"/>
      <c r="I878" s="205"/>
      <c r="J878" s="205"/>
      <c r="P878" s="205"/>
      <c r="Q878" s="205"/>
      <c r="R878" s="205"/>
      <c r="S878" s="205"/>
      <c r="T878" s="205"/>
      <c r="U878" s="205"/>
      <c r="V878" s="205"/>
      <c r="W878" s="205"/>
      <c r="X878" s="205"/>
    </row>
    <row r="879" spans="1:24" ht="15.75" customHeight="1" x14ac:dyDescent="0.15">
      <c r="A879" s="205"/>
      <c r="B879" s="205"/>
      <c r="C879" s="205"/>
      <c r="D879" s="205"/>
      <c r="E879" s="205"/>
      <c r="F879" s="205"/>
      <c r="G879" s="205"/>
      <c r="H879" s="205"/>
      <c r="I879" s="205"/>
      <c r="J879" s="205"/>
      <c r="P879" s="205"/>
      <c r="Q879" s="205"/>
      <c r="R879" s="205"/>
      <c r="S879" s="205"/>
      <c r="T879" s="205"/>
      <c r="U879" s="205"/>
      <c r="V879" s="205"/>
      <c r="W879" s="205"/>
      <c r="X879" s="205"/>
    </row>
    <row r="880" spans="1:24" ht="15.75" customHeight="1" x14ac:dyDescent="0.15">
      <c r="A880" s="205"/>
      <c r="B880" s="205"/>
      <c r="C880" s="205"/>
      <c r="D880" s="205"/>
      <c r="E880" s="205"/>
      <c r="F880" s="205"/>
      <c r="G880" s="205"/>
      <c r="H880" s="205"/>
      <c r="I880" s="205"/>
      <c r="J880" s="205"/>
      <c r="P880" s="205"/>
      <c r="Q880" s="205"/>
      <c r="R880" s="205"/>
      <c r="S880" s="205"/>
      <c r="T880" s="205"/>
      <c r="U880" s="205"/>
      <c r="V880" s="205"/>
      <c r="W880" s="205"/>
      <c r="X880" s="205"/>
    </row>
    <row r="881" spans="1:24" ht="15.75" customHeight="1" x14ac:dyDescent="0.15">
      <c r="A881" s="205"/>
      <c r="B881" s="205"/>
      <c r="C881" s="205"/>
      <c r="D881" s="205"/>
      <c r="E881" s="205"/>
      <c r="F881" s="205"/>
      <c r="G881" s="205"/>
      <c r="H881" s="205"/>
      <c r="I881" s="205"/>
      <c r="J881" s="205"/>
      <c r="P881" s="205"/>
      <c r="Q881" s="205"/>
      <c r="R881" s="205"/>
      <c r="S881" s="205"/>
      <c r="T881" s="205"/>
      <c r="U881" s="205"/>
      <c r="V881" s="205"/>
      <c r="W881" s="205"/>
      <c r="X881" s="205"/>
    </row>
    <row r="882" spans="1:24" ht="15.75" customHeight="1" x14ac:dyDescent="0.15">
      <c r="A882" s="205"/>
      <c r="B882" s="205"/>
      <c r="C882" s="205"/>
      <c r="D882" s="205"/>
      <c r="E882" s="205"/>
      <c r="F882" s="205"/>
      <c r="G882" s="205"/>
      <c r="H882" s="205"/>
      <c r="I882" s="205"/>
      <c r="J882" s="205"/>
      <c r="P882" s="205"/>
      <c r="Q882" s="205"/>
      <c r="R882" s="205"/>
      <c r="S882" s="205"/>
      <c r="T882" s="205"/>
      <c r="U882" s="205"/>
      <c r="V882" s="205"/>
      <c r="W882" s="205"/>
      <c r="X882" s="205"/>
    </row>
    <row r="883" spans="1:24" ht="15.75" customHeight="1" x14ac:dyDescent="0.15">
      <c r="A883" s="205"/>
      <c r="B883" s="205"/>
      <c r="C883" s="205"/>
      <c r="D883" s="205"/>
      <c r="E883" s="205"/>
      <c r="F883" s="205"/>
      <c r="G883" s="205"/>
      <c r="H883" s="205"/>
      <c r="I883" s="205"/>
      <c r="J883" s="205"/>
      <c r="P883" s="205"/>
      <c r="Q883" s="205"/>
      <c r="R883" s="205"/>
      <c r="S883" s="205"/>
      <c r="T883" s="205"/>
      <c r="U883" s="205"/>
      <c r="V883" s="205"/>
      <c r="W883" s="205"/>
      <c r="X883" s="205"/>
    </row>
    <row r="884" spans="1:24" ht="15.75" customHeight="1" x14ac:dyDescent="0.15">
      <c r="A884" s="205"/>
      <c r="B884" s="205"/>
      <c r="C884" s="205"/>
      <c r="D884" s="205"/>
      <c r="E884" s="205"/>
      <c r="F884" s="205"/>
      <c r="G884" s="205"/>
      <c r="H884" s="205"/>
      <c r="I884" s="205"/>
      <c r="J884" s="205"/>
      <c r="P884" s="205"/>
      <c r="Q884" s="205"/>
      <c r="R884" s="205"/>
      <c r="S884" s="205"/>
      <c r="T884" s="205"/>
      <c r="U884" s="205"/>
      <c r="V884" s="205"/>
      <c r="W884" s="205"/>
      <c r="X884" s="205"/>
    </row>
    <row r="885" spans="1:24" ht="15.75" customHeight="1" x14ac:dyDescent="0.15">
      <c r="A885" s="205"/>
      <c r="B885" s="205"/>
      <c r="C885" s="205"/>
      <c r="D885" s="205"/>
      <c r="E885" s="205"/>
      <c r="F885" s="205"/>
      <c r="G885" s="205"/>
      <c r="H885" s="205"/>
      <c r="I885" s="205"/>
      <c r="J885" s="205"/>
      <c r="P885" s="205"/>
      <c r="Q885" s="205"/>
      <c r="R885" s="205"/>
      <c r="S885" s="205"/>
      <c r="T885" s="205"/>
      <c r="U885" s="205"/>
      <c r="V885" s="205"/>
      <c r="W885" s="205"/>
      <c r="X885" s="205"/>
    </row>
    <row r="886" spans="1:24" ht="15.75" customHeight="1" x14ac:dyDescent="0.15">
      <c r="A886" s="205"/>
      <c r="B886" s="205"/>
      <c r="C886" s="205"/>
      <c r="D886" s="205"/>
      <c r="E886" s="205"/>
      <c r="F886" s="205"/>
      <c r="G886" s="205"/>
      <c r="H886" s="205"/>
      <c r="I886" s="205"/>
      <c r="J886" s="205"/>
      <c r="P886" s="205"/>
      <c r="Q886" s="205"/>
      <c r="R886" s="205"/>
      <c r="S886" s="205"/>
      <c r="T886" s="205"/>
      <c r="U886" s="205"/>
      <c r="V886" s="205"/>
      <c r="W886" s="205"/>
      <c r="X886" s="205"/>
    </row>
    <row r="887" spans="1:24" ht="15.75" customHeight="1" x14ac:dyDescent="0.15">
      <c r="A887" s="205"/>
      <c r="B887" s="205"/>
      <c r="C887" s="205"/>
      <c r="D887" s="205"/>
      <c r="E887" s="205"/>
      <c r="F887" s="205"/>
      <c r="G887" s="205"/>
      <c r="H887" s="205"/>
      <c r="I887" s="205"/>
      <c r="J887" s="205"/>
      <c r="P887" s="205"/>
      <c r="Q887" s="205"/>
      <c r="R887" s="205"/>
      <c r="S887" s="205"/>
      <c r="T887" s="205"/>
      <c r="U887" s="205"/>
      <c r="V887" s="205"/>
      <c r="W887" s="205"/>
      <c r="X887" s="205"/>
    </row>
    <row r="888" spans="1:24" ht="15.75" customHeight="1" x14ac:dyDescent="0.15">
      <c r="A888" s="205"/>
      <c r="B888" s="205"/>
      <c r="C888" s="205"/>
      <c r="D888" s="205"/>
      <c r="E888" s="205"/>
      <c r="F888" s="205"/>
      <c r="G888" s="205"/>
      <c r="H888" s="205"/>
      <c r="I888" s="205"/>
      <c r="J888" s="205"/>
      <c r="P888" s="205"/>
      <c r="Q888" s="205"/>
      <c r="R888" s="205"/>
      <c r="S888" s="205"/>
      <c r="T888" s="205"/>
      <c r="U888" s="205"/>
      <c r="V888" s="205"/>
      <c r="W888" s="205"/>
      <c r="X888" s="205"/>
    </row>
    <row r="889" spans="1:24" ht="15.75" customHeight="1" x14ac:dyDescent="0.15">
      <c r="A889" s="205"/>
      <c r="B889" s="205"/>
      <c r="C889" s="205"/>
      <c r="D889" s="205"/>
      <c r="E889" s="205"/>
      <c r="F889" s="205"/>
      <c r="G889" s="205"/>
      <c r="H889" s="205"/>
      <c r="I889" s="205"/>
      <c r="J889" s="205"/>
      <c r="P889" s="205"/>
      <c r="Q889" s="205"/>
      <c r="R889" s="205"/>
      <c r="S889" s="205"/>
      <c r="T889" s="205"/>
      <c r="U889" s="205"/>
      <c r="V889" s="205"/>
      <c r="W889" s="205"/>
      <c r="X889" s="205"/>
    </row>
    <row r="890" spans="1:24" ht="15.75" customHeight="1" x14ac:dyDescent="0.15">
      <c r="A890" s="205"/>
      <c r="B890" s="205"/>
      <c r="C890" s="205"/>
      <c r="D890" s="205"/>
      <c r="E890" s="205"/>
      <c r="F890" s="205"/>
      <c r="G890" s="205"/>
      <c r="H890" s="205"/>
      <c r="I890" s="205"/>
      <c r="J890" s="205"/>
      <c r="P890" s="205"/>
      <c r="Q890" s="205"/>
      <c r="R890" s="205"/>
      <c r="S890" s="205"/>
      <c r="T890" s="205"/>
      <c r="U890" s="205"/>
      <c r="V890" s="205"/>
      <c r="W890" s="205"/>
      <c r="X890" s="205"/>
    </row>
    <row r="891" spans="1:24" ht="15.75" customHeight="1" x14ac:dyDescent="0.15">
      <c r="A891" s="205"/>
      <c r="B891" s="205"/>
      <c r="C891" s="205"/>
      <c r="D891" s="205"/>
      <c r="E891" s="205"/>
      <c r="F891" s="205"/>
      <c r="G891" s="205"/>
      <c r="H891" s="205"/>
      <c r="I891" s="205"/>
      <c r="J891" s="205"/>
      <c r="P891" s="205"/>
      <c r="Q891" s="205"/>
      <c r="R891" s="205"/>
      <c r="S891" s="205"/>
      <c r="T891" s="205"/>
      <c r="U891" s="205"/>
      <c r="V891" s="205"/>
      <c r="W891" s="205"/>
      <c r="X891" s="205"/>
    </row>
    <row r="892" spans="1:24" ht="15.75" customHeight="1" x14ac:dyDescent="0.15">
      <c r="A892" s="205"/>
      <c r="B892" s="205"/>
      <c r="C892" s="205"/>
      <c r="D892" s="205"/>
      <c r="E892" s="205"/>
      <c r="F892" s="205"/>
      <c r="G892" s="205"/>
      <c r="H892" s="205"/>
      <c r="I892" s="205"/>
      <c r="J892" s="205"/>
      <c r="P892" s="205"/>
      <c r="Q892" s="205"/>
      <c r="R892" s="205"/>
      <c r="S892" s="205"/>
      <c r="T892" s="205"/>
      <c r="U892" s="205"/>
      <c r="V892" s="205"/>
      <c r="W892" s="205"/>
      <c r="X892" s="205"/>
    </row>
    <row r="893" spans="1:24" ht="15.75" customHeight="1" x14ac:dyDescent="0.15">
      <c r="A893" s="205"/>
      <c r="B893" s="205"/>
      <c r="C893" s="205"/>
      <c r="D893" s="205"/>
      <c r="E893" s="205"/>
      <c r="F893" s="205"/>
      <c r="G893" s="205"/>
      <c r="H893" s="205"/>
      <c r="I893" s="205"/>
      <c r="J893" s="205"/>
      <c r="P893" s="205"/>
      <c r="Q893" s="205"/>
      <c r="R893" s="205"/>
      <c r="S893" s="205"/>
      <c r="T893" s="205"/>
      <c r="U893" s="205"/>
      <c r="V893" s="205"/>
      <c r="W893" s="205"/>
      <c r="X893" s="205"/>
    </row>
    <row r="894" spans="1:24" ht="15.75" customHeight="1" x14ac:dyDescent="0.15">
      <c r="A894" s="205"/>
      <c r="B894" s="205"/>
      <c r="C894" s="205"/>
      <c r="D894" s="205"/>
      <c r="E894" s="205"/>
      <c r="F894" s="205"/>
      <c r="G894" s="205"/>
      <c r="H894" s="205"/>
      <c r="I894" s="205"/>
      <c r="J894" s="205"/>
      <c r="P894" s="205"/>
      <c r="Q894" s="205"/>
      <c r="R894" s="205"/>
      <c r="S894" s="205"/>
      <c r="T894" s="205"/>
      <c r="U894" s="205"/>
      <c r="V894" s="205"/>
      <c r="W894" s="205"/>
      <c r="X894" s="205"/>
    </row>
    <row r="895" spans="1:24" ht="15.75" customHeight="1" x14ac:dyDescent="0.15">
      <c r="A895" s="205"/>
      <c r="B895" s="205"/>
      <c r="C895" s="205"/>
      <c r="D895" s="205"/>
      <c r="E895" s="205"/>
      <c r="F895" s="205"/>
      <c r="G895" s="205"/>
      <c r="H895" s="205"/>
      <c r="I895" s="205"/>
      <c r="J895" s="205"/>
      <c r="P895" s="205"/>
      <c r="Q895" s="205"/>
      <c r="R895" s="205"/>
      <c r="S895" s="205"/>
      <c r="T895" s="205"/>
      <c r="U895" s="205"/>
      <c r="V895" s="205"/>
      <c r="W895" s="205"/>
      <c r="X895" s="205"/>
    </row>
    <row r="896" spans="1:24" ht="15.75" customHeight="1" x14ac:dyDescent="0.15">
      <c r="A896" s="205"/>
      <c r="B896" s="205"/>
      <c r="C896" s="205"/>
      <c r="D896" s="205"/>
      <c r="E896" s="205"/>
      <c r="F896" s="205"/>
      <c r="G896" s="205"/>
      <c r="H896" s="205"/>
      <c r="I896" s="205"/>
      <c r="J896" s="205"/>
      <c r="P896" s="205"/>
      <c r="Q896" s="205"/>
      <c r="R896" s="205"/>
      <c r="S896" s="205"/>
      <c r="T896" s="205"/>
      <c r="U896" s="205"/>
      <c r="V896" s="205"/>
      <c r="W896" s="205"/>
      <c r="X896" s="205"/>
    </row>
    <row r="897" spans="1:24" ht="15.75" customHeight="1" x14ac:dyDescent="0.15">
      <c r="A897" s="205"/>
      <c r="B897" s="205"/>
      <c r="C897" s="205"/>
      <c r="D897" s="205"/>
      <c r="E897" s="205"/>
      <c r="F897" s="205"/>
      <c r="G897" s="205"/>
      <c r="H897" s="205"/>
      <c r="I897" s="205"/>
      <c r="J897" s="205"/>
      <c r="P897" s="205"/>
      <c r="Q897" s="205"/>
      <c r="R897" s="205"/>
      <c r="S897" s="205"/>
      <c r="T897" s="205"/>
      <c r="U897" s="205"/>
      <c r="V897" s="205"/>
      <c r="W897" s="205"/>
      <c r="X897" s="205"/>
    </row>
    <row r="898" spans="1:24" ht="15.75" customHeight="1" x14ac:dyDescent="0.15">
      <c r="A898" s="205"/>
      <c r="B898" s="205"/>
      <c r="C898" s="205"/>
      <c r="D898" s="205"/>
      <c r="E898" s="205"/>
      <c r="F898" s="205"/>
      <c r="G898" s="205"/>
      <c r="H898" s="205"/>
      <c r="I898" s="205"/>
      <c r="J898" s="205"/>
      <c r="P898" s="205"/>
      <c r="Q898" s="205"/>
      <c r="R898" s="205"/>
      <c r="S898" s="205"/>
      <c r="T898" s="205"/>
      <c r="U898" s="205"/>
      <c r="V898" s="205"/>
      <c r="W898" s="205"/>
      <c r="X898" s="205"/>
    </row>
    <row r="899" spans="1:24" ht="15.75" customHeight="1" x14ac:dyDescent="0.15">
      <c r="A899" s="205"/>
      <c r="B899" s="205"/>
      <c r="C899" s="205"/>
      <c r="D899" s="205"/>
      <c r="E899" s="205"/>
      <c r="F899" s="205"/>
      <c r="G899" s="205"/>
      <c r="H899" s="205"/>
      <c r="I899" s="205"/>
      <c r="J899" s="205"/>
      <c r="P899" s="205"/>
      <c r="Q899" s="205"/>
      <c r="R899" s="205"/>
      <c r="S899" s="205"/>
      <c r="T899" s="205"/>
      <c r="U899" s="205"/>
      <c r="V899" s="205"/>
      <c r="W899" s="205"/>
      <c r="X899" s="205"/>
    </row>
    <row r="900" spans="1:24" ht="15.75" customHeight="1" x14ac:dyDescent="0.15">
      <c r="A900" s="205"/>
      <c r="B900" s="205"/>
      <c r="C900" s="205"/>
      <c r="D900" s="205"/>
      <c r="E900" s="205"/>
      <c r="F900" s="205"/>
      <c r="G900" s="205"/>
      <c r="H900" s="205"/>
      <c r="I900" s="205"/>
      <c r="J900" s="205"/>
      <c r="P900" s="205"/>
      <c r="Q900" s="205"/>
      <c r="R900" s="205"/>
      <c r="S900" s="205"/>
      <c r="T900" s="205"/>
      <c r="U900" s="205"/>
      <c r="V900" s="205"/>
      <c r="W900" s="205"/>
      <c r="X900" s="205"/>
    </row>
    <row r="901" spans="1:24" ht="15.75" customHeight="1" x14ac:dyDescent="0.15">
      <c r="A901" s="205"/>
      <c r="B901" s="205"/>
      <c r="C901" s="205"/>
      <c r="D901" s="205"/>
      <c r="E901" s="205"/>
      <c r="F901" s="205"/>
      <c r="G901" s="205"/>
      <c r="H901" s="205"/>
      <c r="I901" s="205"/>
      <c r="J901" s="205"/>
      <c r="P901" s="205"/>
      <c r="Q901" s="205"/>
      <c r="R901" s="205"/>
      <c r="S901" s="205"/>
      <c r="T901" s="205"/>
      <c r="U901" s="205"/>
      <c r="V901" s="205"/>
      <c r="W901" s="205"/>
      <c r="X901" s="205"/>
    </row>
    <row r="902" spans="1:24" ht="15.75" customHeight="1" x14ac:dyDescent="0.15">
      <c r="A902" s="205"/>
      <c r="B902" s="205"/>
      <c r="C902" s="205"/>
      <c r="D902" s="205"/>
      <c r="E902" s="205"/>
      <c r="F902" s="205"/>
      <c r="G902" s="205"/>
      <c r="H902" s="205"/>
      <c r="I902" s="205"/>
      <c r="J902" s="205"/>
      <c r="P902" s="205"/>
      <c r="Q902" s="205"/>
      <c r="R902" s="205"/>
      <c r="S902" s="205"/>
      <c r="T902" s="205"/>
      <c r="U902" s="205"/>
      <c r="V902" s="205"/>
      <c r="W902" s="205"/>
      <c r="X902" s="205"/>
    </row>
    <row r="903" spans="1:24" ht="15.75" customHeight="1" x14ac:dyDescent="0.15">
      <c r="A903" s="205"/>
      <c r="B903" s="205"/>
      <c r="C903" s="205"/>
      <c r="D903" s="205"/>
      <c r="E903" s="205"/>
      <c r="F903" s="205"/>
      <c r="G903" s="205"/>
      <c r="H903" s="205"/>
      <c r="I903" s="205"/>
      <c r="J903" s="205"/>
      <c r="P903" s="205"/>
      <c r="Q903" s="205"/>
      <c r="R903" s="205"/>
      <c r="S903" s="205"/>
      <c r="T903" s="205"/>
      <c r="U903" s="205"/>
      <c r="V903" s="205"/>
      <c r="W903" s="205"/>
      <c r="X903" s="205"/>
    </row>
    <row r="904" spans="1:24" ht="15.75" customHeight="1" x14ac:dyDescent="0.15">
      <c r="A904" s="205"/>
      <c r="B904" s="205"/>
      <c r="C904" s="205"/>
      <c r="D904" s="205"/>
      <c r="E904" s="205"/>
      <c r="F904" s="205"/>
      <c r="G904" s="205"/>
      <c r="H904" s="205"/>
      <c r="I904" s="205"/>
      <c r="J904" s="205"/>
      <c r="P904" s="205"/>
      <c r="Q904" s="205"/>
      <c r="R904" s="205"/>
      <c r="S904" s="205"/>
      <c r="T904" s="205"/>
      <c r="U904" s="205"/>
      <c r="V904" s="205"/>
      <c r="W904" s="205"/>
      <c r="X904" s="205"/>
    </row>
    <row r="905" spans="1:24" ht="15.75" customHeight="1" x14ac:dyDescent="0.15">
      <c r="A905" s="205"/>
      <c r="B905" s="205"/>
      <c r="C905" s="205"/>
      <c r="D905" s="205"/>
      <c r="E905" s="205"/>
      <c r="F905" s="205"/>
      <c r="G905" s="205"/>
      <c r="H905" s="205"/>
      <c r="I905" s="205"/>
      <c r="J905" s="205"/>
      <c r="P905" s="205"/>
      <c r="Q905" s="205"/>
      <c r="R905" s="205"/>
      <c r="S905" s="205"/>
      <c r="T905" s="205"/>
      <c r="U905" s="205"/>
      <c r="V905" s="205"/>
      <c r="W905" s="205"/>
      <c r="X905" s="205"/>
    </row>
    <row r="906" spans="1:24" ht="15.75" customHeight="1" x14ac:dyDescent="0.15">
      <c r="A906" s="205"/>
      <c r="B906" s="205"/>
      <c r="C906" s="205"/>
      <c r="D906" s="205"/>
      <c r="E906" s="205"/>
      <c r="F906" s="205"/>
      <c r="G906" s="205"/>
      <c r="H906" s="205"/>
      <c r="I906" s="205"/>
      <c r="J906" s="205"/>
      <c r="P906" s="205"/>
      <c r="Q906" s="205"/>
      <c r="R906" s="205"/>
      <c r="S906" s="205"/>
      <c r="T906" s="205"/>
      <c r="U906" s="205"/>
      <c r="V906" s="205"/>
      <c r="W906" s="205"/>
      <c r="X906" s="205"/>
    </row>
    <row r="907" spans="1:24" ht="15.75" customHeight="1" x14ac:dyDescent="0.15">
      <c r="A907" s="205"/>
      <c r="B907" s="205"/>
      <c r="C907" s="205"/>
      <c r="D907" s="205"/>
      <c r="E907" s="205"/>
      <c r="F907" s="205"/>
      <c r="G907" s="205"/>
      <c r="H907" s="205"/>
      <c r="I907" s="205"/>
      <c r="J907" s="205"/>
      <c r="P907" s="205"/>
      <c r="Q907" s="205"/>
      <c r="R907" s="205"/>
      <c r="S907" s="205"/>
      <c r="T907" s="205"/>
      <c r="U907" s="205"/>
      <c r="V907" s="205"/>
      <c r="W907" s="205"/>
      <c r="X907" s="205"/>
    </row>
    <row r="908" spans="1:24" ht="15.75" customHeight="1" x14ac:dyDescent="0.15">
      <c r="A908" s="205"/>
      <c r="B908" s="205"/>
      <c r="C908" s="205"/>
      <c r="D908" s="205"/>
      <c r="E908" s="205"/>
      <c r="F908" s="205"/>
      <c r="G908" s="205"/>
      <c r="H908" s="205"/>
      <c r="I908" s="205"/>
      <c r="J908" s="205"/>
      <c r="P908" s="205"/>
      <c r="Q908" s="205"/>
      <c r="R908" s="205"/>
      <c r="S908" s="205"/>
      <c r="T908" s="205"/>
      <c r="U908" s="205"/>
      <c r="V908" s="205"/>
      <c r="W908" s="205"/>
      <c r="X908" s="205"/>
    </row>
    <row r="909" spans="1:24" ht="15.75" customHeight="1" x14ac:dyDescent="0.15">
      <c r="A909" s="205"/>
      <c r="B909" s="205"/>
      <c r="C909" s="205"/>
      <c r="D909" s="205"/>
      <c r="E909" s="205"/>
      <c r="F909" s="205"/>
      <c r="G909" s="205"/>
      <c r="H909" s="205"/>
      <c r="I909" s="205"/>
      <c r="J909" s="205"/>
      <c r="P909" s="205"/>
      <c r="Q909" s="205"/>
      <c r="R909" s="205"/>
      <c r="S909" s="205"/>
      <c r="T909" s="205"/>
      <c r="U909" s="205"/>
      <c r="V909" s="205"/>
      <c r="W909" s="205"/>
      <c r="X909" s="205"/>
    </row>
    <row r="910" spans="1:24" ht="15.75" customHeight="1" x14ac:dyDescent="0.15">
      <c r="A910" s="205"/>
      <c r="B910" s="205"/>
      <c r="C910" s="205"/>
      <c r="D910" s="205"/>
      <c r="E910" s="205"/>
      <c r="F910" s="205"/>
      <c r="G910" s="205"/>
      <c r="H910" s="205"/>
      <c r="I910" s="205"/>
      <c r="J910" s="205"/>
      <c r="P910" s="205"/>
      <c r="Q910" s="205"/>
      <c r="R910" s="205"/>
      <c r="S910" s="205"/>
      <c r="T910" s="205"/>
      <c r="U910" s="205"/>
      <c r="V910" s="205"/>
      <c r="W910" s="205"/>
      <c r="X910" s="205"/>
    </row>
    <row r="911" spans="1:24" ht="15.75" customHeight="1" x14ac:dyDescent="0.15">
      <c r="A911" s="205"/>
      <c r="B911" s="205"/>
      <c r="C911" s="205"/>
      <c r="D911" s="205"/>
      <c r="E911" s="205"/>
      <c r="F911" s="205"/>
      <c r="G911" s="205"/>
      <c r="H911" s="205"/>
      <c r="I911" s="205"/>
      <c r="J911" s="205"/>
      <c r="P911" s="205"/>
      <c r="Q911" s="205"/>
      <c r="R911" s="205"/>
      <c r="S911" s="205"/>
      <c r="T911" s="205"/>
      <c r="U911" s="205"/>
      <c r="V911" s="205"/>
      <c r="W911" s="205"/>
      <c r="X911" s="205"/>
    </row>
    <row r="912" spans="1:24" ht="15.75" customHeight="1" x14ac:dyDescent="0.15">
      <c r="A912" s="205"/>
      <c r="B912" s="205"/>
      <c r="C912" s="205"/>
      <c r="D912" s="205"/>
      <c r="E912" s="205"/>
      <c r="F912" s="205"/>
      <c r="G912" s="205"/>
      <c r="H912" s="205"/>
      <c r="I912" s="205"/>
      <c r="J912" s="205"/>
      <c r="P912" s="205"/>
      <c r="Q912" s="205"/>
      <c r="R912" s="205"/>
      <c r="S912" s="205"/>
      <c r="T912" s="205"/>
      <c r="U912" s="205"/>
      <c r="V912" s="205"/>
      <c r="W912" s="205"/>
      <c r="X912" s="205"/>
    </row>
    <row r="913" spans="1:24" ht="15.75" customHeight="1" x14ac:dyDescent="0.15">
      <c r="A913" s="205"/>
      <c r="B913" s="205"/>
      <c r="C913" s="205"/>
      <c r="D913" s="205"/>
      <c r="E913" s="205"/>
      <c r="F913" s="205"/>
      <c r="G913" s="205"/>
      <c r="H913" s="205"/>
      <c r="I913" s="205"/>
      <c r="J913" s="205"/>
      <c r="P913" s="205"/>
      <c r="Q913" s="205"/>
      <c r="R913" s="205"/>
      <c r="S913" s="205"/>
      <c r="T913" s="205"/>
      <c r="U913" s="205"/>
      <c r="V913" s="205"/>
      <c r="W913" s="205"/>
      <c r="X913" s="205"/>
    </row>
    <row r="914" spans="1:24" ht="15.75" customHeight="1" x14ac:dyDescent="0.15">
      <c r="A914" s="205"/>
      <c r="B914" s="205"/>
      <c r="C914" s="205"/>
      <c r="D914" s="205"/>
      <c r="E914" s="205"/>
      <c r="F914" s="205"/>
      <c r="G914" s="205"/>
      <c r="H914" s="205"/>
      <c r="I914" s="205"/>
      <c r="J914" s="205"/>
      <c r="P914" s="205"/>
      <c r="Q914" s="205"/>
      <c r="R914" s="205"/>
      <c r="S914" s="205"/>
      <c r="T914" s="205"/>
      <c r="U914" s="205"/>
      <c r="V914" s="205"/>
      <c r="W914" s="205"/>
      <c r="X914" s="205"/>
    </row>
    <row r="915" spans="1:24" ht="15.75" customHeight="1" x14ac:dyDescent="0.15">
      <c r="A915" s="205"/>
      <c r="B915" s="205"/>
      <c r="C915" s="205"/>
      <c r="D915" s="205"/>
      <c r="E915" s="205"/>
      <c r="F915" s="205"/>
      <c r="G915" s="205"/>
      <c r="H915" s="205"/>
      <c r="I915" s="205"/>
      <c r="J915" s="205"/>
      <c r="P915" s="205"/>
      <c r="Q915" s="205"/>
      <c r="R915" s="205"/>
      <c r="S915" s="205"/>
      <c r="T915" s="205"/>
      <c r="U915" s="205"/>
      <c r="V915" s="205"/>
      <c r="W915" s="205"/>
      <c r="X915" s="205"/>
    </row>
    <row r="916" spans="1:24" ht="15.75" customHeight="1" x14ac:dyDescent="0.15">
      <c r="A916" s="205"/>
      <c r="B916" s="205"/>
      <c r="C916" s="205"/>
      <c r="D916" s="205"/>
      <c r="E916" s="205"/>
      <c r="F916" s="205"/>
      <c r="G916" s="205"/>
      <c r="H916" s="205"/>
      <c r="I916" s="205"/>
      <c r="J916" s="205"/>
      <c r="P916" s="205"/>
      <c r="Q916" s="205"/>
      <c r="R916" s="205"/>
      <c r="S916" s="205"/>
      <c r="T916" s="205"/>
      <c r="U916" s="205"/>
      <c r="V916" s="205"/>
      <c r="W916" s="205"/>
      <c r="X916" s="205"/>
    </row>
    <row r="917" spans="1:24" ht="15.75" customHeight="1" x14ac:dyDescent="0.15">
      <c r="A917" s="205"/>
      <c r="B917" s="205"/>
      <c r="C917" s="205"/>
      <c r="D917" s="205"/>
      <c r="E917" s="205"/>
      <c r="F917" s="205"/>
      <c r="G917" s="205"/>
      <c r="H917" s="205"/>
      <c r="I917" s="205"/>
      <c r="J917" s="205"/>
      <c r="P917" s="205"/>
      <c r="Q917" s="205"/>
      <c r="R917" s="205"/>
      <c r="S917" s="205"/>
      <c r="T917" s="205"/>
      <c r="U917" s="205"/>
      <c r="V917" s="205"/>
      <c r="W917" s="205"/>
      <c r="X917" s="205"/>
    </row>
    <row r="918" spans="1:24" ht="15.75" customHeight="1" x14ac:dyDescent="0.15">
      <c r="A918" s="205"/>
      <c r="B918" s="205"/>
      <c r="C918" s="205"/>
      <c r="D918" s="205"/>
      <c r="E918" s="205"/>
      <c r="F918" s="205"/>
      <c r="G918" s="205"/>
      <c r="H918" s="205"/>
      <c r="I918" s="205"/>
      <c r="J918" s="205"/>
      <c r="P918" s="205"/>
      <c r="Q918" s="205"/>
      <c r="R918" s="205"/>
      <c r="S918" s="205"/>
      <c r="T918" s="205"/>
      <c r="U918" s="205"/>
      <c r="V918" s="205"/>
      <c r="W918" s="205"/>
      <c r="X918" s="205"/>
    </row>
    <row r="919" spans="1:24" ht="15.75" customHeight="1" x14ac:dyDescent="0.15">
      <c r="A919" s="205"/>
      <c r="B919" s="205"/>
      <c r="C919" s="205"/>
      <c r="D919" s="205"/>
      <c r="E919" s="205"/>
      <c r="F919" s="205"/>
      <c r="G919" s="205"/>
      <c r="H919" s="205"/>
      <c r="I919" s="205"/>
      <c r="J919" s="205"/>
      <c r="P919" s="205"/>
      <c r="Q919" s="205"/>
      <c r="R919" s="205"/>
      <c r="S919" s="205"/>
      <c r="T919" s="205"/>
      <c r="U919" s="205"/>
      <c r="V919" s="205"/>
      <c r="W919" s="205"/>
      <c r="X919" s="205"/>
    </row>
    <row r="920" spans="1:24" ht="15.75" customHeight="1" x14ac:dyDescent="0.15">
      <c r="A920" s="205"/>
      <c r="B920" s="205"/>
      <c r="C920" s="205"/>
      <c r="D920" s="205"/>
      <c r="E920" s="205"/>
      <c r="F920" s="205"/>
      <c r="G920" s="205"/>
      <c r="H920" s="205"/>
      <c r="I920" s="205"/>
      <c r="J920" s="205"/>
      <c r="P920" s="205"/>
      <c r="Q920" s="205"/>
      <c r="R920" s="205"/>
      <c r="S920" s="205"/>
      <c r="T920" s="205"/>
      <c r="U920" s="205"/>
      <c r="V920" s="205"/>
      <c r="W920" s="205"/>
      <c r="X920" s="205"/>
    </row>
    <row r="921" spans="1:24" ht="15.75" customHeight="1" x14ac:dyDescent="0.15">
      <c r="A921" s="205"/>
      <c r="B921" s="205"/>
      <c r="C921" s="205"/>
      <c r="D921" s="205"/>
      <c r="E921" s="205"/>
      <c r="F921" s="205"/>
      <c r="G921" s="205"/>
      <c r="H921" s="205"/>
      <c r="I921" s="205"/>
      <c r="J921" s="205"/>
      <c r="P921" s="205"/>
      <c r="Q921" s="205"/>
      <c r="R921" s="205"/>
      <c r="S921" s="205"/>
      <c r="T921" s="205"/>
      <c r="U921" s="205"/>
      <c r="V921" s="205"/>
      <c r="W921" s="205"/>
      <c r="X921" s="205"/>
    </row>
    <row r="922" spans="1:24" ht="15.75" customHeight="1" x14ac:dyDescent="0.15">
      <c r="A922" s="205"/>
      <c r="B922" s="205"/>
      <c r="C922" s="205"/>
      <c r="D922" s="205"/>
      <c r="E922" s="205"/>
      <c r="F922" s="205"/>
      <c r="G922" s="205"/>
      <c r="H922" s="205"/>
      <c r="I922" s="205"/>
      <c r="J922" s="205"/>
      <c r="P922" s="205"/>
      <c r="Q922" s="205"/>
      <c r="R922" s="205"/>
      <c r="S922" s="205"/>
      <c r="T922" s="205"/>
      <c r="U922" s="205"/>
      <c r="V922" s="205"/>
      <c r="W922" s="205"/>
      <c r="X922" s="205"/>
    </row>
    <row r="923" spans="1:24" ht="15.75" customHeight="1" x14ac:dyDescent="0.15">
      <c r="A923" s="205"/>
      <c r="B923" s="205"/>
      <c r="C923" s="205"/>
      <c r="D923" s="205"/>
      <c r="E923" s="205"/>
      <c r="F923" s="205"/>
      <c r="G923" s="205"/>
      <c r="H923" s="205"/>
      <c r="I923" s="205"/>
      <c r="J923" s="205"/>
      <c r="P923" s="205"/>
      <c r="Q923" s="205"/>
      <c r="R923" s="205"/>
      <c r="S923" s="205"/>
      <c r="T923" s="205"/>
      <c r="U923" s="205"/>
      <c r="V923" s="205"/>
      <c r="W923" s="205"/>
      <c r="X923" s="205"/>
    </row>
    <row r="924" spans="1:24" ht="15.75" customHeight="1" x14ac:dyDescent="0.15">
      <c r="A924" s="205"/>
      <c r="B924" s="205"/>
      <c r="C924" s="205"/>
      <c r="D924" s="205"/>
      <c r="E924" s="205"/>
      <c r="F924" s="205"/>
      <c r="G924" s="205"/>
      <c r="H924" s="205"/>
      <c r="I924" s="205"/>
      <c r="J924" s="205"/>
      <c r="P924" s="205"/>
      <c r="Q924" s="205"/>
      <c r="R924" s="205"/>
      <c r="S924" s="205"/>
      <c r="T924" s="205"/>
      <c r="U924" s="205"/>
      <c r="V924" s="205"/>
      <c r="W924" s="205"/>
      <c r="X924" s="205"/>
    </row>
    <row r="925" spans="1:24" ht="15.75" customHeight="1" x14ac:dyDescent="0.15">
      <c r="A925" s="205"/>
      <c r="B925" s="205"/>
      <c r="C925" s="205"/>
      <c r="D925" s="205"/>
      <c r="E925" s="205"/>
      <c r="F925" s="205"/>
      <c r="G925" s="205"/>
      <c r="H925" s="205"/>
      <c r="I925" s="205"/>
      <c r="J925" s="205"/>
      <c r="P925" s="205"/>
      <c r="Q925" s="205"/>
      <c r="R925" s="205"/>
      <c r="S925" s="205"/>
      <c r="T925" s="205"/>
      <c r="U925" s="205"/>
      <c r="V925" s="205"/>
      <c r="W925" s="205"/>
      <c r="X925" s="205"/>
    </row>
    <row r="926" spans="1:24" ht="15.75" customHeight="1" x14ac:dyDescent="0.15">
      <c r="A926" s="205"/>
      <c r="B926" s="205"/>
      <c r="C926" s="205"/>
      <c r="D926" s="205"/>
      <c r="E926" s="205"/>
      <c r="F926" s="205"/>
      <c r="G926" s="205"/>
      <c r="H926" s="205"/>
      <c r="I926" s="205"/>
      <c r="J926" s="205"/>
      <c r="P926" s="205"/>
      <c r="Q926" s="205"/>
      <c r="R926" s="205"/>
      <c r="S926" s="205"/>
      <c r="T926" s="205"/>
      <c r="U926" s="205"/>
      <c r="V926" s="205"/>
      <c r="W926" s="205"/>
      <c r="X926" s="205"/>
    </row>
    <row r="927" spans="1:24" ht="15.75" customHeight="1" x14ac:dyDescent="0.15">
      <c r="A927" s="205"/>
      <c r="B927" s="205"/>
      <c r="C927" s="205"/>
      <c r="D927" s="205"/>
      <c r="E927" s="205"/>
      <c r="F927" s="205"/>
      <c r="G927" s="205"/>
      <c r="H927" s="205"/>
      <c r="I927" s="205"/>
      <c r="J927" s="205"/>
      <c r="P927" s="205"/>
      <c r="Q927" s="205"/>
      <c r="R927" s="205"/>
      <c r="S927" s="205"/>
      <c r="T927" s="205"/>
      <c r="U927" s="205"/>
      <c r="V927" s="205"/>
      <c r="W927" s="205"/>
      <c r="X927" s="205"/>
    </row>
    <row r="928" spans="1:24" ht="15.75" customHeight="1" x14ac:dyDescent="0.15">
      <c r="A928" s="205"/>
      <c r="B928" s="205"/>
      <c r="C928" s="205"/>
      <c r="D928" s="205"/>
      <c r="E928" s="205"/>
      <c r="F928" s="205"/>
      <c r="G928" s="205"/>
      <c r="H928" s="205"/>
      <c r="I928" s="205"/>
      <c r="J928" s="205"/>
      <c r="P928" s="205"/>
      <c r="Q928" s="205"/>
      <c r="R928" s="205"/>
      <c r="S928" s="205"/>
      <c r="T928" s="205"/>
      <c r="U928" s="205"/>
      <c r="V928" s="205"/>
      <c r="W928" s="205"/>
      <c r="X928" s="205"/>
    </row>
    <row r="929" spans="1:24" ht="15.75" customHeight="1" x14ac:dyDescent="0.15">
      <c r="A929" s="205"/>
      <c r="B929" s="205"/>
      <c r="C929" s="205"/>
      <c r="D929" s="205"/>
      <c r="E929" s="205"/>
      <c r="F929" s="205"/>
      <c r="G929" s="205"/>
      <c r="H929" s="205"/>
      <c r="I929" s="205"/>
      <c r="J929" s="205"/>
      <c r="P929" s="205"/>
      <c r="Q929" s="205"/>
      <c r="R929" s="205"/>
      <c r="S929" s="205"/>
      <c r="T929" s="205"/>
      <c r="U929" s="205"/>
      <c r="V929" s="205"/>
      <c r="W929" s="205"/>
      <c r="X929" s="205"/>
    </row>
    <row r="930" spans="1:24" ht="15.75" customHeight="1" x14ac:dyDescent="0.15">
      <c r="A930" s="205"/>
      <c r="B930" s="205"/>
      <c r="C930" s="205"/>
      <c r="D930" s="205"/>
      <c r="E930" s="205"/>
      <c r="F930" s="205"/>
      <c r="G930" s="205"/>
      <c r="H930" s="205"/>
      <c r="I930" s="205"/>
      <c r="J930" s="205"/>
      <c r="P930" s="205"/>
      <c r="Q930" s="205"/>
      <c r="R930" s="205"/>
      <c r="S930" s="205"/>
      <c r="T930" s="205"/>
      <c r="U930" s="205"/>
      <c r="V930" s="205"/>
      <c r="W930" s="205"/>
      <c r="X930" s="205"/>
    </row>
    <row r="931" spans="1:24" ht="15.75" customHeight="1" x14ac:dyDescent="0.15">
      <c r="A931" s="205"/>
      <c r="B931" s="205"/>
      <c r="C931" s="205"/>
      <c r="D931" s="205"/>
      <c r="E931" s="205"/>
      <c r="F931" s="205"/>
      <c r="G931" s="205"/>
      <c r="H931" s="205"/>
      <c r="I931" s="205"/>
      <c r="J931" s="205"/>
      <c r="P931" s="205"/>
      <c r="Q931" s="205"/>
      <c r="R931" s="205"/>
      <c r="S931" s="205"/>
      <c r="T931" s="205"/>
      <c r="U931" s="205"/>
      <c r="V931" s="205"/>
      <c r="W931" s="205"/>
      <c r="X931" s="205"/>
    </row>
    <row r="932" spans="1:24" ht="15.75" customHeight="1" x14ac:dyDescent="0.15">
      <c r="A932" s="205"/>
      <c r="B932" s="205"/>
      <c r="C932" s="205"/>
      <c r="D932" s="205"/>
      <c r="E932" s="205"/>
      <c r="F932" s="205"/>
      <c r="G932" s="205"/>
      <c r="H932" s="205"/>
      <c r="I932" s="205"/>
      <c r="J932" s="205"/>
      <c r="P932" s="205"/>
      <c r="Q932" s="205"/>
      <c r="R932" s="205"/>
      <c r="S932" s="205"/>
      <c r="T932" s="205"/>
      <c r="U932" s="205"/>
      <c r="V932" s="205"/>
      <c r="W932" s="205"/>
      <c r="X932" s="205"/>
    </row>
    <row r="933" spans="1:24" ht="15.75" customHeight="1" x14ac:dyDescent="0.15">
      <c r="A933" s="205"/>
      <c r="B933" s="205"/>
      <c r="C933" s="205"/>
      <c r="D933" s="205"/>
      <c r="E933" s="205"/>
      <c r="F933" s="205"/>
      <c r="G933" s="205"/>
      <c r="H933" s="205"/>
      <c r="I933" s="205"/>
      <c r="J933" s="205"/>
      <c r="P933" s="205"/>
      <c r="Q933" s="205"/>
      <c r="R933" s="205"/>
      <c r="S933" s="205"/>
      <c r="T933" s="205"/>
      <c r="U933" s="205"/>
      <c r="V933" s="205"/>
      <c r="W933" s="205"/>
      <c r="X933" s="205"/>
    </row>
    <row r="934" spans="1:24" ht="15.75" customHeight="1" x14ac:dyDescent="0.15">
      <c r="A934" s="205"/>
      <c r="B934" s="205"/>
      <c r="C934" s="205"/>
      <c r="D934" s="205"/>
      <c r="E934" s="205"/>
      <c r="F934" s="205"/>
      <c r="G934" s="205"/>
      <c r="H934" s="205"/>
      <c r="I934" s="205"/>
      <c r="J934" s="205"/>
      <c r="P934" s="205"/>
      <c r="Q934" s="205"/>
      <c r="R934" s="205"/>
      <c r="S934" s="205"/>
      <c r="T934" s="205"/>
      <c r="U934" s="205"/>
      <c r="V934" s="205"/>
      <c r="W934" s="205"/>
      <c r="X934" s="205"/>
    </row>
    <row r="935" spans="1:24" ht="15.75" customHeight="1" x14ac:dyDescent="0.15">
      <c r="A935" s="205"/>
      <c r="B935" s="205"/>
      <c r="C935" s="205"/>
      <c r="D935" s="205"/>
      <c r="E935" s="205"/>
      <c r="F935" s="205"/>
      <c r="G935" s="205"/>
      <c r="H935" s="205"/>
      <c r="I935" s="205"/>
      <c r="J935" s="205"/>
      <c r="P935" s="205"/>
      <c r="Q935" s="205"/>
      <c r="R935" s="205"/>
      <c r="S935" s="205"/>
      <c r="T935" s="205"/>
      <c r="U935" s="205"/>
      <c r="V935" s="205"/>
      <c r="W935" s="205"/>
      <c r="X935" s="205"/>
    </row>
    <row r="936" spans="1:24" ht="15.75" customHeight="1" x14ac:dyDescent="0.15">
      <c r="A936" s="205"/>
      <c r="B936" s="205"/>
      <c r="C936" s="205"/>
      <c r="D936" s="205"/>
      <c r="E936" s="205"/>
      <c r="F936" s="205"/>
      <c r="G936" s="205"/>
      <c r="H936" s="205"/>
      <c r="I936" s="205"/>
      <c r="J936" s="205"/>
      <c r="P936" s="205"/>
      <c r="Q936" s="205"/>
      <c r="R936" s="205"/>
      <c r="S936" s="205"/>
      <c r="T936" s="205"/>
      <c r="U936" s="205"/>
      <c r="V936" s="205"/>
      <c r="W936" s="205"/>
      <c r="X936" s="205"/>
    </row>
    <row r="937" spans="1:24" ht="15.75" customHeight="1" x14ac:dyDescent="0.15">
      <c r="A937" s="205"/>
      <c r="B937" s="205"/>
      <c r="C937" s="205"/>
      <c r="D937" s="205"/>
      <c r="E937" s="205"/>
      <c r="F937" s="205"/>
      <c r="G937" s="205"/>
      <c r="H937" s="205"/>
      <c r="I937" s="205"/>
      <c r="J937" s="205"/>
      <c r="P937" s="205"/>
      <c r="Q937" s="205"/>
      <c r="R937" s="205"/>
      <c r="S937" s="205"/>
      <c r="T937" s="205"/>
      <c r="U937" s="205"/>
      <c r="V937" s="205"/>
      <c r="W937" s="205"/>
      <c r="X937" s="205"/>
    </row>
    <row r="938" spans="1:24" ht="15.75" customHeight="1" x14ac:dyDescent="0.15">
      <c r="A938" s="205"/>
      <c r="B938" s="205"/>
      <c r="C938" s="205"/>
      <c r="D938" s="205"/>
      <c r="E938" s="205"/>
      <c r="F938" s="205"/>
      <c r="G938" s="205"/>
      <c r="H938" s="205"/>
      <c r="I938" s="205"/>
      <c r="J938" s="205"/>
      <c r="P938" s="205"/>
      <c r="Q938" s="205"/>
      <c r="R938" s="205"/>
      <c r="S938" s="205"/>
      <c r="T938" s="205"/>
      <c r="U938" s="205"/>
      <c r="V938" s="205"/>
      <c r="W938" s="205"/>
      <c r="X938" s="205"/>
    </row>
    <row r="939" spans="1:24" ht="15.75" customHeight="1" x14ac:dyDescent="0.15">
      <c r="A939" s="205"/>
      <c r="B939" s="205"/>
      <c r="C939" s="205"/>
      <c r="D939" s="205"/>
      <c r="E939" s="205"/>
      <c r="F939" s="205"/>
      <c r="G939" s="205"/>
      <c r="H939" s="205"/>
      <c r="I939" s="205"/>
      <c r="J939" s="205"/>
      <c r="P939" s="205"/>
      <c r="Q939" s="205"/>
      <c r="R939" s="205"/>
      <c r="S939" s="205"/>
      <c r="T939" s="205"/>
      <c r="U939" s="205"/>
      <c r="V939" s="205"/>
      <c r="W939" s="205"/>
      <c r="X939" s="205"/>
    </row>
    <row r="940" spans="1:24" ht="15.75" customHeight="1" x14ac:dyDescent="0.15">
      <c r="A940" s="205"/>
      <c r="B940" s="205"/>
      <c r="C940" s="205"/>
      <c r="D940" s="205"/>
      <c r="E940" s="205"/>
      <c r="F940" s="205"/>
      <c r="G940" s="205"/>
      <c r="H940" s="205"/>
      <c r="I940" s="205"/>
      <c r="J940" s="205"/>
      <c r="P940" s="205"/>
      <c r="Q940" s="205"/>
      <c r="R940" s="205"/>
      <c r="S940" s="205"/>
      <c r="T940" s="205"/>
      <c r="U940" s="205"/>
      <c r="V940" s="205"/>
      <c r="W940" s="205"/>
      <c r="X940" s="205"/>
    </row>
    <row r="941" spans="1:24" ht="15.75" customHeight="1" x14ac:dyDescent="0.15">
      <c r="A941" s="205"/>
      <c r="B941" s="205"/>
      <c r="C941" s="205"/>
      <c r="D941" s="205"/>
      <c r="E941" s="205"/>
      <c r="F941" s="205"/>
      <c r="G941" s="205"/>
      <c r="H941" s="205"/>
      <c r="I941" s="205"/>
      <c r="J941" s="205"/>
      <c r="P941" s="205"/>
      <c r="Q941" s="205"/>
      <c r="R941" s="205"/>
      <c r="S941" s="205"/>
      <c r="T941" s="205"/>
      <c r="U941" s="205"/>
      <c r="V941" s="205"/>
      <c r="W941" s="205"/>
      <c r="X941" s="205"/>
    </row>
    <row r="942" spans="1:24" ht="15.75" customHeight="1" x14ac:dyDescent="0.15">
      <c r="A942" s="205"/>
      <c r="B942" s="205"/>
      <c r="C942" s="205"/>
      <c r="D942" s="205"/>
      <c r="E942" s="205"/>
      <c r="F942" s="205"/>
      <c r="G942" s="205"/>
      <c r="H942" s="205"/>
      <c r="I942" s="205"/>
      <c r="J942" s="205"/>
      <c r="P942" s="205"/>
      <c r="Q942" s="205"/>
      <c r="R942" s="205"/>
      <c r="S942" s="205"/>
      <c r="T942" s="205"/>
      <c r="U942" s="205"/>
      <c r="V942" s="205"/>
      <c r="W942" s="205"/>
      <c r="X942" s="205"/>
    </row>
    <row r="943" spans="1:24" ht="15.75" customHeight="1" x14ac:dyDescent="0.15">
      <c r="A943" s="205"/>
      <c r="B943" s="205"/>
      <c r="C943" s="205"/>
      <c r="D943" s="205"/>
      <c r="E943" s="205"/>
      <c r="F943" s="205"/>
      <c r="G943" s="205"/>
      <c r="H943" s="205"/>
      <c r="I943" s="205"/>
      <c r="J943" s="205"/>
      <c r="P943" s="205"/>
      <c r="Q943" s="205"/>
      <c r="R943" s="205"/>
      <c r="S943" s="205"/>
      <c r="T943" s="205"/>
      <c r="U943" s="205"/>
      <c r="V943" s="205"/>
      <c r="W943" s="205"/>
      <c r="X943" s="205"/>
    </row>
    <row r="944" spans="1:24" ht="15.75" customHeight="1" x14ac:dyDescent="0.15">
      <c r="A944" s="205"/>
      <c r="B944" s="205"/>
      <c r="C944" s="205"/>
      <c r="D944" s="205"/>
      <c r="E944" s="205"/>
      <c r="F944" s="205"/>
      <c r="G944" s="205"/>
      <c r="H944" s="205"/>
      <c r="I944" s="205"/>
      <c r="J944" s="205"/>
      <c r="P944" s="205"/>
      <c r="Q944" s="205"/>
      <c r="R944" s="205"/>
      <c r="S944" s="205"/>
      <c r="T944" s="205"/>
      <c r="U944" s="205"/>
      <c r="V944" s="205"/>
      <c r="W944" s="205"/>
      <c r="X944" s="205"/>
    </row>
    <row r="945" spans="1:24" ht="15.75" customHeight="1" x14ac:dyDescent="0.15">
      <c r="A945" s="205"/>
      <c r="B945" s="205"/>
      <c r="C945" s="205"/>
      <c r="D945" s="205"/>
      <c r="E945" s="205"/>
      <c r="F945" s="205"/>
      <c r="G945" s="205"/>
      <c r="H945" s="205"/>
      <c r="I945" s="205"/>
      <c r="J945" s="205"/>
      <c r="P945" s="205"/>
      <c r="Q945" s="205"/>
      <c r="R945" s="205"/>
      <c r="S945" s="205"/>
      <c r="T945" s="205"/>
      <c r="U945" s="205"/>
      <c r="V945" s="205"/>
      <c r="W945" s="205"/>
      <c r="X945" s="205"/>
    </row>
    <row r="946" spans="1:24" ht="15.75" customHeight="1" x14ac:dyDescent="0.15">
      <c r="A946" s="205"/>
      <c r="B946" s="205"/>
      <c r="C946" s="205"/>
      <c r="D946" s="205"/>
      <c r="E946" s="205"/>
      <c r="F946" s="205"/>
      <c r="G946" s="205"/>
      <c r="H946" s="205"/>
      <c r="I946" s="205"/>
      <c r="J946" s="205"/>
      <c r="P946" s="205"/>
      <c r="Q946" s="205"/>
      <c r="R946" s="205"/>
      <c r="S946" s="205"/>
      <c r="T946" s="205"/>
      <c r="U946" s="205"/>
      <c r="V946" s="205"/>
      <c r="W946" s="205"/>
      <c r="X946" s="205"/>
    </row>
    <row r="947" spans="1:24" ht="15.75" customHeight="1" x14ac:dyDescent="0.15">
      <c r="A947" s="205"/>
      <c r="B947" s="205"/>
      <c r="C947" s="205"/>
      <c r="D947" s="205"/>
      <c r="E947" s="205"/>
      <c r="F947" s="205"/>
      <c r="G947" s="205"/>
      <c r="H947" s="205"/>
      <c r="I947" s="205"/>
      <c r="J947" s="205"/>
      <c r="P947" s="205"/>
      <c r="Q947" s="205"/>
      <c r="R947" s="205"/>
      <c r="S947" s="205"/>
      <c r="T947" s="205"/>
      <c r="U947" s="205"/>
      <c r="V947" s="205"/>
      <c r="W947" s="205"/>
      <c r="X947" s="205"/>
    </row>
    <row r="948" spans="1:24" ht="15.75" customHeight="1" x14ac:dyDescent="0.15">
      <c r="A948" s="205"/>
      <c r="B948" s="205"/>
      <c r="C948" s="205"/>
      <c r="D948" s="205"/>
      <c r="E948" s="205"/>
      <c r="F948" s="205"/>
      <c r="G948" s="205"/>
      <c r="H948" s="205"/>
      <c r="I948" s="205"/>
      <c r="J948" s="205"/>
      <c r="P948" s="205"/>
      <c r="Q948" s="205"/>
      <c r="R948" s="205"/>
      <c r="S948" s="205"/>
      <c r="T948" s="205"/>
      <c r="U948" s="205"/>
      <c r="V948" s="205"/>
      <c r="W948" s="205"/>
      <c r="X948" s="205"/>
    </row>
    <row r="949" spans="1:24" ht="15.75" customHeight="1" x14ac:dyDescent="0.15">
      <c r="A949" s="205"/>
      <c r="B949" s="205"/>
      <c r="C949" s="205"/>
      <c r="D949" s="205"/>
      <c r="E949" s="205"/>
      <c r="F949" s="205"/>
      <c r="G949" s="205"/>
      <c r="H949" s="205"/>
      <c r="I949" s="205"/>
      <c r="J949" s="205"/>
      <c r="P949" s="205"/>
      <c r="Q949" s="205"/>
      <c r="R949" s="205"/>
      <c r="S949" s="205"/>
      <c r="T949" s="205"/>
      <c r="U949" s="205"/>
      <c r="V949" s="205"/>
      <c r="W949" s="205"/>
      <c r="X949" s="205"/>
    </row>
    <row r="950" spans="1:24" ht="15.75" customHeight="1" x14ac:dyDescent="0.15">
      <c r="A950" s="205"/>
      <c r="B950" s="205"/>
      <c r="C950" s="205"/>
      <c r="D950" s="205"/>
      <c r="E950" s="205"/>
      <c r="F950" s="205"/>
      <c r="G950" s="205"/>
      <c r="H950" s="205"/>
      <c r="I950" s="205"/>
      <c r="J950" s="205"/>
      <c r="P950" s="205"/>
      <c r="Q950" s="205"/>
      <c r="R950" s="205"/>
      <c r="S950" s="205"/>
      <c r="T950" s="205"/>
      <c r="U950" s="205"/>
      <c r="V950" s="205"/>
      <c r="W950" s="205"/>
      <c r="X950" s="205"/>
    </row>
    <row r="951" spans="1:24" ht="15.75" customHeight="1" x14ac:dyDescent="0.15">
      <c r="A951" s="205"/>
      <c r="B951" s="205"/>
      <c r="C951" s="205"/>
      <c r="D951" s="205"/>
      <c r="E951" s="205"/>
      <c r="F951" s="205"/>
      <c r="G951" s="205"/>
      <c r="H951" s="205"/>
      <c r="I951" s="205"/>
      <c r="J951" s="205"/>
      <c r="P951" s="205"/>
      <c r="Q951" s="205"/>
      <c r="R951" s="205"/>
      <c r="S951" s="205"/>
      <c r="T951" s="205"/>
      <c r="U951" s="205"/>
      <c r="V951" s="205"/>
      <c r="W951" s="205"/>
      <c r="X951" s="205"/>
    </row>
    <row r="952" spans="1:24" ht="15.75" customHeight="1" x14ac:dyDescent="0.15">
      <c r="A952" s="205"/>
      <c r="B952" s="205"/>
      <c r="C952" s="205"/>
      <c r="D952" s="205"/>
      <c r="E952" s="205"/>
      <c r="F952" s="205"/>
      <c r="G952" s="205"/>
      <c r="H952" s="205"/>
      <c r="I952" s="205"/>
      <c r="J952" s="205"/>
      <c r="P952" s="205"/>
      <c r="Q952" s="205"/>
      <c r="R952" s="205"/>
      <c r="S952" s="205"/>
      <c r="T952" s="205"/>
      <c r="U952" s="205"/>
      <c r="V952" s="205"/>
      <c r="W952" s="205"/>
      <c r="X952" s="205"/>
    </row>
    <row r="953" spans="1:24" ht="15.75" customHeight="1" x14ac:dyDescent="0.15">
      <c r="A953" s="205"/>
      <c r="B953" s="205"/>
      <c r="C953" s="205"/>
      <c r="D953" s="205"/>
      <c r="E953" s="205"/>
      <c r="F953" s="205"/>
      <c r="G953" s="205"/>
      <c r="H953" s="205"/>
      <c r="I953" s="205"/>
      <c r="J953" s="205"/>
      <c r="P953" s="205"/>
      <c r="Q953" s="205"/>
      <c r="R953" s="205"/>
      <c r="S953" s="205"/>
      <c r="T953" s="205"/>
      <c r="U953" s="205"/>
      <c r="V953" s="205"/>
      <c r="W953" s="205"/>
      <c r="X953" s="205"/>
    </row>
    <row r="954" spans="1:24" ht="15.75" customHeight="1" x14ac:dyDescent="0.15">
      <c r="A954" s="205"/>
      <c r="B954" s="205"/>
      <c r="C954" s="205"/>
      <c r="D954" s="205"/>
      <c r="E954" s="205"/>
      <c r="F954" s="205"/>
      <c r="G954" s="205"/>
      <c r="H954" s="205"/>
      <c r="I954" s="205"/>
      <c r="J954" s="205"/>
      <c r="P954" s="205"/>
      <c r="Q954" s="205"/>
      <c r="R954" s="205"/>
      <c r="S954" s="205"/>
      <c r="T954" s="205"/>
      <c r="U954" s="205"/>
      <c r="V954" s="205"/>
      <c r="W954" s="205"/>
      <c r="X954" s="205"/>
    </row>
    <row r="955" spans="1:24" ht="15.75" customHeight="1" x14ac:dyDescent="0.15">
      <c r="A955" s="205"/>
      <c r="B955" s="205"/>
      <c r="C955" s="205"/>
      <c r="D955" s="205"/>
      <c r="E955" s="205"/>
      <c r="F955" s="205"/>
      <c r="G955" s="205"/>
      <c r="H955" s="205"/>
      <c r="I955" s="205"/>
      <c r="J955" s="205"/>
      <c r="P955" s="205"/>
      <c r="Q955" s="205"/>
      <c r="R955" s="205"/>
      <c r="S955" s="205"/>
      <c r="T955" s="205"/>
      <c r="U955" s="205"/>
      <c r="V955" s="205"/>
      <c r="W955" s="205"/>
      <c r="X955" s="205"/>
    </row>
    <row r="956" spans="1:24" ht="15.75" customHeight="1" x14ac:dyDescent="0.15">
      <c r="A956" s="205"/>
      <c r="B956" s="205"/>
      <c r="C956" s="205"/>
      <c r="D956" s="205"/>
      <c r="E956" s="205"/>
      <c r="F956" s="205"/>
      <c r="G956" s="205"/>
      <c r="H956" s="205"/>
      <c r="I956" s="205"/>
      <c r="J956" s="205"/>
      <c r="P956" s="205"/>
      <c r="Q956" s="205"/>
      <c r="R956" s="205"/>
      <c r="S956" s="205"/>
      <c r="T956" s="205"/>
      <c r="U956" s="205"/>
      <c r="V956" s="205"/>
      <c r="W956" s="205"/>
      <c r="X956" s="205"/>
    </row>
    <row r="957" spans="1:24" ht="15.75" customHeight="1" x14ac:dyDescent="0.15">
      <c r="A957" s="205"/>
      <c r="B957" s="205"/>
      <c r="C957" s="205"/>
      <c r="D957" s="205"/>
      <c r="E957" s="205"/>
      <c r="F957" s="205"/>
      <c r="G957" s="205"/>
      <c r="H957" s="205"/>
      <c r="I957" s="205"/>
      <c r="J957" s="205"/>
      <c r="P957" s="205"/>
      <c r="Q957" s="205"/>
      <c r="R957" s="205"/>
      <c r="S957" s="205"/>
      <c r="T957" s="205"/>
      <c r="U957" s="205"/>
      <c r="V957" s="205"/>
      <c r="W957" s="205"/>
      <c r="X957" s="205"/>
    </row>
    <row r="958" spans="1:24" ht="15.75" customHeight="1" x14ac:dyDescent="0.15">
      <c r="A958" s="205"/>
      <c r="B958" s="205"/>
      <c r="C958" s="205"/>
      <c r="D958" s="205"/>
      <c r="E958" s="205"/>
      <c r="F958" s="205"/>
      <c r="G958" s="205"/>
      <c r="H958" s="205"/>
      <c r="I958" s="205"/>
      <c r="J958" s="205"/>
      <c r="P958" s="205"/>
      <c r="Q958" s="205"/>
      <c r="R958" s="205"/>
      <c r="S958" s="205"/>
      <c r="T958" s="205"/>
      <c r="U958" s="205"/>
      <c r="V958" s="205"/>
      <c r="W958" s="205"/>
      <c r="X958" s="205"/>
    </row>
    <row r="959" spans="1:24" ht="15.75" customHeight="1" x14ac:dyDescent="0.15">
      <c r="A959" s="205"/>
      <c r="B959" s="205"/>
      <c r="C959" s="205"/>
      <c r="D959" s="205"/>
      <c r="E959" s="205"/>
      <c r="F959" s="205"/>
      <c r="G959" s="205"/>
      <c r="H959" s="205"/>
      <c r="I959" s="205"/>
      <c r="J959" s="205"/>
      <c r="P959" s="205"/>
      <c r="Q959" s="205"/>
      <c r="R959" s="205"/>
      <c r="S959" s="205"/>
      <c r="T959" s="205"/>
      <c r="U959" s="205"/>
      <c r="V959" s="205"/>
      <c r="W959" s="205"/>
      <c r="X959" s="205"/>
    </row>
    <row r="960" spans="1:24" ht="15.75" customHeight="1" x14ac:dyDescent="0.15">
      <c r="A960" s="205"/>
      <c r="B960" s="205"/>
      <c r="C960" s="205"/>
      <c r="D960" s="205"/>
      <c r="E960" s="205"/>
      <c r="F960" s="205"/>
      <c r="G960" s="205"/>
      <c r="H960" s="205"/>
      <c r="I960" s="205"/>
      <c r="J960" s="205"/>
      <c r="P960" s="205"/>
      <c r="Q960" s="205"/>
      <c r="R960" s="205"/>
      <c r="S960" s="205"/>
      <c r="T960" s="205"/>
      <c r="U960" s="205"/>
      <c r="V960" s="205"/>
      <c r="W960" s="205"/>
      <c r="X960" s="205"/>
    </row>
    <row r="961" spans="1:24" ht="15.75" customHeight="1" x14ac:dyDescent="0.15">
      <c r="A961" s="205"/>
      <c r="B961" s="205"/>
      <c r="C961" s="205"/>
      <c r="D961" s="205"/>
      <c r="E961" s="205"/>
      <c r="F961" s="205"/>
      <c r="G961" s="205"/>
      <c r="H961" s="205"/>
      <c r="I961" s="205"/>
      <c r="J961" s="205"/>
      <c r="P961" s="205"/>
      <c r="Q961" s="205"/>
      <c r="R961" s="205"/>
      <c r="S961" s="205"/>
      <c r="T961" s="205"/>
      <c r="U961" s="205"/>
      <c r="V961" s="205"/>
      <c r="W961" s="205"/>
      <c r="X961" s="205"/>
    </row>
    <row r="962" spans="1:24" ht="15.75" customHeight="1" x14ac:dyDescent="0.15">
      <c r="A962" s="205"/>
      <c r="B962" s="205"/>
      <c r="C962" s="205"/>
      <c r="D962" s="205"/>
      <c r="E962" s="205"/>
      <c r="F962" s="205"/>
      <c r="G962" s="205"/>
      <c r="H962" s="205"/>
      <c r="I962" s="205"/>
      <c r="J962" s="205"/>
      <c r="P962" s="205"/>
      <c r="Q962" s="205"/>
      <c r="R962" s="205"/>
      <c r="S962" s="205"/>
      <c r="T962" s="205"/>
      <c r="U962" s="205"/>
      <c r="V962" s="205"/>
      <c r="W962" s="205"/>
      <c r="X962" s="205"/>
    </row>
    <row r="963" spans="1:24" ht="15.75" customHeight="1" x14ac:dyDescent="0.15">
      <c r="A963" s="205"/>
      <c r="B963" s="205"/>
      <c r="C963" s="205"/>
      <c r="D963" s="205"/>
      <c r="E963" s="205"/>
      <c r="F963" s="205"/>
      <c r="G963" s="205"/>
      <c r="H963" s="205"/>
      <c r="I963" s="205"/>
      <c r="J963" s="205"/>
      <c r="P963" s="205"/>
      <c r="Q963" s="205"/>
      <c r="R963" s="205"/>
      <c r="S963" s="205"/>
      <c r="T963" s="205"/>
      <c r="U963" s="205"/>
      <c r="V963" s="205"/>
      <c r="W963" s="205"/>
      <c r="X963" s="205"/>
    </row>
    <row r="964" spans="1:24" ht="15.75" customHeight="1" x14ac:dyDescent="0.15">
      <c r="A964" s="205"/>
      <c r="B964" s="205"/>
      <c r="C964" s="205"/>
      <c r="D964" s="205"/>
      <c r="E964" s="205"/>
      <c r="F964" s="205"/>
      <c r="G964" s="205"/>
      <c r="H964" s="205"/>
      <c r="I964" s="205"/>
      <c r="J964" s="205"/>
      <c r="P964" s="205"/>
      <c r="Q964" s="205"/>
      <c r="R964" s="205"/>
      <c r="S964" s="205"/>
      <c r="T964" s="205"/>
      <c r="U964" s="205"/>
      <c r="V964" s="205"/>
      <c r="W964" s="205"/>
      <c r="X964" s="205"/>
    </row>
    <row r="965" spans="1:24" ht="15.75" customHeight="1" x14ac:dyDescent="0.15">
      <c r="A965" s="205"/>
      <c r="B965" s="205"/>
      <c r="C965" s="205"/>
      <c r="D965" s="205"/>
      <c r="E965" s="205"/>
      <c r="F965" s="205"/>
      <c r="G965" s="205"/>
      <c r="H965" s="205"/>
      <c r="I965" s="205"/>
      <c r="J965" s="205"/>
      <c r="P965" s="205"/>
      <c r="Q965" s="205"/>
      <c r="R965" s="205"/>
      <c r="S965" s="205"/>
      <c r="T965" s="205"/>
      <c r="U965" s="205"/>
      <c r="V965" s="205"/>
      <c r="W965" s="205"/>
      <c r="X965" s="205"/>
    </row>
    <row r="966" spans="1:24" ht="15.75" customHeight="1" x14ac:dyDescent="0.15">
      <c r="A966" s="205"/>
      <c r="B966" s="205"/>
      <c r="C966" s="205"/>
      <c r="D966" s="205"/>
      <c r="E966" s="205"/>
      <c r="F966" s="205"/>
      <c r="G966" s="205"/>
      <c r="H966" s="205"/>
      <c r="I966" s="205"/>
      <c r="J966" s="205"/>
      <c r="P966" s="205"/>
      <c r="Q966" s="205"/>
      <c r="R966" s="205"/>
      <c r="S966" s="205"/>
      <c r="T966" s="205"/>
      <c r="U966" s="205"/>
      <c r="V966" s="205"/>
      <c r="W966" s="205"/>
      <c r="X966" s="205"/>
    </row>
    <row r="967" spans="1:24" ht="15.75" customHeight="1" x14ac:dyDescent="0.15">
      <c r="A967" s="205"/>
      <c r="B967" s="205"/>
      <c r="C967" s="205"/>
      <c r="D967" s="205"/>
      <c r="E967" s="205"/>
      <c r="F967" s="205"/>
      <c r="G967" s="205"/>
      <c r="H967" s="205"/>
      <c r="I967" s="205"/>
      <c r="J967" s="205"/>
      <c r="P967" s="205"/>
      <c r="Q967" s="205"/>
      <c r="R967" s="205"/>
      <c r="S967" s="205"/>
      <c r="T967" s="205"/>
      <c r="U967" s="205"/>
      <c r="V967" s="205"/>
      <c r="W967" s="205"/>
      <c r="X967" s="205"/>
    </row>
    <row r="968" spans="1:24" ht="15.75" customHeight="1" x14ac:dyDescent="0.15">
      <c r="A968" s="205"/>
      <c r="B968" s="205"/>
      <c r="C968" s="205"/>
      <c r="D968" s="205"/>
      <c r="E968" s="205"/>
      <c r="F968" s="205"/>
      <c r="G968" s="205"/>
      <c r="H968" s="205"/>
      <c r="I968" s="205"/>
      <c r="J968" s="205"/>
      <c r="P968" s="205"/>
      <c r="Q968" s="205"/>
      <c r="R968" s="205"/>
      <c r="S968" s="205"/>
      <c r="T968" s="205"/>
      <c r="U968" s="205"/>
      <c r="V968" s="205"/>
      <c r="W968" s="205"/>
      <c r="X968" s="205"/>
    </row>
    <row r="969" spans="1:24" ht="15.75" customHeight="1" x14ac:dyDescent="0.15">
      <c r="A969" s="205"/>
      <c r="B969" s="205"/>
      <c r="C969" s="205"/>
      <c r="D969" s="205"/>
      <c r="E969" s="205"/>
      <c r="F969" s="205"/>
      <c r="G969" s="205"/>
      <c r="H969" s="205"/>
      <c r="I969" s="205"/>
      <c r="J969" s="205"/>
      <c r="P969" s="205"/>
      <c r="Q969" s="205"/>
      <c r="R969" s="205"/>
      <c r="S969" s="205"/>
      <c r="T969" s="205"/>
      <c r="U969" s="205"/>
      <c r="V969" s="205"/>
      <c r="W969" s="205"/>
      <c r="X969" s="205"/>
    </row>
    <row r="970" spans="1:24" ht="15.75" customHeight="1" x14ac:dyDescent="0.15">
      <c r="A970" s="205"/>
      <c r="B970" s="205"/>
      <c r="C970" s="205"/>
      <c r="D970" s="205"/>
      <c r="E970" s="205"/>
      <c r="F970" s="205"/>
      <c r="G970" s="205"/>
      <c r="H970" s="205"/>
      <c r="I970" s="205"/>
      <c r="J970" s="205"/>
      <c r="P970" s="205"/>
      <c r="Q970" s="205"/>
      <c r="R970" s="205"/>
      <c r="S970" s="205"/>
      <c r="T970" s="205"/>
      <c r="U970" s="205"/>
      <c r="V970" s="205"/>
      <c r="W970" s="205"/>
      <c r="X970" s="205"/>
    </row>
    <row r="971" spans="1:24" ht="15.75" customHeight="1" x14ac:dyDescent="0.15">
      <c r="A971" s="205"/>
      <c r="B971" s="205"/>
      <c r="C971" s="205"/>
      <c r="D971" s="205"/>
      <c r="E971" s="205"/>
      <c r="F971" s="205"/>
      <c r="G971" s="205"/>
      <c r="H971" s="205"/>
      <c r="I971" s="205"/>
      <c r="J971" s="205"/>
      <c r="P971" s="205"/>
      <c r="Q971" s="205"/>
      <c r="R971" s="205"/>
      <c r="S971" s="205"/>
      <c r="T971" s="205"/>
      <c r="U971" s="205"/>
      <c r="V971" s="205"/>
      <c r="W971" s="205"/>
      <c r="X971" s="205"/>
    </row>
    <row r="972" spans="1:24" ht="15.75" customHeight="1" x14ac:dyDescent="0.15">
      <c r="A972" s="205"/>
      <c r="B972" s="205"/>
      <c r="C972" s="205"/>
      <c r="D972" s="205"/>
      <c r="E972" s="205"/>
      <c r="F972" s="205"/>
      <c r="G972" s="205"/>
      <c r="H972" s="205"/>
      <c r="I972" s="205"/>
      <c r="J972" s="205"/>
      <c r="P972" s="205"/>
      <c r="Q972" s="205"/>
      <c r="R972" s="205"/>
      <c r="S972" s="205"/>
      <c r="T972" s="205"/>
      <c r="U972" s="205"/>
      <c r="V972" s="205"/>
      <c r="W972" s="205"/>
      <c r="X972" s="205"/>
    </row>
    <row r="973" spans="1:24" ht="15.75" customHeight="1" x14ac:dyDescent="0.15">
      <c r="A973" s="205"/>
      <c r="B973" s="205"/>
      <c r="C973" s="205"/>
      <c r="D973" s="205"/>
      <c r="E973" s="205"/>
      <c r="F973" s="205"/>
      <c r="G973" s="205"/>
      <c r="H973" s="205"/>
      <c r="I973" s="205"/>
      <c r="J973" s="205"/>
      <c r="P973" s="205"/>
      <c r="Q973" s="205"/>
      <c r="R973" s="205"/>
      <c r="S973" s="205"/>
      <c r="T973" s="205"/>
      <c r="U973" s="205"/>
      <c r="V973" s="205"/>
      <c r="W973" s="205"/>
      <c r="X973" s="205"/>
    </row>
    <row r="974" spans="1:24" ht="15.75" customHeight="1" x14ac:dyDescent="0.15">
      <c r="A974" s="205"/>
      <c r="B974" s="205"/>
      <c r="C974" s="205"/>
      <c r="D974" s="205"/>
      <c r="E974" s="205"/>
      <c r="F974" s="205"/>
      <c r="G974" s="205"/>
      <c r="H974" s="205"/>
      <c r="I974" s="205"/>
      <c r="J974" s="205"/>
      <c r="P974" s="205"/>
      <c r="Q974" s="205"/>
      <c r="R974" s="205"/>
      <c r="S974" s="205"/>
      <c r="T974" s="205"/>
      <c r="U974" s="205"/>
      <c r="V974" s="205"/>
      <c r="W974" s="205"/>
      <c r="X974" s="205"/>
    </row>
    <row r="975" spans="1:24" ht="15.75" customHeight="1" x14ac:dyDescent="0.15">
      <c r="A975" s="205"/>
      <c r="B975" s="205"/>
      <c r="C975" s="205"/>
      <c r="D975" s="205"/>
      <c r="E975" s="205"/>
      <c r="F975" s="205"/>
      <c r="G975" s="205"/>
      <c r="H975" s="205"/>
      <c r="I975" s="205"/>
      <c r="J975" s="205"/>
      <c r="P975" s="205"/>
      <c r="Q975" s="205"/>
      <c r="R975" s="205"/>
      <c r="S975" s="205"/>
      <c r="T975" s="205"/>
      <c r="U975" s="205"/>
      <c r="V975" s="205"/>
      <c r="W975" s="205"/>
      <c r="X975" s="205"/>
    </row>
    <row r="976" spans="1:24" ht="15.75" customHeight="1" x14ac:dyDescent="0.15">
      <c r="A976" s="205"/>
      <c r="B976" s="205"/>
      <c r="C976" s="205"/>
      <c r="D976" s="205"/>
      <c r="E976" s="205"/>
      <c r="F976" s="205"/>
      <c r="G976" s="205"/>
      <c r="H976" s="205"/>
      <c r="I976" s="205"/>
      <c r="J976" s="205"/>
      <c r="P976" s="205"/>
      <c r="Q976" s="205"/>
      <c r="R976" s="205"/>
      <c r="S976" s="205"/>
      <c r="T976" s="205"/>
      <c r="U976" s="205"/>
      <c r="V976" s="205"/>
      <c r="W976" s="205"/>
      <c r="X976" s="205"/>
    </row>
    <row r="977" spans="1:24" ht="15.75" customHeight="1" x14ac:dyDescent="0.15">
      <c r="A977" s="205"/>
      <c r="B977" s="205"/>
      <c r="C977" s="205"/>
      <c r="D977" s="205"/>
      <c r="E977" s="205"/>
      <c r="F977" s="205"/>
      <c r="G977" s="205"/>
      <c r="H977" s="205"/>
      <c r="I977" s="205"/>
      <c r="J977" s="205"/>
      <c r="P977" s="205"/>
      <c r="Q977" s="205"/>
      <c r="R977" s="205"/>
      <c r="S977" s="205"/>
      <c r="T977" s="205"/>
      <c r="U977" s="205"/>
      <c r="V977" s="205"/>
      <c r="W977" s="205"/>
      <c r="X977" s="205"/>
    </row>
    <row r="978" spans="1:24" ht="15.75" customHeight="1" x14ac:dyDescent="0.15">
      <c r="A978" s="205"/>
      <c r="B978" s="205"/>
      <c r="C978" s="205"/>
      <c r="D978" s="205"/>
      <c r="E978" s="205"/>
      <c r="F978" s="205"/>
      <c r="G978" s="205"/>
      <c r="H978" s="205"/>
      <c r="I978" s="205"/>
      <c r="J978" s="205"/>
      <c r="P978" s="205"/>
      <c r="Q978" s="205"/>
      <c r="R978" s="205"/>
      <c r="S978" s="205"/>
      <c r="T978" s="205"/>
      <c r="U978" s="205"/>
      <c r="V978" s="205"/>
      <c r="W978" s="205"/>
      <c r="X978" s="205"/>
    </row>
    <row r="979" spans="1:24" ht="15.75" customHeight="1" x14ac:dyDescent="0.15">
      <c r="A979" s="205"/>
      <c r="B979" s="205"/>
      <c r="C979" s="205"/>
      <c r="D979" s="205"/>
      <c r="E979" s="205"/>
      <c r="F979" s="205"/>
      <c r="G979" s="205"/>
      <c r="H979" s="205"/>
      <c r="I979" s="205"/>
      <c r="J979" s="205"/>
      <c r="P979" s="205"/>
      <c r="Q979" s="205"/>
      <c r="R979" s="205"/>
      <c r="S979" s="205"/>
      <c r="T979" s="205"/>
      <c r="U979" s="205"/>
      <c r="V979" s="205"/>
      <c r="W979" s="205"/>
      <c r="X979" s="205"/>
    </row>
    <row r="980" spans="1:24" ht="15.75" customHeight="1" x14ac:dyDescent="0.15">
      <c r="A980" s="205"/>
      <c r="B980" s="205"/>
      <c r="C980" s="205"/>
      <c r="D980" s="205"/>
      <c r="E980" s="205"/>
      <c r="F980" s="205"/>
      <c r="G980" s="205"/>
      <c r="H980" s="205"/>
      <c r="I980" s="205"/>
      <c r="J980" s="205"/>
      <c r="P980" s="205"/>
      <c r="Q980" s="205"/>
      <c r="R980" s="205"/>
      <c r="S980" s="205"/>
      <c r="T980" s="205"/>
      <c r="U980" s="205"/>
      <c r="V980" s="205"/>
      <c r="W980" s="205"/>
      <c r="X980" s="205"/>
    </row>
    <row r="981" spans="1:24" ht="15.75" customHeight="1" x14ac:dyDescent="0.15">
      <c r="A981" s="205"/>
      <c r="B981" s="205"/>
      <c r="C981" s="205"/>
      <c r="D981" s="205"/>
      <c r="E981" s="205"/>
      <c r="F981" s="205"/>
      <c r="G981" s="205"/>
      <c r="H981" s="205"/>
      <c r="I981" s="205"/>
      <c r="J981" s="205"/>
      <c r="P981" s="205"/>
      <c r="Q981" s="205"/>
      <c r="R981" s="205"/>
      <c r="S981" s="205"/>
      <c r="T981" s="205"/>
      <c r="U981" s="205"/>
      <c r="V981" s="205"/>
      <c r="W981" s="205"/>
      <c r="X981" s="205"/>
    </row>
    <row r="982" spans="1:24" ht="15.75" customHeight="1" x14ac:dyDescent="0.15">
      <c r="A982" s="205"/>
      <c r="B982" s="205"/>
      <c r="C982" s="205"/>
      <c r="D982" s="205"/>
      <c r="E982" s="205"/>
      <c r="F982" s="205"/>
      <c r="G982" s="205"/>
      <c r="H982" s="205"/>
      <c r="I982" s="205"/>
      <c r="J982" s="205"/>
      <c r="P982" s="205"/>
      <c r="Q982" s="205"/>
      <c r="R982" s="205"/>
      <c r="S982" s="205"/>
      <c r="T982" s="205"/>
      <c r="U982" s="205"/>
      <c r="V982" s="205"/>
      <c r="W982" s="205"/>
      <c r="X982" s="205"/>
    </row>
    <row r="983" spans="1:24" ht="15.75" customHeight="1" x14ac:dyDescent="0.15">
      <c r="A983" s="205"/>
      <c r="B983" s="205"/>
      <c r="C983" s="205"/>
      <c r="D983" s="205"/>
      <c r="E983" s="205"/>
      <c r="F983" s="205"/>
      <c r="G983" s="205"/>
      <c r="H983" s="205"/>
      <c r="I983" s="205"/>
      <c r="J983" s="205"/>
      <c r="P983" s="205"/>
      <c r="Q983" s="205"/>
      <c r="R983" s="205"/>
      <c r="S983" s="205"/>
      <c r="T983" s="205"/>
      <c r="U983" s="205"/>
      <c r="V983" s="205"/>
      <c r="W983" s="205"/>
      <c r="X983" s="205"/>
    </row>
    <row r="984" spans="1:24" ht="15.75" customHeight="1" x14ac:dyDescent="0.15">
      <c r="A984" s="205"/>
      <c r="B984" s="205"/>
      <c r="C984" s="205"/>
      <c r="D984" s="205"/>
      <c r="E984" s="205"/>
      <c r="F984" s="205"/>
      <c r="G984" s="205"/>
      <c r="H984" s="205"/>
      <c r="I984" s="205"/>
      <c r="J984" s="205"/>
      <c r="P984" s="205"/>
      <c r="Q984" s="205"/>
      <c r="R984" s="205"/>
      <c r="S984" s="205"/>
      <c r="T984" s="205"/>
      <c r="U984" s="205"/>
      <c r="V984" s="205"/>
      <c r="W984" s="205"/>
      <c r="X984" s="205"/>
    </row>
    <row r="985" spans="1:24" ht="15.75" customHeight="1" x14ac:dyDescent="0.15">
      <c r="A985" s="205"/>
      <c r="B985" s="205"/>
      <c r="C985" s="205"/>
      <c r="D985" s="205"/>
      <c r="E985" s="205"/>
      <c r="F985" s="205"/>
      <c r="G985" s="205"/>
      <c r="H985" s="205"/>
      <c r="I985" s="205"/>
      <c r="J985" s="205"/>
      <c r="P985" s="205"/>
      <c r="Q985" s="205"/>
      <c r="R985" s="205"/>
      <c r="S985" s="205"/>
      <c r="T985" s="205"/>
      <c r="U985" s="205"/>
      <c r="V985" s="205"/>
      <c r="W985" s="205"/>
      <c r="X985" s="205"/>
    </row>
    <row r="986" spans="1:24" ht="15.75" customHeight="1" x14ac:dyDescent="0.15">
      <c r="A986" s="205"/>
      <c r="B986" s="205"/>
      <c r="C986" s="205"/>
      <c r="D986" s="205"/>
      <c r="E986" s="205"/>
      <c r="F986" s="205"/>
      <c r="G986" s="205"/>
      <c r="H986" s="205"/>
      <c r="I986" s="205"/>
      <c r="J986" s="205"/>
      <c r="P986" s="205"/>
      <c r="Q986" s="205"/>
      <c r="R986" s="205"/>
      <c r="S986" s="205"/>
      <c r="T986" s="205"/>
      <c r="U986" s="205"/>
      <c r="V986" s="205"/>
      <c r="W986" s="205"/>
      <c r="X986" s="205"/>
    </row>
    <row r="987" spans="1:24" ht="15.75" customHeight="1" x14ac:dyDescent="0.15">
      <c r="A987" s="205"/>
      <c r="B987" s="205"/>
      <c r="C987" s="205"/>
      <c r="D987" s="205"/>
      <c r="E987" s="205"/>
      <c r="F987" s="205"/>
      <c r="G987" s="205"/>
      <c r="H987" s="205"/>
      <c r="I987" s="205"/>
      <c r="J987" s="205"/>
      <c r="P987" s="205"/>
      <c r="Q987" s="205"/>
      <c r="R987" s="205"/>
      <c r="S987" s="205"/>
      <c r="T987" s="205"/>
      <c r="U987" s="205"/>
      <c r="V987" s="205"/>
      <c r="W987" s="205"/>
      <c r="X987" s="205"/>
    </row>
    <row r="988" spans="1:24" ht="15.75" customHeight="1" x14ac:dyDescent="0.15">
      <c r="A988" s="205"/>
      <c r="B988" s="205"/>
      <c r="C988" s="205"/>
      <c r="D988" s="205"/>
      <c r="E988" s="205"/>
      <c r="F988" s="205"/>
      <c r="G988" s="205"/>
      <c r="H988" s="205"/>
      <c r="I988" s="205"/>
      <c r="J988" s="205"/>
      <c r="P988" s="205"/>
      <c r="Q988" s="205"/>
      <c r="R988" s="205"/>
      <c r="S988" s="205"/>
      <c r="T988" s="205"/>
      <c r="U988" s="205"/>
      <c r="V988" s="205"/>
      <c r="W988" s="205"/>
      <c r="X988" s="205"/>
    </row>
    <row r="989" spans="1:24" ht="15.75" customHeight="1" x14ac:dyDescent="0.15">
      <c r="A989" s="205"/>
      <c r="B989" s="205"/>
      <c r="C989" s="205"/>
      <c r="D989" s="205"/>
      <c r="E989" s="205"/>
      <c r="F989" s="205"/>
      <c r="G989" s="205"/>
      <c r="H989" s="205"/>
      <c r="I989" s="205"/>
      <c r="J989" s="205"/>
      <c r="P989" s="205"/>
      <c r="Q989" s="205"/>
      <c r="R989" s="205"/>
      <c r="S989" s="205"/>
      <c r="T989" s="205"/>
      <c r="U989" s="205"/>
      <c r="V989" s="205"/>
      <c r="W989" s="205"/>
      <c r="X989" s="205"/>
    </row>
    <row r="990" spans="1:24" ht="15.75" customHeight="1" x14ac:dyDescent="0.15">
      <c r="A990" s="205"/>
      <c r="B990" s="205"/>
      <c r="C990" s="205"/>
      <c r="D990" s="205"/>
      <c r="E990" s="205"/>
      <c r="F990" s="205"/>
      <c r="G990" s="205"/>
      <c r="H990" s="205"/>
      <c r="I990" s="205"/>
      <c r="J990" s="205"/>
      <c r="P990" s="205"/>
      <c r="Q990" s="205"/>
      <c r="R990" s="205"/>
      <c r="S990" s="205"/>
      <c r="T990" s="205"/>
      <c r="U990" s="205"/>
      <c r="V990" s="205"/>
      <c r="W990" s="205"/>
      <c r="X990" s="205"/>
    </row>
    <row r="991" spans="1:24" ht="15.75" customHeight="1" x14ac:dyDescent="0.15">
      <c r="A991" s="205"/>
      <c r="B991" s="205"/>
      <c r="C991" s="205"/>
      <c r="D991" s="205"/>
      <c r="E991" s="205"/>
      <c r="F991" s="205"/>
      <c r="G991" s="205"/>
      <c r="H991" s="205"/>
      <c r="I991" s="205"/>
      <c r="J991" s="205"/>
      <c r="P991" s="205"/>
      <c r="Q991" s="205"/>
      <c r="R991" s="205"/>
      <c r="S991" s="205"/>
      <c r="T991" s="205"/>
      <c r="U991" s="205"/>
      <c r="V991" s="205"/>
      <c r="W991" s="205"/>
      <c r="X991" s="205"/>
    </row>
    <row r="992" spans="1:24" ht="15.75" customHeight="1" x14ac:dyDescent="0.15">
      <c r="A992" s="205"/>
      <c r="B992" s="205"/>
      <c r="C992" s="205"/>
      <c r="D992" s="205"/>
      <c r="E992" s="205"/>
      <c r="F992" s="205"/>
      <c r="G992" s="205"/>
      <c r="H992" s="205"/>
      <c r="I992" s="205"/>
      <c r="J992" s="205"/>
      <c r="P992" s="205"/>
      <c r="Q992" s="205"/>
      <c r="R992" s="205"/>
      <c r="S992" s="205"/>
      <c r="T992" s="205"/>
      <c r="U992" s="205"/>
      <c r="V992" s="205"/>
      <c r="W992" s="205"/>
      <c r="X992" s="205"/>
    </row>
    <row r="993" spans="1:24" ht="15.75" customHeight="1" x14ac:dyDescent="0.15">
      <c r="A993" s="205"/>
      <c r="B993" s="205"/>
      <c r="C993" s="205"/>
      <c r="D993" s="205"/>
      <c r="E993" s="205"/>
      <c r="F993" s="205"/>
      <c r="G993" s="205"/>
      <c r="H993" s="205"/>
      <c r="I993" s="205"/>
      <c r="J993" s="205"/>
      <c r="P993" s="205"/>
      <c r="Q993" s="205"/>
      <c r="R993" s="205"/>
      <c r="S993" s="205"/>
      <c r="T993" s="205"/>
      <c r="U993" s="205"/>
      <c r="V993" s="205"/>
      <c r="W993" s="205"/>
      <c r="X993" s="205"/>
    </row>
    <row r="994" spans="1:24" ht="15.75" customHeight="1" x14ac:dyDescent="0.15">
      <c r="A994" s="205"/>
      <c r="B994" s="205"/>
      <c r="C994" s="205"/>
      <c r="D994" s="205"/>
      <c r="E994" s="205"/>
      <c r="F994" s="205"/>
      <c r="G994" s="205"/>
      <c r="H994" s="205"/>
      <c r="I994" s="205"/>
      <c r="J994" s="205"/>
      <c r="P994" s="205"/>
      <c r="Q994" s="205"/>
      <c r="R994" s="205"/>
      <c r="S994" s="205"/>
      <c r="T994" s="205"/>
      <c r="U994" s="205"/>
      <c r="V994" s="205"/>
      <c r="W994" s="205"/>
      <c r="X994" s="205"/>
    </row>
    <row r="995" spans="1:24" ht="15.75" customHeight="1" x14ac:dyDescent="0.15">
      <c r="A995" s="205"/>
      <c r="B995" s="205"/>
      <c r="C995" s="205"/>
      <c r="D995" s="205"/>
      <c r="E995" s="205"/>
      <c r="F995" s="205"/>
      <c r="G995" s="205"/>
      <c r="H995" s="205"/>
      <c r="I995" s="205"/>
      <c r="J995" s="205"/>
      <c r="P995" s="205"/>
      <c r="Q995" s="205"/>
      <c r="R995" s="205"/>
      <c r="S995" s="205"/>
      <c r="T995" s="205"/>
      <c r="U995" s="205"/>
      <c r="V995" s="205"/>
      <c r="W995" s="205"/>
      <c r="X995" s="205"/>
    </row>
    <row r="996" spans="1:24" ht="15.75" customHeight="1" x14ac:dyDescent="0.15">
      <c r="A996" s="205"/>
      <c r="B996" s="205"/>
      <c r="C996" s="205"/>
      <c r="D996" s="205"/>
      <c r="E996" s="205"/>
      <c r="F996" s="205"/>
      <c r="G996" s="205"/>
      <c r="H996" s="205"/>
      <c r="I996" s="205"/>
      <c r="J996" s="205"/>
      <c r="P996" s="205"/>
      <c r="Q996" s="205"/>
      <c r="R996" s="205"/>
      <c r="S996" s="205"/>
      <c r="T996" s="205"/>
      <c r="U996" s="205"/>
      <c r="V996" s="205"/>
      <c r="W996" s="205"/>
      <c r="X996" s="205"/>
    </row>
    <row r="997" spans="1:24" ht="15.75" customHeight="1" x14ac:dyDescent="0.15">
      <c r="A997" s="205"/>
      <c r="B997" s="205"/>
      <c r="C997" s="205"/>
      <c r="D997" s="205"/>
      <c r="E997" s="205"/>
      <c r="F997" s="205"/>
      <c r="G997" s="205"/>
      <c r="H997" s="205"/>
      <c r="I997" s="205"/>
      <c r="J997" s="205"/>
      <c r="P997" s="205"/>
      <c r="Q997" s="205"/>
      <c r="R997" s="205"/>
      <c r="S997" s="205"/>
      <c r="T997" s="205"/>
      <c r="U997" s="205"/>
      <c r="V997" s="205"/>
      <c r="W997" s="205"/>
      <c r="X997" s="205"/>
    </row>
  </sheetData>
  <autoFilter ref="F4:O4" xr:uid="{00000000-0001-0000-0500-000000000000}"/>
  <mergeCells count="1">
    <mergeCell ref="B3:N3"/>
  </mergeCells>
  <hyperlinks>
    <hyperlink ref="B1" r:id="rId1" display="Source: World bank 2022" xr:uid="{BF9BB2FE-FAC9-1E43-B7D5-2E4180372012}"/>
  </hyperlinks>
  <pageMargins left="0.7" right="0.7" top="0.78740157499999996" bottom="0.78740157499999996" header="0" footer="0"/>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7">
    <tabColor rgb="FFC00000"/>
  </sheetPr>
  <dimension ref="A1:Z999"/>
  <sheetViews>
    <sheetView topLeftCell="A27" workbookViewId="0">
      <selection activeCell="A46" sqref="A46"/>
    </sheetView>
  </sheetViews>
  <sheetFormatPr baseColWidth="10" defaultColWidth="12.6640625" defaultRowHeight="15" customHeight="1" x14ac:dyDescent="0.15"/>
  <cols>
    <col min="1" max="1" width="18.1640625" customWidth="1"/>
    <col min="2" max="13" width="14.1640625" customWidth="1"/>
    <col min="14" max="26" width="11" customWidth="1"/>
  </cols>
  <sheetData>
    <row r="1" spans="1:26" ht="13.5" customHeight="1" x14ac:dyDescent="0.25">
      <c r="A1" s="391" t="s">
        <v>758</v>
      </c>
      <c r="C1" s="500" t="s">
        <v>759</v>
      </c>
      <c r="D1" s="392"/>
    </row>
    <row r="2" spans="1:26" ht="13.5" customHeight="1" x14ac:dyDescent="0.25">
      <c r="A2" s="393"/>
      <c r="C2" s="394"/>
      <c r="D2" s="394"/>
    </row>
    <row r="3" spans="1:26" ht="13.5" customHeight="1" x14ac:dyDescent="0.15">
      <c r="A3" s="901" t="s">
        <v>632</v>
      </c>
      <c r="B3" s="901"/>
      <c r="C3" s="901"/>
      <c r="D3" s="901"/>
      <c r="E3" s="901"/>
      <c r="F3" s="901"/>
      <c r="G3" s="901"/>
      <c r="H3" s="901"/>
      <c r="I3" s="901"/>
      <c r="J3" s="901"/>
      <c r="K3" s="901"/>
      <c r="L3" s="901"/>
      <c r="M3" s="901"/>
      <c r="N3" s="901"/>
    </row>
    <row r="4" spans="1:26" ht="13.5" customHeight="1" x14ac:dyDescent="0.2">
      <c r="A4" s="395" t="s">
        <v>410</v>
      </c>
      <c r="B4" s="396" t="s">
        <v>750</v>
      </c>
      <c r="C4" s="482" t="s">
        <v>751</v>
      </c>
      <c r="D4" s="482" t="s">
        <v>752</v>
      </c>
      <c r="E4" s="482" t="s">
        <v>753</v>
      </c>
      <c r="F4" s="482" t="s">
        <v>754</v>
      </c>
      <c r="G4" s="482" t="s">
        <v>755</v>
      </c>
      <c r="H4" s="482" t="s">
        <v>756</v>
      </c>
      <c r="I4" s="482" t="s">
        <v>749</v>
      </c>
      <c r="J4" s="482" t="s">
        <v>748</v>
      </c>
      <c r="K4" s="482" t="s">
        <v>747</v>
      </c>
      <c r="L4" s="482" t="s">
        <v>746</v>
      </c>
      <c r="M4" s="483" t="s">
        <v>745</v>
      </c>
      <c r="N4" s="482" t="s">
        <v>744</v>
      </c>
      <c r="O4" s="397"/>
      <c r="P4" s="397"/>
      <c r="Q4" s="397"/>
      <c r="R4" s="397"/>
      <c r="S4" s="397"/>
      <c r="T4" s="397"/>
      <c r="U4" s="397"/>
      <c r="V4" s="397"/>
      <c r="W4" s="397"/>
      <c r="X4" s="397"/>
      <c r="Y4" s="397"/>
      <c r="Z4" s="397"/>
    </row>
    <row r="5" spans="1:26" ht="13.5" customHeight="1" x14ac:dyDescent="0.2">
      <c r="A5" s="398" t="s">
        <v>411</v>
      </c>
      <c r="B5" s="559">
        <v>16.7883129958098</v>
      </c>
      <c r="C5" s="559">
        <v>16.875228918858099</v>
      </c>
      <c r="D5" s="559">
        <v>17.215076949047901</v>
      </c>
      <c r="E5" s="559">
        <v>17.091775415742099</v>
      </c>
      <c r="F5" s="559">
        <v>16.3462098993311</v>
      </c>
      <c r="G5" s="559">
        <v>16.241791821791001</v>
      </c>
      <c r="H5" s="559">
        <v>16.091556549072301</v>
      </c>
      <c r="I5" s="559">
        <v>15.5537950639985</v>
      </c>
      <c r="J5" s="559">
        <v>15.3789969399374</v>
      </c>
      <c r="K5" s="559">
        <v>15.7871930848428</v>
      </c>
      <c r="L5" s="560">
        <v>15.9897813796997</v>
      </c>
      <c r="M5" s="560"/>
      <c r="N5" s="560"/>
    </row>
    <row r="6" spans="1:26" ht="13.5" customHeight="1" x14ac:dyDescent="0.2">
      <c r="A6" s="399" t="s">
        <v>412</v>
      </c>
      <c r="B6" s="561"/>
      <c r="C6" s="561"/>
      <c r="D6" s="561"/>
      <c r="E6" s="561"/>
      <c r="F6" s="561"/>
      <c r="G6" s="561"/>
      <c r="H6" s="561"/>
      <c r="I6" s="561"/>
      <c r="J6" s="561"/>
      <c r="K6" s="561"/>
      <c r="L6" s="561"/>
      <c r="M6" s="561"/>
      <c r="N6" s="561"/>
    </row>
    <row r="7" spans="1:26" ht="13.5" customHeight="1" x14ac:dyDescent="0.2">
      <c r="A7" s="398" t="s">
        <v>413</v>
      </c>
      <c r="B7" s="560"/>
      <c r="C7" s="560"/>
      <c r="D7" s="560"/>
      <c r="E7" s="560"/>
      <c r="F7" s="560"/>
      <c r="G7" s="560"/>
      <c r="H7" s="560"/>
      <c r="I7" s="560"/>
      <c r="J7" s="560"/>
      <c r="K7" s="560"/>
      <c r="L7" s="560"/>
      <c r="M7" s="560"/>
      <c r="N7" s="560"/>
    </row>
    <row r="8" spans="1:26" ht="13.5" customHeight="1" x14ac:dyDescent="0.2">
      <c r="A8" s="399" t="s">
        <v>414</v>
      </c>
      <c r="B8" s="562">
        <v>55.5875903998936</v>
      </c>
      <c r="C8" s="562">
        <v>53.862659584411197</v>
      </c>
      <c r="D8" s="562">
        <v>54.170247680165602</v>
      </c>
      <c r="E8" s="562">
        <v>54.252000290782703</v>
      </c>
      <c r="F8" s="562">
        <v>52.525039445835603</v>
      </c>
      <c r="G8" s="562">
        <v>52.885855258447698</v>
      </c>
      <c r="H8" s="562">
        <v>52.765429468608502</v>
      </c>
      <c r="I8" s="562">
        <v>52.638426338289101</v>
      </c>
      <c r="J8" s="562">
        <v>51.013007090764901</v>
      </c>
      <c r="K8" s="562">
        <v>51.626411074416602</v>
      </c>
      <c r="L8" s="562">
        <v>52.2404480618995</v>
      </c>
      <c r="M8" s="562">
        <v>49.213276046768598</v>
      </c>
      <c r="N8" s="562">
        <v>48.765706763975103</v>
      </c>
    </row>
    <row r="9" spans="1:26" ht="13.5" customHeight="1" x14ac:dyDescent="0.2">
      <c r="A9" s="398" t="s">
        <v>415</v>
      </c>
      <c r="B9" s="559">
        <v>31.517971038818398</v>
      </c>
      <c r="C9" s="559">
        <v>32.628430550257903</v>
      </c>
      <c r="D9" s="559">
        <v>33.843716811874501</v>
      </c>
      <c r="E9" s="559">
        <v>34.3937573811058</v>
      </c>
      <c r="F9" s="559">
        <v>35.470252114951997</v>
      </c>
      <c r="G9" s="559">
        <v>36.68089076703</v>
      </c>
      <c r="H9" s="559">
        <v>37.927528381347699</v>
      </c>
      <c r="I9" s="559">
        <v>38.564304351806598</v>
      </c>
      <c r="J9" s="559">
        <v>38.232192993164098</v>
      </c>
      <c r="K9" s="559">
        <v>38.143833160400398</v>
      </c>
      <c r="L9" s="559">
        <v>39.3659477233887</v>
      </c>
      <c r="M9" s="559">
        <v>39.826195051432798</v>
      </c>
      <c r="N9" s="559">
        <v>41.817511863859103</v>
      </c>
    </row>
    <row r="10" spans="1:26" ht="13.5" customHeight="1" x14ac:dyDescent="0.2">
      <c r="A10" s="399" t="s">
        <v>416</v>
      </c>
      <c r="B10" s="561">
        <v>0.92116932502225002</v>
      </c>
      <c r="C10" s="562">
        <v>0.94310590275174</v>
      </c>
      <c r="D10" s="561">
        <v>0.94808023196736702</v>
      </c>
      <c r="E10" s="561">
        <v>0.93947639169769004</v>
      </c>
      <c r="F10" s="561">
        <v>0.92991796912265301</v>
      </c>
      <c r="G10" s="561">
        <v>0.91741410882976504</v>
      </c>
      <c r="H10" s="561">
        <v>0.93151611294883996</v>
      </c>
      <c r="I10" s="561">
        <v>0.92567306725693899</v>
      </c>
      <c r="J10" s="561">
        <v>0.913742498965049</v>
      </c>
      <c r="K10" s="561">
        <v>0.90170545862780604</v>
      </c>
      <c r="L10" s="561">
        <v>0.90344638979917702</v>
      </c>
      <c r="M10" s="561"/>
      <c r="N10" s="561"/>
    </row>
    <row r="11" spans="1:26" ht="13.5" customHeight="1" x14ac:dyDescent="0.2">
      <c r="A11" s="398" t="s">
        <v>417</v>
      </c>
      <c r="B11" s="560"/>
      <c r="C11" s="560"/>
      <c r="D11" s="560"/>
      <c r="E11" s="560"/>
      <c r="F11" s="560"/>
      <c r="G11" s="560"/>
      <c r="H11" s="560">
        <v>0.70854967832565297</v>
      </c>
      <c r="I11" s="560">
        <v>0.69233863246035598</v>
      </c>
      <c r="J11" s="560">
        <v>0.67754543305651405</v>
      </c>
      <c r="K11" s="560">
        <v>0.66395705785609505</v>
      </c>
      <c r="L11" s="560">
        <v>0.63906884193420399</v>
      </c>
      <c r="M11" s="560"/>
      <c r="N11" s="560"/>
    </row>
    <row r="12" spans="1:26" ht="13.5" customHeight="1" x14ac:dyDescent="0.2">
      <c r="A12" s="399" t="s">
        <v>418</v>
      </c>
      <c r="B12" s="562">
        <v>80.931800842285199</v>
      </c>
      <c r="C12" s="562">
        <v>79.649224336251805</v>
      </c>
      <c r="D12" s="562">
        <v>81.621079026722896</v>
      </c>
      <c r="E12" s="562">
        <v>80.528467682759597</v>
      </c>
      <c r="F12" s="562">
        <v>81.907906824981495</v>
      </c>
      <c r="G12" s="562">
        <v>97.737232476714794</v>
      </c>
      <c r="H12" s="562">
        <v>115.91114807128901</v>
      </c>
      <c r="I12" s="562">
        <v>130.894119262695</v>
      </c>
      <c r="J12" s="562">
        <v>145.39891052246099</v>
      </c>
      <c r="K12" s="562">
        <v>171.14537048339801</v>
      </c>
      <c r="L12" s="561">
        <v>203.68873596191401</v>
      </c>
      <c r="M12" s="561">
        <v>228.87097084865101</v>
      </c>
      <c r="N12" s="561">
        <v>249.815123242303</v>
      </c>
    </row>
    <row r="13" spans="1:26" ht="13.5" customHeight="1" x14ac:dyDescent="0.2">
      <c r="A13" s="398" t="s">
        <v>419</v>
      </c>
      <c r="B13" s="559">
        <v>2.2019014358520499</v>
      </c>
      <c r="C13" s="559">
        <v>2.17441252434035</v>
      </c>
      <c r="D13" s="559">
        <v>2.2743627372266602</v>
      </c>
      <c r="E13" s="559">
        <v>2.3387519715806202</v>
      </c>
      <c r="F13" s="559">
        <v>2.4407948180483698</v>
      </c>
      <c r="G13" s="559">
        <v>2.4491550559722799</v>
      </c>
      <c r="H13" s="559">
        <v>2.5795538425445601</v>
      </c>
      <c r="I13" s="559">
        <v>2.36895847320557</v>
      </c>
      <c r="J13" s="559">
        <v>2.3291382789611799</v>
      </c>
      <c r="K13" s="559">
        <v>2.23331499099731</v>
      </c>
      <c r="L13" s="559">
        <v>2.1421701908111599</v>
      </c>
      <c r="M13" s="559">
        <v>2.1328138807707901</v>
      </c>
      <c r="N13" s="559">
        <v>2.1522909392704999</v>
      </c>
    </row>
    <row r="14" spans="1:26" ht="13.5" customHeight="1" x14ac:dyDescent="0.2">
      <c r="A14" s="399" t="s">
        <v>420</v>
      </c>
      <c r="B14" s="561"/>
      <c r="C14" s="561"/>
      <c r="D14" s="561"/>
      <c r="E14" s="561"/>
      <c r="F14" s="561"/>
      <c r="G14" s="561"/>
      <c r="H14" s="561"/>
      <c r="I14" s="561"/>
      <c r="J14" s="561"/>
      <c r="K14" s="561"/>
      <c r="L14" s="561"/>
      <c r="M14" s="561"/>
      <c r="N14" s="561"/>
    </row>
    <row r="15" spans="1:26" ht="13.5" customHeight="1" x14ac:dyDescent="0.2">
      <c r="A15" s="398" t="s">
        <v>202</v>
      </c>
      <c r="B15" s="560">
        <v>3.1611635684967001</v>
      </c>
      <c r="C15" s="559">
        <v>3.6794926738971498</v>
      </c>
      <c r="D15" s="559">
        <v>4.6003390862150297</v>
      </c>
      <c r="E15" s="559">
        <v>6.4400490236257699</v>
      </c>
      <c r="F15" s="559">
        <v>8.0841593421822395</v>
      </c>
      <c r="G15" s="559">
        <v>11.038632007011801</v>
      </c>
      <c r="H15" s="559">
        <v>11.0821228027344</v>
      </c>
      <c r="I15" s="559">
        <v>14.6225633621216</v>
      </c>
      <c r="J15" s="560">
        <v>22.162218093872099</v>
      </c>
      <c r="K15" s="560">
        <v>29.999244689941399</v>
      </c>
      <c r="L15" s="560">
        <v>42.986240386962898</v>
      </c>
      <c r="M15" s="560"/>
      <c r="N15" s="560"/>
    </row>
    <row r="16" spans="1:26" ht="13.5" customHeight="1" x14ac:dyDescent="0.2">
      <c r="A16" s="399" t="s">
        <v>421</v>
      </c>
      <c r="B16" s="562">
        <v>165.62904357910199</v>
      </c>
      <c r="C16" s="562">
        <v>158.07637990224001</v>
      </c>
      <c r="D16" s="562">
        <v>178.73864469413101</v>
      </c>
      <c r="E16" s="562">
        <v>183.601570718517</v>
      </c>
      <c r="F16" s="562">
        <v>185.209493906761</v>
      </c>
      <c r="G16" s="562">
        <v>173.02946372636401</v>
      </c>
      <c r="H16" s="562">
        <v>166.47901916503901</v>
      </c>
      <c r="I16" s="562">
        <v>166.17025756835901</v>
      </c>
      <c r="J16" s="562">
        <v>162.58212280273401</v>
      </c>
      <c r="K16" s="562">
        <v>158.37783813476599</v>
      </c>
      <c r="L16" s="562">
        <v>164.226486206055</v>
      </c>
      <c r="M16" s="562">
        <v>165.19678301063999</v>
      </c>
      <c r="N16" s="562">
        <v>161.80781396485401</v>
      </c>
    </row>
    <row r="17" spans="1:14" ht="13.5" customHeight="1" x14ac:dyDescent="0.2">
      <c r="A17" s="398" t="s">
        <v>422</v>
      </c>
      <c r="B17" s="559">
        <v>1.63776314258575</v>
      </c>
      <c r="C17" s="559">
        <v>1.55025098131036</v>
      </c>
      <c r="D17" s="559">
        <v>1.5267298977838799</v>
      </c>
      <c r="E17" s="559">
        <v>1.52969408421963</v>
      </c>
      <c r="F17" s="559">
        <v>1.55508330771884</v>
      </c>
      <c r="G17" s="559">
        <v>1.5304750212812901</v>
      </c>
      <c r="H17" s="559">
        <v>1.52054727077484</v>
      </c>
      <c r="I17" s="559">
        <v>1.5518875122070299</v>
      </c>
      <c r="J17" s="559">
        <v>1.6056978702545199</v>
      </c>
      <c r="K17" s="559">
        <v>1.5551782846450799</v>
      </c>
      <c r="L17" s="560">
        <v>1.51344382762909</v>
      </c>
      <c r="M17" s="560"/>
      <c r="N17" s="560"/>
    </row>
    <row r="18" spans="1:14" ht="13.5" customHeight="1" x14ac:dyDescent="0.2">
      <c r="A18" s="399" t="s">
        <v>423</v>
      </c>
      <c r="B18" s="562">
        <v>1.5266409999999999</v>
      </c>
      <c r="C18" s="562">
        <v>1.5462020000000001</v>
      </c>
      <c r="D18" s="562">
        <v>1.5181530000000001</v>
      </c>
      <c r="E18" s="562">
        <v>1.530216</v>
      </c>
      <c r="F18" s="562">
        <v>1.5454559999999999</v>
      </c>
      <c r="G18" s="562">
        <v>1.533296</v>
      </c>
      <c r="H18" s="562">
        <v>1.56288</v>
      </c>
      <c r="I18" s="562">
        <v>1.5593589999999999</v>
      </c>
      <c r="J18" s="562">
        <v>1.56525</v>
      </c>
      <c r="K18" s="562">
        <v>1.5445850000000001</v>
      </c>
      <c r="L18" s="562">
        <v>1.5042869999999999</v>
      </c>
      <c r="M18" s="562">
        <v>1.450002</v>
      </c>
      <c r="N18" s="562">
        <v>1.4380329999999999</v>
      </c>
    </row>
    <row r="19" spans="1:14" ht="13.5" customHeight="1" x14ac:dyDescent="0.2">
      <c r="A19" s="398" t="s">
        <v>424</v>
      </c>
      <c r="B19" s="559">
        <v>0.85084199999999999</v>
      </c>
      <c r="C19" s="559">
        <v>0.85578900000000002</v>
      </c>
      <c r="D19" s="559">
        <v>0.84540700000000002</v>
      </c>
      <c r="E19" s="559">
        <v>0.84559499999999999</v>
      </c>
      <c r="F19" s="559">
        <v>0.85046100000000002</v>
      </c>
      <c r="G19" s="559">
        <v>0.83205300000000004</v>
      </c>
      <c r="H19" s="559">
        <v>0.83748100000000003</v>
      </c>
      <c r="I19" s="559">
        <v>0.82761799999999996</v>
      </c>
      <c r="J19" s="559">
        <v>0.80591000000000002</v>
      </c>
      <c r="K19" s="559">
        <v>0.78414399999999995</v>
      </c>
      <c r="L19" s="559">
        <v>0.75171600000000005</v>
      </c>
      <c r="M19" s="559">
        <v>0.73328300000000002</v>
      </c>
      <c r="N19" s="559">
        <v>0.76851000000000003</v>
      </c>
    </row>
    <row r="20" spans="1:14" ht="13.5" customHeight="1" x14ac:dyDescent="0.2">
      <c r="A20" s="399" t="s">
        <v>425</v>
      </c>
      <c r="B20" s="562">
        <v>0.32344001531601002</v>
      </c>
      <c r="C20" s="562">
        <v>0.30099409999082699</v>
      </c>
      <c r="D20" s="562">
        <v>0.324175231666612</v>
      </c>
      <c r="E20" s="562">
        <v>0.32148768173962999</v>
      </c>
      <c r="F20" s="562">
        <v>0.35666458092213899</v>
      </c>
      <c r="G20" s="562">
        <v>0.412910833460368</v>
      </c>
      <c r="H20" s="562">
        <v>0.48171278834343001</v>
      </c>
      <c r="I20" s="562">
        <v>0.48270857334137002</v>
      </c>
      <c r="J20" s="562">
        <v>0.47449091076850902</v>
      </c>
      <c r="K20" s="562">
        <v>0.46951749920844998</v>
      </c>
      <c r="L20" s="562">
        <v>0.48275649547576899</v>
      </c>
      <c r="M20" s="562">
        <v>0.508902710440301</v>
      </c>
      <c r="N20" s="562">
        <v>0.53172442765947203</v>
      </c>
    </row>
    <row r="21" spans="1:14" ht="13.5" customHeight="1" x14ac:dyDescent="0.2">
      <c r="A21" s="398" t="s">
        <v>426</v>
      </c>
      <c r="B21" s="559">
        <v>1.1252338886261</v>
      </c>
      <c r="C21" s="559">
        <v>1.0814024163993401</v>
      </c>
      <c r="D21" s="559">
        <v>1.0962190822502</v>
      </c>
      <c r="E21" s="559">
        <v>1.1031408180194799</v>
      </c>
      <c r="F21" s="559">
        <v>1.13470387465716</v>
      </c>
      <c r="G21" s="559">
        <v>1.1171217584372899</v>
      </c>
      <c r="H21" s="559">
        <v>1.1239091157913199</v>
      </c>
      <c r="I21" s="559">
        <v>1.14095890522003</v>
      </c>
      <c r="J21" s="559">
        <v>1.1750072240829501</v>
      </c>
      <c r="K21" s="559">
        <v>1.17334520816803</v>
      </c>
      <c r="L21" s="559">
        <v>1.1724950075149501</v>
      </c>
      <c r="M21" s="559">
        <v>1.1464685350853501</v>
      </c>
      <c r="N21" s="559">
        <v>1.13475874426384</v>
      </c>
    </row>
    <row r="22" spans="1:14" ht="13.5" customHeight="1" x14ac:dyDescent="0.2">
      <c r="A22" s="399" t="s">
        <v>427</v>
      </c>
      <c r="B22" s="562">
        <v>0.17862726747989699</v>
      </c>
      <c r="C22" s="562">
        <v>0.17392048716625799</v>
      </c>
      <c r="D22" s="562">
        <v>0.18671063270683699</v>
      </c>
      <c r="E22" s="562">
        <v>0.195920148174592</v>
      </c>
      <c r="F22" s="562">
        <v>0.20299545515664999</v>
      </c>
      <c r="G22" s="562">
        <v>0.209245553040946</v>
      </c>
      <c r="H22" s="562">
        <v>0.20602589845657299</v>
      </c>
      <c r="I22" s="562">
        <v>0.200895845890045</v>
      </c>
      <c r="J22" s="562">
        <v>0.19827938079834001</v>
      </c>
      <c r="K22" s="562">
        <v>0.198293626308441</v>
      </c>
      <c r="L22" s="562">
        <v>0.208697304129601</v>
      </c>
      <c r="M22" s="562">
        <v>0.200239371850123</v>
      </c>
      <c r="N22" s="562">
        <v>0.192466230505417</v>
      </c>
    </row>
    <row r="23" spans="1:14" ht="13.5" customHeight="1" x14ac:dyDescent="0.2">
      <c r="A23" s="398" t="s">
        <v>215</v>
      </c>
      <c r="B23" s="559">
        <v>24.732118606567401</v>
      </c>
      <c r="C23" s="559">
        <v>24.345924553028102</v>
      </c>
      <c r="D23" s="559">
        <v>25.727219294063602</v>
      </c>
      <c r="E23" s="559">
        <v>26.595113215019602</v>
      </c>
      <c r="F23" s="559">
        <v>27.5444982916793</v>
      </c>
      <c r="G23" s="559">
        <v>28.066808501223399</v>
      </c>
      <c r="H23" s="559">
        <v>29.010705947876001</v>
      </c>
      <c r="I23" s="559">
        <v>29.171981811523398</v>
      </c>
      <c r="J23" s="559">
        <v>29.483690261840799</v>
      </c>
      <c r="K23" s="559">
        <v>29.398271560668899</v>
      </c>
      <c r="L23" s="559">
        <v>29.214879989623999</v>
      </c>
      <c r="M23" s="559">
        <v>29.132148448446198</v>
      </c>
      <c r="N23" s="559">
        <v>30.7458231073559</v>
      </c>
    </row>
    <row r="24" spans="1:14" ht="13.5" customHeight="1" x14ac:dyDescent="0.2">
      <c r="A24" s="399" t="s">
        <v>428</v>
      </c>
      <c r="B24" s="562">
        <v>2.3930857181549099</v>
      </c>
      <c r="C24" s="562">
        <v>2.3877806030170201</v>
      </c>
      <c r="D24" s="562">
        <v>2.4695030242959999</v>
      </c>
      <c r="E24" s="562">
        <v>2.5096417786937799</v>
      </c>
      <c r="F24" s="562">
        <v>2.43405690646434</v>
      </c>
      <c r="G24" s="562">
        <v>2.3998120981294302</v>
      </c>
      <c r="H24" s="562">
        <v>2.49321484565735</v>
      </c>
      <c r="I24" s="562">
        <v>2.5300157070159899</v>
      </c>
      <c r="J24" s="562">
        <v>2.6199061870575</v>
      </c>
      <c r="K24" s="562">
        <v>2.6784980297088601</v>
      </c>
      <c r="L24" s="561">
        <v>2.6373000144958501</v>
      </c>
      <c r="M24" s="561"/>
      <c r="N24" s="561"/>
    </row>
    <row r="25" spans="1:14" ht="13.5" customHeight="1" x14ac:dyDescent="0.2">
      <c r="A25" s="398" t="s">
        <v>429</v>
      </c>
      <c r="B25" s="559">
        <v>0.18526558578014399</v>
      </c>
      <c r="C25" s="559">
        <v>0.28328665069404202</v>
      </c>
      <c r="D25" s="559">
        <v>0.37082260146123402</v>
      </c>
      <c r="E25" s="559">
        <v>0.45433540178249299</v>
      </c>
      <c r="F25" s="559">
        <v>0.52387200908234099</v>
      </c>
      <c r="G25" s="559">
        <v>0.58020380454925602</v>
      </c>
      <c r="H25" s="559">
        <v>0.61639279127121005</v>
      </c>
      <c r="I25" s="559">
        <v>0.64176279306411699</v>
      </c>
      <c r="J25" s="559">
        <v>0.66856503486633301</v>
      </c>
      <c r="K25" s="559">
        <v>0.69143778085708596</v>
      </c>
      <c r="L25" s="559">
        <v>0.73958623409271196</v>
      </c>
      <c r="M25" s="559">
        <v>0.78893778687774396</v>
      </c>
      <c r="N25" s="559">
        <v>0.79563823993659399</v>
      </c>
    </row>
    <row r="26" spans="1:14" ht="13.5" customHeight="1" x14ac:dyDescent="0.2">
      <c r="A26" s="399" t="s">
        <v>430</v>
      </c>
      <c r="B26" s="562">
        <v>0.88071500000000003</v>
      </c>
      <c r="C26" s="562">
        <v>0.88312000000000002</v>
      </c>
      <c r="D26" s="562">
        <v>0.87122999999999995</v>
      </c>
      <c r="E26" s="562">
        <v>0.85989499999999996</v>
      </c>
      <c r="F26" s="562">
        <v>0.86534299999999997</v>
      </c>
      <c r="G26" s="562">
        <v>0.85402199999999995</v>
      </c>
      <c r="H26" s="562">
        <v>0.85715699999999995</v>
      </c>
      <c r="I26" s="562">
        <v>0.84618199999999999</v>
      </c>
      <c r="J26" s="562">
        <v>0.81788799999999995</v>
      </c>
      <c r="K26" s="562">
        <v>0.79742800000000003</v>
      </c>
      <c r="L26" s="562">
        <v>0.79993700000000001</v>
      </c>
      <c r="M26" s="562">
        <v>0.79193500000000006</v>
      </c>
      <c r="N26" s="562">
        <v>0.80716100000000002</v>
      </c>
    </row>
    <row r="27" spans="1:14" ht="13.5" customHeight="1" x14ac:dyDescent="0.2">
      <c r="A27" s="398" t="s">
        <v>223</v>
      </c>
      <c r="B27" s="560">
        <v>1.17402327060699</v>
      </c>
      <c r="C27" s="559">
        <v>1.15467084058595</v>
      </c>
      <c r="D27" s="559">
        <v>1.2292447285449399</v>
      </c>
      <c r="E27" s="559">
        <v>1.2897644761450899</v>
      </c>
      <c r="F27" s="559">
        <v>1.3328672109594699</v>
      </c>
      <c r="G27" s="559">
        <v>1.38131057865665</v>
      </c>
      <c r="H27" s="559">
        <v>1.44735932350159</v>
      </c>
      <c r="I27" s="559">
        <v>1.36718213558197</v>
      </c>
      <c r="J27" s="560">
        <v>1.27679920196533</v>
      </c>
      <c r="K27" s="560">
        <v>1.1844896078109699</v>
      </c>
      <c r="L27" s="560">
        <v>1.11653864383698</v>
      </c>
      <c r="M27" s="560">
        <v>1.09869613006107</v>
      </c>
      <c r="N27" s="560">
        <v>1.1015822799597901</v>
      </c>
    </row>
    <row r="28" spans="1:14" ht="13.5" customHeight="1" x14ac:dyDescent="0.2">
      <c r="A28" s="399" t="s">
        <v>431</v>
      </c>
      <c r="B28" s="562">
        <v>225.41247558593801</v>
      </c>
      <c r="C28" s="562">
        <v>225.76784801735101</v>
      </c>
      <c r="D28" s="562">
        <v>227.775908065198</v>
      </c>
      <c r="E28" s="562">
        <v>222.33155321591801</v>
      </c>
      <c r="F28" s="562">
        <v>219.213420190882</v>
      </c>
      <c r="G28" s="562">
        <v>212.57128280899099</v>
      </c>
      <c r="H28" s="562">
        <v>215.36175537109401</v>
      </c>
      <c r="I28" s="562">
        <v>216.61860656738301</v>
      </c>
      <c r="J28" s="562">
        <v>213.32664489746099</v>
      </c>
      <c r="K28" s="562">
        <v>218.82244873046901</v>
      </c>
      <c r="L28" s="562">
        <v>219.01109313964801</v>
      </c>
      <c r="M28" s="562">
        <v>205.52193884302699</v>
      </c>
      <c r="N28" s="562">
        <v>202.787378942929</v>
      </c>
    </row>
    <row r="29" spans="1:14" ht="13.5" customHeight="1" x14ac:dyDescent="0.2">
      <c r="A29" s="398" t="s">
        <v>432</v>
      </c>
      <c r="B29" s="560">
        <v>1.8262528181076001</v>
      </c>
      <c r="C29" s="559">
        <v>1.75501331892738</v>
      </c>
      <c r="D29" s="559">
        <v>1.7580697874114799</v>
      </c>
      <c r="E29" s="559">
        <v>1.7270855314721001</v>
      </c>
      <c r="F29" s="559">
        <v>1.6842591738433701</v>
      </c>
      <c r="G29" s="559">
        <v>1.6333699497553</v>
      </c>
      <c r="H29" s="559">
        <v>1.61421823501587</v>
      </c>
      <c r="I29" s="559">
        <v>1.6149992942810101</v>
      </c>
      <c r="J29" s="560">
        <v>1.5630471706390401</v>
      </c>
      <c r="K29" s="560">
        <v>1.5074679851532</v>
      </c>
      <c r="L29" s="560">
        <v>1.44135057926178</v>
      </c>
      <c r="M29" s="560"/>
      <c r="N29" s="560"/>
    </row>
    <row r="30" spans="1:14" ht="13.5" customHeight="1" x14ac:dyDescent="0.2">
      <c r="A30" s="399" t="s">
        <v>433</v>
      </c>
      <c r="B30" s="562">
        <v>17.043584823608398</v>
      </c>
      <c r="C30" s="562">
        <v>17.361134401744501</v>
      </c>
      <c r="D30" s="562">
        <v>18.625835622518299</v>
      </c>
      <c r="E30" s="562">
        <v>19.432371319225801</v>
      </c>
      <c r="F30" s="562">
        <v>19.596515847192801</v>
      </c>
      <c r="G30" s="562">
        <v>19.467698734560901</v>
      </c>
      <c r="H30" s="562">
        <v>20.148633956909201</v>
      </c>
      <c r="I30" s="562">
        <v>20.2692966461182</v>
      </c>
      <c r="J30" s="562">
        <v>20.429121017456101</v>
      </c>
      <c r="K30" s="562">
        <v>20.723995208740199</v>
      </c>
      <c r="L30" s="562">
        <v>21.361160278320298</v>
      </c>
      <c r="M30" s="562">
        <v>20.893672901028101</v>
      </c>
      <c r="N30" s="562">
        <v>20.916350480576199</v>
      </c>
    </row>
    <row r="31" spans="1:14" ht="13.5" customHeight="1" x14ac:dyDescent="0.2">
      <c r="A31" s="398" t="s">
        <v>434</v>
      </c>
      <c r="B31" s="559">
        <v>2.8910250663757302</v>
      </c>
      <c r="C31" s="559">
        <v>2.72489541018976</v>
      </c>
      <c r="D31" s="559">
        <v>2.7510073234358399</v>
      </c>
      <c r="E31" s="559">
        <v>2.7235149193159902</v>
      </c>
      <c r="F31" s="559">
        <v>2.6723840815634299</v>
      </c>
      <c r="G31" s="559">
        <v>2.5913535148430902</v>
      </c>
      <c r="H31" s="559">
        <v>2.5256545543670699</v>
      </c>
      <c r="I31" s="559">
        <v>2.6013059616088898</v>
      </c>
      <c r="J31" s="559">
        <v>2.5837574005127002</v>
      </c>
      <c r="K31" s="559">
        <v>2.5513854026794398</v>
      </c>
      <c r="L31" s="559">
        <v>2.44783234596252</v>
      </c>
      <c r="M31" s="559">
        <v>2.30603238953797</v>
      </c>
      <c r="N31" s="559">
        <v>2.2719357002879299</v>
      </c>
    </row>
    <row r="32" spans="1:14" ht="13.5" customHeight="1" x14ac:dyDescent="0.2">
      <c r="A32" s="399" t="s">
        <v>435</v>
      </c>
      <c r="B32" s="562">
        <v>0.86513876032279102</v>
      </c>
      <c r="C32" s="562">
        <v>0.85250828120123801</v>
      </c>
      <c r="D32" s="562">
        <v>0.82844718164173103</v>
      </c>
      <c r="E32" s="562">
        <v>0.82406721410110295</v>
      </c>
      <c r="F32" s="562">
        <v>0.81897105333419495</v>
      </c>
      <c r="G32" s="562">
        <v>0.78540028924495597</v>
      </c>
      <c r="H32" s="562">
        <v>0.79912772510888397</v>
      </c>
      <c r="I32" s="562">
        <v>0.79156848868760898</v>
      </c>
      <c r="J32" s="562">
        <v>0.76278750624588099</v>
      </c>
      <c r="K32" s="562">
        <v>0.77066452955764897</v>
      </c>
      <c r="L32" s="562">
        <v>0.76211122288640798</v>
      </c>
      <c r="M32" s="562">
        <v>0.76616173499278295</v>
      </c>
      <c r="N32" s="562">
        <v>0.78081469199234399</v>
      </c>
    </row>
    <row r="33" spans="1:14" ht="13.5" customHeight="1" x14ac:dyDescent="0.2">
      <c r="A33" s="398" t="s">
        <v>436</v>
      </c>
      <c r="B33" s="559">
        <v>4.2619218826293901</v>
      </c>
      <c r="C33" s="559">
        <v>4.3705791455470502</v>
      </c>
      <c r="D33" s="559">
        <v>4.6366322514440901</v>
      </c>
      <c r="E33" s="559">
        <v>4.7856801873499997</v>
      </c>
      <c r="F33" s="559">
        <v>4.9025745080256504</v>
      </c>
      <c r="G33" s="559">
        <v>4.9877223775022097</v>
      </c>
      <c r="H33" s="559">
        <v>5.1460928916931197</v>
      </c>
      <c r="I33" s="559">
        <v>5.1481733322143599</v>
      </c>
      <c r="J33" s="559">
        <v>5.1511607170104998</v>
      </c>
      <c r="K33" s="559">
        <v>5.0518212318420401</v>
      </c>
      <c r="L33" s="559">
        <v>5.0984239578247097</v>
      </c>
      <c r="M33" s="559">
        <v>5.2713300529626199</v>
      </c>
      <c r="N33" s="559">
        <v>5.3194924806359403</v>
      </c>
    </row>
    <row r="34" spans="1:14" ht="13.5" customHeight="1" x14ac:dyDescent="0.2">
      <c r="A34" s="399" t="s">
        <v>227</v>
      </c>
      <c r="B34" s="562">
        <v>1.6512213945388801</v>
      </c>
      <c r="C34" s="562">
        <v>1.66879805055166</v>
      </c>
      <c r="D34" s="562">
        <v>1.8049395719169401</v>
      </c>
      <c r="E34" s="562">
        <v>1.92190168808325</v>
      </c>
      <c r="F34" s="562">
        <v>2.11391066336054</v>
      </c>
      <c r="G34" s="562">
        <v>2.2908756870195601</v>
      </c>
      <c r="H34" s="562">
        <v>2.3794460296630899</v>
      </c>
      <c r="I34" s="562">
        <v>2.34495878219604</v>
      </c>
      <c r="J34" s="562">
        <v>2.3394930362701398</v>
      </c>
      <c r="K34" s="562">
        <v>2.34392309188843</v>
      </c>
      <c r="L34" s="562">
        <v>2.4498631954193102</v>
      </c>
      <c r="M34" s="562">
        <v>2.4788367555771802</v>
      </c>
      <c r="N34" s="562">
        <v>2.4901986753165</v>
      </c>
    </row>
    <row r="35" spans="1:14" ht="13.5" customHeight="1" x14ac:dyDescent="0.2">
      <c r="A35" s="398" t="s">
        <v>437</v>
      </c>
      <c r="B35" s="560">
        <v>1.20363998413086</v>
      </c>
      <c r="C35" s="559">
        <v>1.1537321766159501</v>
      </c>
      <c r="D35" s="559">
        <v>1.16789415068498</v>
      </c>
      <c r="E35" s="559">
        <v>1.16393928871723</v>
      </c>
      <c r="F35" s="559">
        <v>1.15758851439356</v>
      </c>
      <c r="G35" s="559">
        <v>1.1367862015321499</v>
      </c>
      <c r="H35" s="559">
        <v>1.1077469587326001</v>
      </c>
      <c r="I35" s="559">
        <v>1.10077571868896</v>
      </c>
      <c r="J35" s="560">
        <v>1.0803076028823899</v>
      </c>
      <c r="K35" s="560">
        <v>1.05043661594391</v>
      </c>
      <c r="L35" s="560">
        <v>1.0209386348724401</v>
      </c>
      <c r="M35" s="560"/>
      <c r="N35" s="560"/>
    </row>
    <row r="36" spans="1:14" ht="13.5" customHeight="1" x14ac:dyDescent="0.2">
      <c r="A36" s="399" t="s">
        <v>438</v>
      </c>
      <c r="B36" s="562">
        <v>0.83194988965988204</v>
      </c>
      <c r="C36" s="562">
        <v>0.77353665444669295</v>
      </c>
      <c r="D36" s="562">
        <v>0.77443179477149404</v>
      </c>
      <c r="E36" s="562">
        <v>0.75744407278871895</v>
      </c>
      <c r="F36" s="562">
        <v>0.74369156392447999</v>
      </c>
      <c r="G36" s="562">
        <v>0.70725604351557503</v>
      </c>
      <c r="H36" s="562">
        <v>0.67431288957595803</v>
      </c>
      <c r="I36" s="562">
        <v>0.66251844167709395</v>
      </c>
      <c r="J36" s="562">
        <v>0.64408630132675204</v>
      </c>
      <c r="K36" s="562">
        <v>0.63158786296844505</v>
      </c>
      <c r="L36" s="562">
        <v>0.606373310089111</v>
      </c>
      <c r="M36" s="562">
        <v>0.58211592125426304</v>
      </c>
      <c r="N36" s="562">
        <v>0.56109776671904399</v>
      </c>
    </row>
    <row r="37" spans="1:14" ht="13.5" customHeight="1" x14ac:dyDescent="0.2">
      <c r="A37" s="398" t="s">
        <v>439</v>
      </c>
      <c r="B37" s="559">
        <v>0.80608237961264195</v>
      </c>
      <c r="C37" s="559">
        <v>0.80270226170655301</v>
      </c>
      <c r="D37" s="559">
        <v>0.77433654176559097</v>
      </c>
      <c r="E37" s="559">
        <v>0.746217892104168</v>
      </c>
      <c r="F37" s="559">
        <v>0.75686030608567301</v>
      </c>
      <c r="G37" s="559">
        <v>0.73202411932145806</v>
      </c>
      <c r="H37" s="559">
        <v>0.75106558865052397</v>
      </c>
      <c r="I37" s="559">
        <v>0.74855343526378404</v>
      </c>
      <c r="J37" s="559">
        <v>0.745996586297072</v>
      </c>
      <c r="K37" s="559">
        <v>0.75745730811282697</v>
      </c>
      <c r="L37" s="559">
        <v>0.75266112963255505</v>
      </c>
      <c r="M37" s="559">
        <v>0.76428079765226697</v>
      </c>
      <c r="N37" s="559">
        <v>0.79564890572743696</v>
      </c>
    </row>
    <row r="38" spans="1:14" ht="13.5" customHeight="1" x14ac:dyDescent="0.2">
      <c r="A38" s="399" t="s">
        <v>237</v>
      </c>
      <c r="B38" s="562">
        <v>223.07281494140599</v>
      </c>
      <c r="C38" s="562">
        <v>223.905619356344</v>
      </c>
      <c r="D38" s="562">
        <v>220.22520787475199</v>
      </c>
      <c r="E38" s="562">
        <v>219.02151185984101</v>
      </c>
      <c r="F38" s="562">
        <v>212.345677479166</v>
      </c>
      <c r="G38" s="562">
        <v>199.35382500557401</v>
      </c>
      <c r="H38" s="562">
        <v>193.32377624511699</v>
      </c>
      <c r="I38" s="562">
        <v>195.94345092773401</v>
      </c>
      <c r="J38" s="562">
        <v>190.08499145507801</v>
      </c>
      <c r="K38" s="562">
        <v>191.772705078125</v>
      </c>
      <c r="L38" s="562">
        <v>192.50424194335901</v>
      </c>
      <c r="M38" s="562">
        <v>203.71097017490899</v>
      </c>
      <c r="N38" s="562">
        <v>197.11062010294501</v>
      </c>
    </row>
    <row r="39" spans="1:14" ht="13.5" customHeight="1" x14ac:dyDescent="0.2">
      <c r="A39" s="398" t="s">
        <v>440</v>
      </c>
      <c r="B39" s="559">
        <v>496.11663818359398</v>
      </c>
      <c r="C39" s="559">
        <v>527.27245299794504</v>
      </c>
      <c r="D39" s="559">
        <v>556.59128059289196</v>
      </c>
      <c r="E39" s="559">
        <v>558.63314874709397</v>
      </c>
      <c r="F39" s="559">
        <v>568.35053484162199</v>
      </c>
      <c r="G39" s="559">
        <v>575.653923593076</v>
      </c>
      <c r="H39" s="559">
        <v>641.35882568359398</v>
      </c>
      <c r="I39" s="559">
        <v>622.67468261718795</v>
      </c>
      <c r="J39" s="559">
        <v>607.75036621093795</v>
      </c>
      <c r="K39" s="559">
        <v>633.88433837890602</v>
      </c>
      <c r="L39" s="559">
        <v>657.40930175781295</v>
      </c>
      <c r="M39" s="559">
        <v>723.13683369452201</v>
      </c>
      <c r="N39" s="559">
        <v>881.66817929646095</v>
      </c>
    </row>
    <row r="40" spans="1:14" ht="13.5" customHeight="1" x14ac:dyDescent="0.2">
      <c r="A40" s="399" t="s">
        <v>441</v>
      </c>
      <c r="B40" s="562">
        <v>48.057338714599602</v>
      </c>
      <c r="C40" s="562">
        <v>48.208534388083102</v>
      </c>
      <c r="D40" s="562">
        <v>50.6233097738697</v>
      </c>
      <c r="E40" s="562">
        <v>50.790270314751297</v>
      </c>
      <c r="F40" s="562">
        <v>50.372210773936899</v>
      </c>
      <c r="G40" s="562">
        <v>49.5866584664927</v>
      </c>
      <c r="H40" s="562">
        <v>48.347057342529297</v>
      </c>
      <c r="I40" s="562">
        <v>52.535007476806598</v>
      </c>
      <c r="J40" s="562">
        <v>54.386344909667997</v>
      </c>
      <c r="K40" s="562">
        <v>55.754825592041001</v>
      </c>
      <c r="L40" s="562">
        <v>54.404468536377003</v>
      </c>
      <c r="M40" s="562">
        <v>54.368265030864698</v>
      </c>
      <c r="N40" s="562">
        <v>54.163586688786197</v>
      </c>
    </row>
    <row r="41" spans="1:14" ht="13.5" customHeight="1" x14ac:dyDescent="0.2">
      <c r="A41" s="398" t="s">
        <v>241</v>
      </c>
      <c r="B41" s="559">
        <v>1493.25415039063</v>
      </c>
      <c r="C41" s="559">
        <v>1439.85242168524</v>
      </c>
      <c r="D41" s="559">
        <v>1486.02228900146</v>
      </c>
      <c r="E41" s="559">
        <v>1520.4691816785401</v>
      </c>
      <c r="F41" s="559">
        <v>1521.4638583077201</v>
      </c>
      <c r="G41" s="559">
        <v>1531.35993643554</v>
      </c>
      <c r="H41" s="559">
        <v>1562.28881835938</v>
      </c>
      <c r="I41" s="559">
        <v>1570.07336425781</v>
      </c>
      <c r="J41" s="559">
        <v>1574.8603515625</v>
      </c>
      <c r="K41" s="559">
        <v>1580.09655761719</v>
      </c>
      <c r="L41" s="559">
        <v>1577.41418457031</v>
      </c>
      <c r="M41" s="559">
        <v>1538.57725068017</v>
      </c>
      <c r="N41" s="559">
        <v>1509.1867551356099</v>
      </c>
    </row>
    <row r="42" spans="1:14" ht="13.5" customHeight="1" x14ac:dyDescent="0.2">
      <c r="A42" s="399" t="s">
        <v>245</v>
      </c>
      <c r="B42" s="562">
        <v>242.67826843261699</v>
      </c>
      <c r="C42" s="562">
        <v>235.51394391674</v>
      </c>
      <c r="D42" s="562">
        <v>240.55699595190001</v>
      </c>
      <c r="E42" s="562">
        <v>239.26976269217201</v>
      </c>
      <c r="F42" s="562">
        <v>241.87761364232799</v>
      </c>
      <c r="G42" s="562">
        <v>237.68449596701501</v>
      </c>
      <c r="H42" s="562">
        <v>235.20390319824199</v>
      </c>
      <c r="I42" s="562">
        <v>225.47235107421901</v>
      </c>
      <c r="J42" s="562">
        <v>219.29739379882801</v>
      </c>
      <c r="K42" s="562">
        <v>212.48101806640599</v>
      </c>
      <c r="L42" s="562">
        <v>201.49288940429699</v>
      </c>
      <c r="M42" s="562">
        <v>198.21848594376701</v>
      </c>
      <c r="N42" s="562">
        <v>204.437258423853</v>
      </c>
    </row>
    <row r="43" spans="1:14" ht="13.5" customHeight="1" x14ac:dyDescent="0.2">
      <c r="A43" s="398" t="s">
        <v>442</v>
      </c>
      <c r="B43" s="559">
        <v>1.2845839999999999</v>
      </c>
      <c r="C43" s="559">
        <v>1.2841640000000001</v>
      </c>
      <c r="D43" s="559">
        <v>1.3030710000000001</v>
      </c>
      <c r="E43" s="559">
        <v>1.3112760000000001</v>
      </c>
      <c r="F43" s="559">
        <v>1.340276</v>
      </c>
      <c r="G43" s="559">
        <v>1.3007390000000001</v>
      </c>
      <c r="H43" s="559">
        <v>1.2984560000000001</v>
      </c>
      <c r="I43" s="559">
        <v>1.287093</v>
      </c>
      <c r="J43" s="559">
        <v>1.3102149999999999</v>
      </c>
      <c r="K43" s="559">
        <v>1.2864180000000001</v>
      </c>
      <c r="L43" s="559">
        <v>1.243862</v>
      </c>
      <c r="M43" s="559">
        <v>1.2239789999999999</v>
      </c>
      <c r="N43" s="559">
        <v>1.213754</v>
      </c>
    </row>
    <row r="44" spans="1:14" ht="13.5" customHeight="1" x14ac:dyDescent="0.2">
      <c r="A44" s="399" t="s">
        <v>443</v>
      </c>
      <c r="B44" s="561"/>
      <c r="C44" s="561"/>
      <c r="D44" s="561"/>
      <c r="E44" s="561"/>
      <c r="F44" s="561"/>
      <c r="G44" s="561"/>
      <c r="H44" s="561"/>
      <c r="I44" s="561"/>
      <c r="J44" s="561"/>
      <c r="K44" s="561"/>
      <c r="L44" s="561"/>
      <c r="M44" s="561"/>
      <c r="N44" s="561"/>
    </row>
    <row r="45" spans="1:14" ht="13.5" customHeight="1" x14ac:dyDescent="0.2">
      <c r="A45" s="398" t="s">
        <v>444</v>
      </c>
      <c r="B45" s="559">
        <v>1.1298915147781401</v>
      </c>
      <c r="C45" s="559">
        <v>1.0885618898734599</v>
      </c>
      <c r="D45" s="559">
        <v>1.1530741161251701</v>
      </c>
      <c r="E45" s="559">
        <v>1.17700985649525</v>
      </c>
      <c r="F45" s="559">
        <v>1.16510363844196</v>
      </c>
      <c r="G45" s="559">
        <v>1.1548755978881899</v>
      </c>
      <c r="H45" s="559">
        <v>1.1761571168899501</v>
      </c>
      <c r="I45" s="559">
        <v>1.17851746082306</v>
      </c>
      <c r="J45" s="560">
        <v>1.21519958972931</v>
      </c>
      <c r="K45" s="560">
        <v>1.20728170871735</v>
      </c>
      <c r="L45" s="560">
        <v>1.16750240325928</v>
      </c>
      <c r="M45" s="560"/>
      <c r="N45" s="560"/>
    </row>
    <row r="46" spans="1:14" ht="13.5" customHeight="1" x14ac:dyDescent="0.2">
      <c r="A46" s="399" t="s">
        <v>445</v>
      </c>
      <c r="B46" s="562">
        <v>265.66140747070301</v>
      </c>
      <c r="C46" s="562">
        <v>261.90316473459899</v>
      </c>
      <c r="D46" s="562">
        <v>263.02598540461298</v>
      </c>
      <c r="E46" s="562">
        <v>300.43630960403198</v>
      </c>
      <c r="F46" s="562">
        <v>298.38648338027798</v>
      </c>
      <c r="G46" s="562">
        <v>296.061834259585</v>
      </c>
      <c r="H46" s="562">
        <v>307.39855957031301</v>
      </c>
      <c r="I46" s="562">
        <v>299.24722290039102</v>
      </c>
      <c r="J46" s="562">
        <v>293.92135620117199</v>
      </c>
      <c r="K46" s="562">
        <v>284.80447387695301</v>
      </c>
      <c r="L46" s="562">
        <v>276.32653808593801</v>
      </c>
      <c r="M46" s="562">
        <v>270.13587761580101</v>
      </c>
      <c r="N46" s="562">
        <v>267.18534663945002</v>
      </c>
    </row>
    <row r="47" spans="1:14" ht="13.5" customHeight="1" x14ac:dyDescent="0.2">
      <c r="A47" s="400" t="s">
        <v>446</v>
      </c>
      <c r="B47" s="563"/>
      <c r="C47" s="563"/>
      <c r="D47" s="563"/>
      <c r="E47" s="563"/>
      <c r="F47" s="563"/>
      <c r="G47" s="563"/>
      <c r="H47" s="563"/>
      <c r="I47" s="563"/>
      <c r="J47" s="563"/>
      <c r="K47" s="563"/>
      <c r="L47" s="563"/>
      <c r="M47" s="563"/>
      <c r="N47" s="563"/>
    </row>
    <row r="48" spans="1:14" ht="13.5" customHeight="1" x14ac:dyDescent="0.2">
      <c r="A48" s="401" t="s">
        <v>447</v>
      </c>
      <c r="B48" s="564">
        <v>250.25088500976599</v>
      </c>
      <c r="C48" s="564">
        <v>266.82032503593598</v>
      </c>
      <c r="D48" s="564">
        <v>296.01872678315402</v>
      </c>
      <c r="E48" s="564">
        <v>290.38392211671902</v>
      </c>
      <c r="F48" s="564">
        <v>243.46335168112901</v>
      </c>
      <c r="G48" s="564">
        <v>235.88146407360301</v>
      </c>
      <c r="H48" s="564">
        <v>232.96324157714801</v>
      </c>
      <c r="I48" s="564">
        <v>229.72938537597699</v>
      </c>
      <c r="J48" s="564">
        <v>218.17323303222699</v>
      </c>
      <c r="K48" s="564">
        <v>226.29154968261699</v>
      </c>
      <c r="L48" s="564">
        <v>215.85714721679699</v>
      </c>
      <c r="M48" s="564">
        <v>211.43064559085801</v>
      </c>
      <c r="N48" s="564">
        <v>225.07709016085801</v>
      </c>
    </row>
    <row r="49" spans="1:14" ht="13.5" customHeight="1" x14ac:dyDescent="0.2">
      <c r="A49" s="400" t="s">
        <v>448</v>
      </c>
      <c r="B49" s="563"/>
      <c r="C49" s="563"/>
      <c r="D49" s="563"/>
      <c r="E49" s="563"/>
      <c r="F49" s="563"/>
      <c r="G49" s="563"/>
      <c r="H49" s="563"/>
      <c r="I49" s="563"/>
      <c r="J49" s="563"/>
      <c r="K49" s="563"/>
      <c r="L49" s="563"/>
      <c r="M49" s="563"/>
      <c r="N49" s="563"/>
    </row>
    <row r="50" spans="1:14" ht="13.5" customHeight="1" x14ac:dyDescent="0.2">
      <c r="A50" s="401" t="s">
        <v>249</v>
      </c>
      <c r="B50" s="564">
        <v>370.19873699999999</v>
      </c>
      <c r="C50" s="564">
        <v>391.57236399999999</v>
      </c>
      <c r="D50" s="564">
        <v>390.16130299999998</v>
      </c>
      <c r="E50" s="564">
        <v>410.67074200000002</v>
      </c>
      <c r="F50" s="564">
        <v>447.26485700000001</v>
      </c>
      <c r="G50" s="564">
        <v>452.92256900000001</v>
      </c>
      <c r="H50" s="564">
        <v>463.23141299999997</v>
      </c>
      <c r="I50" s="564">
        <v>458.31249000000003</v>
      </c>
      <c r="J50" s="564">
        <v>451.27946900000001</v>
      </c>
      <c r="K50" s="564">
        <v>465.366085</v>
      </c>
      <c r="L50" s="564">
        <v>481.13071400000001</v>
      </c>
      <c r="M50" s="564">
        <v>494.04298499999999</v>
      </c>
      <c r="N50" s="564">
        <v>487.281992</v>
      </c>
    </row>
    <row r="51" spans="1:14" ht="13.5" customHeight="1" x14ac:dyDescent="0.2">
      <c r="A51" s="400" t="s">
        <v>253</v>
      </c>
      <c r="B51" s="565">
        <v>3.6975173950195299</v>
      </c>
      <c r="C51" s="565">
        <v>3.6380127258192698</v>
      </c>
      <c r="D51" s="565">
        <v>3.7803477536275798</v>
      </c>
      <c r="E51" s="565">
        <v>3.8567567441696702</v>
      </c>
      <c r="F51" s="565">
        <v>3.90779177599669</v>
      </c>
      <c r="G51" s="565">
        <v>3.9516464767885702</v>
      </c>
      <c r="H51" s="565">
        <v>3.96364045143127</v>
      </c>
      <c r="I51" s="565">
        <v>4.0200076103210396</v>
      </c>
      <c r="J51" s="565">
        <v>4.0450019836425799</v>
      </c>
      <c r="K51" s="565">
        <v>4.04152488708496</v>
      </c>
      <c r="L51" s="565">
        <v>4.0128278732299796</v>
      </c>
      <c r="M51" s="565">
        <v>3.7888129475313002</v>
      </c>
      <c r="N51" s="565">
        <v>3.6475643829430502</v>
      </c>
    </row>
    <row r="52" spans="1:14" ht="13.5" customHeight="1" x14ac:dyDescent="0.2">
      <c r="A52" s="401" t="s">
        <v>264</v>
      </c>
      <c r="B52" s="564">
        <v>1210.9931640625</v>
      </c>
      <c r="C52" s="564">
        <v>1192.60738937155</v>
      </c>
      <c r="D52" s="564">
        <v>1227.2909229831</v>
      </c>
      <c r="E52" s="564">
        <v>1258.8217546246899</v>
      </c>
      <c r="F52" s="564">
        <v>1319.4591168669201</v>
      </c>
      <c r="G52" s="564">
        <v>1403.3064549999999</v>
      </c>
      <c r="H52" s="564">
        <v>1467.281232</v>
      </c>
      <c r="I52" s="564">
        <v>1464.4117980000001</v>
      </c>
      <c r="J52" s="564">
        <v>1495.142924</v>
      </c>
      <c r="K52" s="564">
        <v>1477.028994</v>
      </c>
      <c r="L52" s="564">
        <v>1546.663959</v>
      </c>
      <c r="M52" s="564">
        <v>1570.1389119999999</v>
      </c>
      <c r="N52" s="564">
        <v>1563.115084</v>
      </c>
    </row>
    <row r="53" spans="1:14" ht="13.5" customHeight="1" x14ac:dyDescent="0.2">
      <c r="A53" s="400" t="s">
        <v>449</v>
      </c>
      <c r="B53" s="565">
        <v>235.60412597656301</v>
      </c>
      <c r="C53" s="565">
        <v>222.40991473593601</v>
      </c>
      <c r="D53" s="565">
        <v>225.06805280539999</v>
      </c>
      <c r="E53" s="565">
        <v>222.40322838111501</v>
      </c>
      <c r="F53" s="565">
        <v>221.21827368291301</v>
      </c>
      <c r="G53" s="565">
        <v>216.64695762017101</v>
      </c>
      <c r="H53" s="565">
        <v>211.09956359863301</v>
      </c>
      <c r="I53" s="565">
        <v>218.95985412597699</v>
      </c>
      <c r="J53" s="563">
        <v>230.275390625</v>
      </c>
      <c r="K53" s="563">
        <v>233.76968383789099</v>
      </c>
      <c r="L53" s="563">
        <v>228.04779052734401</v>
      </c>
      <c r="M53" s="563"/>
      <c r="N53" s="563"/>
    </row>
    <row r="54" spans="1:14" ht="13.5" customHeight="1" x14ac:dyDescent="0.2">
      <c r="A54" s="401" t="s">
        <v>844</v>
      </c>
      <c r="B54" s="564">
        <v>546.73181152343795</v>
      </c>
      <c r="C54" s="564">
        <v>559.38104882756602</v>
      </c>
      <c r="D54" s="564">
        <v>554.40311922376304</v>
      </c>
      <c r="E54" s="564">
        <v>530.77416778074701</v>
      </c>
      <c r="F54" s="564">
        <v>505.89912181875701</v>
      </c>
      <c r="G54" s="564">
        <v>490.92620618101301</v>
      </c>
      <c r="H54" s="564">
        <v>634.30358886718795</v>
      </c>
      <c r="I54" s="564">
        <v>795.974853515625</v>
      </c>
      <c r="J54" s="566">
        <v>812.98779296875</v>
      </c>
      <c r="K54" s="566">
        <v>885.973876953125</v>
      </c>
      <c r="L54" s="566">
        <v>928.60247802734398</v>
      </c>
      <c r="M54" s="566"/>
      <c r="N54" s="566"/>
    </row>
    <row r="55" spans="1:14" ht="13.5" customHeight="1" x14ac:dyDescent="0.2">
      <c r="A55" s="400" t="s">
        <v>843</v>
      </c>
      <c r="B55" s="565">
        <v>303.72406005859398</v>
      </c>
      <c r="C55" s="565">
        <v>292.80293561480897</v>
      </c>
      <c r="D55" s="565">
        <v>300.561641096404</v>
      </c>
      <c r="E55" s="565">
        <v>295.54457200663802</v>
      </c>
      <c r="F55" s="565">
        <v>293.08617033431898</v>
      </c>
      <c r="G55" s="565">
        <v>292.98268618644801</v>
      </c>
      <c r="H55" s="565">
        <v>283.79452514648398</v>
      </c>
      <c r="I55" s="565">
        <v>272.72299194335898</v>
      </c>
      <c r="J55" s="565">
        <v>265.34783935546898</v>
      </c>
      <c r="K55" s="565">
        <v>256.71105957031301</v>
      </c>
      <c r="L55" s="565">
        <v>242.33399963378901</v>
      </c>
      <c r="M55" s="565">
        <v>231.20631876034</v>
      </c>
      <c r="N55" s="565">
        <v>231.618044037179</v>
      </c>
    </row>
    <row r="56" spans="1:14" ht="13.5" customHeight="1" x14ac:dyDescent="0.2">
      <c r="A56" s="401" t="s">
        <v>270</v>
      </c>
      <c r="B56" s="564">
        <v>349.40689086914102</v>
      </c>
      <c r="C56" s="564">
        <v>343.7877608933</v>
      </c>
      <c r="D56" s="564">
        <v>362.49277974505497</v>
      </c>
      <c r="E56" s="564">
        <v>371.92732277615897</v>
      </c>
      <c r="F56" s="564">
        <v>368.23646517736597</v>
      </c>
      <c r="G56" s="564">
        <v>362.22859499999998</v>
      </c>
      <c r="H56" s="564">
        <v>361.106424</v>
      </c>
      <c r="I56" s="564">
        <v>363.40089</v>
      </c>
      <c r="J56" s="564">
        <v>356.83563600000002</v>
      </c>
      <c r="K56" s="564">
        <v>370.16178200000002</v>
      </c>
      <c r="L56" s="564">
        <v>363.33023700000001</v>
      </c>
      <c r="M56" s="564">
        <v>375.65778799999998</v>
      </c>
      <c r="N56" s="564">
        <v>355.21589599999999</v>
      </c>
    </row>
    <row r="57" spans="1:14" ht="13.5" customHeight="1" x14ac:dyDescent="0.2">
      <c r="A57" s="400" t="s">
        <v>842</v>
      </c>
      <c r="B57" s="565">
        <v>243.460861206055</v>
      </c>
      <c r="C57" s="565">
        <v>234.728786675583</v>
      </c>
      <c r="D57" s="565">
        <v>242.50312448151001</v>
      </c>
      <c r="E57" s="565">
        <v>240.994617156511</v>
      </c>
      <c r="F57" s="565">
        <v>243.253099013189</v>
      </c>
      <c r="G57" s="565">
        <v>242.30076539446</v>
      </c>
      <c r="H57" s="565">
        <v>242.66499328613301</v>
      </c>
      <c r="I57" s="565">
        <v>238.76063537597699</v>
      </c>
      <c r="J57" s="565">
        <v>232.10954284668</v>
      </c>
      <c r="K57" s="565">
        <v>235.66371154785199</v>
      </c>
      <c r="L57" s="565">
        <v>238.539962768555</v>
      </c>
      <c r="M57" s="565">
        <v>232.51779635532299</v>
      </c>
      <c r="N57" s="565">
        <v>233.12251281397801</v>
      </c>
    </row>
    <row r="58" spans="1:14" ht="13.5" customHeight="1" x14ac:dyDescent="0.2">
      <c r="A58" s="401" t="s">
        <v>450</v>
      </c>
      <c r="B58" s="564">
        <v>0.56948943707977395</v>
      </c>
      <c r="C58" s="564">
        <v>0.561978712045485</v>
      </c>
      <c r="D58" s="564">
        <v>0.54858191865443795</v>
      </c>
      <c r="E58" s="564">
        <v>0.53637180583761601</v>
      </c>
      <c r="F58" s="564">
        <v>0.53323764101837601</v>
      </c>
      <c r="G58" s="564">
        <v>0.51633163840913798</v>
      </c>
      <c r="H58" s="564">
        <v>0.51443964514885199</v>
      </c>
      <c r="I58" s="564">
        <v>0.51315800154526503</v>
      </c>
      <c r="J58" s="564">
        <v>0.49939000345925699</v>
      </c>
      <c r="K58" s="564">
        <v>0.49631573259376599</v>
      </c>
      <c r="L58" s="564">
        <v>0.48058643232652398</v>
      </c>
      <c r="M58" s="564">
        <v>0.4891866328053</v>
      </c>
      <c r="N58" s="564">
        <v>0.51391300699897002</v>
      </c>
    </row>
    <row r="59" spans="1:14" ht="13.5" customHeight="1" x14ac:dyDescent="0.2">
      <c r="A59" s="400" t="s">
        <v>451</v>
      </c>
      <c r="B59" s="563"/>
      <c r="C59" s="563"/>
      <c r="D59" s="563"/>
      <c r="E59" s="563"/>
      <c r="F59" s="563"/>
      <c r="G59" s="563"/>
      <c r="H59" s="563"/>
      <c r="I59" s="563"/>
      <c r="J59" s="563"/>
      <c r="K59" s="563"/>
      <c r="L59" s="563"/>
      <c r="M59" s="563"/>
      <c r="N59" s="563"/>
    </row>
    <row r="60" spans="1:14" ht="13.5" customHeight="1" x14ac:dyDescent="0.2">
      <c r="A60" s="401" t="s">
        <v>452</v>
      </c>
      <c r="B60" s="564">
        <v>1.4621599912643399</v>
      </c>
      <c r="C60" s="564">
        <v>1.4254169501626499</v>
      </c>
      <c r="D60" s="564">
        <v>1.4773570527978701</v>
      </c>
      <c r="E60" s="564">
        <v>1.5030961169472199</v>
      </c>
      <c r="F60" s="564">
        <v>1.50180005279738</v>
      </c>
      <c r="G60" s="564">
        <v>1.49351952775021</v>
      </c>
      <c r="H60" s="564">
        <v>1.5160555839538601</v>
      </c>
      <c r="I60" s="564">
        <v>1.49345767498016</v>
      </c>
      <c r="J60" s="564">
        <v>1.47747874259949</v>
      </c>
      <c r="K60" s="564">
        <v>1.4432836771011399</v>
      </c>
      <c r="L60" s="566">
        <v>1.409050822258</v>
      </c>
      <c r="M60" s="566"/>
      <c r="N60" s="566"/>
    </row>
    <row r="61" spans="1:14" ht="13.5" customHeight="1" x14ac:dyDescent="0.2">
      <c r="A61" s="400" t="s">
        <v>453</v>
      </c>
      <c r="B61" s="565">
        <v>0.762528892728495</v>
      </c>
      <c r="C61" s="565">
        <v>0.76777151330140703</v>
      </c>
      <c r="D61" s="565">
        <v>0.74785119710391801</v>
      </c>
      <c r="E61" s="565">
        <v>0.73264468370426195</v>
      </c>
      <c r="F61" s="565">
        <v>0.71784415178025895</v>
      </c>
      <c r="G61" s="565">
        <v>0.67455269902924297</v>
      </c>
      <c r="H61" s="565">
        <v>0.67378134315930305</v>
      </c>
      <c r="I61" s="565">
        <v>0.67077433737704795</v>
      </c>
      <c r="J61" s="565">
        <v>0.65016093374313</v>
      </c>
      <c r="K61" s="565">
        <v>0.63649614239658403</v>
      </c>
      <c r="L61" s="565">
        <v>0.64155948708995303</v>
      </c>
      <c r="M61" s="565">
        <v>0.62966703364046295</v>
      </c>
      <c r="N61" s="565">
        <v>0.639303720382292</v>
      </c>
    </row>
    <row r="62" spans="1:14" ht="13.5" customHeight="1" x14ac:dyDescent="0.2">
      <c r="A62" s="401" t="s">
        <v>454</v>
      </c>
      <c r="B62" s="564">
        <v>14.594310999999999</v>
      </c>
      <c r="C62" s="564">
        <v>14.651922000000001</v>
      </c>
      <c r="D62" s="564">
        <v>14.199973</v>
      </c>
      <c r="E62" s="564">
        <v>13.928455</v>
      </c>
      <c r="F62" s="564">
        <v>14.188682</v>
      </c>
      <c r="G62" s="564">
        <v>13.909124</v>
      </c>
      <c r="H62" s="564">
        <v>13.925405</v>
      </c>
      <c r="I62" s="564">
        <v>14.005219</v>
      </c>
      <c r="J62" s="564">
        <v>13.718325</v>
      </c>
      <c r="K62" s="564">
        <v>14.171389</v>
      </c>
      <c r="L62" s="564">
        <v>14.802106999999999</v>
      </c>
      <c r="M62" s="564">
        <v>14.862593</v>
      </c>
      <c r="N62" s="564">
        <v>15.303210999999999</v>
      </c>
    </row>
    <row r="63" spans="1:14" ht="13.5" customHeight="1" x14ac:dyDescent="0.2">
      <c r="A63" s="400" t="s">
        <v>455</v>
      </c>
      <c r="B63" s="565">
        <v>8.3603190000000005</v>
      </c>
      <c r="C63" s="565">
        <v>8.4082419999999995</v>
      </c>
      <c r="D63" s="565">
        <v>8.2615839999999992</v>
      </c>
      <c r="E63" s="565">
        <v>8.2823440000000002</v>
      </c>
      <c r="F63" s="565">
        <v>8.2906060000000004</v>
      </c>
      <c r="G63" s="565">
        <v>8.1982789999999994</v>
      </c>
      <c r="H63" s="565">
        <v>7.9850709999999996</v>
      </c>
      <c r="I63" s="565">
        <v>7.7772769999999998</v>
      </c>
      <c r="J63" s="565">
        <v>7.6222719999999997</v>
      </c>
      <c r="K63" s="565">
        <v>7.4610609999999999</v>
      </c>
      <c r="L63" s="565">
        <v>7.2557580000000002</v>
      </c>
      <c r="M63" s="565">
        <v>7.3923240000000003</v>
      </c>
      <c r="N63" s="565">
        <v>7.4340710000000003</v>
      </c>
    </row>
    <row r="64" spans="1:14" ht="13.5" customHeight="1" x14ac:dyDescent="0.2">
      <c r="A64" s="401" t="s">
        <v>456</v>
      </c>
      <c r="B64" s="564">
        <v>100.624099731445</v>
      </c>
      <c r="C64" s="564">
        <v>99.575265441948403</v>
      </c>
      <c r="D64" s="564">
        <v>100.75132873336101</v>
      </c>
      <c r="E64" s="564">
        <v>101.01680497267201</v>
      </c>
      <c r="F64" s="564">
        <v>99.378083181836899</v>
      </c>
      <c r="G64" s="564">
        <v>99.859884809344507</v>
      </c>
      <c r="H64" s="564">
        <v>98.482063293457003</v>
      </c>
      <c r="I64" s="564">
        <v>97.436622619628906</v>
      </c>
      <c r="J64" s="564">
        <v>99.692306518554702</v>
      </c>
      <c r="K64" s="564">
        <v>100.044158935547</v>
      </c>
      <c r="L64" s="564">
        <v>96.930763244628906</v>
      </c>
      <c r="M64" s="566">
        <v>94.397174247340104</v>
      </c>
      <c r="N64" s="566">
        <v>92.020597185419305</v>
      </c>
    </row>
    <row r="65" spans="1:14" ht="13.5" customHeight="1" x14ac:dyDescent="0.2">
      <c r="A65" s="400" t="s">
        <v>457</v>
      </c>
      <c r="B65" s="565">
        <v>2.0353100299835201</v>
      </c>
      <c r="C65" s="565">
        <v>1.9197618015376201</v>
      </c>
      <c r="D65" s="565">
        <v>1.9317589123814001</v>
      </c>
      <c r="E65" s="565">
        <v>1.92403730012742</v>
      </c>
      <c r="F65" s="565">
        <v>1.91146716222983</v>
      </c>
      <c r="G65" s="565">
        <v>1.8917889252312701</v>
      </c>
      <c r="H65" s="565">
        <v>1.8845863342285201</v>
      </c>
      <c r="I65" s="565">
        <v>1.8139283657073999</v>
      </c>
      <c r="J65" s="565">
        <v>1.76849937438965</v>
      </c>
      <c r="K65" s="565">
        <v>1.69185125827789</v>
      </c>
      <c r="L65" s="565">
        <v>1.62632060050964</v>
      </c>
      <c r="M65" s="565">
        <v>1.6229749155636499</v>
      </c>
      <c r="N65" s="565">
        <v>1.62471072530487</v>
      </c>
    </row>
    <row r="66" spans="1:14" ht="13.5" customHeight="1" x14ac:dyDescent="0.2">
      <c r="A66" s="401" t="s">
        <v>281</v>
      </c>
      <c r="B66" s="564">
        <v>20.764965057373001</v>
      </c>
      <c r="C66" s="564">
        <v>20.616016977361902</v>
      </c>
      <c r="D66" s="564">
        <v>21.887216871321701</v>
      </c>
      <c r="E66" s="564">
        <v>22.494916490131001</v>
      </c>
      <c r="F66" s="564">
        <v>22.775725749762898</v>
      </c>
      <c r="G66" s="564">
        <v>23.0372914636765</v>
      </c>
      <c r="H66" s="564">
        <v>23.981081008911101</v>
      </c>
      <c r="I66" s="564">
        <v>24.211980819702099</v>
      </c>
      <c r="J66" s="564">
        <v>23.3819694519043</v>
      </c>
      <c r="K66" s="564">
        <v>22.923509597778299</v>
      </c>
      <c r="L66" s="564">
        <v>23.135822296142599</v>
      </c>
      <c r="M66" s="564">
        <v>23.3089706442017</v>
      </c>
      <c r="N66" s="564">
        <v>23.458803976813901</v>
      </c>
    </row>
    <row r="67" spans="1:14" ht="13.5" customHeight="1" x14ac:dyDescent="0.2">
      <c r="A67" s="400" t="s">
        <v>458</v>
      </c>
      <c r="B67" s="563"/>
      <c r="C67" s="563"/>
      <c r="D67" s="563"/>
      <c r="E67" s="563"/>
      <c r="F67" s="563"/>
      <c r="G67" s="563"/>
      <c r="H67" s="563"/>
      <c r="I67" s="563"/>
      <c r="J67" s="563"/>
      <c r="K67" s="563"/>
      <c r="L67" s="563"/>
      <c r="M67" s="563"/>
      <c r="N67" s="563"/>
    </row>
    <row r="68" spans="1:14" ht="13.5" customHeight="1" x14ac:dyDescent="0.2">
      <c r="A68" s="401" t="s">
        <v>459</v>
      </c>
      <c r="B68" s="566"/>
      <c r="C68" s="566"/>
      <c r="D68" s="566"/>
      <c r="E68" s="566"/>
      <c r="F68" s="566"/>
      <c r="G68" s="566"/>
      <c r="H68" s="566"/>
      <c r="I68" s="566"/>
      <c r="J68" s="566"/>
      <c r="K68" s="566"/>
      <c r="L68" s="566"/>
      <c r="M68" s="566"/>
      <c r="N68" s="566"/>
    </row>
    <row r="69" spans="1:14" ht="13.5" customHeight="1" x14ac:dyDescent="0.2">
      <c r="A69" s="400" t="s">
        <v>460</v>
      </c>
      <c r="B69" s="563"/>
      <c r="C69" s="563"/>
      <c r="D69" s="563"/>
      <c r="E69" s="563"/>
      <c r="F69" s="563"/>
      <c r="G69" s="563"/>
      <c r="H69" s="563"/>
      <c r="I69" s="563"/>
      <c r="J69" s="563"/>
      <c r="K69" s="563"/>
      <c r="L69" s="563"/>
      <c r="M69" s="563"/>
      <c r="N69" s="563"/>
    </row>
    <row r="70" spans="1:14" ht="13.5" customHeight="1" x14ac:dyDescent="0.2">
      <c r="A70" s="401" t="s">
        <v>461</v>
      </c>
      <c r="B70" s="566"/>
      <c r="C70" s="566"/>
      <c r="D70" s="566"/>
      <c r="E70" s="566"/>
      <c r="F70" s="566"/>
      <c r="G70" s="566"/>
      <c r="H70" s="566"/>
      <c r="I70" s="566"/>
      <c r="J70" s="566"/>
      <c r="K70" s="566"/>
      <c r="L70" s="566"/>
      <c r="M70" s="566"/>
      <c r="N70" s="566"/>
    </row>
    <row r="71" spans="1:14" ht="13.5" customHeight="1" x14ac:dyDescent="0.2">
      <c r="A71" s="400" t="s">
        <v>286</v>
      </c>
      <c r="B71" s="565">
        <v>0.54775524139404297</v>
      </c>
      <c r="C71" s="565">
        <v>0.541413735731607</v>
      </c>
      <c r="D71" s="565">
        <v>0.55470091760106</v>
      </c>
      <c r="E71" s="565">
        <v>0.56473692910464901</v>
      </c>
      <c r="F71" s="565">
        <v>0.58076695576676396</v>
      </c>
      <c r="G71" s="565">
        <v>0.57857106517215295</v>
      </c>
      <c r="H71" s="565">
        <v>0.57524740695953402</v>
      </c>
      <c r="I71" s="565">
        <v>0.55566471815109297</v>
      </c>
      <c r="J71" s="565">
        <v>0.53632020950317405</v>
      </c>
      <c r="K71" s="565">
        <v>0.51328688859939597</v>
      </c>
      <c r="L71" s="565">
        <v>0.48530966043472301</v>
      </c>
      <c r="M71" s="565">
        <v>0.464924351755444</v>
      </c>
      <c r="N71" s="565">
        <v>0.45643712652677498</v>
      </c>
    </row>
    <row r="72" spans="1:14" ht="13.5" customHeight="1" x14ac:dyDescent="0.2">
      <c r="A72" s="401" t="s">
        <v>845</v>
      </c>
      <c r="B72" s="564">
        <v>1.7146917581558201</v>
      </c>
      <c r="C72" s="564">
        <v>1.7274426222550601</v>
      </c>
      <c r="D72" s="564">
        <v>1.91818279110646</v>
      </c>
      <c r="E72" s="564">
        <v>2.1581610943884799</v>
      </c>
      <c r="F72" s="564">
        <v>2.3467449597649499</v>
      </c>
      <c r="G72" s="564">
        <v>2.6525789798147099</v>
      </c>
      <c r="H72" s="564">
        <v>3.4218599796295202</v>
      </c>
      <c r="I72" s="564">
        <v>3.66758465766907</v>
      </c>
      <c r="J72" s="564">
        <v>3.9766263961792001</v>
      </c>
      <c r="K72" s="564">
        <v>4.0733175277709996</v>
      </c>
      <c r="L72" s="564">
        <v>4.1144504547119096</v>
      </c>
      <c r="M72" s="564">
        <v>4.33894357255007</v>
      </c>
      <c r="N72" s="564">
        <v>5.5795132508234397</v>
      </c>
    </row>
    <row r="73" spans="1:14" ht="13.5" customHeight="1" x14ac:dyDescent="0.2">
      <c r="A73" s="400" t="s">
        <v>291</v>
      </c>
      <c r="B73" s="565">
        <v>0.53724437952041604</v>
      </c>
      <c r="C73" s="565">
        <v>0.52020617723266505</v>
      </c>
      <c r="D73" s="565">
        <v>0.52817403313881295</v>
      </c>
      <c r="E73" s="565">
        <v>0.52916335002677195</v>
      </c>
      <c r="F73" s="565">
        <v>0.52290259937543304</v>
      </c>
      <c r="G73" s="565">
        <v>0.51975680738532204</v>
      </c>
      <c r="H73" s="565">
        <v>0.52457010746002197</v>
      </c>
      <c r="I73" s="565">
        <v>0.51465052366256703</v>
      </c>
      <c r="J73" s="565">
        <v>0.50403422117233299</v>
      </c>
      <c r="K73" s="565">
        <v>0.492380350828171</v>
      </c>
      <c r="L73" s="565">
        <v>0.49425348639488198</v>
      </c>
      <c r="M73" s="565">
        <v>0.49057329865434901</v>
      </c>
      <c r="N73" s="565">
        <v>0.49023974494393002</v>
      </c>
    </row>
    <row r="74" spans="1:14" ht="13.5" customHeight="1" x14ac:dyDescent="0.2">
      <c r="A74" s="401" t="s">
        <v>462</v>
      </c>
      <c r="B74" s="564">
        <v>328.0908203125</v>
      </c>
      <c r="C74" s="564">
        <v>315.07307757884502</v>
      </c>
      <c r="D74" s="564">
        <v>318.83700897568701</v>
      </c>
      <c r="E74" s="564">
        <v>319.67766024778098</v>
      </c>
      <c r="F74" s="564">
        <v>314.32416546078599</v>
      </c>
      <c r="G74" s="564">
        <v>311.53790267600402</v>
      </c>
      <c r="H74" s="564">
        <v>302.18466186523398</v>
      </c>
      <c r="I74" s="564">
        <v>298.19195556640602</v>
      </c>
      <c r="J74" s="564">
        <v>297.80712890625</v>
      </c>
      <c r="K74" s="564">
        <v>302.16708374023398</v>
      </c>
      <c r="L74" s="564">
        <v>287.690673828125</v>
      </c>
      <c r="M74" s="566">
        <v>279.12388646976302</v>
      </c>
      <c r="N74" s="566"/>
    </row>
    <row r="75" spans="1:14" ht="13.5" customHeight="1" x14ac:dyDescent="0.2">
      <c r="A75" s="400" t="s">
        <v>463</v>
      </c>
      <c r="B75" s="563">
        <v>6.4395230094878304</v>
      </c>
      <c r="C75" s="565">
        <v>6.2369636810050597</v>
      </c>
      <c r="D75" s="565">
        <v>6.14550791649937</v>
      </c>
      <c r="E75" s="565">
        <v>6.2797215456064501</v>
      </c>
      <c r="F75" s="565">
        <v>7.6053553503366</v>
      </c>
      <c r="G75" s="565">
        <v>6.6926934525237298</v>
      </c>
      <c r="H75" s="565">
        <v>5.3614778518676802</v>
      </c>
      <c r="I75" s="565">
        <v>4.5847196718776804</v>
      </c>
      <c r="J75" s="563">
        <v>4.6683196984441899</v>
      </c>
      <c r="K75" s="563">
        <v>4.9853593242860299</v>
      </c>
      <c r="L75" s="563">
        <v>5.19667768478394</v>
      </c>
      <c r="M75" s="563"/>
      <c r="N75" s="563"/>
    </row>
    <row r="76" spans="1:14" ht="13.5" customHeight="1" x14ac:dyDescent="0.2">
      <c r="A76" s="401" t="s">
        <v>464</v>
      </c>
      <c r="B76" s="564">
        <v>0.58782999999999996</v>
      </c>
      <c r="C76" s="564">
        <v>0.59806000000000004</v>
      </c>
      <c r="D76" s="564">
        <v>0.59816999999999998</v>
      </c>
      <c r="E76" s="564">
        <v>0.59897900000000004</v>
      </c>
      <c r="F76" s="564">
        <v>0.60320700000000005</v>
      </c>
      <c r="G76" s="564">
        <v>0.59366300000000005</v>
      </c>
      <c r="H76" s="564">
        <v>0.60652399999999995</v>
      </c>
      <c r="I76" s="564">
        <v>0.612425</v>
      </c>
      <c r="J76" s="564">
        <v>0.60422600000000004</v>
      </c>
      <c r="K76" s="564">
        <v>0.60325200000000001</v>
      </c>
      <c r="L76" s="564">
        <v>0.63082700000000003</v>
      </c>
      <c r="M76" s="564">
        <v>0.66915599999999997</v>
      </c>
      <c r="N76" s="564">
        <v>0.69410799999999995</v>
      </c>
    </row>
    <row r="77" spans="1:14" ht="13.5" customHeight="1" x14ac:dyDescent="0.2">
      <c r="A77" s="400" t="s">
        <v>465</v>
      </c>
      <c r="B77" s="565">
        <v>4.1123003959655797</v>
      </c>
      <c r="C77" s="565">
        <v>4.3588463956924901</v>
      </c>
      <c r="D77" s="565">
        <v>4.6895758151261502</v>
      </c>
      <c r="E77" s="565">
        <v>5.0053104100594403</v>
      </c>
      <c r="F77" s="565">
        <v>5.3093084308841902</v>
      </c>
      <c r="G77" s="565">
        <v>5.7619120189326001</v>
      </c>
      <c r="H77" s="565">
        <v>6.1323556900024396</v>
      </c>
      <c r="I77" s="565">
        <v>6.2098970413207999</v>
      </c>
      <c r="J77" s="565">
        <v>6.3032546043395996</v>
      </c>
      <c r="K77" s="565">
        <v>6.4152097702026403</v>
      </c>
      <c r="L77" s="563">
        <v>6.1890273094177202</v>
      </c>
      <c r="M77" s="563"/>
      <c r="N77" s="563"/>
    </row>
    <row r="78" spans="1:14" ht="13.5" customHeight="1" x14ac:dyDescent="0.2">
      <c r="A78" s="401" t="s">
        <v>293</v>
      </c>
      <c r="B78" s="564">
        <v>5.57474660873413</v>
      </c>
      <c r="C78" s="564">
        <v>6.6924971054495099</v>
      </c>
      <c r="D78" s="564">
        <v>7.1655426601656202</v>
      </c>
      <c r="E78" s="564">
        <v>7.2440477713410898</v>
      </c>
      <c r="F78" s="564">
        <v>7.7017613221282302</v>
      </c>
      <c r="G78" s="564">
        <v>7.7973626090724801</v>
      </c>
      <c r="H78" s="564">
        <v>8.2107162475585902</v>
      </c>
      <c r="I78" s="564">
        <v>8.9628019332885707</v>
      </c>
      <c r="J78" s="564">
        <v>9.8606109619140607</v>
      </c>
      <c r="K78" s="564">
        <v>11.2918491363525</v>
      </c>
      <c r="L78" s="564">
        <v>13.436760902404799</v>
      </c>
      <c r="M78" s="564">
        <v>16.657404288646902</v>
      </c>
      <c r="N78" s="567">
        <v>20.8334992812451</v>
      </c>
    </row>
    <row r="79" spans="1:14" ht="13.5" customHeight="1" x14ac:dyDescent="0.2">
      <c r="A79" s="400" t="s">
        <v>466</v>
      </c>
      <c r="B79" s="563"/>
      <c r="C79" s="563"/>
      <c r="D79" s="563"/>
      <c r="E79" s="563"/>
      <c r="F79" s="563"/>
      <c r="G79" s="563"/>
      <c r="H79" s="563"/>
      <c r="I79" s="563"/>
      <c r="J79" s="563"/>
      <c r="K79" s="563"/>
      <c r="L79" s="563"/>
      <c r="M79" s="563"/>
      <c r="N79" s="563"/>
    </row>
    <row r="80" spans="1:14" ht="13.5" customHeight="1" x14ac:dyDescent="0.2">
      <c r="A80" s="401" t="s">
        <v>467</v>
      </c>
      <c r="B80" s="566"/>
      <c r="C80" s="566"/>
      <c r="D80" s="566"/>
      <c r="E80" s="566"/>
      <c r="F80" s="566"/>
      <c r="G80" s="566"/>
      <c r="H80" s="566"/>
      <c r="I80" s="566"/>
      <c r="J80" s="566"/>
      <c r="K80" s="566"/>
      <c r="L80" s="566"/>
      <c r="M80" s="566"/>
      <c r="N80" s="566"/>
    </row>
    <row r="81" spans="1:14" ht="13.5" customHeight="1" x14ac:dyDescent="0.2">
      <c r="A81" s="400" t="s">
        <v>468</v>
      </c>
      <c r="B81" s="563"/>
      <c r="C81" s="563"/>
      <c r="D81" s="563"/>
      <c r="E81" s="563"/>
      <c r="F81" s="563"/>
      <c r="G81" s="563"/>
      <c r="H81" s="563"/>
      <c r="I81" s="563"/>
      <c r="J81" s="563"/>
      <c r="K81" s="563"/>
      <c r="L81" s="563"/>
      <c r="M81" s="563"/>
      <c r="N81" s="563"/>
    </row>
    <row r="82" spans="1:14" ht="13.5" customHeight="1" x14ac:dyDescent="0.2">
      <c r="A82" s="401" t="s">
        <v>469</v>
      </c>
      <c r="B82" s="566"/>
      <c r="C82" s="566"/>
      <c r="D82" s="566"/>
      <c r="E82" s="566"/>
      <c r="F82" s="566"/>
      <c r="G82" s="566"/>
      <c r="H82" s="566"/>
      <c r="I82" s="566"/>
      <c r="J82" s="566"/>
      <c r="K82" s="566"/>
      <c r="L82" s="566"/>
      <c r="M82" s="566"/>
      <c r="N82" s="566"/>
    </row>
    <row r="83" spans="1:14" ht="13.5" customHeight="1" x14ac:dyDescent="0.2">
      <c r="A83" s="400" t="s">
        <v>470</v>
      </c>
      <c r="B83" s="563"/>
      <c r="C83" s="563"/>
      <c r="D83" s="563"/>
      <c r="E83" s="563"/>
      <c r="F83" s="563"/>
      <c r="G83" s="563"/>
      <c r="H83" s="563"/>
      <c r="I83" s="563"/>
      <c r="J83" s="563"/>
      <c r="K83" s="563"/>
      <c r="L83" s="563"/>
      <c r="M83" s="563"/>
      <c r="N83" s="563"/>
    </row>
    <row r="84" spans="1:14" ht="13.5" customHeight="1" x14ac:dyDescent="0.2">
      <c r="A84" s="401" t="s">
        <v>471</v>
      </c>
      <c r="B84" s="566"/>
      <c r="C84" s="566"/>
      <c r="D84" s="566"/>
      <c r="E84" s="566"/>
      <c r="F84" s="566"/>
      <c r="G84" s="566"/>
      <c r="H84" s="566">
        <v>6.96246385574341</v>
      </c>
      <c r="I84" s="566"/>
      <c r="J84" s="566"/>
      <c r="K84" s="566"/>
      <c r="L84" s="566">
        <v>6.5321860313415501</v>
      </c>
      <c r="M84" s="566"/>
      <c r="N84" s="566"/>
    </row>
    <row r="85" spans="1:14" ht="13.5" customHeight="1" x14ac:dyDescent="0.2">
      <c r="A85" s="400" t="s">
        <v>472</v>
      </c>
      <c r="B85" s="565">
        <v>1.0162467956543</v>
      </c>
      <c r="C85" s="565">
        <v>0.969806316986777</v>
      </c>
      <c r="D85" s="565">
        <v>0.99265041972050105</v>
      </c>
      <c r="E85" s="565">
        <v>0.98335200098170605</v>
      </c>
      <c r="F85" s="565">
        <v>0.98041495847515503</v>
      </c>
      <c r="G85" s="565">
        <v>0.98525680045838404</v>
      </c>
      <c r="H85" s="565">
        <v>0.99829751253128096</v>
      </c>
      <c r="I85" s="565">
        <v>1.01111459732056</v>
      </c>
      <c r="J85" s="565">
        <v>1.0147353410720801</v>
      </c>
      <c r="K85" s="565">
        <v>0.97047340869903598</v>
      </c>
      <c r="L85" s="565">
        <v>0.94487065076828003</v>
      </c>
      <c r="M85" s="565">
        <v>0.91440279904713595</v>
      </c>
      <c r="N85" s="565">
        <v>0.89711737893005095</v>
      </c>
    </row>
    <row r="86" spans="1:14" ht="13.5" customHeight="1" x14ac:dyDescent="0.2">
      <c r="A86" s="401" t="s">
        <v>473</v>
      </c>
      <c r="B86" s="564">
        <v>0.97389999999999999</v>
      </c>
      <c r="C86" s="564">
        <v>0.99038000000000004</v>
      </c>
      <c r="D86" s="564">
        <v>0.98272800000000005</v>
      </c>
      <c r="E86" s="564">
        <v>0.97845499999999996</v>
      </c>
      <c r="F86" s="564">
        <v>0.97933999999999999</v>
      </c>
      <c r="G86" s="564">
        <v>0.95004599999999995</v>
      </c>
      <c r="H86" s="564">
        <v>0.93843500000000002</v>
      </c>
      <c r="I86" s="564">
        <v>0.92769999999999997</v>
      </c>
      <c r="J86" s="564">
        <v>0.89888800000000002</v>
      </c>
      <c r="K86" s="564">
        <v>0.88693299999999997</v>
      </c>
      <c r="L86" s="564">
        <v>0.87187800000000004</v>
      </c>
      <c r="M86" s="564">
        <v>0.84955000000000003</v>
      </c>
      <c r="N86" s="564">
        <v>0.85538899999999995</v>
      </c>
    </row>
    <row r="87" spans="1:14" ht="13.5" customHeight="1" x14ac:dyDescent="0.2">
      <c r="A87" s="400" t="s">
        <v>474</v>
      </c>
      <c r="B87" s="563"/>
      <c r="C87" s="563"/>
      <c r="D87" s="563"/>
      <c r="E87" s="563"/>
      <c r="F87" s="563"/>
      <c r="G87" s="563"/>
      <c r="H87" s="563"/>
      <c r="I87" s="563"/>
      <c r="J87" s="563"/>
      <c r="K87" s="563"/>
      <c r="L87" s="563"/>
      <c r="M87" s="563"/>
      <c r="N87" s="563"/>
    </row>
    <row r="88" spans="1:14" ht="13.5" customHeight="1" x14ac:dyDescent="0.2">
      <c r="A88" s="401" t="s">
        <v>475</v>
      </c>
      <c r="B88" s="564">
        <v>0.88266699999999998</v>
      </c>
      <c r="C88" s="564">
        <v>0.88648400000000005</v>
      </c>
      <c r="D88" s="564">
        <v>0.86109199999999997</v>
      </c>
      <c r="E88" s="564">
        <v>0.85947200000000001</v>
      </c>
      <c r="F88" s="564">
        <v>0.87193900000000002</v>
      </c>
      <c r="G88" s="564">
        <v>0.84714699999999998</v>
      </c>
      <c r="H88" s="564">
        <v>0.84783600000000003</v>
      </c>
      <c r="I88" s="564">
        <v>0.84071399999999996</v>
      </c>
      <c r="J88" s="564">
        <v>0.80739799999999995</v>
      </c>
      <c r="K88" s="564">
        <v>0.79268300000000003</v>
      </c>
      <c r="L88" s="564">
        <v>0.79219300000000004</v>
      </c>
      <c r="M88" s="564">
        <v>0.75780099999999995</v>
      </c>
      <c r="N88" s="564">
        <v>0.77172799999999997</v>
      </c>
    </row>
    <row r="89" spans="1:14" ht="13.5" customHeight="1" x14ac:dyDescent="0.2">
      <c r="A89" s="400" t="s">
        <v>476</v>
      </c>
      <c r="B89" s="563">
        <v>119.592991819956</v>
      </c>
      <c r="C89" s="565">
        <v>118.57440340507399</v>
      </c>
      <c r="D89" s="563">
        <v>118.615500864846</v>
      </c>
      <c r="E89" s="563">
        <v>117.07217563415099</v>
      </c>
      <c r="F89" s="563">
        <v>116.46572697580299</v>
      </c>
      <c r="G89" s="563">
        <v>114.43964697403101</v>
      </c>
      <c r="H89" s="563">
        <v>112.61306308666499</v>
      </c>
      <c r="I89" s="563">
        <v>109.158484729866</v>
      </c>
      <c r="J89" s="563">
        <v>107.537160919229</v>
      </c>
      <c r="K89" s="563">
        <v>106.12053736806099</v>
      </c>
      <c r="L89" s="563">
        <v>101.865636234078</v>
      </c>
      <c r="M89" s="563"/>
      <c r="N89" s="563"/>
    </row>
    <row r="90" spans="1:14" ht="13.5" customHeight="1" x14ac:dyDescent="0.2">
      <c r="A90" s="401" t="s">
        <v>299</v>
      </c>
      <c r="B90" s="564">
        <v>359.34445190429699</v>
      </c>
      <c r="C90" s="564">
        <v>348.11422144462102</v>
      </c>
      <c r="D90" s="564">
        <v>342.69792309898997</v>
      </c>
      <c r="E90" s="564">
        <v>344.99453710985199</v>
      </c>
      <c r="F90" s="564">
        <v>333.80087921696997</v>
      </c>
      <c r="G90" s="564">
        <v>323.97939090904202</v>
      </c>
      <c r="H90" s="564">
        <v>320.78900146484398</v>
      </c>
      <c r="I90" s="564">
        <v>324.50109863281301</v>
      </c>
      <c r="J90" s="564">
        <v>322.70025634765602</v>
      </c>
      <c r="K90" s="564">
        <v>313.81033325195301</v>
      </c>
      <c r="L90" s="564">
        <v>300.23498535156301</v>
      </c>
      <c r="M90" s="566">
        <v>289.75051816507499</v>
      </c>
      <c r="N90" s="566">
        <v>288.39432271973101</v>
      </c>
    </row>
    <row r="91" spans="1:14" ht="13.5" customHeight="1" x14ac:dyDescent="0.2">
      <c r="A91" s="400" t="s">
        <v>477</v>
      </c>
      <c r="B91" s="565">
        <v>10.9116315841675</v>
      </c>
      <c r="C91" s="565">
        <v>11.024219694362399</v>
      </c>
      <c r="D91" s="565">
        <v>11.920321232272901</v>
      </c>
      <c r="E91" s="565">
        <v>12.7004660329373</v>
      </c>
      <c r="F91" s="565">
        <v>13.443696043027099</v>
      </c>
      <c r="G91" s="565">
        <v>14.0881470044671</v>
      </c>
      <c r="H91" s="565">
        <v>14.9034624099731</v>
      </c>
      <c r="I91" s="565">
        <v>14.9047145843506</v>
      </c>
      <c r="J91" s="565">
        <v>15.2704362869263</v>
      </c>
      <c r="K91" s="565">
        <v>15.241736412048301</v>
      </c>
      <c r="L91" s="565">
        <v>15.424150466918899</v>
      </c>
      <c r="M91" s="565">
        <v>15.925468064494099</v>
      </c>
      <c r="N91" s="565">
        <v>17.892187929710399</v>
      </c>
    </row>
    <row r="92" spans="1:14" ht="13.5" customHeight="1" x14ac:dyDescent="0.2">
      <c r="A92" s="401" t="s">
        <v>478</v>
      </c>
      <c r="B92" s="564">
        <v>0.83523398637771595</v>
      </c>
      <c r="C92" s="564">
        <v>0.76639903057174497</v>
      </c>
      <c r="D92" s="564">
        <v>0.78428132428876995</v>
      </c>
      <c r="E92" s="564">
        <v>0.80982839026664799</v>
      </c>
      <c r="F92" s="564">
        <v>0.85262197956034502</v>
      </c>
      <c r="G92" s="564">
        <v>0.869774801711097</v>
      </c>
      <c r="H92" s="564">
        <v>0.93767088651657104</v>
      </c>
      <c r="I92" s="564">
        <v>0.938329577445984</v>
      </c>
      <c r="J92" s="564">
        <v>0.957935810089111</v>
      </c>
      <c r="K92" s="564">
        <v>1.00462114810944</v>
      </c>
      <c r="L92" s="564">
        <v>1.0734771490096999</v>
      </c>
      <c r="M92" s="564">
        <v>1.1121945337939101</v>
      </c>
      <c r="N92" s="564">
        <v>1.09479769315286</v>
      </c>
    </row>
    <row r="93" spans="1:14" ht="13.5" customHeight="1" x14ac:dyDescent="0.2">
      <c r="A93" s="400" t="s">
        <v>479</v>
      </c>
      <c r="B93" s="565">
        <v>0.830596</v>
      </c>
      <c r="C93" s="565">
        <v>0.83093499999999998</v>
      </c>
      <c r="D93" s="565">
        <v>0.82688099999999998</v>
      </c>
      <c r="E93" s="565">
        <v>0.81959800000000005</v>
      </c>
      <c r="F93" s="565">
        <v>0.83291300000000001</v>
      </c>
      <c r="G93" s="565">
        <v>0.80698700000000001</v>
      </c>
      <c r="H93" s="565">
        <v>0.79917800000000006</v>
      </c>
      <c r="I93" s="565">
        <v>0.78063700000000003</v>
      </c>
      <c r="J93" s="565">
        <v>0.76189600000000002</v>
      </c>
      <c r="K93" s="565">
        <v>0.75032200000000004</v>
      </c>
      <c r="L93" s="565">
        <v>0.74266200000000004</v>
      </c>
      <c r="M93" s="565">
        <v>0.73100500000000002</v>
      </c>
      <c r="N93" s="565">
        <v>0.74617500000000003</v>
      </c>
    </row>
    <row r="94" spans="1:14" ht="13.5" customHeight="1" x14ac:dyDescent="0.2">
      <c r="A94" s="401" t="s">
        <v>300</v>
      </c>
      <c r="B94" s="564">
        <v>0.77891218662261996</v>
      </c>
      <c r="C94" s="564">
        <v>0.82037891462786305</v>
      </c>
      <c r="D94" s="564">
        <v>0.940032856229571</v>
      </c>
      <c r="E94" s="564">
        <v>1.11456466777065</v>
      </c>
      <c r="F94" s="564">
        <v>1.3177988694662</v>
      </c>
      <c r="G94" s="564">
        <v>1.50780563067706</v>
      </c>
      <c r="H94" s="564">
        <v>1.7092268466949501</v>
      </c>
      <c r="I94" s="564">
        <v>1.86160671710968</v>
      </c>
      <c r="J94" s="564">
        <v>2.0167608261108398</v>
      </c>
      <c r="K94" s="564">
        <v>2.2499649524688698</v>
      </c>
      <c r="L94" s="564">
        <v>2.45419526100159</v>
      </c>
      <c r="M94" s="564">
        <v>2.9825856022277502</v>
      </c>
      <c r="N94" s="564">
        <v>3.9563036277375101</v>
      </c>
    </row>
    <row r="95" spans="1:14" ht="13.5" customHeight="1" x14ac:dyDescent="0.2">
      <c r="A95" s="400" t="s">
        <v>480</v>
      </c>
      <c r="B95" s="563"/>
      <c r="C95" s="563"/>
      <c r="D95" s="563"/>
      <c r="E95" s="563"/>
      <c r="F95" s="563"/>
      <c r="G95" s="563"/>
      <c r="H95" s="563"/>
      <c r="I95" s="563"/>
      <c r="J95" s="563"/>
      <c r="K95" s="563"/>
      <c r="L95" s="563"/>
      <c r="M95" s="563"/>
      <c r="N95" s="563"/>
    </row>
    <row r="96" spans="1:14" ht="13.5" customHeight="1" x14ac:dyDescent="0.2">
      <c r="A96" s="401" t="s">
        <v>481</v>
      </c>
      <c r="B96" s="564">
        <v>0.77283100000000005</v>
      </c>
      <c r="C96" s="564">
        <v>0.76209499999999997</v>
      </c>
      <c r="D96" s="564">
        <v>0.71986099999999997</v>
      </c>
      <c r="E96" s="564">
        <v>0.68595200000000001</v>
      </c>
      <c r="F96" s="564">
        <v>0.68641399999999997</v>
      </c>
      <c r="G96" s="564">
        <v>0.66058300000000003</v>
      </c>
      <c r="H96" s="564">
        <v>0.65191299999999996</v>
      </c>
      <c r="I96" s="564">
        <v>0.64076200000000005</v>
      </c>
      <c r="J96" s="564">
        <v>0.61848400000000003</v>
      </c>
      <c r="K96" s="564">
        <v>0.62024999999999997</v>
      </c>
      <c r="L96" s="564">
        <v>0.60456900000000002</v>
      </c>
      <c r="M96" s="564">
        <v>0.58906599999999998</v>
      </c>
      <c r="N96" s="564">
        <v>0.58959700000000004</v>
      </c>
    </row>
    <row r="97" spans="1:14" ht="13.5" customHeight="1" x14ac:dyDescent="0.2">
      <c r="A97" s="400" t="s">
        <v>482</v>
      </c>
      <c r="B97" s="563"/>
      <c r="C97" s="563"/>
      <c r="D97" s="563"/>
      <c r="E97" s="563"/>
      <c r="F97" s="563"/>
      <c r="G97" s="563"/>
      <c r="H97" s="563">
        <v>5.7967047691345197</v>
      </c>
      <c r="I97" s="563"/>
      <c r="J97" s="563"/>
      <c r="K97" s="563"/>
      <c r="L97" s="563">
        <v>5.48598432540894</v>
      </c>
      <c r="M97" s="563"/>
      <c r="N97" s="563"/>
    </row>
    <row r="98" spans="1:14" ht="13.5" customHeight="1" x14ac:dyDescent="0.2">
      <c r="A98" s="401" t="s">
        <v>483</v>
      </c>
      <c r="B98" s="564">
        <v>2.1058640480041499</v>
      </c>
      <c r="C98" s="564">
        <v>1.9823284286971301</v>
      </c>
      <c r="D98" s="564">
        <v>1.97418641628893</v>
      </c>
      <c r="E98" s="564">
        <v>1.91430144123685</v>
      </c>
      <c r="F98" s="564">
        <v>1.8813828762471501</v>
      </c>
      <c r="G98" s="564">
        <v>1.85771420839304</v>
      </c>
      <c r="H98" s="564">
        <v>1.8392618894577</v>
      </c>
      <c r="I98" s="564">
        <v>1.8275945186614999</v>
      </c>
      <c r="J98" s="564">
        <v>1.86021256446838</v>
      </c>
      <c r="K98" s="564">
        <v>1.85365915298462</v>
      </c>
      <c r="L98" s="564">
        <v>1.8508665561676001</v>
      </c>
      <c r="M98" s="564">
        <v>1.7579441435201899</v>
      </c>
      <c r="N98" s="564">
        <v>1.73396462324707</v>
      </c>
    </row>
    <row r="99" spans="1:14" ht="13.5" customHeight="1" x14ac:dyDescent="0.2">
      <c r="A99" s="400" t="s">
        <v>484</v>
      </c>
      <c r="B99" s="563">
        <v>1.0848152473971</v>
      </c>
      <c r="C99" s="565">
        <v>1.09683217831066</v>
      </c>
      <c r="D99" s="563">
        <v>1.0809973757442799</v>
      </c>
      <c r="E99" s="563">
        <v>1.0722510518122299</v>
      </c>
      <c r="F99" s="563">
        <v>1.06134175302588</v>
      </c>
      <c r="G99" s="563">
        <v>1.11100599318306</v>
      </c>
      <c r="H99" s="563">
        <v>1.11502978208075</v>
      </c>
      <c r="I99" s="563">
        <v>1.1167431741729199</v>
      </c>
      <c r="J99" s="563">
        <v>1.11660924604983</v>
      </c>
      <c r="K99" s="563">
        <v>1.1217538231058699</v>
      </c>
      <c r="L99" s="563">
        <v>1.1121339834661099</v>
      </c>
      <c r="M99" s="563"/>
      <c r="N99" s="563"/>
    </row>
    <row r="100" spans="1:14" ht="13.5" customHeight="1" x14ac:dyDescent="0.2">
      <c r="A100" s="401" t="s">
        <v>308</v>
      </c>
      <c r="B100" s="564">
        <v>3.8924076557159402</v>
      </c>
      <c r="C100" s="564">
        <v>3.7476215815670799</v>
      </c>
      <c r="D100" s="564">
        <v>3.8142294391418599</v>
      </c>
      <c r="E100" s="564">
        <v>3.78362009194533</v>
      </c>
      <c r="F100" s="564">
        <v>3.7164067287734901</v>
      </c>
      <c r="G100" s="564">
        <v>3.6972460981588799</v>
      </c>
      <c r="H100" s="564">
        <v>3.7154677966568301</v>
      </c>
      <c r="I100" s="564">
        <v>3.6773660783296198</v>
      </c>
      <c r="J100" s="564">
        <v>3.59072912609955</v>
      </c>
      <c r="K100" s="564">
        <v>3.52653023123781</v>
      </c>
      <c r="L100" s="564">
        <v>3.4430012702941899</v>
      </c>
      <c r="M100" s="564">
        <v>3.4073712245872798</v>
      </c>
      <c r="N100" s="564"/>
    </row>
    <row r="101" spans="1:14" ht="13.5" customHeight="1" x14ac:dyDescent="0.2">
      <c r="A101" s="400" t="s">
        <v>485</v>
      </c>
      <c r="B101" s="565">
        <v>2599.89086914063</v>
      </c>
      <c r="C101" s="565">
        <v>2682.03262727942</v>
      </c>
      <c r="D101" s="565">
        <v>2824.8147038489501</v>
      </c>
      <c r="E101" s="565">
        <v>2852.7811253048699</v>
      </c>
      <c r="F101" s="565">
        <v>2866.4023711816299</v>
      </c>
      <c r="G101" s="565">
        <v>2823.09569002427</v>
      </c>
      <c r="H101" s="565">
        <v>2814.4931640625</v>
      </c>
      <c r="I101" s="565">
        <v>2903.00146484375</v>
      </c>
      <c r="J101" s="565">
        <v>3010.94311523438</v>
      </c>
      <c r="K101" s="565">
        <v>3085.93139648438</v>
      </c>
      <c r="L101" s="565">
        <v>3221.26123046875</v>
      </c>
      <c r="M101" s="565">
        <v>3295.5344657393698</v>
      </c>
      <c r="N101" s="565">
        <v>3412.2887842130799</v>
      </c>
    </row>
    <row r="102" spans="1:14" ht="13.5" customHeight="1" x14ac:dyDescent="0.2">
      <c r="A102" s="401" t="s">
        <v>486</v>
      </c>
      <c r="B102" s="564">
        <v>258.32342529296898</v>
      </c>
      <c r="C102" s="564">
        <v>245.146663758383</v>
      </c>
      <c r="D102" s="564">
        <v>244.455559026884</v>
      </c>
      <c r="E102" s="564">
        <v>235.51635893015401</v>
      </c>
      <c r="F102" s="564">
        <v>233.28934461074701</v>
      </c>
      <c r="G102" s="564">
        <v>230.30908913234299</v>
      </c>
      <c r="H102" s="564">
        <v>227.33404541015599</v>
      </c>
      <c r="I102" s="564">
        <v>226.59375</v>
      </c>
      <c r="J102" s="564">
        <v>221.51318359375</v>
      </c>
      <c r="K102" s="564">
        <v>221.22315979003901</v>
      </c>
      <c r="L102" s="566">
        <v>217.98468017578099</v>
      </c>
      <c r="M102" s="566">
        <v>220.79224796118399</v>
      </c>
      <c r="N102" s="566"/>
    </row>
    <row r="103" spans="1:14" ht="13.5" customHeight="1" x14ac:dyDescent="0.2">
      <c r="A103" s="400" t="s">
        <v>487</v>
      </c>
      <c r="B103" s="565">
        <v>120.83203125</v>
      </c>
      <c r="C103" s="565">
        <v>118.763510384195</v>
      </c>
      <c r="D103" s="565">
        <v>120.36379999864999</v>
      </c>
      <c r="E103" s="565">
        <v>120.38537374289901</v>
      </c>
      <c r="F103" s="565">
        <v>117.667282824804</v>
      </c>
      <c r="G103" s="565">
        <v>116.696629624659</v>
      </c>
      <c r="H103" s="565">
        <v>115.928276062012</v>
      </c>
      <c r="I103" s="565">
        <v>113.15631866455099</v>
      </c>
      <c r="J103" s="565">
        <v>109.326095581055</v>
      </c>
      <c r="K103" s="565">
        <v>103.38362121582</v>
      </c>
      <c r="L103" s="565">
        <v>99.459709167480497</v>
      </c>
      <c r="M103" s="565">
        <v>97.721286633025699</v>
      </c>
      <c r="N103" s="565">
        <v>96.505607750563399</v>
      </c>
    </row>
    <row r="104" spans="1:14" ht="13.5" customHeight="1" x14ac:dyDescent="0.2">
      <c r="A104" s="401" t="s">
        <v>488</v>
      </c>
      <c r="B104" s="564">
        <v>20.832595825195298</v>
      </c>
      <c r="C104" s="564">
        <v>20.935714466665399</v>
      </c>
      <c r="D104" s="564">
        <v>22.096245986162899</v>
      </c>
      <c r="E104" s="564">
        <v>22.696783500019301</v>
      </c>
      <c r="F104" s="564">
        <v>24.431010562656098</v>
      </c>
      <c r="G104" s="564">
        <v>27.211396549109999</v>
      </c>
      <c r="H104" s="564">
        <v>31.102308273315401</v>
      </c>
      <c r="I104" s="564">
        <v>34.300498962402301</v>
      </c>
      <c r="J104" s="564">
        <v>39.750816345214801</v>
      </c>
      <c r="K104" s="564">
        <v>47.325016021728501</v>
      </c>
      <c r="L104" s="564">
        <v>53.031234741210902</v>
      </c>
      <c r="M104" s="564">
        <v>65.788418063634893</v>
      </c>
      <c r="N104" s="564">
        <v>86.448918060143697</v>
      </c>
    </row>
    <row r="105" spans="1:14" ht="13.5" customHeight="1" x14ac:dyDescent="0.2">
      <c r="A105" s="400" t="s">
        <v>489</v>
      </c>
      <c r="B105" s="563"/>
      <c r="C105" s="563"/>
      <c r="D105" s="563"/>
      <c r="E105" s="563"/>
      <c r="F105" s="563"/>
      <c r="G105" s="563"/>
      <c r="H105" s="563"/>
      <c r="I105" s="563"/>
      <c r="J105" s="563"/>
      <c r="K105" s="563"/>
      <c r="L105" s="563"/>
      <c r="M105" s="563"/>
      <c r="N105" s="563"/>
    </row>
    <row r="106" spans="1:14" ht="13.5" customHeight="1" x14ac:dyDescent="0.2">
      <c r="A106" s="401" t="s">
        <v>490</v>
      </c>
      <c r="B106" s="566"/>
      <c r="C106" s="566"/>
      <c r="D106" s="566"/>
      <c r="E106" s="566"/>
      <c r="F106" s="566"/>
      <c r="G106" s="566"/>
      <c r="H106" s="566"/>
      <c r="I106" s="566"/>
      <c r="J106" s="566"/>
      <c r="K106" s="566"/>
      <c r="L106" s="566"/>
      <c r="M106" s="566"/>
      <c r="N106" s="566"/>
    </row>
    <row r="107" spans="1:14" ht="13.5" customHeight="1" x14ac:dyDescent="0.2">
      <c r="A107" s="400" t="s">
        <v>312</v>
      </c>
      <c r="B107" s="565">
        <v>10.2638854980469</v>
      </c>
      <c r="C107" s="565">
        <v>10.0002334193429</v>
      </c>
      <c r="D107" s="565">
        <v>10.3205812136852</v>
      </c>
      <c r="E107" s="565">
        <v>10.590064163738299</v>
      </c>
      <c r="F107" s="565">
        <v>10.6151094252525</v>
      </c>
      <c r="G107" s="565">
        <v>10.4920375883391</v>
      </c>
      <c r="H107" s="565">
        <v>10.676145553588899</v>
      </c>
      <c r="I107" s="565">
        <v>11.1490173339844</v>
      </c>
      <c r="J107" s="565">
        <v>11.432415962219199</v>
      </c>
      <c r="K107" s="565">
        <v>11.585706710815399</v>
      </c>
      <c r="L107" s="565">
        <v>11.7821350097656</v>
      </c>
      <c r="M107" s="565">
        <v>11.900699411111701</v>
      </c>
      <c r="N107" s="565">
        <v>12.191816554730501</v>
      </c>
    </row>
    <row r="108" spans="1:14" ht="13.5" customHeight="1" x14ac:dyDescent="0.2">
      <c r="A108" s="401" t="s">
        <v>491</v>
      </c>
      <c r="B108" s="564">
        <v>5.6469964981079102</v>
      </c>
      <c r="C108" s="564">
        <v>5.7445579285359401</v>
      </c>
      <c r="D108" s="564">
        <v>6.0958992826616401</v>
      </c>
      <c r="E108" s="564">
        <v>6.3136279525637597</v>
      </c>
      <c r="F108" s="564">
        <v>6.3268367115761102</v>
      </c>
      <c r="G108" s="564">
        <v>6.4555758032887303</v>
      </c>
      <c r="H108" s="564">
        <v>6.4357657432556197</v>
      </c>
      <c r="I108" s="564">
        <v>6.5076818466186497</v>
      </c>
      <c r="J108" s="564">
        <v>6.4964232444763201</v>
      </c>
      <c r="K108" s="564">
        <v>6.5522875785827601</v>
      </c>
      <c r="L108" s="564">
        <v>6.3883409500122097</v>
      </c>
      <c r="M108" s="564">
        <v>6.0262596005906301</v>
      </c>
      <c r="N108" s="564">
        <v>5.90935732371962</v>
      </c>
    </row>
    <row r="109" spans="1:14" ht="13.5" customHeight="1" x14ac:dyDescent="0.2">
      <c r="A109" s="400" t="s">
        <v>492</v>
      </c>
      <c r="B109" s="565">
        <v>139.56989799999999</v>
      </c>
      <c r="C109" s="565">
        <v>143.445415</v>
      </c>
      <c r="D109" s="565">
        <v>141.230177</v>
      </c>
      <c r="E109" s="565">
        <v>143.84651299999999</v>
      </c>
      <c r="F109" s="565">
        <v>148.04385099999999</v>
      </c>
      <c r="G109" s="565">
        <v>146.43539200000001</v>
      </c>
      <c r="H109" s="565">
        <v>152.87678500000001</v>
      </c>
      <c r="I109" s="565">
        <v>155.20393100000001</v>
      </c>
      <c r="J109" s="565">
        <v>156.02109799999999</v>
      </c>
      <c r="K109" s="565">
        <v>163.32722200000001</v>
      </c>
      <c r="L109" s="565">
        <v>169.34455199999999</v>
      </c>
      <c r="M109" s="565">
        <v>177.56643700000001</v>
      </c>
      <c r="N109" s="565">
        <v>194.112684</v>
      </c>
    </row>
    <row r="110" spans="1:14" ht="13.5" customHeight="1" x14ac:dyDescent="0.2">
      <c r="A110" s="401" t="s">
        <v>493</v>
      </c>
      <c r="B110" s="566"/>
      <c r="C110" s="566"/>
      <c r="D110" s="566"/>
      <c r="E110" s="566"/>
      <c r="F110" s="566"/>
      <c r="G110" s="566"/>
      <c r="H110" s="566"/>
      <c r="I110" s="566"/>
      <c r="J110" s="566"/>
      <c r="K110" s="566"/>
      <c r="L110" s="566"/>
      <c r="M110" s="566"/>
      <c r="N110" s="566"/>
    </row>
    <row r="111" spans="1:14" ht="13.5" customHeight="1" x14ac:dyDescent="0.2">
      <c r="A111" s="400" t="s">
        <v>494</v>
      </c>
      <c r="B111" s="565">
        <v>141.370891</v>
      </c>
      <c r="C111" s="565">
        <v>145.153549</v>
      </c>
      <c r="D111" s="565">
        <v>148.16757100000001</v>
      </c>
      <c r="E111" s="565">
        <v>150.098692</v>
      </c>
      <c r="F111" s="565">
        <v>154.99645599999999</v>
      </c>
      <c r="G111" s="565">
        <v>159.85811799999999</v>
      </c>
      <c r="H111" s="565">
        <v>157.505898</v>
      </c>
      <c r="I111" s="565">
        <v>158.97720200000001</v>
      </c>
      <c r="J111" s="565">
        <v>158.11781400000001</v>
      </c>
      <c r="K111" s="565">
        <v>154.86246800000001</v>
      </c>
      <c r="L111" s="565">
        <v>155.84262100000001</v>
      </c>
      <c r="M111" s="565">
        <v>154.612202</v>
      </c>
      <c r="N111" s="565">
        <v>161.56182799999999</v>
      </c>
    </row>
    <row r="112" spans="1:14" ht="13.5" customHeight="1" x14ac:dyDescent="0.2">
      <c r="A112" s="401" t="s">
        <v>495</v>
      </c>
      <c r="B112" s="566"/>
      <c r="C112" s="566"/>
      <c r="D112" s="566"/>
      <c r="E112" s="566"/>
      <c r="F112" s="566"/>
      <c r="G112" s="566"/>
      <c r="H112" s="566"/>
      <c r="I112" s="566"/>
      <c r="J112" s="566"/>
      <c r="K112" s="566"/>
      <c r="L112" s="566"/>
      <c r="M112" s="566"/>
      <c r="N112" s="566"/>
    </row>
    <row r="113" spans="1:14" ht="13.5" customHeight="1" x14ac:dyDescent="0.2">
      <c r="A113" s="400" t="s">
        <v>496</v>
      </c>
      <c r="B113" s="563"/>
      <c r="C113" s="563"/>
      <c r="D113" s="563"/>
      <c r="E113" s="563"/>
      <c r="F113" s="563"/>
      <c r="G113" s="563"/>
      <c r="H113" s="563"/>
      <c r="I113" s="563"/>
      <c r="J113" s="563"/>
      <c r="K113" s="563"/>
      <c r="L113" s="563"/>
      <c r="M113" s="563"/>
      <c r="N113" s="563"/>
    </row>
    <row r="114" spans="1:14" ht="13.5" customHeight="1" x14ac:dyDescent="0.2">
      <c r="A114" s="401" t="s">
        <v>497</v>
      </c>
      <c r="B114" s="566"/>
      <c r="C114" s="566"/>
      <c r="D114" s="566"/>
      <c r="E114" s="566"/>
      <c r="F114" s="566"/>
      <c r="G114" s="566"/>
      <c r="H114" s="566"/>
      <c r="I114" s="566"/>
      <c r="J114" s="566"/>
      <c r="K114" s="566"/>
      <c r="L114" s="566"/>
      <c r="M114" s="566"/>
      <c r="N114" s="566"/>
    </row>
    <row r="115" spans="1:14" ht="13.5" customHeight="1" x14ac:dyDescent="0.2">
      <c r="A115" s="400" t="s">
        <v>498</v>
      </c>
      <c r="B115" s="563"/>
      <c r="C115" s="563"/>
      <c r="D115" s="563"/>
      <c r="E115" s="563"/>
      <c r="F115" s="563"/>
      <c r="G115" s="563"/>
      <c r="H115" s="563"/>
      <c r="I115" s="563"/>
      <c r="J115" s="563"/>
      <c r="K115" s="563"/>
      <c r="L115" s="563"/>
      <c r="M115" s="563"/>
      <c r="N115" s="563"/>
    </row>
    <row r="116" spans="1:14" ht="13.5" customHeight="1" x14ac:dyDescent="0.2">
      <c r="A116" s="401" t="s">
        <v>316</v>
      </c>
      <c r="B116" s="564">
        <v>15.2828931808472</v>
      </c>
      <c r="C116" s="564">
        <v>15.5332248087519</v>
      </c>
      <c r="D116" s="564">
        <v>17.133811739790701</v>
      </c>
      <c r="E116" s="564">
        <v>18.0976968723682</v>
      </c>
      <c r="F116" s="564">
        <v>18.8498361710414</v>
      </c>
      <c r="G116" s="564">
        <v>19.434433655373699</v>
      </c>
      <c r="H116" s="564">
        <v>20.150104522705099</v>
      </c>
      <c r="I116" s="564">
        <v>19.821149826049801</v>
      </c>
      <c r="J116" s="564">
        <v>19.5281276702881</v>
      </c>
      <c r="K116" s="564">
        <v>19.7747478485107</v>
      </c>
      <c r="L116" s="564">
        <v>19.468950271606399</v>
      </c>
      <c r="M116" s="564">
        <v>19.233929057095999</v>
      </c>
      <c r="N116" s="564">
        <v>19.517091712850402</v>
      </c>
    </row>
    <row r="117" spans="1:14" ht="13.5" customHeight="1" x14ac:dyDescent="0.2">
      <c r="A117" s="400" t="s">
        <v>499</v>
      </c>
      <c r="B117" s="565">
        <v>3892.21752929688</v>
      </c>
      <c r="C117" s="565">
        <v>3847.2987592702202</v>
      </c>
      <c r="D117" s="565">
        <v>4194.2610670066897</v>
      </c>
      <c r="E117" s="565">
        <v>4461.3513527436598</v>
      </c>
      <c r="F117" s="565">
        <v>4790.1911276778301</v>
      </c>
      <c r="G117" s="565">
        <v>4967.4721908678903</v>
      </c>
      <c r="H117" s="565">
        <v>5202.2919921875</v>
      </c>
      <c r="I117" s="565">
        <v>5315.3505859375</v>
      </c>
      <c r="J117" s="565">
        <v>5391.80322265625</v>
      </c>
      <c r="K117" s="565">
        <v>5386.4296875</v>
      </c>
      <c r="L117" s="565">
        <v>5353.5595703125</v>
      </c>
      <c r="M117" s="565">
        <v>5165.5287951132996</v>
      </c>
      <c r="N117" s="565">
        <v>5143.3911082131199</v>
      </c>
    </row>
    <row r="118" spans="1:14" ht="13.5" customHeight="1" x14ac:dyDescent="0.2">
      <c r="A118" s="401" t="s">
        <v>500</v>
      </c>
      <c r="B118" s="564">
        <v>5323.44189453125</v>
      </c>
      <c r="C118" s="564">
        <v>6073.1962890625</v>
      </c>
      <c r="D118" s="564">
        <v>8768.7890625</v>
      </c>
      <c r="E118" s="564">
        <v>10288.6591796875</v>
      </c>
      <c r="F118" s="564">
        <v>11614.9326171875</v>
      </c>
      <c r="G118" s="564">
        <v>12682.986328125</v>
      </c>
      <c r="H118" s="564">
        <v>13944.904296875</v>
      </c>
      <c r="I118" s="564">
        <v>16408.373046875</v>
      </c>
      <c r="J118" s="564">
        <v>23979.873046875</v>
      </c>
      <c r="K118" s="564">
        <v>32272.21484375</v>
      </c>
      <c r="L118" s="564">
        <v>48021.04296875</v>
      </c>
      <c r="M118" s="566">
        <v>63798.9544260025</v>
      </c>
      <c r="N118" s="566">
        <v>88593.212422434503</v>
      </c>
    </row>
    <row r="119" spans="1:14" ht="13.5" customHeight="1" x14ac:dyDescent="0.2">
      <c r="A119" s="400" t="s">
        <v>501</v>
      </c>
      <c r="B119" s="565">
        <v>477.55853271484398</v>
      </c>
      <c r="C119" s="565">
        <v>487.54152539711401</v>
      </c>
      <c r="D119" s="565">
        <v>503.87306363302002</v>
      </c>
      <c r="E119" s="565">
        <v>550.07771460294498</v>
      </c>
      <c r="F119" s="565">
        <v>568.70170583288404</v>
      </c>
      <c r="G119" s="565">
        <v>572.84832066458796</v>
      </c>
      <c r="H119" s="565">
        <v>565.77020263671898</v>
      </c>
      <c r="I119" s="565">
        <v>541.62237548828102</v>
      </c>
      <c r="J119" s="565">
        <v>538.67071533203102</v>
      </c>
      <c r="K119" s="565">
        <v>535.70709228515602</v>
      </c>
      <c r="L119" s="565">
        <v>575.5927734375</v>
      </c>
      <c r="M119" s="565">
        <v>559.56168393745895</v>
      </c>
      <c r="N119" s="565">
        <v>560.86236732864404</v>
      </c>
    </row>
    <row r="120" spans="1:14" ht="13.5" customHeight="1" x14ac:dyDescent="0.2">
      <c r="A120" s="401" t="s">
        <v>502</v>
      </c>
      <c r="B120" s="564">
        <v>0.95942499999999997</v>
      </c>
      <c r="C120" s="564">
        <v>0.96528999999999998</v>
      </c>
      <c r="D120" s="564">
        <v>0.96630099999999997</v>
      </c>
      <c r="E120" s="564">
        <v>0.98951100000000003</v>
      </c>
      <c r="F120" s="564">
        <v>0.99903299999999995</v>
      </c>
      <c r="G120" s="564">
        <v>0.97460400000000003</v>
      </c>
      <c r="H120" s="564">
        <v>0.986703</v>
      </c>
      <c r="I120" s="564">
        <v>0.98987599999999998</v>
      </c>
      <c r="J120" s="564">
        <v>0.97050800000000004</v>
      </c>
      <c r="K120" s="564">
        <v>0.994448</v>
      </c>
      <c r="L120" s="564">
        <v>0.95845599999999997</v>
      </c>
      <c r="M120" s="564">
        <v>0.93211299999999997</v>
      </c>
      <c r="N120" s="564">
        <v>0.943214</v>
      </c>
    </row>
    <row r="121" spans="1:14" ht="13.5" customHeight="1" x14ac:dyDescent="0.2">
      <c r="A121" s="400" t="s">
        <v>503</v>
      </c>
      <c r="B121" s="563"/>
      <c r="C121" s="563"/>
      <c r="D121" s="563"/>
      <c r="E121" s="563"/>
      <c r="F121" s="563"/>
      <c r="G121" s="563"/>
      <c r="H121" s="563"/>
      <c r="I121" s="563"/>
      <c r="J121" s="563"/>
      <c r="K121" s="563"/>
      <c r="L121" s="563"/>
      <c r="M121" s="563"/>
      <c r="N121" s="563"/>
    </row>
    <row r="122" spans="1:14" ht="13.5" customHeight="1" x14ac:dyDescent="0.2">
      <c r="A122" s="401" t="s">
        <v>504</v>
      </c>
      <c r="B122" s="564">
        <v>4.2702330000000002</v>
      </c>
      <c r="C122" s="564">
        <v>4.2839580000000002</v>
      </c>
      <c r="D122" s="564">
        <v>4.4269429999999996</v>
      </c>
      <c r="E122" s="564">
        <v>4.5756209999999999</v>
      </c>
      <c r="F122" s="564">
        <v>4.5534420000000004</v>
      </c>
      <c r="G122" s="564">
        <v>4.2946730000000004</v>
      </c>
      <c r="H122" s="564">
        <v>4.2523619999999998</v>
      </c>
      <c r="I122" s="564">
        <v>4.1821919999999997</v>
      </c>
      <c r="J122" s="564">
        <v>4.2424229999999996</v>
      </c>
      <c r="K122" s="564">
        <v>4.2112990000000003</v>
      </c>
      <c r="L122" s="564">
        <v>4.0480359999999997</v>
      </c>
      <c r="M122" s="564">
        <v>3.704053</v>
      </c>
      <c r="N122" s="564">
        <v>3.7517390000000002</v>
      </c>
    </row>
    <row r="123" spans="1:14" ht="13.5" customHeight="1" x14ac:dyDescent="0.2">
      <c r="A123" s="400" t="s">
        <v>505</v>
      </c>
      <c r="B123" s="565">
        <v>0.81950400000000001</v>
      </c>
      <c r="C123" s="565">
        <v>0.82915399999999995</v>
      </c>
      <c r="D123" s="565">
        <v>0.81955900000000004</v>
      </c>
      <c r="E123" s="565">
        <v>0.82535000000000003</v>
      </c>
      <c r="F123" s="565">
        <v>0.82857400000000003</v>
      </c>
      <c r="G123" s="565">
        <v>0.78625599999999995</v>
      </c>
      <c r="H123" s="565">
        <v>0.77764900000000003</v>
      </c>
      <c r="I123" s="565">
        <v>0.76228499999999999</v>
      </c>
      <c r="J123" s="565">
        <v>0.72335400000000005</v>
      </c>
      <c r="K123" s="565">
        <v>0.713812</v>
      </c>
      <c r="L123" s="565">
        <v>0.69991999999999999</v>
      </c>
      <c r="M123" s="565">
        <v>0.67282500000000001</v>
      </c>
      <c r="N123" s="565">
        <v>0.67261199999999999</v>
      </c>
    </row>
    <row r="124" spans="1:14" ht="13.5" customHeight="1" x14ac:dyDescent="0.2">
      <c r="A124" s="401" t="s">
        <v>506</v>
      </c>
      <c r="B124" s="564">
        <v>62.876480102539098</v>
      </c>
      <c r="C124" s="564">
        <v>61.577229219525798</v>
      </c>
      <c r="D124" s="564">
        <v>66.158983815716894</v>
      </c>
      <c r="E124" s="564">
        <v>69.898381654367498</v>
      </c>
      <c r="F124" s="564">
        <v>70.275487949589703</v>
      </c>
      <c r="G124" s="564">
        <v>69.458634877934102</v>
      </c>
      <c r="H124" s="564">
        <v>71.324539184570298</v>
      </c>
      <c r="I124" s="564">
        <v>75.727561950683594</v>
      </c>
      <c r="J124" s="564">
        <v>79.7149658203125</v>
      </c>
      <c r="K124" s="564">
        <v>85.259567260742202</v>
      </c>
      <c r="L124" s="564">
        <v>90.673439025878906</v>
      </c>
      <c r="M124" s="564">
        <v>92.643662185556707</v>
      </c>
      <c r="N124" s="564">
        <v>94.741653086974594</v>
      </c>
    </row>
    <row r="125" spans="1:14" ht="13.5" customHeight="1" x14ac:dyDescent="0.2">
      <c r="A125" s="400" t="s">
        <v>507</v>
      </c>
      <c r="B125" s="565">
        <v>116.103236</v>
      </c>
      <c r="C125" s="565">
        <v>112.664472</v>
      </c>
      <c r="D125" s="565">
        <v>106.590397</v>
      </c>
      <c r="E125" s="565">
        <v>109.18165999999999</v>
      </c>
      <c r="F125" s="565">
        <v>108.96280299999999</v>
      </c>
      <c r="G125" s="565">
        <v>114.928968</v>
      </c>
      <c r="H125" s="565">
        <v>115.98340399999999</v>
      </c>
      <c r="I125" s="565">
        <v>114.31875599999999</v>
      </c>
      <c r="J125" s="565">
        <v>116.05812</v>
      </c>
      <c r="K125" s="565">
        <v>112.988905</v>
      </c>
      <c r="L125" s="565">
        <v>109.44442100000001</v>
      </c>
      <c r="M125" s="565">
        <v>103.06419</v>
      </c>
      <c r="N125" s="565">
        <v>101.777283</v>
      </c>
    </row>
    <row r="126" spans="1:14" ht="13.5" customHeight="1" x14ac:dyDescent="0.2">
      <c r="A126" s="401" t="s">
        <v>508</v>
      </c>
      <c r="B126" s="564">
        <v>0.32503387331962602</v>
      </c>
      <c r="C126" s="564">
        <v>0.33139492074159899</v>
      </c>
      <c r="D126" s="564">
        <v>0.35222023366698602</v>
      </c>
      <c r="E126" s="564">
        <v>0.36783427587308398</v>
      </c>
      <c r="F126" s="564">
        <v>0.37080582694123498</v>
      </c>
      <c r="G126" s="564">
        <v>0.36427276257069302</v>
      </c>
      <c r="H126" s="564">
        <v>0.33706176280975297</v>
      </c>
      <c r="I126" s="564">
        <v>0.34472733736038202</v>
      </c>
      <c r="J126" s="564">
        <v>0.34187528491020203</v>
      </c>
      <c r="K126" s="564">
        <v>0.34004440903663602</v>
      </c>
      <c r="L126" s="564">
        <v>0.34411096572875999</v>
      </c>
      <c r="M126" s="564">
        <v>0.33208764477243002</v>
      </c>
      <c r="N126" s="564">
        <v>0.32560810844925298</v>
      </c>
    </row>
    <row r="127" spans="1:14" ht="13.5" customHeight="1" x14ac:dyDescent="0.2">
      <c r="A127" s="400" t="s">
        <v>509</v>
      </c>
      <c r="B127" s="565">
        <v>79.221702575683594</v>
      </c>
      <c r="C127" s="565">
        <v>80.388945727650594</v>
      </c>
      <c r="D127" s="565">
        <v>92.115847849042098</v>
      </c>
      <c r="E127" s="565">
        <v>97.358816386647504</v>
      </c>
      <c r="F127" s="565">
        <v>104.72950879062201</v>
      </c>
      <c r="G127" s="565">
        <v>116.158080118257</v>
      </c>
      <c r="H127" s="565">
        <v>125.520889282227</v>
      </c>
      <c r="I127" s="565">
        <v>131.17529296875</v>
      </c>
      <c r="J127" s="565">
        <v>131.994705200195</v>
      </c>
      <c r="K127" s="565">
        <v>136.71884155273401</v>
      </c>
      <c r="L127" s="565">
        <v>142.36105346679699</v>
      </c>
      <c r="M127" s="563">
        <v>151.62095785950601</v>
      </c>
      <c r="N127" s="563">
        <v>167.06996372795399</v>
      </c>
    </row>
    <row r="128" spans="1:14" ht="13.5" customHeight="1" x14ac:dyDescent="0.2">
      <c r="A128" s="401" t="s">
        <v>322</v>
      </c>
      <c r="B128" s="564">
        <v>35.621326446533203</v>
      </c>
      <c r="C128" s="564">
        <v>36.561513437473302</v>
      </c>
      <c r="D128" s="564">
        <v>37.906468080308301</v>
      </c>
      <c r="E128" s="564">
        <v>39.262637501609298</v>
      </c>
      <c r="F128" s="564">
        <v>40.5718658808009</v>
      </c>
      <c r="G128" s="564">
        <v>41.552165097251702</v>
      </c>
      <c r="H128" s="564">
        <v>43.6514701843262</v>
      </c>
      <c r="I128" s="564">
        <v>43.282623291015597</v>
      </c>
      <c r="J128" s="564">
        <v>43.261848449707003</v>
      </c>
      <c r="K128" s="564">
        <v>43.220188140869098</v>
      </c>
      <c r="L128" s="564">
        <v>42.427967071533203</v>
      </c>
      <c r="M128" s="564">
        <v>42.2932471789535</v>
      </c>
      <c r="N128" s="564">
        <v>43.737352371527997</v>
      </c>
    </row>
    <row r="129" spans="1:14" ht="13.5" customHeight="1" x14ac:dyDescent="0.2">
      <c r="A129" s="400" t="s">
        <v>510</v>
      </c>
      <c r="B129" s="565">
        <v>1.0657039893247899</v>
      </c>
      <c r="C129" s="565">
        <v>1.0122962823880299</v>
      </c>
      <c r="D129" s="565">
        <v>0.98283581561572397</v>
      </c>
      <c r="E129" s="565">
        <v>0.98749516238252799</v>
      </c>
      <c r="F129" s="565">
        <v>0.99196704808421399</v>
      </c>
      <c r="G129" s="565">
        <v>0.99839061215441605</v>
      </c>
      <c r="H129" s="563">
        <v>0.98104280832950697</v>
      </c>
      <c r="I129" s="563">
        <v>0.96305282154346805</v>
      </c>
      <c r="J129" s="563">
        <v>0.92876080697982599</v>
      </c>
      <c r="K129" s="563">
        <v>0.940867950670498</v>
      </c>
      <c r="L129" s="563">
        <v>0.91710545286159095</v>
      </c>
      <c r="M129" s="563">
        <v>0.89454485796698002</v>
      </c>
      <c r="N129" s="563">
        <v>0.93893632064990795</v>
      </c>
    </row>
    <row r="130" spans="1:14" ht="13.5" customHeight="1" x14ac:dyDescent="0.2">
      <c r="A130" s="401" t="s">
        <v>511</v>
      </c>
      <c r="B130" s="566"/>
      <c r="C130" s="566"/>
      <c r="D130" s="566"/>
      <c r="E130" s="566"/>
      <c r="F130" s="566"/>
      <c r="G130" s="566"/>
      <c r="H130" s="566"/>
      <c r="I130" s="566"/>
      <c r="J130" s="566"/>
      <c r="K130" s="566"/>
      <c r="L130" s="566"/>
      <c r="M130" s="566"/>
      <c r="N130" s="566"/>
    </row>
    <row r="131" spans="1:14" ht="13.5" customHeight="1" x14ac:dyDescent="0.2">
      <c r="A131" s="400" t="s">
        <v>512</v>
      </c>
      <c r="B131" s="565">
        <v>912.02139299999999</v>
      </c>
      <c r="C131" s="565">
        <v>914.93352000000004</v>
      </c>
      <c r="D131" s="565">
        <v>976.33102699999995</v>
      </c>
      <c r="E131" s="565">
        <v>994.75846899999999</v>
      </c>
      <c r="F131" s="565">
        <v>959.68010100000004</v>
      </c>
      <c r="G131" s="565">
        <v>967.11488599999996</v>
      </c>
      <c r="H131" s="565">
        <v>992.07438000000002</v>
      </c>
      <c r="I131" s="565">
        <v>980.36029199999996</v>
      </c>
      <c r="J131" s="565">
        <v>984.09766300000001</v>
      </c>
      <c r="K131" s="565">
        <v>971.47934199999997</v>
      </c>
      <c r="L131" s="565">
        <v>960.98819200000003</v>
      </c>
      <c r="M131" s="565">
        <v>933.120991</v>
      </c>
      <c r="N131" s="565">
        <v>932.176827</v>
      </c>
    </row>
    <row r="132" spans="1:14" ht="13.5" customHeight="1" x14ac:dyDescent="0.2">
      <c r="A132" s="401" t="s">
        <v>513</v>
      </c>
      <c r="B132" s="564">
        <v>0.40092609337798202</v>
      </c>
      <c r="C132" s="564">
        <v>0.40252635372899098</v>
      </c>
      <c r="D132" s="564">
        <v>0.40372638381659798</v>
      </c>
      <c r="E132" s="564">
        <v>0.41149225636512399</v>
      </c>
      <c r="F132" s="564">
        <v>0.41080804220217898</v>
      </c>
      <c r="G132" s="564">
        <v>0.39883096202209201</v>
      </c>
      <c r="H132" s="564">
        <v>0.40249695063860302</v>
      </c>
      <c r="I132" s="564">
        <v>0.40356444177470902</v>
      </c>
      <c r="J132" s="564">
        <v>0.40182472244089701</v>
      </c>
      <c r="K132" s="564">
        <v>0.38250415094127799</v>
      </c>
      <c r="L132" s="564">
        <v>0.39372039917637303</v>
      </c>
      <c r="M132" s="564">
        <v>0.39239184441749297</v>
      </c>
      <c r="N132" s="564"/>
    </row>
    <row r="133" spans="1:14" ht="13.5" customHeight="1" x14ac:dyDescent="0.2">
      <c r="A133" s="400" t="s">
        <v>514</v>
      </c>
      <c r="B133" s="565">
        <v>0.17813223600387601</v>
      </c>
      <c r="C133" s="565">
        <v>0.18277083350279799</v>
      </c>
      <c r="D133" s="565">
        <v>0.19184753156422399</v>
      </c>
      <c r="E133" s="565">
        <v>0.19185230079433599</v>
      </c>
      <c r="F133" s="565">
        <v>0.19740689647253501</v>
      </c>
      <c r="G133" s="565">
        <v>0.19309742728096599</v>
      </c>
      <c r="H133" s="565">
        <v>0.19080303609371199</v>
      </c>
      <c r="I133" s="565">
        <v>0.18612697720527599</v>
      </c>
      <c r="J133" s="565">
        <v>0.187539651989937</v>
      </c>
      <c r="K133" s="565">
        <v>0.193468913435936</v>
      </c>
      <c r="L133" s="565">
        <v>0.191866680979729</v>
      </c>
      <c r="M133" s="565">
        <v>0.18472134205632099</v>
      </c>
      <c r="N133" s="565">
        <v>0.18388007041446799</v>
      </c>
    </row>
    <row r="134" spans="1:14" ht="13.5" customHeight="1" x14ac:dyDescent="0.2">
      <c r="A134" s="401" t="s">
        <v>515</v>
      </c>
      <c r="B134" s="564">
        <v>16.296279907226602</v>
      </c>
      <c r="C134" s="564">
        <v>16.3179167922811</v>
      </c>
      <c r="D134" s="564">
        <v>18.4601955147761</v>
      </c>
      <c r="E134" s="564">
        <v>19.4220754630906</v>
      </c>
      <c r="F134" s="564">
        <v>20.306947966433999</v>
      </c>
      <c r="G134" s="564">
        <v>19.5044055989102</v>
      </c>
      <c r="H134" s="564">
        <v>19.343742370605501</v>
      </c>
      <c r="I134" s="564">
        <v>20.5103054046631</v>
      </c>
      <c r="J134" s="564">
        <v>21.098304748535199</v>
      </c>
      <c r="K134" s="564">
        <v>21.529781341552699</v>
      </c>
      <c r="L134" s="564">
        <v>24.316118240356399</v>
      </c>
      <c r="M134" s="564">
        <v>25.648991858092401</v>
      </c>
      <c r="N134" s="564">
        <v>27.283997355235901</v>
      </c>
    </row>
    <row r="135" spans="1:14" ht="13.5" customHeight="1" x14ac:dyDescent="0.2">
      <c r="A135" s="400" t="s">
        <v>516</v>
      </c>
      <c r="B135" s="565">
        <v>3124.0751953125</v>
      </c>
      <c r="C135" s="565">
        <v>3012.43642787216</v>
      </c>
      <c r="D135" s="565">
        <v>3188.95444686774</v>
      </c>
      <c r="E135" s="565">
        <v>3251.7208394561799</v>
      </c>
      <c r="F135" s="565">
        <v>3268.9841025915198</v>
      </c>
      <c r="G135" s="565">
        <v>3210.2233153775601</v>
      </c>
      <c r="H135" s="565">
        <v>3186.72412109375</v>
      </c>
      <c r="I135" s="565">
        <v>3197.12255859375</v>
      </c>
      <c r="J135" s="565">
        <v>3224.54296875</v>
      </c>
      <c r="K135" s="565">
        <v>3249.99609375</v>
      </c>
      <c r="L135" s="565">
        <v>3260.25317382813</v>
      </c>
      <c r="M135" s="565">
        <v>3711.6483587162602</v>
      </c>
      <c r="N135" s="565">
        <v>4678.2293699482898</v>
      </c>
    </row>
    <row r="136" spans="1:14" ht="13.5" customHeight="1" x14ac:dyDescent="0.2">
      <c r="A136" s="401" t="s">
        <v>517</v>
      </c>
      <c r="B136" s="566"/>
      <c r="C136" s="566"/>
      <c r="D136" s="566"/>
      <c r="E136" s="566"/>
      <c r="F136" s="566"/>
      <c r="G136" s="566"/>
      <c r="H136" s="566"/>
      <c r="I136" s="566"/>
      <c r="J136" s="566"/>
      <c r="K136" s="566"/>
      <c r="L136" s="566"/>
      <c r="M136" s="566"/>
      <c r="N136" s="566"/>
    </row>
    <row r="137" spans="1:14" ht="13.5" customHeight="1" x14ac:dyDescent="0.2">
      <c r="A137" s="400" t="s">
        <v>518</v>
      </c>
      <c r="B137" s="563"/>
      <c r="C137" s="563"/>
      <c r="D137" s="563"/>
      <c r="E137" s="563"/>
      <c r="F137" s="563"/>
      <c r="G137" s="563"/>
      <c r="H137" s="563"/>
      <c r="I137" s="563"/>
      <c r="J137" s="563"/>
      <c r="K137" s="563"/>
      <c r="L137" s="563"/>
      <c r="M137" s="563"/>
      <c r="N137" s="563"/>
    </row>
    <row r="138" spans="1:14" ht="13.5" customHeight="1" x14ac:dyDescent="0.2">
      <c r="A138" s="401" t="s">
        <v>519</v>
      </c>
      <c r="B138" s="566"/>
      <c r="C138" s="566"/>
      <c r="D138" s="566"/>
      <c r="E138" s="566"/>
      <c r="F138" s="566"/>
      <c r="G138" s="566"/>
      <c r="H138" s="566"/>
      <c r="I138" s="566"/>
      <c r="J138" s="566"/>
      <c r="K138" s="566"/>
      <c r="L138" s="566"/>
      <c r="M138" s="566"/>
      <c r="N138" s="566"/>
    </row>
    <row r="139" spans="1:14" ht="13.5" customHeight="1" x14ac:dyDescent="0.2">
      <c r="A139" s="400" t="s">
        <v>520</v>
      </c>
      <c r="B139" s="563"/>
      <c r="C139" s="563"/>
      <c r="D139" s="563"/>
      <c r="E139" s="563"/>
      <c r="F139" s="563"/>
      <c r="G139" s="563"/>
      <c r="H139" s="563"/>
      <c r="I139" s="563"/>
      <c r="J139" s="563"/>
      <c r="K139" s="563"/>
      <c r="L139" s="563"/>
      <c r="M139" s="563"/>
      <c r="N139" s="563"/>
    </row>
    <row r="140" spans="1:14" ht="13.5" customHeight="1" x14ac:dyDescent="0.2">
      <c r="A140" s="401" t="s">
        <v>521</v>
      </c>
      <c r="B140" s="564">
        <v>0.57783600000000002</v>
      </c>
      <c r="C140" s="564">
        <v>0.58050199999999996</v>
      </c>
      <c r="D140" s="564">
        <v>0.564249</v>
      </c>
      <c r="E140" s="564">
        <v>0.56970600000000005</v>
      </c>
      <c r="F140" s="564">
        <v>0.56931600000000004</v>
      </c>
      <c r="G140" s="564">
        <v>0.56107200000000002</v>
      </c>
      <c r="H140" s="564">
        <v>0.56203800000000004</v>
      </c>
      <c r="I140" s="564">
        <v>0.56592399999999998</v>
      </c>
      <c r="J140" s="564">
        <v>0.55449700000000002</v>
      </c>
      <c r="K140" s="564">
        <v>0.55085899999999999</v>
      </c>
      <c r="L140" s="564">
        <v>0.52072600000000002</v>
      </c>
      <c r="M140" s="564">
        <v>0.54342299999999999</v>
      </c>
      <c r="N140" s="564">
        <v>0.56425999999999998</v>
      </c>
    </row>
    <row r="141" spans="1:14" ht="13.5" customHeight="1" x14ac:dyDescent="0.2">
      <c r="A141" s="400" t="s">
        <v>522</v>
      </c>
      <c r="B141" s="563"/>
      <c r="C141" s="563"/>
      <c r="D141" s="563"/>
      <c r="E141" s="563"/>
      <c r="F141" s="563"/>
      <c r="G141" s="563"/>
      <c r="H141" s="563"/>
      <c r="I141" s="563"/>
      <c r="J141" s="563"/>
      <c r="K141" s="563"/>
      <c r="L141" s="563"/>
      <c r="M141" s="563"/>
      <c r="N141" s="563"/>
    </row>
    <row r="142" spans="1:14" ht="13.5" customHeight="1" x14ac:dyDescent="0.2">
      <c r="A142" s="401" t="s">
        <v>523</v>
      </c>
      <c r="B142" s="564">
        <v>830.62436567544398</v>
      </c>
      <c r="C142" s="564">
        <v>847.63239343065902</v>
      </c>
      <c r="D142" s="564">
        <v>855.76955408763104</v>
      </c>
      <c r="E142" s="564">
        <v>838.23396787416505</v>
      </c>
      <c r="F142" s="564">
        <v>787.53781197691296</v>
      </c>
      <c r="G142" s="564">
        <v>754.09779043768594</v>
      </c>
      <c r="H142" s="564">
        <v>752.77211986674502</v>
      </c>
      <c r="I142" s="564">
        <v>725.4521484375</v>
      </c>
      <c r="J142" s="564">
        <v>748.327880859375</v>
      </c>
      <c r="K142" s="564">
        <v>1374.564453125</v>
      </c>
      <c r="L142" s="564">
        <v>4792.244140625</v>
      </c>
      <c r="M142" s="564">
        <v>12033.789206605399</v>
      </c>
      <c r="N142" s="564"/>
    </row>
    <row r="143" spans="1:14" ht="13.5" customHeight="1" x14ac:dyDescent="0.2">
      <c r="A143" s="400" t="s">
        <v>524</v>
      </c>
      <c r="B143" s="565">
        <v>3.9257223606109601</v>
      </c>
      <c r="C143" s="565">
        <v>4.0157194251178101</v>
      </c>
      <c r="D143" s="565">
        <v>4.2551466433063601</v>
      </c>
      <c r="E143" s="565">
        <v>4.4679228556916</v>
      </c>
      <c r="F143" s="565">
        <v>4.6048921383161003</v>
      </c>
      <c r="G143" s="565">
        <v>4.8542915379410898</v>
      </c>
      <c r="H143" s="565">
        <v>5.1500329971313503</v>
      </c>
      <c r="I143" s="565">
        <v>5.3468770980834996</v>
      </c>
      <c r="J143" s="565">
        <v>5.5437693595886204</v>
      </c>
      <c r="K143" s="565">
        <v>5.71063137054443</v>
      </c>
      <c r="L143" s="565">
        <v>5.8172321319580096</v>
      </c>
      <c r="M143" s="565">
        <v>5.8317211931125099</v>
      </c>
      <c r="N143" s="565">
        <v>5.9563962077753603</v>
      </c>
    </row>
    <row r="144" spans="1:14" ht="13.5" customHeight="1" x14ac:dyDescent="0.2">
      <c r="A144" s="401" t="s">
        <v>525</v>
      </c>
      <c r="B144" s="564">
        <v>0.59822030408104698</v>
      </c>
      <c r="C144" s="564">
        <v>0.56518613888682401</v>
      </c>
      <c r="D144" s="564">
        <v>0.54424576652952195</v>
      </c>
      <c r="E144" s="564">
        <v>0.50870427758099201</v>
      </c>
      <c r="F144" s="564">
        <v>0.50659743172629301</v>
      </c>
      <c r="G144" s="564">
        <v>0.46216726493914001</v>
      </c>
      <c r="H144" s="564">
        <v>0.40312290586523097</v>
      </c>
      <c r="I144" s="564">
        <v>0.37457259239815299</v>
      </c>
      <c r="J144" s="564">
        <v>0.35191630055391698</v>
      </c>
      <c r="K144" s="566">
        <v>0.38404272738388401</v>
      </c>
      <c r="L144" s="566">
        <v>0.45680417370045701</v>
      </c>
      <c r="M144" s="566">
        <v>0.45507083732248899</v>
      </c>
      <c r="N144" s="566">
        <v>0.48119993410098499</v>
      </c>
    </row>
    <row r="145" spans="1:14" ht="13.5" customHeight="1" x14ac:dyDescent="0.2">
      <c r="A145" s="400" t="s">
        <v>526</v>
      </c>
      <c r="B145" s="565">
        <v>0.62184607581851103</v>
      </c>
      <c r="C145" s="565">
        <v>0.60692313027863798</v>
      </c>
      <c r="D145" s="565">
        <v>0.57634885763822596</v>
      </c>
      <c r="E145" s="565">
        <v>0.54560955397176003</v>
      </c>
      <c r="F145" s="565">
        <v>0.58780847811553105</v>
      </c>
      <c r="G145" s="565">
        <v>0.67608869566355501</v>
      </c>
      <c r="H145" s="565">
        <v>0.79609447717666604</v>
      </c>
      <c r="I145" s="565">
        <v>1.0832233376729701</v>
      </c>
      <c r="J145" s="563">
        <v>1.2821142765728499</v>
      </c>
      <c r="K145" s="563">
        <v>1.5824985016481301</v>
      </c>
      <c r="L145" s="563">
        <v>1.9150892496109</v>
      </c>
      <c r="M145" s="563">
        <v>1.85316079948123</v>
      </c>
      <c r="N145" s="563">
        <v>1.82213433891364</v>
      </c>
    </row>
    <row r="146" spans="1:14" ht="13.5" customHeight="1" x14ac:dyDescent="0.2">
      <c r="A146" s="401" t="s">
        <v>527</v>
      </c>
      <c r="B146" s="566"/>
      <c r="C146" s="566"/>
      <c r="D146" s="566"/>
      <c r="E146" s="566"/>
      <c r="F146" s="566"/>
      <c r="G146" s="566"/>
      <c r="H146" s="566"/>
      <c r="I146" s="566"/>
      <c r="J146" s="566"/>
      <c r="K146" s="566"/>
      <c r="L146" s="566"/>
      <c r="M146" s="566"/>
      <c r="N146" s="566"/>
    </row>
    <row r="147" spans="1:14" ht="13.5" customHeight="1" x14ac:dyDescent="0.2">
      <c r="A147" s="400" t="s">
        <v>528</v>
      </c>
      <c r="B147" s="565">
        <v>0.51746700000000001</v>
      </c>
      <c r="C147" s="565">
        <v>0.51893400000000001</v>
      </c>
      <c r="D147" s="565">
        <v>0.50427900000000003</v>
      </c>
      <c r="E147" s="565">
        <v>0.499886</v>
      </c>
      <c r="F147" s="565">
        <v>0.499193</v>
      </c>
      <c r="G147" s="565">
        <v>0.49063000000000001</v>
      </c>
      <c r="H147" s="565">
        <v>0.495473</v>
      </c>
      <c r="I147" s="565">
        <v>0.49815199999999998</v>
      </c>
      <c r="J147" s="565">
        <v>0.48394500000000001</v>
      </c>
      <c r="K147" s="565">
        <v>0.490873</v>
      </c>
      <c r="L147" s="565">
        <v>0.49601600000000001</v>
      </c>
      <c r="M147" s="565">
        <v>0.53219700000000003</v>
      </c>
      <c r="N147" s="565">
        <v>0.56461300000000003</v>
      </c>
    </row>
    <row r="148" spans="1:14" ht="13.5" customHeight="1" x14ac:dyDescent="0.2">
      <c r="A148" s="401" t="s">
        <v>529</v>
      </c>
      <c r="B148" s="566"/>
      <c r="C148" s="566"/>
      <c r="D148" s="566"/>
      <c r="E148" s="566"/>
      <c r="F148" s="566"/>
      <c r="G148" s="566"/>
      <c r="H148" s="566"/>
      <c r="I148" s="566"/>
      <c r="J148" s="566"/>
      <c r="K148" s="566"/>
      <c r="L148" s="566"/>
      <c r="M148" s="566"/>
      <c r="N148" s="566"/>
    </row>
    <row r="149" spans="1:14" ht="13.5" customHeight="1" x14ac:dyDescent="0.2">
      <c r="A149" s="400" t="s">
        <v>530</v>
      </c>
      <c r="B149" s="563"/>
      <c r="C149" s="563"/>
      <c r="D149" s="563"/>
      <c r="E149" s="563"/>
      <c r="F149" s="563"/>
      <c r="G149" s="563"/>
      <c r="H149" s="563"/>
      <c r="I149" s="563"/>
      <c r="J149" s="563"/>
      <c r="K149" s="563"/>
      <c r="L149" s="563"/>
      <c r="M149" s="563"/>
      <c r="N149" s="563"/>
    </row>
    <row r="150" spans="1:14" ht="13.5" customHeight="1" x14ac:dyDescent="0.2">
      <c r="A150" s="401" t="s">
        <v>531</v>
      </c>
      <c r="B150" s="566"/>
      <c r="C150" s="566"/>
      <c r="D150" s="566"/>
      <c r="E150" s="566"/>
      <c r="F150" s="566"/>
      <c r="G150" s="566"/>
      <c r="H150" s="566"/>
      <c r="I150" s="566"/>
      <c r="J150" s="566"/>
      <c r="K150" s="566"/>
      <c r="L150" s="566"/>
      <c r="M150" s="566"/>
      <c r="N150" s="566"/>
    </row>
    <row r="151" spans="1:14" ht="13.5" customHeight="1" x14ac:dyDescent="0.2">
      <c r="A151" s="400" t="s">
        <v>532</v>
      </c>
      <c r="B151" s="565">
        <v>0.96914900000000004</v>
      </c>
      <c r="C151" s="565">
        <v>0.97453299999999998</v>
      </c>
      <c r="D151" s="565">
        <v>0.96471099999999999</v>
      </c>
      <c r="E151" s="565">
        <v>0.97316100000000005</v>
      </c>
      <c r="F151" s="565">
        <v>0.977016</v>
      </c>
      <c r="G151" s="565">
        <v>0.96359700000000004</v>
      </c>
      <c r="H151" s="565">
        <v>0.96599100000000004</v>
      </c>
      <c r="I151" s="565">
        <v>0.93665699999999996</v>
      </c>
      <c r="J151" s="565">
        <v>0.93966799999999995</v>
      </c>
      <c r="K151" s="565">
        <v>0.963947</v>
      </c>
      <c r="L151" s="565">
        <v>0.96073600000000003</v>
      </c>
      <c r="M151" s="565">
        <v>0.92425000000000002</v>
      </c>
      <c r="N151" s="565">
        <v>0.92129799999999995</v>
      </c>
    </row>
    <row r="152" spans="1:14" ht="13.5" customHeight="1" x14ac:dyDescent="0.2">
      <c r="A152" s="401" t="s">
        <v>533</v>
      </c>
      <c r="B152" s="564">
        <v>5.1637940406799299</v>
      </c>
      <c r="C152" s="564">
        <v>5.1387615203857404</v>
      </c>
      <c r="D152" s="564">
        <v>5.3937940597534197</v>
      </c>
      <c r="E152" s="564">
        <v>5.6314406394958496</v>
      </c>
      <c r="F152" s="564">
        <v>5.80924272537231</v>
      </c>
      <c r="G152" s="564">
        <v>5.8789105415344203</v>
      </c>
      <c r="H152" s="564">
        <v>5.9402933120727504</v>
      </c>
      <c r="I152" s="564">
        <v>5.9728747809212202</v>
      </c>
      <c r="J152" s="564">
        <v>6.0280040652830102</v>
      </c>
      <c r="K152" s="564">
        <v>6.0028655116192304</v>
      </c>
      <c r="L152" s="564">
        <v>5.7350299201198798</v>
      </c>
      <c r="M152" s="566">
        <v>5.3655670034321004</v>
      </c>
      <c r="N152" s="566">
        <v>5.1779843744382399</v>
      </c>
    </row>
    <row r="153" spans="1:14" ht="13.5" customHeight="1" x14ac:dyDescent="0.2">
      <c r="A153" s="400" t="s">
        <v>328</v>
      </c>
      <c r="B153" s="565">
        <v>700.22821044921898</v>
      </c>
      <c r="C153" s="565">
        <v>706.43836594925199</v>
      </c>
      <c r="D153" s="565">
        <v>755.76826246069402</v>
      </c>
      <c r="E153" s="565">
        <v>791.15671971893505</v>
      </c>
      <c r="F153" s="565">
        <v>842.85875158162003</v>
      </c>
      <c r="G153" s="565">
        <v>878.05490740574498</v>
      </c>
      <c r="H153" s="565">
        <v>946.680419921875</v>
      </c>
      <c r="I153" s="565">
        <v>1016.07672119141</v>
      </c>
      <c r="J153" s="565">
        <v>1055.86950683594</v>
      </c>
      <c r="K153" s="565">
        <v>1099.48937988281</v>
      </c>
      <c r="L153" s="565">
        <v>1131.71118164063</v>
      </c>
      <c r="M153" s="563">
        <v>1133.3645950041901</v>
      </c>
      <c r="N153" s="563">
        <v>1196.04351989314</v>
      </c>
    </row>
    <row r="154" spans="1:14" ht="13.5" customHeight="1" x14ac:dyDescent="0.2">
      <c r="A154" s="401" t="s">
        <v>332</v>
      </c>
      <c r="B154" s="564">
        <v>78.703018188476605</v>
      </c>
      <c r="C154" s="564">
        <v>92.988058924827797</v>
      </c>
      <c r="D154" s="564">
        <v>118.912763536047</v>
      </c>
      <c r="E154" s="564">
        <v>148.29748981949101</v>
      </c>
      <c r="F154" s="564">
        <v>182.29579348292401</v>
      </c>
      <c r="G154" s="564">
        <v>220.432945003784</v>
      </c>
      <c r="H154" s="564">
        <v>249.10488891601599</v>
      </c>
      <c r="I154" s="564">
        <v>266.716064453125</v>
      </c>
      <c r="J154" s="564">
        <v>277.86767578125</v>
      </c>
      <c r="K154" s="564">
        <v>280.90261840820301</v>
      </c>
      <c r="L154" s="564">
        <v>282.09423828125</v>
      </c>
      <c r="M154" s="566">
        <v>315.92160587290499</v>
      </c>
      <c r="N154" s="566">
        <v>390.78844881370998</v>
      </c>
    </row>
    <row r="155" spans="1:14" ht="13.5" customHeight="1" x14ac:dyDescent="0.2">
      <c r="A155" s="400" t="s">
        <v>534</v>
      </c>
      <c r="B155" s="565">
        <v>1.58635461330414</v>
      </c>
      <c r="C155" s="565">
        <v>1.5086314149609701</v>
      </c>
      <c r="D155" s="565">
        <v>1.5478016621354</v>
      </c>
      <c r="E155" s="565">
        <v>1.57458401023716</v>
      </c>
      <c r="F155" s="565">
        <v>1.6013629992773399</v>
      </c>
      <c r="G155" s="565">
        <v>1.60181048031241</v>
      </c>
      <c r="H155" s="565">
        <v>1.66520607471466</v>
      </c>
      <c r="I155" s="565">
        <v>1.6323938369751001</v>
      </c>
      <c r="J155" s="565">
        <v>1.6134574413299601</v>
      </c>
      <c r="K155" s="565">
        <v>1.57190477848053</v>
      </c>
      <c r="L155" s="565">
        <v>1.5549403429031401</v>
      </c>
      <c r="M155" s="565">
        <v>1.4883661289961501</v>
      </c>
      <c r="N155" s="565">
        <v>1.4651010449284501</v>
      </c>
    </row>
    <row r="156" spans="1:14" ht="13.5" customHeight="1" x14ac:dyDescent="0.2">
      <c r="A156" s="401" t="s">
        <v>535</v>
      </c>
      <c r="B156" s="564">
        <v>8.8096857070922905</v>
      </c>
      <c r="C156" s="564">
        <v>9.2774971296852708</v>
      </c>
      <c r="D156" s="564">
        <v>9.7506763255795494</v>
      </c>
      <c r="E156" s="564">
        <v>9.8704834446054104</v>
      </c>
      <c r="F156" s="564">
        <v>9.8915470569871609</v>
      </c>
      <c r="G156" s="564">
        <v>9.8150749841707103</v>
      </c>
      <c r="H156" s="564">
        <v>10.0624704360962</v>
      </c>
      <c r="I156" s="564">
        <v>10.0212287902832</v>
      </c>
      <c r="J156" s="564">
        <v>10.128014564514199</v>
      </c>
      <c r="K156" s="564">
        <v>10.236548423767101</v>
      </c>
      <c r="L156" s="564">
        <v>10.248682975769</v>
      </c>
      <c r="M156" s="564">
        <v>9.7106736688300401</v>
      </c>
      <c r="N156" s="564">
        <v>9.5997904249264501</v>
      </c>
    </row>
    <row r="157" spans="1:14" ht="13.5" customHeight="1" x14ac:dyDescent="0.2">
      <c r="A157" s="400" t="s">
        <v>536</v>
      </c>
      <c r="B157" s="565">
        <v>224.35728454589801</v>
      </c>
      <c r="C157" s="565">
        <v>220.71141270453501</v>
      </c>
      <c r="D157" s="565">
        <v>215.95842693077</v>
      </c>
      <c r="E157" s="565">
        <v>211.510144813012</v>
      </c>
      <c r="F157" s="565">
        <v>208.851949592138</v>
      </c>
      <c r="G157" s="565">
        <v>197.37118696088999</v>
      </c>
      <c r="H157" s="565">
        <v>197.892990112305</v>
      </c>
      <c r="I157" s="565">
        <v>194.32015991210901</v>
      </c>
      <c r="J157" s="565">
        <v>190.588455200195</v>
      </c>
      <c r="K157" s="565">
        <v>191.03329467773401</v>
      </c>
      <c r="L157" s="565">
        <v>192.86151123046901</v>
      </c>
      <c r="M157" s="565">
        <v>195.75199509809099</v>
      </c>
      <c r="N157" s="565">
        <v>191.88356481125999</v>
      </c>
    </row>
    <row r="158" spans="1:14" ht="13.5" customHeight="1" x14ac:dyDescent="0.2">
      <c r="A158" s="401" t="s">
        <v>537</v>
      </c>
      <c r="B158" s="564">
        <v>0.63890166851300301</v>
      </c>
      <c r="C158" s="564">
        <v>0.64468696188033603</v>
      </c>
      <c r="D158" s="564">
        <v>0.65210236335203098</v>
      </c>
      <c r="E158" s="564">
        <v>0.64916222114639499</v>
      </c>
      <c r="F158" s="564">
        <v>0.65317244154738197</v>
      </c>
      <c r="G158" s="564">
        <v>0.63714529245920803</v>
      </c>
      <c r="H158" s="564">
        <v>0.64729128190202101</v>
      </c>
      <c r="I158" s="564">
        <v>0.63861968095508304</v>
      </c>
      <c r="J158" s="564">
        <v>0.61543099067139495</v>
      </c>
      <c r="K158" s="564">
        <v>0.62861040661680401</v>
      </c>
      <c r="L158" s="564">
        <v>0.63481070714964705</v>
      </c>
      <c r="M158" s="564">
        <v>0.62215474518692404</v>
      </c>
      <c r="N158" s="564">
        <v>0.62588759420963602</v>
      </c>
    </row>
    <row r="159" spans="1:14" ht="13.5" customHeight="1" x14ac:dyDescent="0.2">
      <c r="A159" s="400" t="s">
        <v>538</v>
      </c>
      <c r="B159" s="563">
        <v>1.08341617009286</v>
      </c>
      <c r="C159" s="565">
        <v>1.1075190772610299</v>
      </c>
      <c r="D159" s="563">
        <v>1.11173037259624</v>
      </c>
      <c r="E159" s="563">
        <v>1.1060018819106401</v>
      </c>
      <c r="F159" s="563">
        <v>1.07997875964095</v>
      </c>
      <c r="G159" s="563">
        <v>1.05045224085324</v>
      </c>
      <c r="H159" s="563">
        <v>1.02906276634779</v>
      </c>
      <c r="I159" s="563">
        <v>1.0125736060371</v>
      </c>
      <c r="J159" s="563">
        <v>0.99345959524674299</v>
      </c>
      <c r="K159" s="563">
        <v>0.97489613714613699</v>
      </c>
      <c r="L159" s="563">
        <v>0.95206934476698801</v>
      </c>
      <c r="M159" s="563"/>
      <c r="N159" s="563"/>
    </row>
    <row r="160" spans="1:14" ht="13.5" customHeight="1" x14ac:dyDescent="0.2">
      <c r="A160" s="401" t="s">
        <v>539</v>
      </c>
      <c r="B160" s="564">
        <v>14.9776482283061</v>
      </c>
      <c r="C160" s="564">
        <v>14.2832038682415</v>
      </c>
      <c r="D160" s="564">
        <v>14.127265733472999</v>
      </c>
      <c r="E160" s="564">
        <v>13.7331490214762</v>
      </c>
      <c r="F160" s="564">
        <v>13.2392348592053</v>
      </c>
      <c r="G160" s="564">
        <v>12.5166635662034</v>
      </c>
      <c r="H160" s="564">
        <v>12.030312538146999</v>
      </c>
      <c r="I160" s="564">
        <v>12.340934753418001</v>
      </c>
      <c r="J160" s="564">
        <v>12.3620500564575</v>
      </c>
      <c r="K160" s="564">
        <v>12.299507141113301</v>
      </c>
      <c r="L160" s="564">
        <v>12.115998268127401</v>
      </c>
      <c r="M160" s="566">
        <v>12.2867919984051</v>
      </c>
      <c r="N160" s="566">
        <v>12.385532561038699</v>
      </c>
    </row>
    <row r="161" spans="1:14" ht="13.5" customHeight="1" x14ac:dyDescent="0.2">
      <c r="A161" s="400" t="s">
        <v>540</v>
      </c>
      <c r="B161" s="565">
        <v>18.5552654266357</v>
      </c>
      <c r="C161" s="565">
        <v>18.1246890040727</v>
      </c>
      <c r="D161" s="565">
        <v>18.5238929334846</v>
      </c>
      <c r="E161" s="565">
        <v>18.669851105294001</v>
      </c>
      <c r="F161" s="565">
        <v>18.5353738917233</v>
      </c>
      <c r="G161" s="565">
        <v>18.0458906294785</v>
      </c>
      <c r="H161" s="565">
        <v>18.2977905273438</v>
      </c>
      <c r="I161" s="565">
        <v>18.690380096435501</v>
      </c>
      <c r="J161" s="565">
        <v>18.458616256713899</v>
      </c>
      <c r="K161" s="565">
        <v>18.6269626617432</v>
      </c>
      <c r="L161" s="565">
        <v>18.766069412231399</v>
      </c>
      <c r="M161" s="565">
        <v>19.247537174803</v>
      </c>
      <c r="N161" s="565">
        <v>19.790421850273098</v>
      </c>
    </row>
    <row r="162" spans="1:14" ht="13.5" customHeight="1" x14ac:dyDescent="0.2">
      <c r="A162" s="401" t="s">
        <v>337</v>
      </c>
      <c r="B162" s="564">
        <v>8.9402120000000007</v>
      </c>
      <c r="C162" s="564">
        <v>9.223471</v>
      </c>
      <c r="D162" s="564">
        <v>9.1808920000000001</v>
      </c>
      <c r="E162" s="564">
        <v>9.3536260000000002</v>
      </c>
      <c r="F162" s="564">
        <v>9.4335880000000003</v>
      </c>
      <c r="G162" s="564">
        <v>9.4599329999999995</v>
      </c>
      <c r="H162" s="564">
        <v>10.135382999999999</v>
      </c>
      <c r="I162" s="564">
        <v>10.35149</v>
      </c>
      <c r="J162" s="564">
        <v>10.773937999999999</v>
      </c>
      <c r="K162" s="564">
        <v>11.165429</v>
      </c>
      <c r="L162" s="564">
        <v>11.208339</v>
      </c>
      <c r="M162" s="564">
        <v>10.802039000000001</v>
      </c>
      <c r="N162" s="564">
        <v>10.702623000000001</v>
      </c>
    </row>
    <row r="163" spans="1:14" ht="13.5" customHeight="1" x14ac:dyDescent="0.2">
      <c r="A163" s="400" t="s">
        <v>541</v>
      </c>
      <c r="B163" s="565">
        <v>0.99825474699104799</v>
      </c>
      <c r="C163" s="565">
        <v>1.0270980735255</v>
      </c>
      <c r="D163" s="565">
        <v>1.0300082963402</v>
      </c>
      <c r="E163" s="565">
        <v>1.0201570624032901</v>
      </c>
      <c r="F163" s="565">
        <v>1.0159106669101801</v>
      </c>
      <c r="G163" s="565">
        <v>0.992845348012524</v>
      </c>
      <c r="H163" s="565">
        <v>0.97779805299421596</v>
      </c>
      <c r="I163" s="565">
        <v>0.96878597687317802</v>
      </c>
      <c r="J163" s="565">
        <v>0.96984829393747896</v>
      </c>
      <c r="K163" s="565">
        <v>0.96334336704436896</v>
      </c>
      <c r="L163" s="565">
        <v>0.94948110802553698</v>
      </c>
      <c r="M163" s="563">
        <v>0.92667607675168895</v>
      </c>
      <c r="N163" s="563"/>
    </row>
    <row r="164" spans="1:14" ht="13.5" customHeight="1" x14ac:dyDescent="0.2">
      <c r="A164" s="401" t="s">
        <v>542</v>
      </c>
      <c r="B164" s="566"/>
      <c r="C164" s="566"/>
      <c r="D164" s="566"/>
      <c r="E164" s="566"/>
      <c r="F164" s="566"/>
      <c r="G164" s="566"/>
      <c r="H164" s="566"/>
      <c r="I164" s="566"/>
      <c r="J164" s="566"/>
      <c r="K164" s="566"/>
      <c r="L164" s="566"/>
      <c r="M164" s="566"/>
      <c r="N164" s="566"/>
    </row>
    <row r="165" spans="1:14" ht="13.5" customHeight="1" x14ac:dyDescent="0.2">
      <c r="A165" s="400" t="s">
        <v>543</v>
      </c>
      <c r="B165" s="563"/>
      <c r="C165" s="563"/>
      <c r="D165" s="563"/>
      <c r="E165" s="563"/>
      <c r="F165" s="563"/>
      <c r="G165" s="563"/>
      <c r="H165" s="563"/>
      <c r="I165" s="563"/>
      <c r="J165" s="563"/>
      <c r="K165" s="563"/>
      <c r="L165" s="563"/>
      <c r="M165" s="563"/>
      <c r="N165" s="563"/>
    </row>
    <row r="166" spans="1:14" ht="13.5" customHeight="1" x14ac:dyDescent="0.2">
      <c r="A166" s="401" t="s">
        <v>544</v>
      </c>
      <c r="B166" s="566"/>
      <c r="C166" s="566"/>
      <c r="D166" s="566"/>
      <c r="E166" s="566"/>
      <c r="F166" s="566"/>
      <c r="G166" s="566"/>
      <c r="H166" s="566"/>
      <c r="I166" s="566"/>
      <c r="J166" s="566"/>
      <c r="K166" s="566"/>
      <c r="L166" s="566"/>
      <c r="M166" s="566"/>
      <c r="N166" s="566"/>
    </row>
    <row r="167" spans="1:14" ht="13.5" customHeight="1" x14ac:dyDescent="0.2">
      <c r="A167" s="400" t="s">
        <v>545</v>
      </c>
      <c r="B167" s="563"/>
      <c r="C167" s="563"/>
      <c r="D167" s="563"/>
      <c r="E167" s="563"/>
      <c r="F167" s="563"/>
      <c r="G167" s="563"/>
      <c r="H167" s="563"/>
      <c r="I167" s="563"/>
      <c r="J167" s="563"/>
      <c r="K167" s="563"/>
      <c r="L167" s="563"/>
      <c r="M167" s="563"/>
      <c r="N167" s="563"/>
    </row>
    <row r="168" spans="1:14" ht="13.5" customHeight="1" x14ac:dyDescent="0.2">
      <c r="A168" s="401" t="s">
        <v>546</v>
      </c>
      <c r="B168" s="564">
        <v>5.4100403785705602</v>
      </c>
      <c r="C168" s="564">
        <v>5.3744536834105601</v>
      </c>
      <c r="D168" s="564">
        <v>5.9454398961924202</v>
      </c>
      <c r="E168" s="564">
        <v>6.1262619138952799</v>
      </c>
      <c r="F168" s="564">
        <v>6.4055934505708603</v>
      </c>
      <c r="G168" s="564">
        <v>6.3435056554618301</v>
      </c>
      <c r="H168" s="564">
        <v>6.3776817321777299</v>
      </c>
      <c r="I168" s="564">
        <v>6.3602395057678196</v>
      </c>
      <c r="J168" s="564">
        <v>6.3870329856872603</v>
      </c>
      <c r="K168" s="564">
        <v>6.2922315597534197</v>
      </c>
      <c r="L168" s="564">
        <v>6.3328056335449201</v>
      </c>
      <c r="M168" s="564">
        <v>7.54858471566184</v>
      </c>
      <c r="N168" s="564">
        <v>8.2228968553795099</v>
      </c>
    </row>
    <row r="169" spans="1:14" ht="13.5" customHeight="1" x14ac:dyDescent="0.2">
      <c r="A169" s="400" t="s">
        <v>547</v>
      </c>
      <c r="B169" s="563"/>
      <c r="C169" s="563"/>
      <c r="D169" s="563"/>
      <c r="E169" s="563"/>
      <c r="F169" s="563"/>
      <c r="G169" s="563"/>
      <c r="H169" s="563"/>
      <c r="I169" s="563"/>
      <c r="J169" s="563"/>
      <c r="K169" s="563"/>
      <c r="L169" s="563"/>
      <c r="M169" s="563"/>
      <c r="N169" s="563"/>
    </row>
    <row r="170" spans="1:14" ht="13.5" customHeight="1" x14ac:dyDescent="0.2">
      <c r="A170" s="401" t="s">
        <v>548</v>
      </c>
      <c r="B170" s="564">
        <v>580.63763427734398</v>
      </c>
      <c r="C170" s="564">
        <v>638.33470894925301</v>
      </c>
      <c r="D170" s="564">
        <v>728.05184981171601</v>
      </c>
      <c r="E170" s="564">
        <v>809.44659831553099</v>
      </c>
      <c r="F170" s="564">
        <v>821.28087127012998</v>
      </c>
      <c r="G170" s="564">
        <v>834.165139809577</v>
      </c>
      <c r="H170" s="564">
        <v>896.10461425781295</v>
      </c>
      <c r="I170" s="564">
        <v>926.38128662109398</v>
      </c>
      <c r="J170" s="564">
        <v>957.24365234375</v>
      </c>
      <c r="K170" s="564">
        <v>932.622314453125</v>
      </c>
      <c r="L170" s="564">
        <v>957.83929443359398</v>
      </c>
      <c r="M170" s="564">
        <v>1021.20720203306</v>
      </c>
      <c r="N170" s="564">
        <v>1082.3252946662799</v>
      </c>
    </row>
    <row r="171" spans="1:14" ht="13.5" customHeight="1" x14ac:dyDescent="0.2">
      <c r="A171" s="400" t="s">
        <v>549</v>
      </c>
      <c r="B171" s="565">
        <v>0.44645135133636998</v>
      </c>
      <c r="C171" s="565">
        <v>0.45548824631801399</v>
      </c>
      <c r="D171" s="565">
        <v>0.44729072790868601</v>
      </c>
      <c r="E171" s="565">
        <v>0.43925271951383599</v>
      </c>
      <c r="F171" s="565">
        <v>0.43717739845081199</v>
      </c>
      <c r="G171" s="565">
        <v>0.42163745202173802</v>
      </c>
      <c r="H171" s="565">
        <v>0.42662628857085799</v>
      </c>
      <c r="I171" s="565">
        <v>0.42453178974058903</v>
      </c>
      <c r="J171" s="565">
        <v>0.40633100960477597</v>
      </c>
      <c r="K171" s="565">
        <v>0.42034613867722898</v>
      </c>
      <c r="L171" s="565">
        <v>0.41089615151187597</v>
      </c>
      <c r="M171" s="565">
        <v>0.41462870364315302</v>
      </c>
      <c r="N171" s="565">
        <v>0.427328514219732</v>
      </c>
    </row>
    <row r="172" spans="1:14" ht="13.5" customHeight="1" x14ac:dyDescent="0.2">
      <c r="A172" s="401" t="s">
        <v>345</v>
      </c>
      <c r="B172" s="564">
        <v>4.1251869201660201</v>
      </c>
      <c r="C172" s="564">
        <v>4.0372928231865703</v>
      </c>
      <c r="D172" s="564">
        <v>4.1655135986785998</v>
      </c>
      <c r="E172" s="564">
        <v>4.35607307464669</v>
      </c>
      <c r="F172" s="564">
        <v>4.3722145693349797</v>
      </c>
      <c r="G172" s="564">
        <v>4.3529420928458702</v>
      </c>
      <c r="H172" s="564">
        <v>4.2536458969116202</v>
      </c>
      <c r="I172" s="564">
        <v>4.5149354934692401</v>
      </c>
      <c r="J172" s="564">
        <v>4.49949407577515</v>
      </c>
      <c r="K172" s="564">
        <v>4.54895067214966</v>
      </c>
      <c r="L172" s="564">
        <v>4.0910377502441397</v>
      </c>
      <c r="M172" s="564">
        <v>4.0400617945956698</v>
      </c>
      <c r="N172" s="564">
        <v>4.1166907545345897</v>
      </c>
    </row>
    <row r="173" spans="1:14" ht="13.5" customHeight="1" x14ac:dyDescent="0.2">
      <c r="A173" s="400" t="s">
        <v>349</v>
      </c>
      <c r="B173" s="565">
        <v>15.825970649719199</v>
      </c>
      <c r="C173" s="565">
        <v>15.5856201182955</v>
      </c>
      <c r="D173" s="565">
        <v>16.4329629166735</v>
      </c>
      <c r="E173" s="565">
        <v>16.720304226303799</v>
      </c>
      <c r="F173" s="565">
        <v>17.158017848028798</v>
      </c>
      <c r="G173" s="565">
        <v>19.860957027053399</v>
      </c>
      <c r="H173" s="565">
        <v>22.611900329589801</v>
      </c>
      <c r="I173" s="565">
        <v>22.8375129699707</v>
      </c>
      <c r="J173" s="565">
        <v>23.031373977661101</v>
      </c>
      <c r="K173" s="565">
        <v>23.394952774047901</v>
      </c>
      <c r="L173" s="565">
        <v>23.623212814331101</v>
      </c>
      <c r="M173" s="563">
        <v>24.121168916995298</v>
      </c>
      <c r="N173" s="563">
        <v>24.818658582745101</v>
      </c>
    </row>
    <row r="174" spans="1:14" ht="13.5" customHeight="1" x14ac:dyDescent="0.2">
      <c r="A174" s="401" t="s">
        <v>550</v>
      </c>
      <c r="B174" s="564">
        <v>278.39395141601602</v>
      </c>
      <c r="C174" s="564">
        <v>272.828717414957</v>
      </c>
      <c r="D174" s="564">
        <v>301.14845001573201</v>
      </c>
      <c r="E174" s="564">
        <v>319.71095384107701</v>
      </c>
      <c r="F174" s="564">
        <v>353.954143085677</v>
      </c>
      <c r="G174" s="564">
        <v>379.88202108684902</v>
      </c>
      <c r="H174" s="564">
        <v>405.67218017578102</v>
      </c>
      <c r="I174" s="564">
        <v>416.50485229492199</v>
      </c>
      <c r="J174" s="564">
        <v>427.312744140625</v>
      </c>
      <c r="K174" s="564">
        <v>435.50872802734398</v>
      </c>
      <c r="L174" s="566">
        <v>499.69772338867199</v>
      </c>
      <c r="M174" s="566"/>
      <c r="N174" s="566"/>
    </row>
    <row r="175" spans="1:14" ht="13.5" customHeight="1" x14ac:dyDescent="0.2">
      <c r="A175" s="400" t="s">
        <v>551</v>
      </c>
      <c r="B175" s="565">
        <v>5.2440977096557599</v>
      </c>
      <c r="C175" s="565">
        <v>5.3932788278756396</v>
      </c>
      <c r="D175" s="565">
        <v>5.7135611150490098</v>
      </c>
      <c r="E175" s="565">
        <v>5.9917244844074702</v>
      </c>
      <c r="F175" s="565">
        <v>6.1864484475252297</v>
      </c>
      <c r="G175" s="565">
        <v>6.5441461858888497</v>
      </c>
      <c r="H175" s="565">
        <v>6.9450988769531303</v>
      </c>
      <c r="I175" s="565">
        <v>7.17466163635254</v>
      </c>
      <c r="J175" s="565">
        <v>7.3156991004943803</v>
      </c>
      <c r="K175" s="565">
        <v>7.2976861000061</v>
      </c>
      <c r="L175" s="565">
        <v>7.2390284538268999</v>
      </c>
      <c r="M175" s="565">
        <v>7.1102361593879797</v>
      </c>
      <c r="N175" s="565">
        <v>7.2306743731741303</v>
      </c>
    </row>
    <row r="176" spans="1:14" ht="13.5" customHeight="1" x14ac:dyDescent="0.2">
      <c r="A176" s="401" t="s">
        <v>552</v>
      </c>
      <c r="B176" s="564">
        <v>1.20879771681625</v>
      </c>
      <c r="C176" s="564">
        <v>1.1873941841003901</v>
      </c>
      <c r="D176" s="566">
        <v>1.1573206643487799</v>
      </c>
      <c r="E176" s="566">
        <v>1.14198367923028</v>
      </c>
      <c r="F176" s="566">
        <v>1.25223293296243</v>
      </c>
      <c r="G176" s="566">
        <v>1.3374215549205399</v>
      </c>
      <c r="H176" s="566">
        <v>1.3760708926582399</v>
      </c>
      <c r="I176" s="566">
        <v>1.14947402948842</v>
      </c>
      <c r="J176" s="566">
        <v>1.1765659658724299</v>
      </c>
      <c r="K176" s="566">
        <v>1.17351762090414</v>
      </c>
      <c r="L176" s="566">
        <v>1.14345096549451</v>
      </c>
      <c r="M176" s="566"/>
      <c r="N176" s="566"/>
    </row>
    <row r="177" spans="1:14" ht="13.5" customHeight="1" x14ac:dyDescent="0.2">
      <c r="A177" s="400" t="s">
        <v>553</v>
      </c>
      <c r="B177" s="565">
        <v>25.7433261871338</v>
      </c>
      <c r="C177" s="565">
        <v>25.7608139941952</v>
      </c>
      <c r="D177" s="565">
        <v>27.438370483291401</v>
      </c>
      <c r="E177" s="565">
        <v>28.500990692620899</v>
      </c>
      <c r="F177" s="565">
        <v>29.8198694741799</v>
      </c>
      <c r="G177" s="565">
        <v>30.567604030139101</v>
      </c>
      <c r="H177" s="565">
        <v>30.352439880371101</v>
      </c>
      <c r="I177" s="565">
        <v>31.1632995605469</v>
      </c>
      <c r="J177" s="565">
        <v>32.514682769775398</v>
      </c>
      <c r="K177" s="565">
        <v>33.483234405517599</v>
      </c>
      <c r="L177" s="565">
        <v>33.833213806152301</v>
      </c>
      <c r="M177" s="565">
        <v>33.722942926853598</v>
      </c>
      <c r="N177" s="565">
        <v>34.694121767081597</v>
      </c>
    </row>
    <row r="178" spans="1:14" ht="13.5" customHeight="1" x14ac:dyDescent="0.2">
      <c r="A178" s="401" t="s">
        <v>554</v>
      </c>
      <c r="B178" s="564">
        <v>0.87873500000000004</v>
      </c>
      <c r="C178" s="564">
        <v>0.88270899999999997</v>
      </c>
      <c r="D178" s="564">
        <v>0.87277300000000002</v>
      </c>
      <c r="E178" s="564">
        <v>0.88168199999999997</v>
      </c>
      <c r="F178" s="564">
        <v>0.88842500000000002</v>
      </c>
      <c r="G178" s="564">
        <v>0.87297100000000005</v>
      </c>
      <c r="H178" s="564">
        <v>0.86097599999999996</v>
      </c>
      <c r="I178" s="564">
        <v>0.843866</v>
      </c>
      <c r="J178" s="564">
        <v>0.83334799999999998</v>
      </c>
      <c r="K178" s="564">
        <v>0.81517200000000001</v>
      </c>
      <c r="L178" s="564">
        <v>0.80010199999999998</v>
      </c>
      <c r="M178" s="564">
        <v>0.77354100000000003</v>
      </c>
      <c r="N178" s="564">
        <v>0.80435000000000001</v>
      </c>
    </row>
    <row r="179" spans="1:14" ht="13.5" customHeight="1" x14ac:dyDescent="0.2">
      <c r="A179" s="400" t="s">
        <v>555</v>
      </c>
      <c r="B179" s="565">
        <v>130.13907814012899</v>
      </c>
      <c r="C179" s="565">
        <v>129.73150325994899</v>
      </c>
      <c r="D179" s="565">
        <v>129.49212709296401</v>
      </c>
      <c r="E179" s="565">
        <v>127.652910293788</v>
      </c>
      <c r="F179" s="565">
        <v>128.229066071272</v>
      </c>
      <c r="G179" s="565">
        <v>127.363836348257</v>
      </c>
      <c r="H179" s="565">
        <v>126.203920058264</v>
      </c>
      <c r="I179" s="563">
        <v>125.412290948315</v>
      </c>
      <c r="J179" s="563">
        <v>122.56411033738701</v>
      </c>
      <c r="K179" s="563">
        <v>120.102037460923</v>
      </c>
      <c r="L179" s="563">
        <v>116.089539203239</v>
      </c>
      <c r="M179" s="563"/>
      <c r="N179" s="563"/>
    </row>
    <row r="180" spans="1:14" ht="13.5" customHeight="1" x14ac:dyDescent="0.2">
      <c r="A180" s="401" t="s">
        <v>556</v>
      </c>
      <c r="B180" s="564">
        <v>1.589175</v>
      </c>
      <c r="C180" s="564">
        <v>1.5861419999999999</v>
      </c>
      <c r="D180" s="564">
        <v>1.608914</v>
      </c>
      <c r="E180" s="564">
        <v>1.6008290000000001</v>
      </c>
      <c r="F180" s="564">
        <v>1.631068</v>
      </c>
      <c r="G180" s="564">
        <v>1.5857669999999999</v>
      </c>
      <c r="H180" s="564">
        <v>1.580559</v>
      </c>
      <c r="I180" s="564">
        <v>1.628674</v>
      </c>
      <c r="J180" s="564">
        <v>1.566608</v>
      </c>
      <c r="K180" s="564">
        <v>1.544729</v>
      </c>
      <c r="L180" s="564">
        <v>1.5573349999999999</v>
      </c>
      <c r="M180" s="564">
        <v>1.4750080000000001</v>
      </c>
      <c r="N180" s="564">
        <v>1.4919249999999999</v>
      </c>
    </row>
    <row r="181" spans="1:14" ht="13.5" customHeight="1" x14ac:dyDescent="0.2">
      <c r="A181" s="400" t="s">
        <v>353</v>
      </c>
      <c r="B181" s="565">
        <v>9.2506370544433594</v>
      </c>
      <c r="C181" s="565">
        <v>9.2971514611652406</v>
      </c>
      <c r="D181" s="565">
        <v>9.9849562667962797</v>
      </c>
      <c r="E181" s="565">
        <v>10.4452515355741</v>
      </c>
      <c r="F181" s="565">
        <v>10.725340031241499</v>
      </c>
      <c r="G181" s="565">
        <v>10.8807352905832</v>
      </c>
      <c r="H181" s="565">
        <v>11.371151924133301</v>
      </c>
      <c r="I181" s="565">
        <v>11.8329820632935</v>
      </c>
      <c r="J181" s="565">
        <v>12.2090454101563</v>
      </c>
      <c r="K181" s="565">
        <v>12.362699508666999</v>
      </c>
      <c r="L181" s="565">
        <v>12.5824489593506</v>
      </c>
      <c r="M181" s="565">
        <v>12.869580530135099</v>
      </c>
      <c r="N181" s="565">
        <v>13.3975485674915</v>
      </c>
    </row>
    <row r="182" spans="1:14" ht="13.5" customHeight="1" x14ac:dyDescent="0.2">
      <c r="A182" s="401" t="s">
        <v>557</v>
      </c>
      <c r="B182" s="564">
        <v>230.41683959960901</v>
      </c>
      <c r="C182" s="564">
        <v>226.39306464492199</v>
      </c>
      <c r="D182" s="564">
        <v>236.84988545870701</v>
      </c>
      <c r="E182" s="564">
        <v>236.38159824301599</v>
      </c>
      <c r="F182" s="564">
        <v>240.37399887305199</v>
      </c>
      <c r="G182" s="564">
        <v>241.31921337617899</v>
      </c>
      <c r="H182" s="564">
        <v>243.66409301757801</v>
      </c>
      <c r="I182" s="564">
        <v>240.53890991210901</v>
      </c>
      <c r="J182" s="564">
        <v>224.49513244628901</v>
      </c>
      <c r="K182" s="564">
        <v>218.99656677246099</v>
      </c>
      <c r="L182" s="564">
        <v>210.65789794921901</v>
      </c>
      <c r="M182" s="564">
        <v>203.291729608259</v>
      </c>
      <c r="N182" s="564">
        <v>202.480710749938</v>
      </c>
    </row>
    <row r="183" spans="1:14" ht="13.5" customHeight="1" x14ac:dyDescent="0.2">
      <c r="A183" s="400" t="s">
        <v>360</v>
      </c>
      <c r="B183" s="565">
        <v>83.583335876464801</v>
      </c>
      <c r="C183" s="565">
        <v>87.485964484700204</v>
      </c>
      <c r="D183" s="565">
        <v>91.814081341928997</v>
      </c>
      <c r="E183" s="565">
        <v>94.280849463329304</v>
      </c>
      <c r="F183" s="565">
        <v>97.395197399810201</v>
      </c>
      <c r="G183" s="565">
        <v>104.81833410758399</v>
      </c>
      <c r="H183" s="565">
        <v>115.950469970703</v>
      </c>
      <c r="I183" s="565">
        <v>124.540168762207</v>
      </c>
      <c r="J183" s="565">
        <v>132.43687438964801</v>
      </c>
      <c r="K183" s="565">
        <v>142.75328063964801</v>
      </c>
      <c r="L183" s="565">
        <v>155.72354125976599</v>
      </c>
      <c r="M183" s="565">
        <v>171.35949235848801</v>
      </c>
      <c r="N183" s="565">
        <v>205.17046192798099</v>
      </c>
    </row>
    <row r="184" spans="1:14" ht="13.5" customHeight="1" x14ac:dyDescent="0.2">
      <c r="A184" s="401" t="s">
        <v>558</v>
      </c>
      <c r="B184" s="566"/>
      <c r="C184" s="566"/>
      <c r="D184" s="566"/>
      <c r="E184" s="566"/>
      <c r="F184" s="566"/>
      <c r="G184" s="566"/>
      <c r="H184" s="566"/>
      <c r="I184" s="566"/>
      <c r="J184" s="566"/>
      <c r="K184" s="566"/>
      <c r="L184" s="566"/>
      <c r="M184" s="566"/>
      <c r="N184" s="566"/>
    </row>
    <row r="185" spans="1:14" ht="13.5" customHeight="1" x14ac:dyDescent="0.2">
      <c r="A185" s="400" t="s">
        <v>559</v>
      </c>
      <c r="B185" s="565">
        <v>23.943252662011101</v>
      </c>
      <c r="C185" s="565">
        <v>23.936829998938599</v>
      </c>
      <c r="D185" s="565">
        <v>23.4675534853423</v>
      </c>
      <c r="E185" s="565">
        <v>23.036327724424702</v>
      </c>
      <c r="F185" s="565">
        <v>23.0663367253768</v>
      </c>
      <c r="G185" s="565">
        <v>22.250910578994802</v>
      </c>
      <c r="H185" s="565">
        <v>22.526041471315001</v>
      </c>
      <c r="I185" s="565">
        <v>22.666549578741801</v>
      </c>
      <c r="J185" s="565">
        <v>21.809333730032801</v>
      </c>
      <c r="K185" s="565">
        <v>22.143219053206401</v>
      </c>
      <c r="L185" s="565">
        <v>20.891080054206402</v>
      </c>
      <c r="M185" s="565">
        <v>21.6227567799701</v>
      </c>
      <c r="N185" s="565">
        <v>22.845101786638999</v>
      </c>
    </row>
    <row r="186" spans="1:14" ht="13.5" customHeight="1" x14ac:dyDescent="0.2">
      <c r="A186" s="401" t="s">
        <v>560</v>
      </c>
      <c r="B186" s="566">
        <v>1.0466732771832501</v>
      </c>
      <c r="C186" s="564">
        <v>1.03673317725403</v>
      </c>
      <c r="D186" s="566">
        <v>1.0197224829721701</v>
      </c>
      <c r="E186" s="566">
        <v>1.0074581552222699</v>
      </c>
      <c r="F186" s="566">
        <v>1.0072707169786801</v>
      </c>
      <c r="G186" s="566">
        <v>0.99770564230393599</v>
      </c>
      <c r="H186" s="566">
        <v>0.973965978633901</v>
      </c>
      <c r="I186" s="566">
        <v>0.97926558049127099</v>
      </c>
      <c r="J186" s="566">
        <v>0.96087327265328004</v>
      </c>
      <c r="K186" s="566">
        <v>0.95201202073252</v>
      </c>
      <c r="L186" s="566">
        <v>0.93748277570184502</v>
      </c>
      <c r="M186" s="566"/>
      <c r="N186" s="566"/>
    </row>
    <row r="187" spans="1:14" ht="13.5" customHeight="1" x14ac:dyDescent="0.2">
      <c r="A187" s="400" t="s">
        <v>561</v>
      </c>
      <c r="B187" s="565">
        <v>9.7803789999999999</v>
      </c>
      <c r="C187" s="565">
        <v>9.799887</v>
      </c>
      <c r="D187" s="565">
        <v>9.7657790000000002</v>
      </c>
      <c r="E187" s="565">
        <v>9.8508370000000003</v>
      </c>
      <c r="F187" s="565">
        <v>10.599000999999999</v>
      </c>
      <c r="G187" s="565">
        <v>10.686444</v>
      </c>
      <c r="H187" s="565">
        <v>10.383694</v>
      </c>
      <c r="I187" s="565">
        <v>10.312241999999999</v>
      </c>
      <c r="J187" s="565">
        <v>10.143919</v>
      </c>
      <c r="K187" s="565">
        <v>10.217776000000001</v>
      </c>
      <c r="L187" s="565">
        <v>9.9572199999999995</v>
      </c>
      <c r="M187" s="565">
        <v>9.6625599999999991</v>
      </c>
      <c r="N187" s="565">
        <v>9.7575570000000003</v>
      </c>
    </row>
    <row r="188" spans="1:14" ht="13.5" customHeight="1" x14ac:dyDescent="0.2">
      <c r="A188" s="401" t="s">
        <v>562</v>
      </c>
      <c r="B188" s="566"/>
      <c r="C188" s="566"/>
      <c r="D188" s="566"/>
      <c r="E188" s="566"/>
      <c r="F188" s="566"/>
      <c r="G188" s="566"/>
      <c r="H188" s="566"/>
      <c r="I188" s="566"/>
      <c r="J188" s="566"/>
      <c r="K188" s="566"/>
      <c r="L188" s="566"/>
      <c r="M188" s="566"/>
      <c r="N188" s="566"/>
    </row>
    <row r="189" spans="1:14" ht="13.5" customHeight="1" x14ac:dyDescent="0.2">
      <c r="A189" s="400" t="s">
        <v>563</v>
      </c>
      <c r="B189" s="563"/>
      <c r="C189" s="563"/>
      <c r="D189" s="563"/>
      <c r="E189" s="563"/>
      <c r="F189" s="563"/>
      <c r="G189" s="563"/>
      <c r="H189" s="563"/>
      <c r="I189" s="563"/>
      <c r="J189" s="563"/>
      <c r="K189" s="563"/>
      <c r="L189" s="563"/>
      <c r="M189" s="563"/>
      <c r="N189" s="563"/>
    </row>
    <row r="190" spans="1:14" ht="13.5" customHeight="1" x14ac:dyDescent="0.2">
      <c r="A190" s="401" t="s">
        <v>564</v>
      </c>
      <c r="B190" s="564">
        <v>0.204783350229263</v>
      </c>
      <c r="C190" s="564">
        <v>0.20414512504948701</v>
      </c>
      <c r="D190" s="564">
        <v>0.20981254689927001</v>
      </c>
      <c r="E190" s="564">
        <v>0.21446380003454801</v>
      </c>
      <c r="F190" s="564">
        <v>0.21801555083637</v>
      </c>
      <c r="G190" s="564">
        <v>0.21372825588941</v>
      </c>
      <c r="H190" s="564">
        <v>0.21555064618587499</v>
      </c>
      <c r="I190" s="564">
        <v>0.20479984581470501</v>
      </c>
      <c r="J190" s="564">
        <v>0.19951120018959001</v>
      </c>
      <c r="K190" s="564">
        <v>0.20220147073268899</v>
      </c>
      <c r="L190" s="564">
        <v>0.205720335245132</v>
      </c>
      <c r="M190" s="564">
        <v>0.19525047532186399</v>
      </c>
      <c r="N190" s="564">
        <v>0.189314075681179</v>
      </c>
    </row>
    <row r="191" spans="1:14" ht="13.5" customHeight="1" x14ac:dyDescent="0.2">
      <c r="A191" s="400" t="s">
        <v>565</v>
      </c>
      <c r="B191" s="563"/>
      <c r="C191" s="563"/>
      <c r="D191" s="563"/>
      <c r="E191" s="563"/>
      <c r="F191" s="563"/>
      <c r="G191" s="563"/>
      <c r="H191" s="563"/>
      <c r="I191" s="563"/>
      <c r="J191" s="563"/>
      <c r="K191" s="563"/>
      <c r="L191" s="563"/>
      <c r="M191" s="563"/>
      <c r="N191" s="563"/>
    </row>
    <row r="192" spans="1:14" ht="13.5" customHeight="1" x14ac:dyDescent="0.2">
      <c r="A192" s="401" t="s">
        <v>566</v>
      </c>
      <c r="B192" s="566"/>
      <c r="C192" s="566"/>
      <c r="D192" s="566"/>
      <c r="E192" s="566"/>
      <c r="F192" s="566"/>
      <c r="G192" s="566"/>
      <c r="H192" s="566"/>
      <c r="I192" s="566"/>
      <c r="J192" s="566"/>
      <c r="K192" s="566"/>
      <c r="L192" s="566"/>
      <c r="M192" s="566"/>
      <c r="N192" s="566"/>
    </row>
    <row r="193" spans="1:14" ht="13.5" customHeight="1" x14ac:dyDescent="0.2">
      <c r="A193" s="400" t="s">
        <v>363</v>
      </c>
      <c r="B193" s="565">
        <v>25.495555877685501</v>
      </c>
      <c r="C193" s="565">
        <v>26.454570115968199</v>
      </c>
      <c r="D193" s="565">
        <v>28.751287863075</v>
      </c>
      <c r="E193" s="565">
        <v>30.506043985776198</v>
      </c>
      <c r="F193" s="565">
        <v>31.081441539084</v>
      </c>
      <c r="G193" s="565">
        <v>31.737676018037401</v>
      </c>
      <c r="H193" s="565">
        <v>32.797103881835902</v>
      </c>
      <c r="I193" s="565">
        <v>34.201774597167997</v>
      </c>
      <c r="J193" s="565">
        <v>37.303779602050803</v>
      </c>
      <c r="K193" s="565">
        <v>39.914657592773402</v>
      </c>
      <c r="L193" s="565">
        <v>42.527671813964801</v>
      </c>
      <c r="M193" s="565">
        <v>47.202074243651602</v>
      </c>
      <c r="N193" s="565">
        <v>59.284901730891001</v>
      </c>
    </row>
    <row r="194" spans="1:14" ht="13.5" customHeight="1" x14ac:dyDescent="0.2">
      <c r="A194" s="401" t="s">
        <v>567</v>
      </c>
      <c r="B194" s="564">
        <v>0.89827422283727099</v>
      </c>
      <c r="C194" s="564">
        <v>0.911869812602493</v>
      </c>
      <c r="D194" s="564">
        <v>0.92885513924446605</v>
      </c>
      <c r="E194" s="564">
        <v>0.95234128348937297</v>
      </c>
      <c r="F194" s="564">
        <v>0.96024028379330195</v>
      </c>
      <c r="G194" s="564">
        <v>0.93839303910975003</v>
      </c>
      <c r="H194" s="564">
        <v>0.93184991341788204</v>
      </c>
      <c r="I194" s="564">
        <v>0.92882194461432099</v>
      </c>
      <c r="J194" s="564">
        <v>0.91472862150938095</v>
      </c>
      <c r="K194" s="564">
        <v>0.90555362483111301</v>
      </c>
      <c r="L194" s="564">
        <v>0.88751676402704605</v>
      </c>
      <c r="M194" s="564">
        <v>0.92326192288403397</v>
      </c>
      <c r="N194" s="564">
        <v>1.00025621981755</v>
      </c>
    </row>
    <row r="195" spans="1:14" ht="13.5" customHeight="1" x14ac:dyDescent="0.2">
      <c r="A195" s="400" t="s">
        <v>369</v>
      </c>
      <c r="B195" s="565">
        <v>0.55323857069015503</v>
      </c>
      <c r="C195" s="565">
        <v>0.537478795086343</v>
      </c>
      <c r="D195" s="565">
        <v>0.54657891392904401</v>
      </c>
      <c r="E195" s="565">
        <v>0.53803980241616201</v>
      </c>
      <c r="F195" s="565">
        <v>0.51552929298279604</v>
      </c>
      <c r="G195" s="565">
        <v>0.494982960633919</v>
      </c>
      <c r="H195" s="565">
        <v>0.48355197906494102</v>
      </c>
      <c r="I195" s="565">
        <v>0.51798480749130205</v>
      </c>
      <c r="J195" s="565">
        <v>0.53451114892959595</v>
      </c>
      <c r="K195" s="565">
        <v>0.55051708221435502</v>
      </c>
      <c r="L195" s="565">
        <v>0.56287139654159501</v>
      </c>
      <c r="M195" s="565">
        <v>0.536067172931317</v>
      </c>
      <c r="N195" s="565">
        <v>0.522526393539261</v>
      </c>
    </row>
    <row r="196" spans="1:14" ht="13.5" customHeight="1" x14ac:dyDescent="0.2">
      <c r="A196" s="401" t="s">
        <v>371</v>
      </c>
      <c r="B196" s="564">
        <v>2.1378862849189701</v>
      </c>
      <c r="C196" s="564">
        <v>2.18957684056531</v>
      </c>
      <c r="D196" s="564">
        <v>2.2650082227947901</v>
      </c>
      <c r="E196" s="564">
        <v>2.3452445114883802</v>
      </c>
      <c r="F196" s="564">
        <v>2.48291896661661</v>
      </c>
      <c r="G196" s="564">
        <v>2.6156239723494599</v>
      </c>
      <c r="H196" s="564">
        <v>2.6999327611168802</v>
      </c>
      <c r="I196" s="564">
        <v>2.75084924438453</v>
      </c>
      <c r="J196" s="564">
        <v>2.80803364479925</v>
      </c>
      <c r="K196" s="564">
        <v>2.90894756610914</v>
      </c>
      <c r="L196" s="564">
        <v>2.90299427835664</v>
      </c>
      <c r="M196" s="564">
        <v>2.82908916943054</v>
      </c>
      <c r="N196" s="567">
        <v>2.7796995981928099</v>
      </c>
    </row>
    <row r="197" spans="1:14" ht="13.5" customHeight="1" x14ac:dyDescent="0.2">
      <c r="A197" s="400" t="s">
        <v>568</v>
      </c>
      <c r="B197" s="565">
        <v>2242.09619140625</v>
      </c>
      <c r="C197" s="565">
        <v>2211.3178945486702</v>
      </c>
      <c r="D197" s="565">
        <v>2278.75411784998</v>
      </c>
      <c r="E197" s="565">
        <v>2354.5658464237799</v>
      </c>
      <c r="F197" s="565">
        <v>2400.81345792616</v>
      </c>
      <c r="G197" s="565">
        <v>2440.9370679828999</v>
      </c>
      <c r="H197" s="565">
        <v>2504.67626953125</v>
      </c>
      <c r="I197" s="565">
        <v>2607.11376953125</v>
      </c>
      <c r="J197" s="565">
        <v>2651.89306640625</v>
      </c>
      <c r="K197" s="565">
        <v>2673.78833007813</v>
      </c>
      <c r="L197" s="565">
        <v>2754.5078125</v>
      </c>
      <c r="M197" s="565">
        <v>2799.4654901815302</v>
      </c>
      <c r="N197" s="565">
        <v>2813.3311418247399</v>
      </c>
    </row>
    <row r="198" spans="1:14" ht="13.5" customHeight="1" x14ac:dyDescent="0.2">
      <c r="A198" s="401" t="s">
        <v>375</v>
      </c>
      <c r="B198" s="564">
        <v>1.5791773796081501</v>
      </c>
      <c r="C198" s="564">
        <v>1.57508632150185</v>
      </c>
      <c r="D198" s="564">
        <v>1.64904108354443</v>
      </c>
      <c r="E198" s="564">
        <v>1.7075496082230801</v>
      </c>
      <c r="F198" s="564">
        <v>1.78257792391577</v>
      </c>
      <c r="G198" s="564">
        <v>1.8461518336609399</v>
      </c>
      <c r="H198" s="564">
        <v>1.9138369560241699</v>
      </c>
      <c r="I198" s="564">
        <v>1.9171779155731199</v>
      </c>
      <c r="J198" s="564">
        <v>1.91467797756195</v>
      </c>
      <c r="K198" s="564">
        <v>1.8941730260848999</v>
      </c>
      <c r="L198" s="564">
        <v>1.9180728197097801</v>
      </c>
      <c r="M198" s="564">
        <v>1.92394954445261</v>
      </c>
      <c r="N198" s="564">
        <v>1.9671766434148401</v>
      </c>
    </row>
    <row r="199" spans="1:14" ht="13.5" customHeight="1" x14ac:dyDescent="0.2">
      <c r="A199" s="400" t="s">
        <v>569</v>
      </c>
      <c r="B199" s="565">
        <v>18.772119522094702</v>
      </c>
      <c r="C199" s="565">
        <v>18.236650291678501</v>
      </c>
      <c r="D199" s="565">
        <v>18.9121944844754</v>
      </c>
      <c r="E199" s="565">
        <v>19.4151065152145</v>
      </c>
      <c r="F199" s="565">
        <v>19.502387993838699</v>
      </c>
      <c r="G199" s="565">
        <v>19.503812982395001</v>
      </c>
      <c r="H199" s="565">
        <v>20.105258941650401</v>
      </c>
      <c r="I199" s="565">
        <v>20.622621536254901</v>
      </c>
      <c r="J199" s="565">
        <v>20.606309890747099</v>
      </c>
      <c r="K199" s="565">
        <v>20.692676544189499</v>
      </c>
      <c r="L199" s="565">
        <v>20.7462368011475</v>
      </c>
      <c r="M199" s="565">
        <v>20.3271656699125</v>
      </c>
      <c r="N199" s="565">
        <v>20.690632307528201</v>
      </c>
    </row>
    <row r="200" spans="1:14" ht="13.5" customHeight="1" x14ac:dyDescent="0.2">
      <c r="A200" s="401" t="s">
        <v>570</v>
      </c>
      <c r="B200" s="564">
        <v>1.9202049999999999</v>
      </c>
      <c r="C200" s="564">
        <v>1.907951</v>
      </c>
      <c r="D200" s="564">
        <v>1.8726339999999999</v>
      </c>
      <c r="E200" s="564">
        <v>1.879319</v>
      </c>
      <c r="F200" s="564">
        <v>1.8762559999999999</v>
      </c>
      <c r="G200" s="564">
        <v>1.8386439999999999</v>
      </c>
      <c r="H200" s="564">
        <v>1.876544</v>
      </c>
      <c r="I200" s="564">
        <v>1.875553</v>
      </c>
      <c r="J200" s="564">
        <v>1.8313360000000001</v>
      </c>
      <c r="K200" s="564">
        <v>1.842009</v>
      </c>
      <c r="L200" s="564">
        <v>1.9127700000000001</v>
      </c>
      <c r="M200" s="564">
        <v>1.9475499999999999</v>
      </c>
      <c r="N200" s="564">
        <v>2.106887</v>
      </c>
    </row>
    <row r="201" spans="1:14" ht="13.5" customHeight="1" x14ac:dyDescent="0.2">
      <c r="A201" s="400" t="s">
        <v>571</v>
      </c>
      <c r="B201" s="565">
        <v>0.69392200000000004</v>
      </c>
      <c r="C201" s="565">
        <v>0.68948799999999999</v>
      </c>
      <c r="D201" s="565">
        <v>0.66481100000000004</v>
      </c>
      <c r="E201" s="565">
        <v>0.66728900000000002</v>
      </c>
      <c r="F201" s="565">
        <v>0.67303500000000005</v>
      </c>
      <c r="G201" s="565">
        <v>0.65801699999999996</v>
      </c>
      <c r="H201" s="565">
        <v>0.66712899999999997</v>
      </c>
      <c r="I201" s="565">
        <v>0.65059800000000001</v>
      </c>
      <c r="J201" s="565">
        <v>0.62539400000000001</v>
      </c>
      <c r="K201" s="565">
        <v>0.63348800000000005</v>
      </c>
      <c r="L201" s="565">
        <v>0.61248000000000002</v>
      </c>
      <c r="M201" s="565">
        <v>0.58852899999999997</v>
      </c>
      <c r="N201" s="565">
        <v>0.59654499999999999</v>
      </c>
    </row>
    <row r="202" spans="1:14" ht="13.5" customHeight="1" x14ac:dyDescent="0.2">
      <c r="A202" s="401" t="s">
        <v>572</v>
      </c>
      <c r="B202" s="566"/>
      <c r="C202" s="566"/>
      <c r="D202" s="566"/>
      <c r="E202" s="566"/>
      <c r="F202" s="566"/>
      <c r="G202" s="566"/>
      <c r="H202" s="566"/>
      <c r="I202" s="566"/>
      <c r="J202" s="566"/>
      <c r="K202" s="566"/>
      <c r="L202" s="566"/>
      <c r="M202" s="566"/>
      <c r="N202" s="566"/>
    </row>
    <row r="203" spans="1:14" ht="13.5" customHeight="1" x14ac:dyDescent="0.2">
      <c r="A203" s="400" t="s">
        <v>573</v>
      </c>
      <c r="B203" s="563"/>
      <c r="C203" s="563"/>
      <c r="D203" s="563"/>
      <c r="E203" s="563"/>
      <c r="F203" s="563"/>
      <c r="G203" s="563"/>
      <c r="H203" s="563"/>
      <c r="I203" s="563"/>
      <c r="J203" s="563"/>
      <c r="K203" s="563"/>
      <c r="L203" s="563"/>
      <c r="M203" s="563"/>
      <c r="N203" s="563"/>
    </row>
    <row r="204" spans="1:14" ht="13.5" customHeight="1" x14ac:dyDescent="0.2">
      <c r="A204" s="401" t="s">
        <v>574</v>
      </c>
      <c r="B204" s="566">
        <v>0.96243634701861103</v>
      </c>
      <c r="C204" s="564">
        <v>0.97749474800510405</v>
      </c>
      <c r="D204" s="564">
        <v>0.99589506361576396</v>
      </c>
      <c r="E204" s="564">
        <v>1.0081082399308801</v>
      </c>
      <c r="F204" s="564">
        <v>1.0222321073601599</v>
      </c>
      <c r="G204" s="564">
        <v>1.0295731239988799</v>
      </c>
      <c r="H204" s="564">
        <v>1.0492463111877399</v>
      </c>
      <c r="I204" s="564">
        <v>1.01446086219047</v>
      </c>
      <c r="J204" s="566">
        <v>0.97531938391371797</v>
      </c>
      <c r="K204" s="566">
        <v>0.93757485465165602</v>
      </c>
      <c r="L204" s="566">
        <v>0.89693230390548695</v>
      </c>
      <c r="M204" s="566"/>
      <c r="N204" s="566"/>
    </row>
    <row r="205" spans="1:14" ht="13.5" customHeight="1" x14ac:dyDescent="0.2">
      <c r="A205" s="400" t="s">
        <v>575</v>
      </c>
      <c r="B205" s="565">
        <v>2.99211645126343</v>
      </c>
      <c r="C205" s="565">
        <v>3.0200123638140299</v>
      </c>
      <c r="D205" s="565">
        <v>3.0316091375900598</v>
      </c>
      <c r="E205" s="565">
        <v>2.9184545545738398</v>
      </c>
      <c r="F205" s="565">
        <v>2.9923240505033402</v>
      </c>
      <c r="G205" s="565">
        <v>2.9899415531699298</v>
      </c>
      <c r="H205" s="565">
        <v>2.8865923881530802</v>
      </c>
      <c r="I205" s="565">
        <v>2.7506523132324201</v>
      </c>
      <c r="J205" s="565">
        <v>2.7226181030273402</v>
      </c>
      <c r="K205" s="565">
        <v>2.7330248355865501</v>
      </c>
      <c r="L205" s="565">
        <v>2.91194820404053</v>
      </c>
      <c r="M205" s="565">
        <v>2.8308599827224201</v>
      </c>
      <c r="N205" s="565">
        <v>2.80125917961524</v>
      </c>
    </row>
    <row r="206" spans="1:14" ht="13.5" customHeight="1" x14ac:dyDescent="0.2">
      <c r="A206" s="401" t="s">
        <v>576</v>
      </c>
      <c r="B206" s="564">
        <v>1.8475034069466101</v>
      </c>
      <c r="C206" s="564">
        <v>1.87292177888599</v>
      </c>
      <c r="D206" s="564">
        <v>1.88397282507486</v>
      </c>
      <c r="E206" s="564">
        <v>1.88887307801173</v>
      </c>
      <c r="F206" s="564">
        <v>1.90764498047363</v>
      </c>
      <c r="G206" s="564">
        <v>1.81965825685826</v>
      </c>
      <c r="H206" s="564">
        <v>1.87595362870255</v>
      </c>
      <c r="I206" s="564">
        <v>1.91426212099856</v>
      </c>
      <c r="J206" s="564">
        <v>1.87402752885205</v>
      </c>
      <c r="K206" s="564">
        <v>1.8807027196209301</v>
      </c>
      <c r="L206" s="564">
        <v>1.9085585697935099</v>
      </c>
      <c r="M206" s="564">
        <v>1.9918317430760899</v>
      </c>
      <c r="N206" s="564">
        <v>2.0791075538952399</v>
      </c>
    </row>
    <row r="207" spans="1:14" ht="13.5" customHeight="1" x14ac:dyDescent="0.2">
      <c r="A207" s="400" t="s">
        <v>577</v>
      </c>
      <c r="B207" s="565">
        <v>18.910820999999999</v>
      </c>
      <c r="C207" s="565">
        <v>19.809335000000001</v>
      </c>
      <c r="D207" s="565">
        <v>21.462482999999999</v>
      </c>
      <c r="E207" s="565">
        <v>22.581956999999999</v>
      </c>
      <c r="F207" s="565">
        <v>25.251127</v>
      </c>
      <c r="G207" s="565">
        <v>25.753506000000002</v>
      </c>
      <c r="H207" s="565">
        <v>25.850854999999999</v>
      </c>
      <c r="I207" s="565">
        <v>25.877734</v>
      </c>
      <c r="J207" s="565">
        <v>25.488561630248999</v>
      </c>
      <c r="K207" s="565">
        <v>25.318708419799801</v>
      </c>
      <c r="L207" s="565">
        <v>25.755531311035199</v>
      </c>
      <c r="M207" s="565"/>
      <c r="N207" s="565"/>
    </row>
    <row r="208" spans="1:14" ht="13.5" customHeight="1" x14ac:dyDescent="0.2">
      <c r="A208" s="401" t="s">
        <v>378</v>
      </c>
      <c r="B208" s="564">
        <v>251.30520629882801</v>
      </c>
      <c r="C208" s="564">
        <v>258.31649563822401</v>
      </c>
      <c r="D208" s="564">
        <v>268.66420488367902</v>
      </c>
      <c r="E208" s="564">
        <v>267.71254661002303</v>
      </c>
      <c r="F208" s="564">
        <v>269.66417151425799</v>
      </c>
      <c r="G208" s="564">
        <v>281.08177183289098</v>
      </c>
      <c r="H208" s="564">
        <v>297.61886596679699</v>
      </c>
      <c r="I208" s="564">
        <v>290.75460815429699</v>
      </c>
      <c r="J208" s="564">
        <v>291.56683349609398</v>
      </c>
      <c r="K208" s="564">
        <v>305.23306274414102</v>
      </c>
      <c r="L208" s="564">
        <v>291.59768676757801</v>
      </c>
      <c r="M208" s="564">
        <v>317.75010760725399</v>
      </c>
      <c r="N208" s="564">
        <v>365.58278902032998</v>
      </c>
    </row>
    <row r="209" spans="1:14" ht="13.5" customHeight="1" x14ac:dyDescent="0.2">
      <c r="A209" s="400" t="s">
        <v>578</v>
      </c>
      <c r="B209" s="565">
        <v>1.9002777934656301</v>
      </c>
      <c r="C209" s="565">
        <v>1.89989951471461</v>
      </c>
      <c r="D209" s="565">
        <v>1.88389462667626</v>
      </c>
      <c r="E209" s="565">
        <v>1.84627986406385</v>
      </c>
      <c r="F209" s="565">
        <v>1.8574521679840601</v>
      </c>
      <c r="G209" s="565">
        <v>1.85824340689141</v>
      </c>
      <c r="H209" s="565">
        <v>1.85132547910667</v>
      </c>
      <c r="I209" s="565">
        <v>1.8830393014970499</v>
      </c>
      <c r="J209" s="565">
        <v>1.86769042285937</v>
      </c>
      <c r="K209" s="565">
        <v>1.81598627149157</v>
      </c>
      <c r="L209" s="565">
        <v>1.7888473170374</v>
      </c>
      <c r="M209" s="565">
        <v>1.8378585152242199</v>
      </c>
      <c r="N209" s="565"/>
    </row>
    <row r="210" spans="1:14" ht="13.5" customHeight="1" x14ac:dyDescent="0.2">
      <c r="A210" s="401" t="s">
        <v>579</v>
      </c>
      <c r="B210" s="566"/>
      <c r="C210" s="566"/>
      <c r="D210" s="566"/>
      <c r="E210" s="566"/>
      <c r="F210" s="566"/>
      <c r="G210" s="566"/>
      <c r="H210" s="566">
        <v>0.792561054229736</v>
      </c>
      <c r="I210" s="566">
        <v>0.78641109958594102</v>
      </c>
      <c r="J210" s="566">
        <v>0.77977972574791499</v>
      </c>
      <c r="K210" s="566">
        <v>0.77292958804342304</v>
      </c>
      <c r="L210" s="566">
        <v>0.75723606348037698</v>
      </c>
      <c r="M210" s="566"/>
      <c r="N210" s="566"/>
    </row>
    <row r="211" spans="1:14" ht="13.5" customHeight="1" x14ac:dyDescent="0.2">
      <c r="A211" s="400" t="s">
        <v>580</v>
      </c>
      <c r="B211" s="565">
        <v>10.4874076843262</v>
      </c>
      <c r="C211" s="565">
        <v>10.4974214109551</v>
      </c>
      <c r="D211" s="565">
        <v>10.4234872431354</v>
      </c>
      <c r="E211" s="565">
        <v>10.1613602723725</v>
      </c>
      <c r="F211" s="565">
        <v>10.7265056396154</v>
      </c>
      <c r="G211" s="565">
        <v>10.6977227376803</v>
      </c>
      <c r="H211" s="565">
        <v>10.8754110336304</v>
      </c>
      <c r="I211" s="565">
        <v>10.3724069595337</v>
      </c>
      <c r="J211" s="565">
        <v>9.9831371307372994</v>
      </c>
      <c r="K211" s="563">
        <v>10.145250320434601</v>
      </c>
      <c r="L211" s="563">
        <v>9.6174058914184606</v>
      </c>
      <c r="M211" s="563">
        <v>10.5081358282882</v>
      </c>
      <c r="N211" s="563">
        <v>12.238282260770101</v>
      </c>
    </row>
    <row r="212" spans="1:14" ht="13.5" customHeight="1" x14ac:dyDescent="0.2">
      <c r="A212" s="401" t="s">
        <v>581</v>
      </c>
      <c r="B212" s="564">
        <v>1.5251216888427701</v>
      </c>
      <c r="C212" s="564">
        <v>1.63068183407913</v>
      </c>
      <c r="D212" s="564">
        <v>1.7291397193235101</v>
      </c>
      <c r="E212" s="564">
        <v>1.61721010887357</v>
      </c>
      <c r="F212" s="564">
        <v>1.66894132435776</v>
      </c>
      <c r="G212" s="564">
        <v>1.78459061011297</v>
      </c>
      <c r="H212" s="564">
        <v>1.74261462688446</v>
      </c>
      <c r="I212" s="564">
        <v>1.85951900482178</v>
      </c>
      <c r="J212" s="564">
        <v>1.8828208446502701</v>
      </c>
      <c r="K212" s="564">
        <v>2.0917322635650599</v>
      </c>
      <c r="L212" s="564">
        <v>2.0436527729034402</v>
      </c>
      <c r="M212" s="564">
        <v>1.9390369995507599</v>
      </c>
      <c r="N212" s="564">
        <v>1.9057143893778301</v>
      </c>
    </row>
    <row r="213" spans="1:14" ht="13.5" customHeight="1" x14ac:dyDescent="0.2">
      <c r="A213" s="400" t="s">
        <v>582</v>
      </c>
      <c r="B213" s="565">
        <v>249.277587890625</v>
      </c>
      <c r="C213" s="565">
        <v>241.42626678976401</v>
      </c>
      <c r="D213" s="565">
        <v>245.189334404633</v>
      </c>
      <c r="E213" s="565">
        <v>239.62459988680899</v>
      </c>
      <c r="F213" s="565">
        <v>238.14858832189699</v>
      </c>
      <c r="G213" s="565">
        <v>236.72036590886501</v>
      </c>
      <c r="H213" s="565">
        <v>238.20843505859401</v>
      </c>
      <c r="I213" s="565">
        <v>234.38006591796901</v>
      </c>
      <c r="J213" s="565">
        <v>232.569747924805</v>
      </c>
      <c r="K213" s="565">
        <v>233.080810546875</v>
      </c>
      <c r="L213" s="565">
        <v>226.57627868652301</v>
      </c>
      <c r="M213" s="563">
        <v>230.13011766352801</v>
      </c>
      <c r="N213" s="563">
        <v>234.15983421037899</v>
      </c>
    </row>
    <row r="214" spans="1:14" ht="13.5" customHeight="1" x14ac:dyDescent="0.2">
      <c r="A214" s="401" t="s">
        <v>583</v>
      </c>
      <c r="B214" s="564">
        <v>44.146505434881597</v>
      </c>
      <c r="C214" s="564">
        <v>45.857498388116298</v>
      </c>
      <c r="D214" s="564">
        <v>47.656789952228102</v>
      </c>
      <c r="E214" s="564">
        <v>47.756642759589297</v>
      </c>
      <c r="F214" s="564">
        <v>48.260919315654597</v>
      </c>
      <c r="G214" s="564">
        <v>47.750890607678201</v>
      </c>
      <c r="H214" s="564">
        <v>48.938237116541899</v>
      </c>
      <c r="I214" s="564">
        <v>48.693350414395297</v>
      </c>
      <c r="J214" s="564">
        <v>47.371391802842297</v>
      </c>
      <c r="K214" s="564">
        <v>48.377659163860798</v>
      </c>
      <c r="L214" s="564">
        <v>48.541263097801497</v>
      </c>
      <c r="M214" s="564">
        <v>49.848614881787498</v>
      </c>
      <c r="N214" s="564">
        <v>52.648873404393598</v>
      </c>
    </row>
    <row r="215" spans="1:14" ht="13.5" customHeight="1" x14ac:dyDescent="0.2">
      <c r="A215" s="400" t="s">
        <v>584</v>
      </c>
      <c r="B215" s="565">
        <v>8.2331600189209002</v>
      </c>
      <c r="C215" s="565">
        <v>8.4445462126316393</v>
      </c>
      <c r="D215" s="565">
        <v>8.8964859102341105</v>
      </c>
      <c r="E215" s="565">
        <v>8.9376882639029809</v>
      </c>
      <c r="F215" s="565">
        <v>9.1342945861069307</v>
      </c>
      <c r="G215" s="565">
        <v>8.8202312387958504</v>
      </c>
      <c r="H215" s="565">
        <v>8.9957456588745099</v>
      </c>
      <c r="I215" s="565">
        <v>9.0592699050903303</v>
      </c>
      <c r="J215" s="565">
        <v>9.0025091171264595</v>
      </c>
      <c r="K215" s="565">
        <v>9.3955450057983398</v>
      </c>
      <c r="L215" s="565">
        <v>9.8317937850952095</v>
      </c>
      <c r="M215" s="563">
        <v>9.3423321232448107</v>
      </c>
      <c r="N215" s="563">
        <v>8.88007686370978</v>
      </c>
    </row>
    <row r="216" spans="1:14" ht="13.5" customHeight="1" x14ac:dyDescent="0.2">
      <c r="A216" s="401" t="s">
        <v>585</v>
      </c>
      <c r="B216" s="564">
        <v>1.8255279541015601</v>
      </c>
      <c r="C216" s="564">
        <v>1.7930719785321401</v>
      </c>
      <c r="D216" s="564">
        <v>1.83240285106878</v>
      </c>
      <c r="E216" s="564">
        <v>1.8210190045588699</v>
      </c>
      <c r="F216" s="564">
        <v>1.8571264333466799</v>
      </c>
      <c r="G216" s="564">
        <v>1.9370114942657199</v>
      </c>
      <c r="H216" s="564">
        <v>2.17189453125</v>
      </c>
      <c r="I216" s="564">
        <v>2.4061381835937499</v>
      </c>
      <c r="J216" s="564">
        <v>2.6539719238281299</v>
      </c>
      <c r="K216" s="564">
        <v>2.9496066894531299</v>
      </c>
      <c r="L216" s="564">
        <v>3.1707319335937498</v>
      </c>
      <c r="M216" s="564">
        <v>3.7345641303669099</v>
      </c>
      <c r="N216" s="564">
        <v>5.29582376199967</v>
      </c>
    </row>
    <row r="217" spans="1:14" ht="13.5" customHeight="1" x14ac:dyDescent="0.2">
      <c r="A217" s="400" t="s">
        <v>586</v>
      </c>
      <c r="B217" s="565">
        <v>1.09228503704071</v>
      </c>
      <c r="C217" s="565">
        <v>1.0765291117540301</v>
      </c>
      <c r="D217" s="565">
        <v>1.1102730360381301</v>
      </c>
      <c r="E217" s="565">
        <v>1.1132158940199399</v>
      </c>
      <c r="F217" s="565">
        <v>1.10751459455061</v>
      </c>
      <c r="G217" s="565">
        <v>1.10252567742402</v>
      </c>
      <c r="H217" s="565">
        <v>1.0989800691604601</v>
      </c>
      <c r="I217" s="565">
        <v>1.0828561782836901</v>
      </c>
      <c r="J217" s="565">
        <v>1.0697329044342001</v>
      </c>
      <c r="K217" s="565">
        <v>1.0723011493682899</v>
      </c>
      <c r="L217" s="565">
        <v>1.0589119195938099</v>
      </c>
      <c r="M217" s="565">
        <v>1.04046242859857</v>
      </c>
      <c r="N217" s="565">
        <v>1.0475089704826099</v>
      </c>
    </row>
    <row r="218" spans="1:14" ht="13.5" customHeight="1" x14ac:dyDescent="0.2">
      <c r="A218" s="401" t="s">
        <v>587</v>
      </c>
      <c r="B218" s="564">
        <v>1.63039267063141</v>
      </c>
      <c r="C218" s="564">
        <v>1.5654812473611399</v>
      </c>
      <c r="D218" s="564">
        <v>1.59040275393231</v>
      </c>
      <c r="E218" s="564">
        <v>1.57598172295885</v>
      </c>
      <c r="F218" s="564">
        <v>1.5528137433570099</v>
      </c>
      <c r="G218" s="564">
        <v>1.5073870736628701</v>
      </c>
      <c r="H218" s="564">
        <v>1.49844181537628</v>
      </c>
      <c r="I218" s="564">
        <v>1.4962863922119101</v>
      </c>
      <c r="J218" s="566">
        <v>1.5082861185073899</v>
      </c>
      <c r="K218" s="566">
        <v>1.5107489824295</v>
      </c>
      <c r="L218" s="566">
        <v>1.5371005535125699</v>
      </c>
      <c r="M218" s="566"/>
      <c r="N218" s="566"/>
    </row>
    <row r="219" spans="1:14" ht="13.5" customHeight="1" x14ac:dyDescent="0.2">
      <c r="A219" s="400" t="s">
        <v>588</v>
      </c>
      <c r="B219" s="565">
        <v>0.56479500000000005</v>
      </c>
      <c r="C219" s="565">
        <v>0.56946699999999995</v>
      </c>
      <c r="D219" s="565">
        <v>0.54994399999999999</v>
      </c>
      <c r="E219" s="565">
        <v>0.54494600000000004</v>
      </c>
      <c r="F219" s="565">
        <v>0.54996299999999998</v>
      </c>
      <c r="G219" s="565">
        <v>0.58727700000000005</v>
      </c>
      <c r="H219" s="565">
        <v>0.61807900000000005</v>
      </c>
      <c r="I219" s="565">
        <v>0.62389700000000003</v>
      </c>
      <c r="J219" s="565">
        <v>0.61235300000000004</v>
      </c>
      <c r="K219" s="565">
        <v>0.58374899999999996</v>
      </c>
      <c r="L219" s="565">
        <v>0.57085300000000005</v>
      </c>
      <c r="M219" s="565">
        <v>0.57449499999999998</v>
      </c>
      <c r="N219" s="565">
        <v>0.57650500000000005</v>
      </c>
    </row>
    <row r="220" spans="1:14" ht="13.5" customHeight="1" x14ac:dyDescent="0.2">
      <c r="A220" s="401" t="s">
        <v>589</v>
      </c>
      <c r="B220" s="564">
        <v>0.68137599999999998</v>
      </c>
      <c r="C220" s="564">
        <v>0.67767200000000005</v>
      </c>
      <c r="D220" s="564">
        <v>0.66566199999999998</v>
      </c>
      <c r="E220" s="564">
        <v>0.66613</v>
      </c>
      <c r="F220" s="564">
        <v>0.66938900000000001</v>
      </c>
      <c r="G220" s="564">
        <v>0.65490499999999996</v>
      </c>
      <c r="H220" s="564">
        <v>0.64915500000000004</v>
      </c>
      <c r="I220" s="564">
        <v>0.64260600000000001</v>
      </c>
      <c r="J220" s="564">
        <v>0.61833000000000005</v>
      </c>
      <c r="K220" s="564">
        <v>0.61246100000000003</v>
      </c>
      <c r="L220" s="564">
        <v>0.60373699999999997</v>
      </c>
      <c r="M220" s="564">
        <v>0.595777</v>
      </c>
      <c r="N220" s="564">
        <v>0.61568900000000004</v>
      </c>
    </row>
    <row r="221" spans="1:14" ht="13.5" customHeight="1" x14ac:dyDescent="0.2">
      <c r="A221" s="400" t="s">
        <v>590</v>
      </c>
      <c r="B221" s="563"/>
      <c r="C221" s="563"/>
      <c r="D221" s="563"/>
      <c r="E221" s="563"/>
      <c r="F221" s="563"/>
      <c r="G221" s="563"/>
      <c r="H221" s="563"/>
      <c r="I221" s="563"/>
      <c r="J221" s="563"/>
      <c r="K221" s="563"/>
      <c r="L221" s="563"/>
      <c r="M221" s="563"/>
      <c r="N221" s="563"/>
    </row>
    <row r="222" spans="1:14" ht="13.5" customHeight="1" x14ac:dyDescent="0.2">
      <c r="A222" s="401" t="s">
        <v>591</v>
      </c>
      <c r="B222" s="564">
        <v>7.1310740613371504</v>
      </c>
      <c r="C222" s="564">
        <v>7.3995421072013698</v>
      </c>
      <c r="D222" s="564">
        <v>7.6858928793164001</v>
      </c>
      <c r="E222" s="564">
        <v>7.9539084716072797</v>
      </c>
      <c r="F222" s="564">
        <v>7.8988455361714696</v>
      </c>
      <c r="G222" s="564">
        <v>7.8404126548736297</v>
      </c>
      <c r="H222" s="564">
        <v>7.7144024550502603</v>
      </c>
      <c r="I222" s="564">
        <v>7.7911297225932703</v>
      </c>
      <c r="J222" s="564">
        <v>7.7775577456346001</v>
      </c>
      <c r="K222" s="564">
        <v>7.9104672622207097</v>
      </c>
      <c r="L222" s="564">
        <v>7.5467976815705704</v>
      </c>
      <c r="M222" s="564">
        <v>7.3731789803675403</v>
      </c>
      <c r="N222" s="564">
        <v>7.4984906480418401</v>
      </c>
    </row>
    <row r="223" spans="1:14" ht="13.5" customHeight="1" x14ac:dyDescent="0.2">
      <c r="A223" s="400" t="s">
        <v>592</v>
      </c>
      <c r="B223" s="563"/>
      <c r="C223" s="563"/>
      <c r="D223" s="563"/>
      <c r="E223" s="563"/>
      <c r="F223" s="563"/>
      <c r="G223" s="563"/>
      <c r="H223" s="563">
        <v>8704.9312390327505</v>
      </c>
      <c r="I223" s="565">
        <v>9036.7107307114802</v>
      </c>
      <c r="J223" s="563">
        <v>9783.94216239452</v>
      </c>
      <c r="K223" s="563">
        <v>10373.8074737191</v>
      </c>
      <c r="L223" s="563">
        <v>10392.2488082379</v>
      </c>
      <c r="M223" s="563"/>
      <c r="N223" s="563"/>
    </row>
    <row r="224" spans="1:14" ht="13.5" customHeight="1" x14ac:dyDescent="0.2">
      <c r="A224" s="401" t="s">
        <v>382</v>
      </c>
      <c r="B224" s="564">
        <v>5.0311703681945801</v>
      </c>
      <c r="C224" s="564">
        <v>5.1364665597887704</v>
      </c>
      <c r="D224" s="564">
        <v>5.4849046579629803</v>
      </c>
      <c r="E224" s="564">
        <v>5.8166100455956302</v>
      </c>
      <c r="F224" s="564">
        <v>6.0636533857672203</v>
      </c>
      <c r="G224" s="564">
        <v>6.4005859455977001</v>
      </c>
      <c r="H224" s="564">
        <v>6.6586623191833496</v>
      </c>
      <c r="I224" s="564">
        <v>7.0116715431213397</v>
      </c>
      <c r="J224" s="564">
        <v>7.2415590286254901</v>
      </c>
      <c r="K224" s="564">
        <v>7.4165096282959002</v>
      </c>
      <c r="L224" s="564">
        <v>7.52451419830322</v>
      </c>
      <c r="M224" s="564">
        <v>7.4574172523040403</v>
      </c>
      <c r="N224" s="564">
        <v>7.5976298032286902</v>
      </c>
    </row>
    <row r="225" spans="1:14" ht="13.5" customHeight="1" x14ac:dyDescent="0.2">
      <c r="A225" s="400" t="s">
        <v>593</v>
      </c>
      <c r="B225" s="563"/>
      <c r="C225" s="563"/>
      <c r="D225" s="563"/>
      <c r="E225" s="563"/>
      <c r="F225" s="563"/>
      <c r="G225" s="563"/>
      <c r="H225" s="563"/>
      <c r="I225" s="563"/>
      <c r="J225" s="563"/>
      <c r="K225" s="563"/>
      <c r="L225" s="563"/>
      <c r="M225" s="563"/>
      <c r="N225" s="563"/>
    </row>
    <row r="226" spans="1:14" ht="13.5" customHeight="1" x14ac:dyDescent="0.2">
      <c r="A226" s="401" t="s">
        <v>594</v>
      </c>
      <c r="B226" s="566"/>
      <c r="C226" s="566"/>
      <c r="D226" s="566"/>
      <c r="E226" s="566"/>
      <c r="F226" s="566"/>
      <c r="G226" s="566"/>
      <c r="H226" s="566"/>
      <c r="I226" s="566"/>
      <c r="J226" s="566"/>
      <c r="K226" s="566"/>
      <c r="L226" s="566"/>
      <c r="M226" s="566"/>
      <c r="N226" s="566"/>
    </row>
    <row r="227" spans="1:14" ht="13.5" customHeight="1" x14ac:dyDescent="0.2">
      <c r="A227" s="400" t="s">
        <v>595</v>
      </c>
      <c r="B227" s="565">
        <v>1.62375366353615</v>
      </c>
      <c r="C227" s="565">
        <v>2.2206047073008199</v>
      </c>
      <c r="D227" s="565">
        <v>2.10488670844342</v>
      </c>
      <c r="E227" s="565">
        <v>2.0258804454977501</v>
      </c>
      <c r="F227" s="565">
        <v>2.9751440718515401</v>
      </c>
      <c r="G227" s="565">
        <v>13.5647274921802</v>
      </c>
      <c r="H227" s="563">
        <v>36.784938812255902</v>
      </c>
      <c r="I227" s="563"/>
      <c r="J227" s="563"/>
      <c r="K227" s="563"/>
      <c r="L227" s="563">
        <v>158.05213928222699</v>
      </c>
      <c r="M227" s="563"/>
      <c r="N227" s="563"/>
    </row>
    <row r="228" spans="1:14" ht="13.5" customHeight="1" x14ac:dyDescent="0.2">
      <c r="A228" s="401" t="s">
        <v>596</v>
      </c>
      <c r="B228" s="564">
        <v>0.79164500000000004</v>
      </c>
      <c r="C228" s="564">
        <v>0.78581999999999996</v>
      </c>
      <c r="D228" s="564">
        <v>0.75845700000000005</v>
      </c>
      <c r="E228" s="564">
        <v>0.744228</v>
      </c>
      <c r="F228" s="564">
        <v>0.738178</v>
      </c>
      <c r="G228" s="564">
        <v>0.71838999999999997</v>
      </c>
      <c r="H228" s="564">
        <v>0.71062899999999996</v>
      </c>
      <c r="I228" s="564">
        <v>0.71118099999999995</v>
      </c>
      <c r="J228" s="564">
        <v>0.68296699999999999</v>
      </c>
      <c r="K228" s="564">
        <v>0.68650800000000001</v>
      </c>
      <c r="L228" s="564">
        <v>0.65452299999999997</v>
      </c>
      <c r="M228" s="564">
        <v>0.63118799999999997</v>
      </c>
      <c r="N228" s="564">
        <v>0.62619899999999995</v>
      </c>
    </row>
    <row r="229" spans="1:14" ht="13.5" customHeight="1" x14ac:dyDescent="0.2">
      <c r="A229" s="400" t="s">
        <v>387</v>
      </c>
      <c r="B229" s="565">
        <v>42.988082885742202</v>
      </c>
      <c r="C229" s="565">
        <v>42.967845352881703</v>
      </c>
      <c r="D229" s="565">
        <v>45.252029610376198</v>
      </c>
      <c r="E229" s="565">
        <v>46.609785853780302</v>
      </c>
      <c r="F229" s="565">
        <v>47.773239554104798</v>
      </c>
      <c r="G229" s="565">
        <v>48.600130094064497</v>
      </c>
      <c r="H229" s="565">
        <v>51.438835144042997</v>
      </c>
      <c r="I229" s="565">
        <v>52.068126678466797</v>
      </c>
      <c r="J229" s="565">
        <v>53.977668762207003</v>
      </c>
      <c r="K229" s="565">
        <v>61.296218872070298</v>
      </c>
      <c r="L229" s="565">
        <v>58.296108245849602</v>
      </c>
      <c r="M229" s="565">
        <v>80.814178797961006</v>
      </c>
      <c r="N229" s="565">
        <v>90.458226226431904</v>
      </c>
    </row>
    <row r="230" spans="1:14" ht="13.5" customHeight="1" x14ac:dyDescent="0.2">
      <c r="A230" s="401" t="s">
        <v>597</v>
      </c>
      <c r="B230" s="564">
        <v>2.2330524921417201</v>
      </c>
      <c r="C230" s="564">
        <v>2.1823298893705201</v>
      </c>
      <c r="D230" s="564">
        <v>2.3093477562470799</v>
      </c>
      <c r="E230" s="564">
        <v>2.3603805755098799</v>
      </c>
      <c r="F230" s="564">
        <v>2.3961989977318101</v>
      </c>
      <c r="G230" s="564">
        <v>2.4557379580275298</v>
      </c>
      <c r="H230" s="564">
        <v>2.5366618633270299</v>
      </c>
      <c r="I230" s="564">
        <v>2.4938893318176301</v>
      </c>
      <c r="J230" s="564">
        <v>2.4418163299560498</v>
      </c>
      <c r="K230" s="564">
        <v>2.34939360618591</v>
      </c>
      <c r="L230" s="564">
        <v>2.2698214054107702</v>
      </c>
      <c r="M230" s="564">
        <v>2.1577072298893198</v>
      </c>
      <c r="N230" s="564">
        <v>2.1461178274528701</v>
      </c>
    </row>
    <row r="231" spans="1:14" ht="13.5" customHeight="1" x14ac:dyDescent="0.2">
      <c r="A231" s="400" t="s">
        <v>598</v>
      </c>
      <c r="B231" s="565">
        <v>2.0839674472808798</v>
      </c>
      <c r="C231" s="565">
        <v>1.9981470258585201</v>
      </c>
      <c r="D231" s="565">
        <v>2.0081223372384902</v>
      </c>
      <c r="E231" s="565">
        <v>2.0478753201002999</v>
      </c>
      <c r="F231" s="565">
        <v>2.0698856637403402</v>
      </c>
      <c r="G231" s="565">
        <v>1.9852128336648101</v>
      </c>
      <c r="H231" s="565">
        <v>1.9899251461029099</v>
      </c>
      <c r="I231" s="565">
        <v>1.9529926776886</v>
      </c>
      <c r="J231" s="565">
        <v>1.88290727138519</v>
      </c>
      <c r="K231" s="565">
        <v>1.70564961433411</v>
      </c>
      <c r="L231" s="565">
        <v>1.6434180736541699</v>
      </c>
      <c r="M231" s="565">
        <v>1.6186966414961701</v>
      </c>
      <c r="N231" s="565">
        <v>1.6179856746603001</v>
      </c>
    </row>
    <row r="232" spans="1:14" ht="13.5" customHeight="1" x14ac:dyDescent="0.2">
      <c r="A232" s="401" t="s">
        <v>599</v>
      </c>
      <c r="B232" s="566"/>
      <c r="C232" s="566"/>
      <c r="D232" s="566"/>
      <c r="E232" s="566"/>
      <c r="F232" s="566"/>
      <c r="G232" s="566"/>
      <c r="H232" s="566"/>
      <c r="I232" s="566"/>
      <c r="J232" s="566"/>
      <c r="K232" s="566"/>
      <c r="L232" s="566"/>
      <c r="M232" s="566"/>
      <c r="N232" s="566"/>
    </row>
    <row r="233" spans="1:14" ht="13.5" customHeight="1" x14ac:dyDescent="0.2">
      <c r="A233" s="400" t="s">
        <v>600</v>
      </c>
      <c r="B233" s="565">
        <v>1.99810707569122</v>
      </c>
      <c r="C233" s="565">
        <v>1.9037755730568</v>
      </c>
      <c r="D233" s="565">
        <v>1.92111203901751</v>
      </c>
      <c r="E233" s="565">
        <v>1.8963672368015301</v>
      </c>
      <c r="F233" s="565">
        <v>1.84166723966414</v>
      </c>
      <c r="G233" s="565">
        <v>1.7979534731839899</v>
      </c>
      <c r="H233" s="565">
        <v>1.8235282897949201</v>
      </c>
      <c r="I233" s="565">
        <v>1.8068139553070099</v>
      </c>
      <c r="J233" s="565">
        <v>1.80317401885986</v>
      </c>
      <c r="K233" s="565">
        <v>1.76605129241943</v>
      </c>
      <c r="L233" s="565">
        <v>1.72847616672516</v>
      </c>
      <c r="M233" s="565">
        <v>1.6909835773820401</v>
      </c>
      <c r="N233" s="565">
        <v>1.6982635536630699</v>
      </c>
    </row>
    <row r="234" spans="1:14" ht="13.5" customHeight="1" x14ac:dyDescent="0.2">
      <c r="A234" s="401" t="s">
        <v>601</v>
      </c>
      <c r="B234" s="566"/>
      <c r="C234" s="566"/>
      <c r="D234" s="566"/>
      <c r="E234" s="566"/>
      <c r="F234" s="566"/>
      <c r="G234" s="566"/>
      <c r="H234" s="566"/>
      <c r="I234" s="566"/>
      <c r="J234" s="566"/>
      <c r="K234" s="566"/>
      <c r="L234" s="566"/>
      <c r="M234" s="566"/>
      <c r="N234" s="566"/>
    </row>
    <row r="235" spans="1:14" ht="13.5" customHeight="1" x14ac:dyDescent="0.2">
      <c r="A235" s="400" t="s">
        <v>602</v>
      </c>
      <c r="B235" s="563"/>
      <c r="C235" s="563"/>
      <c r="D235" s="563"/>
      <c r="E235" s="563"/>
      <c r="F235" s="563"/>
      <c r="G235" s="563"/>
      <c r="H235" s="563"/>
      <c r="I235" s="563"/>
      <c r="J235" s="563"/>
      <c r="K235" s="563"/>
      <c r="L235" s="563"/>
      <c r="M235" s="563"/>
      <c r="N235" s="563"/>
    </row>
    <row r="236" spans="1:14" ht="13.5" customHeight="1" x14ac:dyDescent="0.2">
      <c r="A236" s="401" t="s">
        <v>603</v>
      </c>
      <c r="B236" s="566"/>
      <c r="C236" s="566"/>
      <c r="D236" s="566"/>
      <c r="E236" s="566"/>
      <c r="F236" s="566"/>
      <c r="G236" s="566"/>
      <c r="H236" s="566"/>
      <c r="I236" s="566"/>
      <c r="J236" s="566"/>
      <c r="K236" s="566"/>
      <c r="L236" s="566"/>
      <c r="M236" s="566"/>
      <c r="N236" s="566"/>
    </row>
    <row r="237" spans="1:14" ht="13.5" customHeight="1" x14ac:dyDescent="0.2">
      <c r="A237" s="400" t="s">
        <v>604</v>
      </c>
      <c r="B237" s="565">
        <v>1.46476006507874</v>
      </c>
      <c r="C237" s="565">
        <v>1.92900086441143</v>
      </c>
      <c r="D237" s="565">
        <v>2.6217700615109898</v>
      </c>
      <c r="E237" s="565">
        <v>3.1001872556529402</v>
      </c>
      <c r="F237" s="565">
        <v>3.57002178333427</v>
      </c>
      <c r="G237" s="565">
        <v>4.1240548264012604</v>
      </c>
      <c r="H237" s="565">
        <v>5.4583411216735804</v>
      </c>
      <c r="I237" s="565">
        <v>8.6219882965087908</v>
      </c>
      <c r="J237" s="565">
        <v>13.563045501709</v>
      </c>
      <c r="K237" s="565">
        <v>32.033729553222699</v>
      </c>
      <c r="L237" s="565">
        <v>101.433784484863</v>
      </c>
      <c r="M237" s="565">
        <v>224.28349940537399</v>
      </c>
      <c r="N237" s="565"/>
    </row>
    <row r="238" spans="1:14" ht="13.5" customHeight="1" x14ac:dyDescent="0.2">
      <c r="A238" s="401" t="s">
        <v>605</v>
      </c>
      <c r="B238" s="564">
        <v>1.90020704269409</v>
      </c>
      <c r="C238" s="564">
        <v>1.7868346866987399</v>
      </c>
      <c r="D238" s="564">
        <v>1.7584344710322599</v>
      </c>
      <c r="E238" s="564">
        <v>1.72558442643109</v>
      </c>
      <c r="F238" s="564">
        <v>1.78196252154041</v>
      </c>
      <c r="G238" s="564">
        <v>2.6106891561377799</v>
      </c>
      <c r="H238" s="564">
        <v>2.9908218383789098</v>
      </c>
      <c r="I238" s="564">
        <v>3.32296991348267</v>
      </c>
      <c r="J238" s="566">
        <v>3.2430672645568799</v>
      </c>
      <c r="K238" s="564">
        <v>4.3308367729187003</v>
      </c>
      <c r="L238" s="564">
        <v>6.3350167274475098</v>
      </c>
      <c r="M238" s="564">
        <v>8.9418805293268893</v>
      </c>
      <c r="N238" s="564">
        <v>13.018856503390399</v>
      </c>
    </row>
    <row r="239" spans="1:14" ht="13.5" customHeight="1" x14ac:dyDescent="0.2">
      <c r="A239" s="400" t="s">
        <v>606</v>
      </c>
      <c r="B239" s="565">
        <v>9.0258839999999996</v>
      </c>
      <c r="C239" s="565">
        <v>8.9611049999999999</v>
      </c>
      <c r="D239" s="565">
        <v>9.0517599999999998</v>
      </c>
      <c r="E239" s="565">
        <v>9.1226380000000002</v>
      </c>
      <c r="F239" s="565">
        <v>9.3013209999999997</v>
      </c>
      <c r="G239" s="565">
        <v>9.3241540000000001</v>
      </c>
      <c r="H239" s="565">
        <v>9.4838930000000001</v>
      </c>
      <c r="I239" s="565">
        <v>9.4703210000000002</v>
      </c>
      <c r="J239" s="565">
        <v>9.2828490000000006</v>
      </c>
      <c r="K239" s="565">
        <v>9.1862340000000007</v>
      </c>
      <c r="L239" s="565">
        <v>9.0463989999999992</v>
      </c>
      <c r="M239" s="565">
        <v>8.7936789999999991</v>
      </c>
      <c r="N239" s="565">
        <v>9.0221099999999996</v>
      </c>
    </row>
    <row r="240" spans="1:14" ht="13.5" customHeight="1" x14ac:dyDescent="0.2">
      <c r="A240" s="401" t="s">
        <v>607</v>
      </c>
      <c r="B240" s="564">
        <v>1.537326</v>
      </c>
      <c r="C240" s="564">
        <v>1.5063009999999999</v>
      </c>
      <c r="D240" s="564">
        <v>1.4533640000000001</v>
      </c>
      <c r="E240" s="564">
        <v>1.4327650000000001</v>
      </c>
      <c r="F240" s="564">
        <v>1.4131609999999999</v>
      </c>
      <c r="G240" s="564">
        <v>1.3818250000000001</v>
      </c>
      <c r="H240" s="564">
        <v>1.373864</v>
      </c>
      <c r="I240" s="564">
        <v>1.354687</v>
      </c>
      <c r="J240" s="564">
        <v>1.3062659999999999</v>
      </c>
      <c r="K240" s="564">
        <v>1.2885340000000001</v>
      </c>
      <c r="L240" s="564">
        <v>1.244648</v>
      </c>
      <c r="M240" s="564">
        <v>1.171292</v>
      </c>
      <c r="N240" s="564">
        <v>1.1607270000000001</v>
      </c>
    </row>
    <row r="241" spans="1:14" ht="13.5" customHeight="1" x14ac:dyDescent="0.2">
      <c r="A241" s="400" t="s">
        <v>608</v>
      </c>
      <c r="B241" s="563"/>
      <c r="C241" s="563"/>
      <c r="D241" s="563"/>
      <c r="E241" s="563"/>
      <c r="F241" s="563"/>
      <c r="G241" s="563"/>
      <c r="H241" s="563">
        <v>212.343826293945</v>
      </c>
      <c r="I241" s="563">
        <v>208.96824645996099</v>
      </c>
      <c r="J241" s="563">
        <v>233.832763671875</v>
      </c>
      <c r="K241" s="563">
        <v>348.66485595703102</v>
      </c>
      <c r="L241" s="563">
        <v>506.86373901367199</v>
      </c>
      <c r="M241" s="563"/>
      <c r="N241" s="563"/>
    </row>
    <row r="242" spans="1:14" ht="13.5" customHeight="1" x14ac:dyDescent="0.2">
      <c r="A242" s="401" t="s">
        <v>609</v>
      </c>
      <c r="B242" s="564">
        <v>1.7864365577697801</v>
      </c>
      <c r="C242" s="564">
        <v>1.80414058663941</v>
      </c>
      <c r="D242" s="564">
        <v>1.9741752228110301</v>
      </c>
      <c r="E242" s="564">
        <v>2.0214979604557</v>
      </c>
      <c r="F242" s="564">
        <v>2.2475320003423098</v>
      </c>
      <c r="G242" s="564">
        <v>2.4315622815301698</v>
      </c>
      <c r="H242" s="564">
        <v>2.7042093276977499</v>
      </c>
      <c r="I242" s="564">
        <v>2.7786028385162398</v>
      </c>
      <c r="J242" s="566">
        <v>2.9034192562103298</v>
      </c>
      <c r="K242" s="566">
        <v>2.99704909324646</v>
      </c>
      <c r="L242" s="566">
        <v>3.2182781696319598</v>
      </c>
      <c r="M242" s="566"/>
      <c r="N242" s="566"/>
    </row>
    <row r="243" spans="1:14" ht="13.5" customHeight="1" x14ac:dyDescent="0.2">
      <c r="A243" s="400" t="s">
        <v>391</v>
      </c>
      <c r="B243" s="565">
        <v>588.78533935546898</v>
      </c>
      <c r="C243" s="565">
        <v>639.73994394815202</v>
      </c>
      <c r="D243" s="565">
        <v>688.50842107568201</v>
      </c>
      <c r="E243" s="565">
        <v>717.623010789614</v>
      </c>
      <c r="F243" s="565">
        <v>742.23516507296301</v>
      </c>
      <c r="G243" s="565">
        <v>754.28077201941505</v>
      </c>
      <c r="H243" s="565">
        <v>777.59619140625</v>
      </c>
      <c r="I243" s="565">
        <v>743.95153808593795</v>
      </c>
      <c r="J243" s="565">
        <v>718.40802001953102</v>
      </c>
      <c r="K243" s="565">
        <v>694.77581787109398</v>
      </c>
      <c r="L243" s="565">
        <v>681.85089111328102</v>
      </c>
      <c r="M243" s="563">
        <v>658.79149520624901</v>
      </c>
      <c r="N243" s="563">
        <v>656.78502446502102</v>
      </c>
    </row>
    <row r="244" spans="1:14" ht="13.5" customHeight="1" x14ac:dyDescent="0.2">
      <c r="A244" s="401" t="s">
        <v>610</v>
      </c>
      <c r="B244" s="564">
        <v>12.758684158325201</v>
      </c>
      <c r="C244" s="564">
        <v>12.2127478865158</v>
      </c>
      <c r="D244" s="564">
        <v>12.5406770677917</v>
      </c>
      <c r="E244" s="564">
        <v>12.6259691506651</v>
      </c>
      <c r="F244" s="564">
        <v>12.498713779689901</v>
      </c>
      <c r="G244" s="564">
        <v>12.4628512778065</v>
      </c>
      <c r="H244" s="564">
        <v>12.5492763519287</v>
      </c>
      <c r="I244" s="564">
        <v>12.3915090560913</v>
      </c>
      <c r="J244" s="564">
        <v>12.2376794815063</v>
      </c>
      <c r="K244" s="564">
        <v>11.986424446106</v>
      </c>
      <c r="L244" s="564">
        <v>11.712121009826699</v>
      </c>
      <c r="M244" s="564">
        <v>11.5033266836425</v>
      </c>
      <c r="N244" s="564">
        <v>11.1842105994447</v>
      </c>
    </row>
    <row r="245" spans="1:14" ht="13.5" customHeight="1" x14ac:dyDescent="0.2">
      <c r="A245" s="400" t="s">
        <v>763</v>
      </c>
      <c r="B245" s="565">
        <v>0.50209586109262305</v>
      </c>
      <c r="C245" s="565">
        <v>0.51458115126001003</v>
      </c>
      <c r="D245" s="565">
        <v>0.52712415014304204</v>
      </c>
      <c r="E245" s="565">
        <v>0.48886226746609701</v>
      </c>
      <c r="F245" s="565">
        <v>0.45939398515744101</v>
      </c>
      <c r="G245" s="565">
        <v>0.41880094804422502</v>
      </c>
      <c r="H245" s="565">
        <v>0.38582167029380798</v>
      </c>
      <c r="I245" s="565">
        <v>0.40206194612109902</v>
      </c>
      <c r="J245" s="565">
        <v>0.41580141025602901</v>
      </c>
      <c r="K245" s="565">
        <v>0.43072987395724699</v>
      </c>
      <c r="L245" s="563">
        <v>0.44554626941680903</v>
      </c>
      <c r="M245" s="563">
        <v>0.441431300987083</v>
      </c>
      <c r="N245" s="563">
        <v>0.45967940625821102</v>
      </c>
    </row>
    <row r="246" spans="1:14" ht="13.5" customHeight="1" x14ac:dyDescent="0.2">
      <c r="A246" s="401" t="s">
        <v>611</v>
      </c>
      <c r="B246" s="564">
        <v>236.586669921875</v>
      </c>
      <c r="C246" s="564">
        <v>234.65649030691799</v>
      </c>
      <c r="D246" s="564">
        <v>241.21836218479999</v>
      </c>
      <c r="E246" s="564">
        <v>237.77001420443</v>
      </c>
      <c r="F246" s="564">
        <v>243.41354010706399</v>
      </c>
      <c r="G246" s="564">
        <v>244.033991063081</v>
      </c>
      <c r="H246" s="564">
        <v>241.47041320800801</v>
      </c>
      <c r="I246" s="564">
        <v>236.99142456054699</v>
      </c>
      <c r="J246" s="564">
        <v>230.78506469726599</v>
      </c>
      <c r="K246" s="564">
        <v>225.12429809570301</v>
      </c>
      <c r="L246" s="564">
        <v>220.66767883300801</v>
      </c>
      <c r="M246" s="566">
        <v>220.595705840096</v>
      </c>
      <c r="N246" s="566"/>
    </row>
    <row r="247" spans="1:14" ht="13.5" customHeight="1" x14ac:dyDescent="0.2">
      <c r="A247" s="400" t="s">
        <v>612</v>
      </c>
      <c r="B247" s="565">
        <v>1.6387173794352801</v>
      </c>
      <c r="C247" s="565">
        <v>1.6239179535085999</v>
      </c>
      <c r="D247" s="565">
        <v>1.61288743547387</v>
      </c>
      <c r="E247" s="565">
        <v>1.62699161258183</v>
      </c>
      <c r="F247" s="565">
        <v>1.6079357002606001</v>
      </c>
      <c r="G247" s="565">
        <v>1.62884158547508</v>
      </c>
      <c r="H247" s="565">
        <v>1.7147564326361899</v>
      </c>
      <c r="I247" s="565">
        <v>1.75810154361833</v>
      </c>
      <c r="J247" s="565">
        <v>1.74717660299887</v>
      </c>
      <c r="K247" s="565">
        <v>1.71985026330185</v>
      </c>
      <c r="L247" s="565">
        <v>1.7353350233667999</v>
      </c>
      <c r="M247" s="563">
        <v>1.7830324500763699</v>
      </c>
      <c r="N247" s="563">
        <v>1.8213041150306</v>
      </c>
    </row>
    <row r="248" spans="1:14" ht="13.5" customHeight="1" x14ac:dyDescent="0.2">
      <c r="A248" s="401" t="s">
        <v>613</v>
      </c>
      <c r="B248" s="564">
        <v>4.52044677734375</v>
      </c>
      <c r="C248" s="564">
        <v>4.34462728727787</v>
      </c>
      <c r="D248" s="564">
        <v>4.5750817810206996</v>
      </c>
      <c r="E248" s="564">
        <v>4.5543556963366099</v>
      </c>
      <c r="F248" s="564">
        <v>4.5648121417836602</v>
      </c>
      <c r="G248" s="564">
        <v>4.5111421821878199</v>
      </c>
      <c r="H248" s="564">
        <v>4.4260587692260698</v>
      </c>
      <c r="I248" s="564">
        <v>4.3066906929016104</v>
      </c>
      <c r="J248" s="564">
        <v>4.2609071731567401</v>
      </c>
      <c r="K248" s="564">
        <v>4.1912150382995597</v>
      </c>
      <c r="L248" s="564">
        <v>4.0619468688964799</v>
      </c>
      <c r="M248" s="566">
        <v>3.9801679533493699</v>
      </c>
      <c r="N248" s="566">
        <v>3.9997775849089598</v>
      </c>
    </row>
    <row r="249" spans="1:14" ht="13.5" customHeight="1" x14ac:dyDescent="0.2">
      <c r="A249" s="400" t="s">
        <v>394</v>
      </c>
      <c r="B249" s="565">
        <v>0.696830153465271</v>
      </c>
      <c r="C249" s="565">
        <v>0.68412714244996997</v>
      </c>
      <c r="D249" s="565">
        <v>0.71320934945119097</v>
      </c>
      <c r="E249" s="565">
        <v>0.71900416887992702</v>
      </c>
      <c r="F249" s="565">
        <v>0.73601842261543904</v>
      </c>
      <c r="G249" s="565">
        <v>0.73083460788207799</v>
      </c>
      <c r="H249" s="565">
        <v>0.741926670074463</v>
      </c>
      <c r="I249" s="565">
        <v>0.78292942047119096</v>
      </c>
      <c r="J249" s="565">
        <v>0.82021802663803101</v>
      </c>
      <c r="K249" s="565">
        <v>0.85489904880523704</v>
      </c>
      <c r="L249" s="565">
        <v>0.87312620878219604</v>
      </c>
      <c r="M249" s="565">
        <v>0.87558109651003002</v>
      </c>
      <c r="N249" s="565">
        <v>0.91941767893698001</v>
      </c>
    </row>
    <row r="250" spans="1:14" ht="13.5" customHeight="1" x14ac:dyDescent="0.2">
      <c r="A250" s="400" t="s">
        <v>614</v>
      </c>
      <c r="B250" s="563">
        <v>1.4624977838230699</v>
      </c>
      <c r="C250" s="565">
        <v>1.45969572315169</v>
      </c>
      <c r="D250" s="565">
        <v>1.4864533242900799</v>
      </c>
      <c r="E250" s="565">
        <v>1.4999667394593601</v>
      </c>
      <c r="F250" s="565">
        <v>1.5565660297014401</v>
      </c>
      <c r="G250" s="565">
        <v>1.5411740456117999</v>
      </c>
      <c r="H250" s="565">
        <v>1.5771129131317101</v>
      </c>
      <c r="I250" s="565">
        <v>1.6123313544723401</v>
      </c>
      <c r="J250" s="563">
        <v>1.5383828673375399</v>
      </c>
      <c r="K250" s="563">
        <v>1.49038572093227</v>
      </c>
      <c r="L250" s="563">
        <v>1.57215428352356</v>
      </c>
      <c r="M250" s="563"/>
      <c r="N250" s="563"/>
    </row>
    <row r="251" spans="1:14" ht="13.5" customHeight="1" x14ac:dyDescent="0.2">
      <c r="A251" s="401" t="s">
        <v>615</v>
      </c>
      <c r="B251" s="566">
        <v>1.25982069969177</v>
      </c>
      <c r="C251" s="564">
        <v>1.21818203963705</v>
      </c>
      <c r="D251" s="564">
        <v>1.2472499600901299</v>
      </c>
      <c r="E251" s="564">
        <v>1.2497489963809501</v>
      </c>
      <c r="F251" s="564">
        <v>1.2656091895075801</v>
      </c>
      <c r="G251" s="564">
        <v>1.2607077842310901</v>
      </c>
      <c r="H251" s="564">
        <v>1.2482156753539999</v>
      </c>
      <c r="I251" s="564">
        <v>1.2813129425048799</v>
      </c>
      <c r="J251" s="566">
        <v>1.3002519607543901</v>
      </c>
      <c r="K251" s="566">
        <v>1.3115861415862999</v>
      </c>
      <c r="L251" s="566">
        <v>1.3171912431716899</v>
      </c>
      <c r="M251" s="566"/>
      <c r="N251" s="566"/>
    </row>
    <row r="252" spans="1:14" ht="13.5" customHeight="1" x14ac:dyDescent="0.2">
      <c r="A252" s="400" t="s">
        <v>616</v>
      </c>
      <c r="B252" s="565">
        <v>1.17277084101687</v>
      </c>
      <c r="C252" s="565">
        <v>1.16525237601696</v>
      </c>
      <c r="D252" s="563">
        <v>1.1716215440184801</v>
      </c>
      <c r="E252" s="563">
        <v>1.16588955894918</v>
      </c>
      <c r="F252" s="563">
        <v>1.2010704922667701</v>
      </c>
      <c r="G252" s="563">
        <v>1.2275260840651501</v>
      </c>
      <c r="H252" s="563">
        <v>1.2510391483142</v>
      </c>
      <c r="I252" s="563">
        <v>1.24758412546552</v>
      </c>
      <c r="J252" s="563">
        <v>1.26817294394083</v>
      </c>
      <c r="K252" s="563">
        <v>1.27595535314567</v>
      </c>
      <c r="L252" s="563">
        <v>1.2944100347858001</v>
      </c>
      <c r="M252" s="563"/>
      <c r="N252" s="563"/>
    </row>
    <row r="253" spans="1:14" ht="13.5" customHeight="1" x14ac:dyDescent="0.2">
      <c r="A253" s="401" t="s">
        <v>398</v>
      </c>
      <c r="B253" s="564">
        <v>944.25555419921898</v>
      </c>
      <c r="C253" s="564">
        <v>1017.04131713761</v>
      </c>
      <c r="D253" s="564">
        <v>1064.3459527575401</v>
      </c>
      <c r="E253" s="564">
        <v>1080.3176521246701</v>
      </c>
      <c r="F253" s="564">
        <v>1126.5156736837</v>
      </c>
      <c r="G253" s="564">
        <v>1171.10806676826</v>
      </c>
      <c r="H253" s="564">
        <v>1219.18640136719</v>
      </c>
      <c r="I253" s="564">
        <v>1241.1689453125</v>
      </c>
      <c r="J253" s="564">
        <v>1279.64733886719</v>
      </c>
      <c r="K253" s="564">
        <v>1315.931640625</v>
      </c>
      <c r="L253" s="564">
        <v>1315.26770019531</v>
      </c>
      <c r="M253" s="566">
        <v>1305.4398489529401</v>
      </c>
      <c r="N253" s="566">
        <v>1320.91973109111</v>
      </c>
    </row>
    <row r="254" spans="1:14" ht="13.5" customHeight="1" x14ac:dyDescent="0.2">
      <c r="A254" s="400" t="s">
        <v>617</v>
      </c>
      <c r="B254" s="565">
        <v>3.1817421913146999</v>
      </c>
      <c r="C254" s="565">
        <v>3.2648389944821701</v>
      </c>
      <c r="D254" s="565">
        <v>3.3206386680895901</v>
      </c>
      <c r="E254" s="565">
        <v>3.6019426535734902</v>
      </c>
      <c r="F254" s="565">
        <v>5.5585152839960301</v>
      </c>
      <c r="G254" s="565">
        <v>6.2130648536889996</v>
      </c>
      <c r="H254" s="565">
        <v>7.1060242652893102</v>
      </c>
      <c r="I254" s="565">
        <v>7.7647008895873997</v>
      </c>
      <c r="J254" s="565">
        <v>7.89388227462769</v>
      </c>
      <c r="K254" s="565">
        <v>7.75848484039307</v>
      </c>
      <c r="L254" s="565">
        <v>8.6627035140991193</v>
      </c>
      <c r="M254" s="563">
        <v>9.6397057611196999</v>
      </c>
      <c r="N254" s="563">
        <v>10.448229232066399</v>
      </c>
    </row>
    <row r="255" spans="1:14" ht="13.5" customHeight="1" x14ac:dyDescent="0.2">
      <c r="A255" s="401" t="s">
        <v>618</v>
      </c>
      <c r="B255" s="564">
        <v>2.3966531753539999</v>
      </c>
      <c r="C255" s="564">
        <v>2.3838657032916202</v>
      </c>
      <c r="D255" s="564">
        <v>2.4506962987575802</v>
      </c>
      <c r="E255" s="564">
        <v>2.7028371205727302</v>
      </c>
      <c r="F255" s="564">
        <v>2.8011425305766502</v>
      </c>
      <c r="G255" s="564">
        <v>2.8188468793911801</v>
      </c>
      <c r="H255" s="564">
        <v>2.7900545597076398</v>
      </c>
      <c r="I255" s="564">
        <v>2.6017110347747798</v>
      </c>
      <c r="J255" s="564">
        <v>2.4459769725799601</v>
      </c>
      <c r="K255" s="564">
        <v>2.5511493682861301</v>
      </c>
      <c r="L255" s="564">
        <v>2.7276017665863002</v>
      </c>
      <c r="M255" s="566">
        <v>2.6591211953789902</v>
      </c>
      <c r="N255" s="566">
        <v>2.59553628608136</v>
      </c>
    </row>
    <row r="256" spans="1:14" ht="13.5" customHeight="1" x14ac:dyDescent="0.2">
      <c r="A256" s="400" t="s">
        <v>619</v>
      </c>
      <c r="B256" s="565">
        <v>0.77767699999999995</v>
      </c>
      <c r="C256" s="565">
        <v>0.78720699999999999</v>
      </c>
      <c r="D256" s="565">
        <v>0.79288499999999995</v>
      </c>
      <c r="E256" s="565">
        <v>0.79851700000000003</v>
      </c>
      <c r="F256" s="565">
        <v>0.80579900000000004</v>
      </c>
      <c r="G256" s="565">
        <v>0.788601</v>
      </c>
      <c r="H256" s="565">
        <v>0.78678400000000004</v>
      </c>
      <c r="I256" s="565">
        <v>0.78110000000000002</v>
      </c>
      <c r="J256" s="565">
        <v>0.75551400000000002</v>
      </c>
      <c r="K256" s="565">
        <v>0.75127699999999997</v>
      </c>
      <c r="L256" s="565">
        <v>0.735537</v>
      </c>
      <c r="M256" s="565">
        <v>0.700129</v>
      </c>
      <c r="N256" s="565">
        <v>0.71062899999999996</v>
      </c>
    </row>
    <row r="257" spans="1:14" ht="13.5" customHeight="1" x14ac:dyDescent="0.2">
      <c r="A257" s="401" t="s">
        <v>620</v>
      </c>
      <c r="B257" s="564">
        <v>1</v>
      </c>
      <c r="C257" s="564">
        <v>1</v>
      </c>
      <c r="D257" s="564">
        <v>1</v>
      </c>
      <c r="E257" s="564">
        <v>1</v>
      </c>
      <c r="F257" s="564">
        <v>1</v>
      </c>
      <c r="G257" s="564">
        <v>1</v>
      </c>
      <c r="H257" s="564">
        <v>1</v>
      </c>
      <c r="I257" s="564">
        <v>1</v>
      </c>
      <c r="J257" s="564">
        <v>1</v>
      </c>
      <c r="K257" s="564">
        <v>1</v>
      </c>
      <c r="L257" s="564">
        <v>1</v>
      </c>
      <c r="M257" s="564">
        <v>1</v>
      </c>
      <c r="N257" s="564">
        <v>1</v>
      </c>
    </row>
    <row r="258" spans="1:14" ht="13.5" customHeight="1" x14ac:dyDescent="0.2">
      <c r="A258" s="400" t="s">
        <v>621</v>
      </c>
      <c r="B258" s="563"/>
      <c r="C258" s="563"/>
      <c r="D258" s="563"/>
      <c r="E258" s="563"/>
      <c r="F258" s="563"/>
      <c r="G258" s="563"/>
      <c r="H258" s="563"/>
      <c r="I258" s="563"/>
      <c r="J258" s="563"/>
      <c r="K258" s="563"/>
      <c r="L258" s="563"/>
      <c r="M258" s="563"/>
      <c r="N258" s="563"/>
    </row>
    <row r="259" spans="1:14" ht="13.5" customHeight="1" x14ac:dyDescent="0.2">
      <c r="A259" s="401" t="s">
        <v>622</v>
      </c>
      <c r="B259" s="564">
        <v>16.6084384918213</v>
      </c>
      <c r="C259" s="564">
        <v>17.189105140016899</v>
      </c>
      <c r="D259" s="564">
        <v>18.9152153407423</v>
      </c>
      <c r="E259" s="564">
        <v>20.510307752337699</v>
      </c>
      <c r="F259" s="564">
        <v>22.280082714571702</v>
      </c>
      <c r="G259" s="564">
        <v>24.178262439168499</v>
      </c>
      <c r="H259" s="564">
        <v>25.639705657958999</v>
      </c>
      <c r="I259" s="564">
        <v>26.386541366577099</v>
      </c>
      <c r="J259" s="564">
        <v>27.301317214965799</v>
      </c>
      <c r="K259" s="564">
        <v>27.763971328735401</v>
      </c>
      <c r="L259" s="564">
        <v>28.005487442016602</v>
      </c>
      <c r="M259" s="564">
        <v>28.291130825282899</v>
      </c>
      <c r="N259" s="564">
        <v>28.767402952976401</v>
      </c>
    </row>
    <row r="260" spans="1:14" ht="13.5" customHeight="1" x14ac:dyDescent="0.2">
      <c r="A260" s="400" t="s">
        <v>623</v>
      </c>
      <c r="B260" s="563">
        <v>630.993103382291</v>
      </c>
      <c r="C260" s="565">
        <v>734.58228846938903</v>
      </c>
      <c r="D260" s="565">
        <v>858.73493509280001</v>
      </c>
      <c r="E260" s="565">
        <v>978.79701660539195</v>
      </c>
      <c r="F260" s="565">
        <v>1126.0156236159601</v>
      </c>
      <c r="G260" s="565">
        <v>1285.0068329072001</v>
      </c>
      <c r="H260" s="565">
        <v>1521.4752420493201</v>
      </c>
      <c r="I260" s="565">
        <v>1846.99000583682</v>
      </c>
      <c r="J260" s="563">
        <v>2198.4438725138598</v>
      </c>
      <c r="K260" s="563">
        <v>2594.9651952020699</v>
      </c>
      <c r="L260" s="563">
        <v>2906.58154296875</v>
      </c>
      <c r="M260" s="563">
        <v>2999.2625945086702</v>
      </c>
      <c r="N260" s="563"/>
    </row>
    <row r="261" spans="1:14" ht="13.5" customHeight="1" x14ac:dyDescent="0.2">
      <c r="A261" s="401" t="s">
        <v>624</v>
      </c>
      <c r="B261" s="564">
        <v>115.827103350504</v>
      </c>
      <c r="C261" s="564">
        <v>115.00786141002</v>
      </c>
      <c r="D261" s="564">
        <v>115.00117511062</v>
      </c>
      <c r="E261" s="564">
        <v>114.069417609312</v>
      </c>
      <c r="F261" s="564">
        <v>116.76355455750399</v>
      </c>
      <c r="G261" s="564">
        <v>116.279817700124</v>
      </c>
      <c r="H261" s="564">
        <v>117.36646439459</v>
      </c>
      <c r="I261" s="564">
        <v>117.238584114742</v>
      </c>
      <c r="J261" s="564">
        <v>118.332883243426</v>
      </c>
      <c r="K261" s="564">
        <v>123.120462803785</v>
      </c>
      <c r="L261" s="564">
        <v>120.351577159733</v>
      </c>
      <c r="M261" s="564">
        <v>118.876758074259</v>
      </c>
      <c r="N261" s="564"/>
    </row>
    <row r="262" spans="1:14" ht="13.5" customHeight="1" x14ac:dyDescent="0.2">
      <c r="A262" s="400" t="s">
        <v>625</v>
      </c>
      <c r="B262" s="565">
        <v>2.9436266422271702</v>
      </c>
      <c r="C262" s="565"/>
      <c r="D262" s="563"/>
      <c r="E262" s="563"/>
      <c r="F262" s="563"/>
      <c r="G262" s="563"/>
      <c r="H262" s="563"/>
      <c r="I262" s="563"/>
      <c r="J262" s="563"/>
      <c r="K262" s="563"/>
      <c r="L262" s="563"/>
      <c r="M262" s="563"/>
      <c r="N262" s="563"/>
    </row>
    <row r="263" spans="1:14" ht="13.5" customHeight="1" x14ac:dyDescent="0.2">
      <c r="A263" s="401" t="s">
        <v>402</v>
      </c>
      <c r="B263" s="564">
        <v>7528.38525390625</v>
      </c>
      <c r="C263" s="564">
        <v>7515.3850479227103</v>
      </c>
      <c r="D263" s="564">
        <v>7841.7565780567302</v>
      </c>
      <c r="E263" s="564">
        <v>7845.7800900968996</v>
      </c>
      <c r="F263" s="564">
        <v>7572.8995780536698</v>
      </c>
      <c r="G263" s="564">
        <v>7449.4947012450602</v>
      </c>
      <c r="H263" s="564">
        <v>7484.6669921875</v>
      </c>
      <c r="I263" s="564">
        <v>7582.080078125</v>
      </c>
      <c r="J263" s="564">
        <v>7576.03515625</v>
      </c>
      <c r="K263" s="564">
        <v>7626.85693359375</v>
      </c>
      <c r="L263" s="564">
        <v>7510.822265625</v>
      </c>
      <c r="M263" s="564">
        <v>7173.7972965505396</v>
      </c>
      <c r="N263" s="564">
        <v>7114.3043917944096</v>
      </c>
    </row>
    <row r="264" spans="1:14" ht="13.5" customHeight="1" x14ac:dyDescent="0.2">
      <c r="A264" s="400" t="s">
        <v>626</v>
      </c>
      <c r="B264" s="563"/>
      <c r="C264" s="563"/>
      <c r="D264" s="563"/>
      <c r="E264" s="563"/>
      <c r="F264" s="563"/>
      <c r="G264" s="563"/>
      <c r="H264" s="563">
        <v>1.13910460472107</v>
      </c>
      <c r="I264" s="563"/>
      <c r="J264" s="563"/>
      <c r="K264" s="563"/>
      <c r="L264" s="563">
        <v>1.0102796554565401</v>
      </c>
      <c r="M264" s="563"/>
      <c r="N264" s="563"/>
    </row>
    <row r="265" spans="1:14" ht="13.5" customHeight="1" x14ac:dyDescent="0.2">
      <c r="A265" s="401" t="s">
        <v>627</v>
      </c>
      <c r="B265" s="564">
        <v>0.681335095667984</v>
      </c>
      <c r="C265" s="564">
        <v>0.63947787074433105</v>
      </c>
      <c r="D265" s="564">
        <v>0.70209369938977395</v>
      </c>
      <c r="E265" s="564">
        <v>0.65590726989409598</v>
      </c>
      <c r="F265" s="564">
        <v>0.61083793827569799</v>
      </c>
      <c r="G265" s="564">
        <v>0.607041812085794</v>
      </c>
      <c r="H265" s="564">
        <v>0.59576455779800097</v>
      </c>
      <c r="I265" s="564">
        <v>0.56431206962639702</v>
      </c>
      <c r="J265" s="564">
        <v>0.56438592292830403</v>
      </c>
      <c r="K265" s="564">
        <v>0.56753360182624801</v>
      </c>
      <c r="L265" s="564">
        <v>0.62143293893060203</v>
      </c>
      <c r="M265" s="564">
        <v>0.57391869988829003</v>
      </c>
      <c r="N265" s="564">
        <v>0.53461737574656898</v>
      </c>
    </row>
    <row r="266" spans="1:14" ht="13.5" customHeight="1" x14ac:dyDescent="0.2">
      <c r="A266" s="400" t="s">
        <v>628</v>
      </c>
      <c r="B266" s="563"/>
      <c r="C266" s="563"/>
      <c r="D266" s="563"/>
      <c r="E266" s="563"/>
      <c r="F266" s="563"/>
      <c r="G266" s="563"/>
      <c r="H266" s="563"/>
      <c r="I266" s="563"/>
      <c r="J266" s="563"/>
      <c r="K266" s="563"/>
      <c r="L266" s="563"/>
      <c r="M266" s="563"/>
      <c r="N266" s="563"/>
    </row>
    <row r="267" spans="1:14" ht="13.5" customHeight="1" x14ac:dyDescent="0.2">
      <c r="A267" s="401" t="s">
        <v>629</v>
      </c>
      <c r="B267" s="564">
        <v>76.765998840332003</v>
      </c>
      <c r="C267" s="564">
        <v>83.835693359375</v>
      </c>
      <c r="D267" s="564">
        <v>90.360168457031307</v>
      </c>
      <c r="E267" s="564"/>
      <c r="F267" s="566"/>
      <c r="G267" s="566"/>
      <c r="H267" s="566"/>
      <c r="I267" s="566"/>
      <c r="J267" s="566"/>
      <c r="K267" s="566"/>
      <c r="L267" s="566"/>
      <c r="M267" s="566"/>
      <c r="N267" s="566"/>
    </row>
    <row r="268" spans="1:14" ht="13.5" customHeight="1" x14ac:dyDescent="0.2">
      <c r="A268" s="400" t="s">
        <v>630</v>
      </c>
      <c r="B268" s="565">
        <v>2.61145687103271</v>
      </c>
      <c r="C268" s="565">
        <v>2.6962242320714198</v>
      </c>
      <c r="D268" s="565">
        <v>2.9142739817494498</v>
      </c>
      <c r="E268" s="565">
        <v>3.1383181962014799</v>
      </c>
      <c r="F268" s="565">
        <v>3.4674370799162699</v>
      </c>
      <c r="G268" s="565">
        <v>3.9817408156571301</v>
      </c>
      <c r="H268" s="565">
        <v>4.2281327247619602</v>
      </c>
      <c r="I268" s="565">
        <v>4.4430694580078098</v>
      </c>
      <c r="J268" s="565">
        <v>4.7490100860595703</v>
      </c>
      <c r="K268" s="565">
        <v>5.3565101623535201</v>
      </c>
      <c r="L268" s="565">
        <v>6.1895847320556596</v>
      </c>
      <c r="M268" s="565">
        <v>6.3609632481054801</v>
      </c>
      <c r="N268" s="565">
        <v>6.77446442912699</v>
      </c>
    </row>
    <row r="269" spans="1:14" ht="13.5" customHeight="1" x14ac:dyDescent="0.2">
      <c r="A269" s="401" t="s">
        <v>631</v>
      </c>
      <c r="B269" s="564">
        <v>0.53541636466980003</v>
      </c>
      <c r="C269" s="564">
        <v>0.53354546931965297</v>
      </c>
      <c r="D269" s="564">
        <v>0.54170098399167199</v>
      </c>
      <c r="E269" s="564">
        <v>0.52443393720072795</v>
      </c>
      <c r="F269" s="564">
        <v>0.50098839850475996</v>
      </c>
      <c r="G269" s="564">
        <v>0.47999391689527199</v>
      </c>
      <c r="H269" s="564">
        <v>0.59405202866792595</v>
      </c>
      <c r="I269" s="564">
        <v>1.7283331971168501</v>
      </c>
      <c r="J269" s="566">
        <v>4.66936160396099</v>
      </c>
      <c r="K269" s="566">
        <v>28.5426725590229</v>
      </c>
      <c r="L269" s="566">
        <v>75.441993856909306</v>
      </c>
      <c r="M269" s="566"/>
      <c r="N269" s="566"/>
    </row>
    <row r="270" spans="1:14" ht="13.5" customHeight="1" x14ac:dyDescent="0.15">
      <c r="A270" s="393"/>
    </row>
    <row r="271" spans="1:14" ht="13.5" customHeight="1" x14ac:dyDescent="0.15">
      <c r="A271" s="393"/>
    </row>
    <row r="272" spans="1:14" ht="13.5" customHeight="1" x14ac:dyDescent="0.15">
      <c r="A272" s="393"/>
    </row>
    <row r="273" spans="1:1" ht="13.5" customHeight="1" x14ac:dyDescent="0.15">
      <c r="A273" s="393"/>
    </row>
    <row r="274" spans="1:1" ht="13.5" customHeight="1" x14ac:dyDescent="0.15">
      <c r="A274" s="393"/>
    </row>
    <row r="275" spans="1:1" ht="13.5" customHeight="1" x14ac:dyDescent="0.15">
      <c r="A275" s="393"/>
    </row>
    <row r="276" spans="1:1" ht="13.5" customHeight="1" x14ac:dyDescent="0.15">
      <c r="A276" s="393"/>
    </row>
    <row r="277" spans="1:1" ht="13.5" customHeight="1" x14ac:dyDescent="0.15">
      <c r="A277" s="393"/>
    </row>
    <row r="278" spans="1:1" ht="13.5" customHeight="1" x14ac:dyDescent="0.15">
      <c r="A278" s="393"/>
    </row>
    <row r="279" spans="1:1" ht="13.5" customHeight="1" x14ac:dyDescent="0.15">
      <c r="A279" s="393"/>
    </row>
    <row r="280" spans="1:1" ht="13.5" customHeight="1" x14ac:dyDescent="0.15">
      <c r="A280" s="393"/>
    </row>
    <row r="281" spans="1:1" ht="13.5" customHeight="1" x14ac:dyDescent="0.15">
      <c r="A281" s="393"/>
    </row>
    <row r="282" spans="1:1" ht="13.5" customHeight="1" x14ac:dyDescent="0.15">
      <c r="A282" s="393"/>
    </row>
    <row r="283" spans="1:1" ht="13.5" customHeight="1" x14ac:dyDescent="0.15">
      <c r="A283" s="393"/>
    </row>
    <row r="284" spans="1:1" ht="13.5" customHeight="1" x14ac:dyDescent="0.15">
      <c r="A284" s="393"/>
    </row>
    <row r="285" spans="1:1" ht="13.5" customHeight="1" x14ac:dyDescent="0.15">
      <c r="A285" s="393"/>
    </row>
    <row r="286" spans="1:1" ht="13.5" customHeight="1" x14ac:dyDescent="0.15">
      <c r="A286" s="393"/>
    </row>
    <row r="287" spans="1:1" ht="13.5" customHeight="1" x14ac:dyDescent="0.15">
      <c r="A287" s="393"/>
    </row>
    <row r="288" spans="1:1" ht="13.5" customHeight="1" x14ac:dyDescent="0.15">
      <c r="A288" s="393"/>
    </row>
    <row r="289" spans="1:1" ht="13.5" customHeight="1" x14ac:dyDescent="0.15">
      <c r="A289" s="393"/>
    </row>
    <row r="290" spans="1:1" ht="13.5" customHeight="1" x14ac:dyDescent="0.15">
      <c r="A290" s="393"/>
    </row>
    <row r="291" spans="1:1" ht="13.5" customHeight="1" x14ac:dyDescent="0.15">
      <c r="A291" s="393"/>
    </row>
    <row r="292" spans="1:1" ht="13.5" customHeight="1" x14ac:dyDescent="0.15">
      <c r="A292" s="393"/>
    </row>
    <row r="293" spans="1:1" ht="13.5" customHeight="1" x14ac:dyDescent="0.15">
      <c r="A293" s="393"/>
    </row>
    <row r="294" spans="1:1" ht="13.5" customHeight="1" x14ac:dyDescent="0.15">
      <c r="A294" s="393"/>
    </row>
    <row r="295" spans="1:1" ht="13.5" customHeight="1" x14ac:dyDescent="0.15">
      <c r="A295" s="393"/>
    </row>
    <row r="296" spans="1:1" ht="13.5" customHeight="1" x14ac:dyDescent="0.15">
      <c r="A296" s="393"/>
    </row>
    <row r="297" spans="1:1" ht="13.5" customHeight="1" x14ac:dyDescent="0.15">
      <c r="A297" s="393"/>
    </row>
    <row r="298" spans="1:1" ht="13.5" customHeight="1" x14ac:dyDescent="0.15">
      <c r="A298" s="393"/>
    </row>
    <row r="299" spans="1:1" ht="13.5" customHeight="1" x14ac:dyDescent="0.15">
      <c r="A299" s="393"/>
    </row>
    <row r="300" spans="1:1" ht="13.5" customHeight="1" x14ac:dyDescent="0.15">
      <c r="A300" s="393"/>
    </row>
    <row r="301" spans="1:1" ht="13.5" customHeight="1" x14ac:dyDescent="0.15">
      <c r="A301" s="393"/>
    </row>
    <row r="302" spans="1:1" ht="13.5" customHeight="1" x14ac:dyDescent="0.15">
      <c r="A302" s="393"/>
    </row>
    <row r="303" spans="1:1" ht="13.5" customHeight="1" x14ac:dyDescent="0.15">
      <c r="A303" s="393"/>
    </row>
    <row r="304" spans="1:1" ht="13.5" customHeight="1" x14ac:dyDescent="0.15">
      <c r="A304" s="393"/>
    </row>
    <row r="305" spans="1:1" ht="13.5" customHeight="1" x14ac:dyDescent="0.15">
      <c r="A305" s="393"/>
    </row>
    <row r="306" spans="1:1" ht="13.5" customHeight="1" x14ac:dyDescent="0.15">
      <c r="A306" s="393"/>
    </row>
    <row r="307" spans="1:1" ht="13.5" customHeight="1" x14ac:dyDescent="0.15">
      <c r="A307" s="393"/>
    </row>
    <row r="308" spans="1:1" ht="13.5" customHeight="1" x14ac:dyDescent="0.15">
      <c r="A308" s="393"/>
    </row>
    <row r="309" spans="1:1" ht="13.5" customHeight="1" x14ac:dyDescent="0.15">
      <c r="A309" s="393"/>
    </row>
    <row r="310" spans="1:1" ht="13.5" customHeight="1" x14ac:dyDescent="0.15">
      <c r="A310" s="393"/>
    </row>
    <row r="311" spans="1:1" ht="13.5" customHeight="1" x14ac:dyDescent="0.15">
      <c r="A311" s="393"/>
    </row>
    <row r="312" spans="1:1" ht="13.5" customHeight="1" x14ac:dyDescent="0.15">
      <c r="A312" s="393"/>
    </row>
    <row r="313" spans="1:1" ht="13.5" customHeight="1" x14ac:dyDescent="0.15">
      <c r="A313" s="393"/>
    </row>
    <row r="314" spans="1:1" ht="13.5" customHeight="1" x14ac:dyDescent="0.15">
      <c r="A314" s="393"/>
    </row>
    <row r="315" spans="1:1" ht="13.5" customHeight="1" x14ac:dyDescent="0.15">
      <c r="A315" s="393"/>
    </row>
    <row r="316" spans="1:1" ht="13.5" customHeight="1" x14ac:dyDescent="0.15">
      <c r="A316" s="393"/>
    </row>
    <row r="317" spans="1:1" ht="13.5" customHeight="1" x14ac:dyDescent="0.15">
      <c r="A317" s="393"/>
    </row>
    <row r="318" spans="1:1" ht="13.5" customHeight="1" x14ac:dyDescent="0.15">
      <c r="A318" s="393"/>
    </row>
    <row r="319" spans="1:1" ht="13.5" customHeight="1" x14ac:dyDescent="0.15">
      <c r="A319" s="393"/>
    </row>
    <row r="320" spans="1:1" ht="13.5" customHeight="1" x14ac:dyDescent="0.15">
      <c r="A320" s="393"/>
    </row>
    <row r="321" spans="1:1" ht="13.5" customHeight="1" x14ac:dyDescent="0.15">
      <c r="A321" s="393"/>
    </row>
    <row r="322" spans="1:1" ht="13.5" customHeight="1" x14ac:dyDescent="0.15">
      <c r="A322" s="393"/>
    </row>
    <row r="323" spans="1:1" ht="13.5" customHeight="1" x14ac:dyDescent="0.15">
      <c r="A323" s="393"/>
    </row>
    <row r="324" spans="1:1" ht="13.5" customHeight="1" x14ac:dyDescent="0.15">
      <c r="A324" s="393"/>
    </row>
    <row r="325" spans="1:1" ht="13.5" customHeight="1" x14ac:dyDescent="0.15">
      <c r="A325" s="393"/>
    </row>
    <row r="326" spans="1:1" ht="13.5" customHeight="1" x14ac:dyDescent="0.15">
      <c r="A326" s="393"/>
    </row>
    <row r="327" spans="1:1" ht="13.5" customHeight="1" x14ac:dyDescent="0.15">
      <c r="A327" s="393"/>
    </row>
    <row r="328" spans="1:1" ht="13.5" customHeight="1" x14ac:dyDescent="0.15">
      <c r="A328" s="393"/>
    </row>
    <row r="329" spans="1:1" ht="13.5" customHeight="1" x14ac:dyDescent="0.15">
      <c r="A329" s="393"/>
    </row>
    <row r="330" spans="1:1" ht="13.5" customHeight="1" x14ac:dyDescent="0.15">
      <c r="A330" s="393"/>
    </row>
    <row r="331" spans="1:1" ht="13.5" customHeight="1" x14ac:dyDescent="0.15">
      <c r="A331" s="393"/>
    </row>
    <row r="332" spans="1:1" ht="13.5" customHeight="1" x14ac:dyDescent="0.15">
      <c r="A332" s="393"/>
    </row>
    <row r="333" spans="1:1" ht="13.5" customHeight="1" x14ac:dyDescent="0.15">
      <c r="A333" s="393"/>
    </row>
    <row r="334" spans="1:1" ht="13.5" customHeight="1" x14ac:dyDescent="0.15">
      <c r="A334" s="393"/>
    </row>
    <row r="335" spans="1:1" ht="13.5" customHeight="1" x14ac:dyDescent="0.15">
      <c r="A335" s="393"/>
    </row>
    <row r="336" spans="1:1" ht="13.5" customHeight="1" x14ac:dyDescent="0.15">
      <c r="A336" s="393"/>
    </row>
    <row r="337" spans="1:1" ht="13.5" customHeight="1" x14ac:dyDescent="0.15">
      <c r="A337" s="393"/>
    </row>
    <row r="338" spans="1:1" ht="13.5" customHeight="1" x14ac:dyDescent="0.15">
      <c r="A338" s="393"/>
    </row>
    <row r="339" spans="1:1" ht="13.5" customHeight="1" x14ac:dyDescent="0.15">
      <c r="A339" s="393"/>
    </row>
    <row r="340" spans="1:1" ht="13.5" customHeight="1" x14ac:dyDescent="0.15">
      <c r="A340" s="393"/>
    </row>
    <row r="341" spans="1:1" ht="13.5" customHeight="1" x14ac:dyDescent="0.15">
      <c r="A341" s="393"/>
    </row>
    <row r="342" spans="1:1" ht="13.5" customHeight="1" x14ac:dyDescent="0.15">
      <c r="A342" s="393"/>
    </row>
    <row r="343" spans="1:1" ht="13.5" customHeight="1" x14ac:dyDescent="0.15">
      <c r="A343" s="393"/>
    </row>
    <row r="344" spans="1:1" ht="13.5" customHeight="1" x14ac:dyDescent="0.15">
      <c r="A344" s="393"/>
    </row>
    <row r="345" spans="1:1" ht="13.5" customHeight="1" x14ac:dyDescent="0.15">
      <c r="A345" s="393"/>
    </row>
    <row r="346" spans="1:1" ht="13.5" customHeight="1" x14ac:dyDescent="0.15">
      <c r="A346" s="393"/>
    </row>
    <row r="347" spans="1:1" ht="13.5" customHeight="1" x14ac:dyDescent="0.15">
      <c r="A347" s="393"/>
    </row>
    <row r="348" spans="1:1" ht="13.5" customHeight="1" x14ac:dyDescent="0.15">
      <c r="A348" s="393"/>
    </row>
    <row r="349" spans="1:1" ht="13.5" customHeight="1" x14ac:dyDescent="0.15">
      <c r="A349" s="393"/>
    </row>
    <row r="350" spans="1:1" ht="13.5" customHeight="1" x14ac:dyDescent="0.15">
      <c r="A350" s="393"/>
    </row>
    <row r="351" spans="1:1" ht="13.5" customHeight="1" x14ac:dyDescent="0.15">
      <c r="A351" s="393"/>
    </row>
    <row r="352" spans="1:1" ht="13.5" customHeight="1" x14ac:dyDescent="0.15">
      <c r="A352" s="393"/>
    </row>
    <row r="353" spans="1:1" ht="13.5" customHeight="1" x14ac:dyDescent="0.15">
      <c r="A353" s="393"/>
    </row>
    <row r="354" spans="1:1" ht="13.5" customHeight="1" x14ac:dyDescent="0.15">
      <c r="A354" s="393"/>
    </row>
    <row r="355" spans="1:1" ht="13.5" customHeight="1" x14ac:dyDescent="0.15">
      <c r="A355" s="393"/>
    </row>
    <row r="356" spans="1:1" ht="13.5" customHeight="1" x14ac:dyDescent="0.15">
      <c r="A356" s="393"/>
    </row>
    <row r="357" spans="1:1" ht="13.5" customHeight="1" x14ac:dyDescent="0.15">
      <c r="A357" s="393"/>
    </row>
    <row r="358" spans="1:1" ht="13.5" customHeight="1" x14ac:dyDescent="0.15">
      <c r="A358" s="393"/>
    </row>
    <row r="359" spans="1:1" ht="13.5" customHeight="1" x14ac:dyDescent="0.15">
      <c r="A359" s="393"/>
    </row>
    <row r="360" spans="1:1" ht="13.5" customHeight="1" x14ac:dyDescent="0.15">
      <c r="A360" s="393"/>
    </row>
    <row r="361" spans="1:1" ht="13.5" customHeight="1" x14ac:dyDescent="0.15">
      <c r="A361" s="393"/>
    </row>
    <row r="362" spans="1:1" ht="13.5" customHeight="1" x14ac:dyDescent="0.15">
      <c r="A362" s="393"/>
    </row>
    <row r="363" spans="1:1" ht="13.5" customHeight="1" x14ac:dyDescent="0.15">
      <c r="A363" s="393"/>
    </row>
    <row r="364" spans="1:1" ht="13.5" customHeight="1" x14ac:dyDescent="0.15">
      <c r="A364" s="393"/>
    </row>
    <row r="365" spans="1:1" ht="13.5" customHeight="1" x14ac:dyDescent="0.15">
      <c r="A365" s="393"/>
    </row>
    <row r="366" spans="1:1" ht="13.5" customHeight="1" x14ac:dyDescent="0.15">
      <c r="A366" s="393"/>
    </row>
    <row r="367" spans="1:1" ht="13.5" customHeight="1" x14ac:dyDescent="0.15">
      <c r="A367" s="393"/>
    </row>
    <row r="368" spans="1:1" ht="13.5" customHeight="1" x14ac:dyDescent="0.15">
      <c r="A368" s="393"/>
    </row>
    <row r="369" spans="1:1" ht="13.5" customHeight="1" x14ac:dyDescent="0.15">
      <c r="A369" s="393"/>
    </row>
    <row r="370" spans="1:1" ht="13.5" customHeight="1" x14ac:dyDescent="0.15">
      <c r="A370" s="393"/>
    </row>
    <row r="371" spans="1:1" ht="13.5" customHeight="1" x14ac:dyDescent="0.15">
      <c r="A371" s="393"/>
    </row>
    <row r="372" spans="1:1" ht="13.5" customHeight="1" x14ac:dyDescent="0.15">
      <c r="A372" s="393"/>
    </row>
    <row r="373" spans="1:1" ht="13.5" customHeight="1" x14ac:dyDescent="0.15">
      <c r="A373" s="393"/>
    </row>
    <row r="374" spans="1:1" ht="13.5" customHeight="1" x14ac:dyDescent="0.15">
      <c r="A374" s="393"/>
    </row>
    <row r="375" spans="1:1" ht="13.5" customHeight="1" x14ac:dyDescent="0.15">
      <c r="A375" s="393"/>
    </row>
    <row r="376" spans="1:1" ht="13.5" customHeight="1" x14ac:dyDescent="0.15">
      <c r="A376" s="393"/>
    </row>
    <row r="377" spans="1:1" ht="13.5" customHeight="1" x14ac:dyDescent="0.15">
      <c r="A377" s="393"/>
    </row>
    <row r="378" spans="1:1" ht="13.5" customHeight="1" x14ac:dyDescent="0.15">
      <c r="A378" s="393"/>
    </row>
    <row r="379" spans="1:1" ht="13.5" customHeight="1" x14ac:dyDescent="0.15">
      <c r="A379" s="393"/>
    </row>
    <row r="380" spans="1:1" ht="13.5" customHeight="1" x14ac:dyDescent="0.15">
      <c r="A380" s="393"/>
    </row>
    <row r="381" spans="1:1" ht="13.5" customHeight="1" x14ac:dyDescent="0.15">
      <c r="A381" s="393"/>
    </row>
    <row r="382" spans="1:1" ht="13.5" customHeight="1" x14ac:dyDescent="0.15">
      <c r="A382" s="393"/>
    </row>
    <row r="383" spans="1:1" ht="13.5" customHeight="1" x14ac:dyDescent="0.15">
      <c r="A383" s="393"/>
    </row>
    <row r="384" spans="1:1" ht="13.5" customHeight="1" x14ac:dyDescent="0.15">
      <c r="A384" s="393"/>
    </row>
    <row r="385" spans="1:1" ht="13.5" customHeight="1" x14ac:dyDescent="0.15">
      <c r="A385" s="393"/>
    </row>
    <row r="386" spans="1:1" ht="13.5" customHeight="1" x14ac:dyDescent="0.15">
      <c r="A386" s="393"/>
    </row>
    <row r="387" spans="1:1" ht="13.5" customHeight="1" x14ac:dyDescent="0.15">
      <c r="A387" s="393"/>
    </row>
    <row r="388" spans="1:1" ht="13.5" customHeight="1" x14ac:dyDescent="0.15">
      <c r="A388" s="393"/>
    </row>
    <row r="389" spans="1:1" ht="13.5" customHeight="1" x14ac:dyDescent="0.15">
      <c r="A389" s="393"/>
    </row>
    <row r="390" spans="1:1" ht="13.5" customHeight="1" x14ac:dyDescent="0.15">
      <c r="A390" s="393"/>
    </row>
    <row r="391" spans="1:1" ht="13.5" customHeight="1" x14ac:dyDescent="0.15">
      <c r="A391" s="393"/>
    </row>
    <row r="392" spans="1:1" ht="13.5" customHeight="1" x14ac:dyDescent="0.15">
      <c r="A392" s="393"/>
    </row>
    <row r="393" spans="1:1" ht="13.5" customHeight="1" x14ac:dyDescent="0.15">
      <c r="A393" s="393"/>
    </row>
    <row r="394" spans="1:1" ht="13.5" customHeight="1" x14ac:dyDescent="0.15">
      <c r="A394" s="393"/>
    </row>
    <row r="395" spans="1:1" ht="13.5" customHeight="1" x14ac:dyDescent="0.15">
      <c r="A395" s="393"/>
    </row>
    <row r="396" spans="1:1" ht="13.5" customHeight="1" x14ac:dyDescent="0.15">
      <c r="A396" s="393"/>
    </row>
    <row r="397" spans="1:1" ht="13.5" customHeight="1" x14ac:dyDescent="0.15">
      <c r="A397" s="393"/>
    </row>
    <row r="398" spans="1:1" ht="13.5" customHeight="1" x14ac:dyDescent="0.15">
      <c r="A398" s="393"/>
    </row>
    <row r="399" spans="1:1" ht="13.5" customHeight="1" x14ac:dyDescent="0.15">
      <c r="A399" s="393"/>
    </row>
    <row r="400" spans="1:1" ht="13.5" customHeight="1" x14ac:dyDescent="0.15">
      <c r="A400" s="393"/>
    </row>
    <row r="401" spans="1:1" ht="13.5" customHeight="1" x14ac:dyDescent="0.15">
      <c r="A401" s="393"/>
    </row>
    <row r="402" spans="1:1" ht="13.5" customHeight="1" x14ac:dyDescent="0.15">
      <c r="A402" s="393"/>
    </row>
    <row r="403" spans="1:1" ht="13.5" customHeight="1" x14ac:dyDescent="0.15">
      <c r="A403" s="393"/>
    </row>
    <row r="404" spans="1:1" ht="13.5" customHeight="1" x14ac:dyDescent="0.15">
      <c r="A404" s="393"/>
    </row>
    <row r="405" spans="1:1" ht="13.5" customHeight="1" x14ac:dyDescent="0.15">
      <c r="A405" s="393"/>
    </row>
    <row r="406" spans="1:1" ht="13.5" customHeight="1" x14ac:dyDescent="0.15">
      <c r="A406" s="393"/>
    </row>
    <row r="407" spans="1:1" ht="13.5" customHeight="1" x14ac:dyDescent="0.15">
      <c r="A407" s="393"/>
    </row>
    <row r="408" spans="1:1" ht="13.5" customHeight="1" x14ac:dyDescent="0.15">
      <c r="A408" s="393"/>
    </row>
    <row r="409" spans="1:1" ht="13.5" customHeight="1" x14ac:dyDescent="0.15">
      <c r="A409" s="393"/>
    </row>
    <row r="410" spans="1:1" ht="13.5" customHeight="1" x14ac:dyDescent="0.15">
      <c r="A410" s="393"/>
    </row>
    <row r="411" spans="1:1" ht="13.5" customHeight="1" x14ac:dyDescent="0.15">
      <c r="A411" s="393"/>
    </row>
    <row r="412" spans="1:1" ht="13.5" customHeight="1" x14ac:dyDescent="0.15">
      <c r="A412" s="393"/>
    </row>
    <row r="413" spans="1:1" ht="13.5" customHeight="1" x14ac:dyDescent="0.15">
      <c r="A413" s="393"/>
    </row>
    <row r="414" spans="1:1" ht="13.5" customHeight="1" x14ac:dyDescent="0.15">
      <c r="A414" s="393"/>
    </row>
    <row r="415" spans="1:1" ht="13.5" customHeight="1" x14ac:dyDescent="0.15">
      <c r="A415" s="393"/>
    </row>
    <row r="416" spans="1:1" ht="13.5" customHeight="1" x14ac:dyDescent="0.15">
      <c r="A416" s="393"/>
    </row>
    <row r="417" spans="1:1" ht="13.5" customHeight="1" x14ac:dyDescent="0.15">
      <c r="A417" s="393"/>
    </row>
    <row r="418" spans="1:1" ht="13.5" customHeight="1" x14ac:dyDescent="0.15">
      <c r="A418" s="393"/>
    </row>
    <row r="419" spans="1:1" ht="13.5" customHeight="1" x14ac:dyDescent="0.15">
      <c r="A419" s="393"/>
    </row>
    <row r="420" spans="1:1" ht="13.5" customHeight="1" x14ac:dyDescent="0.15">
      <c r="A420" s="393"/>
    </row>
    <row r="421" spans="1:1" ht="13.5" customHeight="1" x14ac:dyDescent="0.15">
      <c r="A421" s="393"/>
    </row>
    <row r="422" spans="1:1" ht="13.5" customHeight="1" x14ac:dyDescent="0.15">
      <c r="A422" s="393"/>
    </row>
    <row r="423" spans="1:1" ht="13.5" customHeight="1" x14ac:dyDescent="0.15">
      <c r="A423" s="393"/>
    </row>
    <row r="424" spans="1:1" ht="13.5" customHeight="1" x14ac:dyDescent="0.15">
      <c r="A424" s="393"/>
    </row>
    <row r="425" spans="1:1" ht="13.5" customHeight="1" x14ac:dyDescent="0.15">
      <c r="A425" s="393"/>
    </row>
    <row r="426" spans="1:1" ht="13.5" customHeight="1" x14ac:dyDescent="0.15">
      <c r="A426" s="393"/>
    </row>
    <row r="427" spans="1:1" ht="13.5" customHeight="1" x14ac:dyDescent="0.15">
      <c r="A427" s="393"/>
    </row>
    <row r="428" spans="1:1" ht="13.5" customHeight="1" x14ac:dyDescent="0.15">
      <c r="A428" s="393"/>
    </row>
    <row r="429" spans="1:1" ht="13.5" customHeight="1" x14ac:dyDescent="0.15">
      <c r="A429" s="393"/>
    </row>
    <row r="430" spans="1:1" ht="13.5" customHeight="1" x14ac:dyDescent="0.15">
      <c r="A430" s="393"/>
    </row>
    <row r="431" spans="1:1" ht="13.5" customHeight="1" x14ac:dyDescent="0.15">
      <c r="A431" s="393"/>
    </row>
    <row r="432" spans="1:1" ht="13.5" customHeight="1" x14ac:dyDescent="0.15">
      <c r="A432" s="393"/>
    </row>
    <row r="433" spans="1:1" ht="13.5" customHeight="1" x14ac:dyDescent="0.15">
      <c r="A433" s="393"/>
    </row>
    <row r="434" spans="1:1" ht="13.5" customHeight="1" x14ac:dyDescent="0.15">
      <c r="A434" s="393"/>
    </row>
    <row r="435" spans="1:1" ht="13.5" customHeight="1" x14ac:dyDescent="0.15">
      <c r="A435" s="393"/>
    </row>
    <row r="436" spans="1:1" ht="13.5" customHeight="1" x14ac:dyDescent="0.15">
      <c r="A436" s="393"/>
    </row>
    <row r="437" spans="1:1" ht="13.5" customHeight="1" x14ac:dyDescent="0.15">
      <c r="A437" s="393"/>
    </row>
    <row r="438" spans="1:1" ht="13.5" customHeight="1" x14ac:dyDescent="0.15">
      <c r="A438" s="393"/>
    </row>
    <row r="439" spans="1:1" ht="13.5" customHeight="1" x14ac:dyDescent="0.15">
      <c r="A439" s="393"/>
    </row>
    <row r="440" spans="1:1" ht="13.5" customHeight="1" x14ac:dyDescent="0.15">
      <c r="A440" s="393"/>
    </row>
    <row r="441" spans="1:1" ht="13.5" customHeight="1" x14ac:dyDescent="0.15">
      <c r="A441" s="393"/>
    </row>
    <row r="442" spans="1:1" ht="13.5" customHeight="1" x14ac:dyDescent="0.15">
      <c r="A442" s="393"/>
    </row>
    <row r="443" spans="1:1" ht="13.5" customHeight="1" x14ac:dyDescent="0.15">
      <c r="A443" s="393"/>
    </row>
    <row r="444" spans="1:1" ht="13.5" customHeight="1" x14ac:dyDescent="0.15">
      <c r="A444" s="393"/>
    </row>
    <row r="445" spans="1:1" ht="13.5" customHeight="1" x14ac:dyDescent="0.15">
      <c r="A445" s="393"/>
    </row>
    <row r="446" spans="1:1" ht="13.5" customHeight="1" x14ac:dyDescent="0.15">
      <c r="A446" s="393"/>
    </row>
    <row r="447" spans="1:1" ht="13.5" customHeight="1" x14ac:dyDescent="0.15">
      <c r="A447" s="393"/>
    </row>
    <row r="448" spans="1:1" ht="13.5" customHeight="1" x14ac:dyDescent="0.15">
      <c r="A448" s="393"/>
    </row>
    <row r="449" spans="1:1" ht="13.5" customHeight="1" x14ac:dyDescent="0.15">
      <c r="A449" s="393"/>
    </row>
    <row r="450" spans="1:1" ht="13.5" customHeight="1" x14ac:dyDescent="0.15">
      <c r="A450" s="393"/>
    </row>
    <row r="451" spans="1:1" ht="13.5" customHeight="1" x14ac:dyDescent="0.15">
      <c r="A451" s="393"/>
    </row>
    <row r="452" spans="1:1" ht="13.5" customHeight="1" x14ac:dyDescent="0.15">
      <c r="A452" s="393"/>
    </row>
    <row r="453" spans="1:1" ht="13.5" customHeight="1" x14ac:dyDescent="0.15">
      <c r="A453" s="393"/>
    </row>
    <row r="454" spans="1:1" ht="13.5" customHeight="1" x14ac:dyDescent="0.15">
      <c r="A454" s="393"/>
    </row>
    <row r="455" spans="1:1" ht="13.5" customHeight="1" x14ac:dyDescent="0.15">
      <c r="A455" s="393"/>
    </row>
    <row r="456" spans="1:1" ht="13.5" customHeight="1" x14ac:dyDescent="0.15">
      <c r="A456" s="393"/>
    </row>
    <row r="457" spans="1:1" ht="13.5" customHeight="1" x14ac:dyDescent="0.15">
      <c r="A457" s="393"/>
    </row>
    <row r="458" spans="1:1" ht="13.5" customHeight="1" x14ac:dyDescent="0.15">
      <c r="A458" s="393"/>
    </row>
    <row r="459" spans="1:1" ht="13.5" customHeight="1" x14ac:dyDescent="0.15">
      <c r="A459" s="393"/>
    </row>
    <row r="460" spans="1:1" ht="13.5" customHeight="1" x14ac:dyDescent="0.15">
      <c r="A460" s="393"/>
    </row>
    <row r="461" spans="1:1" ht="13.5" customHeight="1" x14ac:dyDescent="0.15">
      <c r="A461" s="393"/>
    </row>
    <row r="462" spans="1:1" ht="13.5" customHeight="1" x14ac:dyDescent="0.15">
      <c r="A462" s="393"/>
    </row>
    <row r="463" spans="1:1" ht="13.5" customHeight="1" x14ac:dyDescent="0.15">
      <c r="A463" s="393"/>
    </row>
    <row r="464" spans="1:1" ht="13.5" customHeight="1" x14ac:dyDescent="0.15">
      <c r="A464" s="393"/>
    </row>
    <row r="465" spans="1:1" ht="13.5" customHeight="1" x14ac:dyDescent="0.15">
      <c r="A465" s="393"/>
    </row>
    <row r="466" spans="1:1" ht="13.5" customHeight="1" x14ac:dyDescent="0.15">
      <c r="A466" s="393"/>
    </row>
    <row r="467" spans="1:1" ht="13.5" customHeight="1" x14ac:dyDescent="0.15">
      <c r="A467" s="393"/>
    </row>
    <row r="468" spans="1:1" ht="13.5" customHeight="1" x14ac:dyDescent="0.15">
      <c r="A468" s="393"/>
    </row>
    <row r="469" spans="1:1" ht="13.5" customHeight="1" x14ac:dyDescent="0.15">
      <c r="A469" s="393"/>
    </row>
    <row r="470" spans="1:1" ht="13.5" customHeight="1" x14ac:dyDescent="0.15">
      <c r="A470" s="393"/>
    </row>
    <row r="471" spans="1:1" ht="13.5" customHeight="1" x14ac:dyDescent="0.15">
      <c r="A471" s="393"/>
    </row>
    <row r="472" spans="1:1" ht="13.5" customHeight="1" x14ac:dyDescent="0.15">
      <c r="A472" s="393"/>
    </row>
    <row r="473" spans="1:1" ht="13.5" customHeight="1" x14ac:dyDescent="0.15">
      <c r="A473" s="393"/>
    </row>
    <row r="474" spans="1:1" ht="13.5" customHeight="1" x14ac:dyDescent="0.15">
      <c r="A474" s="393"/>
    </row>
    <row r="475" spans="1:1" ht="13.5" customHeight="1" x14ac:dyDescent="0.15">
      <c r="A475" s="393"/>
    </row>
    <row r="476" spans="1:1" ht="13.5" customHeight="1" x14ac:dyDescent="0.15">
      <c r="A476" s="393"/>
    </row>
    <row r="477" spans="1:1" ht="13.5" customHeight="1" x14ac:dyDescent="0.15">
      <c r="A477" s="393"/>
    </row>
    <row r="478" spans="1:1" ht="13.5" customHeight="1" x14ac:dyDescent="0.15">
      <c r="A478" s="393"/>
    </row>
    <row r="479" spans="1:1" ht="13.5" customHeight="1" x14ac:dyDescent="0.15">
      <c r="A479" s="393"/>
    </row>
    <row r="480" spans="1:1" ht="13.5" customHeight="1" x14ac:dyDescent="0.15">
      <c r="A480" s="393"/>
    </row>
    <row r="481" spans="1:1" ht="13.5" customHeight="1" x14ac:dyDescent="0.15">
      <c r="A481" s="393"/>
    </row>
    <row r="482" spans="1:1" ht="13.5" customHeight="1" x14ac:dyDescent="0.15">
      <c r="A482" s="393"/>
    </row>
    <row r="483" spans="1:1" ht="13.5" customHeight="1" x14ac:dyDescent="0.15">
      <c r="A483" s="393"/>
    </row>
    <row r="484" spans="1:1" ht="13.5" customHeight="1" x14ac:dyDescent="0.15">
      <c r="A484" s="393"/>
    </row>
    <row r="485" spans="1:1" ht="13.5" customHeight="1" x14ac:dyDescent="0.15">
      <c r="A485" s="393"/>
    </row>
    <row r="486" spans="1:1" ht="13.5" customHeight="1" x14ac:dyDescent="0.15">
      <c r="A486" s="393"/>
    </row>
    <row r="487" spans="1:1" ht="13.5" customHeight="1" x14ac:dyDescent="0.15">
      <c r="A487" s="393"/>
    </row>
    <row r="488" spans="1:1" ht="13.5" customHeight="1" x14ac:dyDescent="0.15">
      <c r="A488" s="393"/>
    </row>
    <row r="489" spans="1:1" ht="13.5" customHeight="1" x14ac:dyDescent="0.15">
      <c r="A489" s="393"/>
    </row>
    <row r="490" spans="1:1" ht="13.5" customHeight="1" x14ac:dyDescent="0.15">
      <c r="A490" s="393"/>
    </row>
    <row r="491" spans="1:1" ht="13.5" customHeight="1" x14ac:dyDescent="0.15">
      <c r="A491" s="393"/>
    </row>
    <row r="492" spans="1:1" ht="13.5" customHeight="1" x14ac:dyDescent="0.15">
      <c r="A492" s="393"/>
    </row>
    <row r="493" spans="1:1" ht="13.5" customHeight="1" x14ac:dyDescent="0.15">
      <c r="A493" s="393"/>
    </row>
    <row r="494" spans="1:1" ht="13.5" customHeight="1" x14ac:dyDescent="0.15">
      <c r="A494" s="393"/>
    </row>
    <row r="495" spans="1:1" ht="13.5" customHeight="1" x14ac:dyDescent="0.15">
      <c r="A495" s="393"/>
    </row>
    <row r="496" spans="1:1" ht="13.5" customHeight="1" x14ac:dyDescent="0.15">
      <c r="A496" s="393"/>
    </row>
    <row r="497" spans="1:1" ht="13.5" customHeight="1" x14ac:dyDescent="0.15">
      <c r="A497" s="393"/>
    </row>
    <row r="498" spans="1:1" ht="13.5" customHeight="1" x14ac:dyDescent="0.15">
      <c r="A498" s="393"/>
    </row>
    <row r="499" spans="1:1" ht="13.5" customHeight="1" x14ac:dyDescent="0.15">
      <c r="A499" s="393"/>
    </row>
    <row r="500" spans="1:1" ht="13.5" customHeight="1" x14ac:dyDescent="0.15">
      <c r="A500" s="393"/>
    </row>
    <row r="501" spans="1:1" ht="13.5" customHeight="1" x14ac:dyDescent="0.15">
      <c r="A501" s="393"/>
    </row>
    <row r="502" spans="1:1" ht="13.5" customHeight="1" x14ac:dyDescent="0.15">
      <c r="A502" s="393"/>
    </row>
    <row r="503" spans="1:1" ht="13.5" customHeight="1" x14ac:dyDescent="0.15">
      <c r="A503" s="393"/>
    </row>
    <row r="504" spans="1:1" ht="13.5" customHeight="1" x14ac:dyDescent="0.15">
      <c r="A504" s="393"/>
    </row>
    <row r="505" spans="1:1" ht="13.5" customHeight="1" x14ac:dyDescent="0.15">
      <c r="A505" s="393"/>
    </row>
    <row r="506" spans="1:1" ht="13.5" customHeight="1" x14ac:dyDescent="0.15">
      <c r="A506" s="393"/>
    </row>
    <row r="507" spans="1:1" ht="13.5" customHeight="1" x14ac:dyDescent="0.15">
      <c r="A507" s="393"/>
    </row>
    <row r="508" spans="1:1" ht="13.5" customHeight="1" x14ac:dyDescent="0.15">
      <c r="A508" s="393"/>
    </row>
    <row r="509" spans="1:1" ht="13.5" customHeight="1" x14ac:dyDescent="0.15">
      <c r="A509" s="393"/>
    </row>
    <row r="510" spans="1:1" ht="13.5" customHeight="1" x14ac:dyDescent="0.15">
      <c r="A510" s="393"/>
    </row>
    <row r="511" spans="1:1" ht="13.5" customHeight="1" x14ac:dyDescent="0.15">
      <c r="A511" s="393"/>
    </row>
    <row r="512" spans="1:1" ht="13.5" customHeight="1" x14ac:dyDescent="0.15">
      <c r="A512" s="393"/>
    </row>
    <row r="513" spans="1:1" ht="13.5" customHeight="1" x14ac:dyDescent="0.15">
      <c r="A513" s="393"/>
    </row>
    <row r="514" spans="1:1" ht="13.5" customHeight="1" x14ac:dyDescent="0.15">
      <c r="A514" s="393"/>
    </row>
    <row r="515" spans="1:1" ht="13.5" customHeight="1" x14ac:dyDescent="0.15">
      <c r="A515" s="393"/>
    </row>
    <row r="516" spans="1:1" ht="13.5" customHeight="1" x14ac:dyDescent="0.15">
      <c r="A516" s="393"/>
    </row>
    <row r="517" spans="1:1" ht="13.5" customHeight="1" x14ac:dyDescent="0.15">
      <c r="A517" s="393"/>
    </row>
    <row r="518" spans="1:1" ht="13.5" customHeight="1" x14ac:dyDescent="0.15">
      <c r="A518" s="393"/>
    </row>
    <row r="519" spans="1:1" ht="13.5" customHeight="1" x14ac:dyDescent="0.15">
      <c r="A519" s="393"/>
    </row>
    <row r="520" spans="1:1" ht="13.5" customHeight="1" x14ac:dyDescent="0.15">
      <c r="A520" s="393"/>
    </row>
    <row r="521" spans="1:1" ht="13.5" customHeight="1" x14ac:dyDescent="0.15">
      <c r="A521" s="393"/>
    </row>
    <row r="522" spans="1:1" ht="13.5" customHeight="1" x14ac:dyDescent="0.15">
      <c r="A522" s="393"/>
    </row>
    <row r="523" spans="1:1" ht="13.5" customHeight="1" x14ac:dyDescent="0.15">
      <c r="A523" s="393"/>
    </row>
    <row r="524" spans="1:1" ht="13.5" customHeight="1" x14ac:dyDescent="0.15">
      <c r="A524" s="393"/>
    </row>
    <row r="525" spans="1:1" ht="13.5" customHeight="1" x14ac:dyDescent="0.15">
      <c r="A525" s="393"/>
    </row>
    <row r="526" spans="1:1" ht="13.5" customHeight="1" x14ac:dyDescent="0.15">
      <c r="A526" s="393"/>
    </row>
    <row r="527" spans="1:1" ht="13.5" customHeight="1" x14ac:dyDescent="0.15">
      <c r="A527" s="393"/>
    </row>
    <row r="528" spans="1:1" ht="13.5" customHeight="1" x14ac:dyDescent="0.15">
      <c r="A528" s="393"/>
    </row>
    <row r="529" spans="1:1" ht="13.5" customHeight="1" x14ac:dyDescent="0.15">
      <c r="A529" s="393"/>
    </row>
    <row r="530" spans="1:1" ht="13.5" customHeight="1" x14ac:dyDescent="0.15">
      <c r="A530" s="393"/>
    </row>
    <row r="531" spans="1:1" ht="13.5" customHeight="1" x14ac:dyDescent="0.15">
      <c r="A531" s="393"/>
    </row>
    <row r="532" spans="1:1" ht="13.5" customHeight="1" x14ac:dyDescent="0.15">
      <c r="A532" s="393"/>
    </row>
    <row r="533" spans="1:1" ht="13.5" customHeight="1" x14ac:dyDescent="0.15">
      <c r="A533" s="393"/>
    </row>
    <row r="534" spans="1:1" ht="13.5" customHeight="1" x14ac:dyDescent="0.15">
      <c r="A534" s="393"/>
    </row>
    <row r="535" spans="1:1" ht="13.5" customHeight="1" x14ac:dyDescent="0.15">
      <c r="A535" s="393"/>
    </row>
    <row r="536" spans="1:1" ht="13.5" customHeight="1" x14ac:dyDescent="0.15">
      <c r="A536" s="393"/>
    </row>
    <row r="537" spans="1:1" ht="13.5" customHeight="1" x14ac:dyDescent="0.15">
      <c r="A537" s="393"/>
    </row>
    <row r="538" spans="1:1" ht="13.5" customHeight="1" x14ac:dyDescent="0.15">
      <c r="A538" s="393"/>
    </row>
    <row r="539" spans="1:1" ht="13.5" customHeight="1" x14ac:dyDescent="0.15">
      <c r="A539" s="393"/>
    </row>
    <row r="540" spans="1:1" ht="13.5" customHeight="1" x14ac:dyDescent="0.15">
      <c r="A540" s="393"/>
    </row>
    <row r="541" spans="1:1" ht="13.5" customHeight="1" x14ac:dyDescent="0.15">
      <c r="A541" s="393"/>
    </row>
    <row r="542" spans="1:1" ht="13.5" customHeight="1" x14ac:dyDescent="0.15">
      <c r="A542" s="393"/>
    </row>
    <row r="543" spans="1:1" ht="13.5" customHeight="1" x14ac:dyDescent="0.15">
      <c r="A543" s="393"/>
    </row>
    <row r="544" spans="1:1" ht="13.5" customHeight="1" x14ac:dyDescent="0.15">
      <c r="A544" s="393"/>
    </row>
    <row r="545" spans="1:1" ht="13.5" customHeight="1" x14ac:dyDescent="0.15">
      <c r="A545" s="393"/>
    </row>
    <row r="546" spans="1:1" ht="13.5" customHeight="1" x14ac:dyDescent="0.15">
      <c r="A546" s="393"/>
    </row>
    <row r="547" spans="1:1" ht="13.5" customHeight="1" x14ac:dyDescent="0.15">
      <c r="A547" s="393"/>
    </row>
    <row r="548" spans="1:1" ht="13.5" customHeight="1" x14ac:dyDescent="0.15">
      <c r="A548" s="393"/>
    </row>
    <row r="549" spans="1:1" ht="13.5" customHeight="1" x14ac:dyDescent="0.15">
      <c r="A549" s="393"/>
    </row>
    <row r="550" spans="1:1" ht="13.5" customHeight="1" x14ac:dyDescent="0.15">
      <c r="A550" s="393"/>
    </row>
    <row r="551" spans="1:1" ht="13.5" customHeight="1" x14ac:dyDescent="0.15">
      <c r="A551" s="393"/>
    </row>
    <row r="552" spans="1:1" ht="13.5" customHeight="1" x14ac:dyDescent="0.15">
      <c r="A552" s="393"/>
    </row>
    <row r="553" spans="1:1" ht="13.5" customHeight="1" x14ac:dyDescent="0.15">
      <c r="A553" s="393"/>
    </row>
    <row r="554" spans="1:1" ht="13.5" customHeight="1" x14ac:dyDescent="0.15">
      <c r="A554" s="393"/>
    </row>
    <row r="555" spans="1:1" ht="13.5" customHeight="1" x14ac:dyDescent="0.15">
      <c r="A555" s="393"/>
    </row>
    <row r="556" spans="1:1" ht="13.5" customHeight="1" x14ac:dyDescent="0.15">
      <c r="A556" s="393"/>
    </row>
    <row r="557" spans="1:1" ht="13.5" customHeight="1" x14ac:dyDescent="0.15">
      <c r="A557" s="393"/>
    </row>
    <row r="558" spans="1:1" ht="13.5" customHeight="1" x14ac:dyDescent="0.15">
      <c r="A558" s="393"/>
    </row>
    <row r="559" spans="1:1" ht="13.5" customHeight="1" x14ac:dyDescent="0.15">
      <c r="A559" s="393"/>
    </row>
    <row r="560" spans="1:1" ht="13.5" customHeight="1" x14ac:dyDescent="0.15">
      <c r="A560" s="393"/>
    </row>
    <row r="561" spans="1:1" ht="13.5" customHeight="1" x14ac:dyDescent="0.15">
      <c r="A561" s="393"/>
    </row>
    <row r="562" spans="1:1" ht="13.5" customHeight="1" x14ac:dyDescent="0.15">
      <c r="A562" s="393"/>
    </row>
    <row r="563" spans="1:1" ht="13.5" customHeight="1" x14ac:dyDescent="0.15">
      <c r="A563" s="393"/>
    </row>
    <row r="564" spans="1:1" ht="13.5" customHeight="1" x14ac:dyDescent="0.15">
      <c r="A564" s="393"/>
    </row>
    <row r="565" spans="1:1" ht="13.5" customHeight="1" x14ac:dyDescent="0.15">
      <c r="A565" s="393"/>
    </row>
    <row r="566" spans="1:1" ht="13.5" customHeight="1" x14ac:dyDescent="0.15">
      <c r="A566" s="393"/>
    </row>
    <row r="567" spans="1:1" ht="13.5" customHeight="1" x14ac:dyDescent="0.15">
      <c r="A567" s="393"/>
    </row>
    <row r="568" spans="1:1" ht="13.5" customHeight="1" x14ac:dyDescent="0.15">
      <c r="A568" s="393"/>
    </row>
    <row r="569" spans="1:1" ht="13.5" customHeight="1" x14ac:dyDescent="0.15">
      <c r="A569" s="393"/>
    </row>
    <row r="570" spans="1:1" ht="13.5" customHeight="1" x14ac:dyDescent="0.15">
      <c r="A570" s="393"/>
    </row>
    <row r="571" spans="1:1" ht="13.5" customHeight="1" x14ac:dyDescent="0.15">
      <c r="A571" s="393"/>
    </row>
    <row r="572" spans="1:1" ht="13.5" customHeight="1" x14ac:dyDescent="0.15">
      <c r="A572" s="393"/>
    </row>
    <row r="573" spans="1:1" ht="13.5" customHeight="1" x14ac:dyDescent="0.15">
      <c r="A573" s="393"/>
    </row>
    <row r="574" spans="1:1" ht="13.5" customHeight="1" x14ac:dyDescent="0.15">
      <c r="A574" s="393"/>
    </row>
    <row r="575" spans="1:1" ht="13.5" customHeight="1" x14ac:dyDescent="0.15">
      <c r="A575" s="393"/>
    </row>
    <row r="576" spans="1:1" ht="13.5" customHeight="1" x14ac:dyDescent="0.15">
      <c r="A576" s="393"/>
    </row>
    <row r="577" spans="1:1" ht="13.5" customHeight="1" x14ac:dyDescent="0.15">
      <c r="A577" s="393"/>
    </row>
    <row r="578" spans="1:1" ht="13.5" customHeight="1" x14ac:dyDescent="0.15">
      <c r="A578" s="393"/>
    </row>
    <row r="579" spans="1:1" ht="13.5" customHeight="1" x14ac:dyDescent="0.15">
      <c r="A579" s="393"/>
    </row>
    <row r="580" spans="1:1" ht="13.5" customHeight="1" x14ac:dyDescent="0.15">
      <c r="A580" s="393"/>
    </row>
    <row r="581" spans="1:1" ht="13.5" customHeight="1" x14ac:dyDescent="0.15">
      <c r="A581" s="393"/>
    </row>
    <row r="582" spans="1:1" ht="13.5" customHeight="1" x14ac:dyDescent="0.15">
      <c r="A582" s="393"/>
    </row>
    <row r="583" spans="1:1" ht="13.5" customHeight="1" x14ac:dyDescent="0.15">
      <c r="A583" s="393"/>
    </row>
    <row r="584" spans="1:1" ht="13.5" customHeight="1" x14ac:dyDescent="0.15">
      <c r="A584" s="393"/>
    </row>
    <row r="585" spans="1:1" ht="13.5" customHeight="1" x14ac:dyDescent="0.15">
      <c r="A585" s="393"/>
    </row>
    <row r="586" spans="1:1" ht="13.5" customHeight="1" x14ac:dyDescent="0.15">
      <c r="A586" s="393"/>
    </row>
    <row r="587" spans="1:1" ht="13.5" customHeight="1" x14ac:dyDescent="0.15">
      <c r="A587" s="393"/>
    </row>
    <row r="588" spans="1:1" ht="13.5" customHeight="1" x14ac:dyDescent="0.15">
      <c r="A588" s="393"/>
    </row>
    <row r="589" spans="1:1" ht="13.5" customHeight="1" x14ac:dyDescent="0.15">
      <c r="A589" s="393"/>
    </row>
    <row r="590" spans="1:1" ht="13.5" customHeight="1" x14ac:dyDescent="0.15">
      <c r="A590" s="393"/>
    </row>
    <row r="591" spans="1:1" ht="13.5" customHeight="1" x14ac:dyDescent="0.15">
      <c r="A591" s="393"/>
    </row>
    <row r="592" spans="1:1" ht="13.5" customHeight="1" x14ac:dyDescent="0.15">
      <c r="A592" s="393"/>
    </row>
    <row r="593" spans="1:1" ht="13.5" customHeight="1" x14ac:dyDescent="0.15">
      <c r="A593" s="393"/>
    </row>
    <row r="594" spans="1:1" ht="13.5" customHeight="1" x14ac:dyDescent="0.15">
      <c r="A594" s="393"/>
    </row>
    <row r="595" spans="1:1" ht="13.5" customHeight="1" x14ac:dyDescent="0.15">
      <c r="A595" s="393"/>
    </row>
    <row r="596" spans="1:1" ht="13.5" customHeight="1" x14ac:dyDescent="0.15">
      <c r="A596" s="393"/>
    </row>
    <row r="597" spans="1:1" ht="13.5" customHeight="1" x14ac:dyDescent="0.15">
      <c r="A597" s="393"/>
    </row>
    <row r="598" spans="1:1" ht="13.5" customHeight="1" x14ac:dyDescent="0.15">
      <c r="A598" s="393"/>
    </row>
    <row r="599" spans="1:1" ht="13.5" customHeight="1" x14ac:dyDescent="0.15">
      <c r="A599" s="393"/>
    </row>
    <row r="600" spans="1:1" ht="13.5" customHeight="1" x14ac:dyDescent="0.15">
      <c r="A600" s="393"/>
    </row>
    <row r="601" spans="1:1" ht="13.5" customHeight="1" x14ac:dyDescent="0.15">
      <c r="A601" s="393"/>
    </row>
    <row r="602" spans="1:1" ht="13.5" customHeight="1" x14ac:dyDescent="0.15">
      <c r="A602" s="393"/>
    </row>
    <row r="603" spans="1:1" ht="13.5" customHeight="1" x14ac:dyDescent="0.15">
      <c r="A603" s="393"/>
    </row>
    <row r="604" spans="1:1" ht="13.5" customHeight="1" x14ac:dyDescent="0.15">
      <c r="A604" s="393"/>
    </row>
    <row r="605" spans="1:1" ht="13.5" customHeight="1" x14ac:dyDescent="0.15">
      <c r="A605" s="393"/>
    </row>
    <row r="606" spans="1:1" ht="13.5" customHeight="1" x14ac:dyDescent="0.15">
      <c r="A606" s="393"/>
    </row>
    <row r="607" spans="1:1" ht="13.5" customHeight="1" x14ac:dyDescent="0.15">
      <c r="A607" s="393"/>
    </row>
    <row r="608" spans="1:1" ht="13.5" customHeight="1" x14ac:dyDescent="0.15">
      <c r="A608" s="393"/>
    </row>
    <row r="609" spans="1:1" ht="13.5" customHeight="1" x14ac:dyDescent="0.15">
      <c r="A609" s="393"/>
    </row>
    <row r="610" spans="1:1" ht="13.5" customHeight="1" x14ac:dyDescent="0.15">
      <c r="A610" s="393"/>
    </row>
    <row r="611" spans="1:1" ht="13.5" customHeight="1" x14ac:dyDescent="0.15">
      <c r="A611" s="393"/>
    </row>
    <row r="612" spans="1:1" ht="13.5" customHeight="1" x14ac:dyDescent="0.15">
      <c r="A612" s="393"/>
    </row>
    <row r="613" spans="1:1" ht="13.5" customHeight="1" x14ac:dyDescent="0.15">
      <c r="A613" s="393"/>
    </row>
    <row r="614" spans="1:1" ht="13.5" customHeight="1" x14ac:dyDescent="0.15">
      <c r="A614" s="393"/>
    </row>
    <row r="615" spans="1:1" ht="13.5" customHeight="1" x14ac:dyDescent="0.15">
      <c r="A615" s="393"/>
    </row>
    <row r="616" spans="1:1" ht="13.5" customHeight="1" x14ac:dyDescent="0.15">
      <c r="A616" s="393"/>
    </row>
    <row r="617" spans="1:1" ht="13.5" customHeight="1" x14ac:dyDescent="0.15">
      <c r="A617" s="393"/>
    </row>
    <row r="618" spans="1:1" ht="13.5" customHeight="1" x14ac:dyDescent="0.15">
      <c r="A618" s="393"/>
    </row>
    <row r="619" spans="1:1" ht="13.5" customHeight="1" x14ac:dyDescent="0.15">
      <c r="A619" s="393"/>
    </row>
    <row r="620" spans="1:1" ht="13.5" customHeight="1" x14ac:dyDescent="0.15">
      <c r="A620" s="393"/>
    </row>
    <row r="621" spans="1:1" ht="13.5" customHeight="1" x14ac:dyDescent="0.15">
      <c r="A621" s="393"/>
    </row>
    <row r="622" spans="1:1" ht="13.5" customHeight="1" x14ac:dyDescent="0.15">
      <c r="A622" s="393"/>
    </row>
    <row r="623" spans="1:1" ht="13.5" customHeight="1" x14ac:dyDescent="0.15">
      <c r="A623" s="393"/>
    </row>
    <row r="624" spans="1:1" ht="13.5" customHeight="1" x14ac:dyDescent="0.15">
      <c r="A624" s="393"/>
    </row>
    <row r="625" spans="1:1" ht="13.5" customHeight="1" x14ac:dyDescent="0.15">
      <c r="A625" s="393"/>
    </row>
    <row r="626" spans="1:1" ht="13.5" customHeight="1" x14ac:dyDescent="0.15">
      <c r="A626" s="393"/>
    </row>
    <row r="627" spans="1:1" ht="13.5" customHeight="1" x14ac:dyDescent="0.15">
      <c r="A627" s="393"/>
    </row>
    <row r="628" spans="1:1" ht="13.5" customHeight="1" x14ac:dyDescent="0.15">
      <c r="A628" s="393"/>
    </row>
    <row r="629" spans="1:1" ht="13.5" customHeight="1" x14ac:dyDescent="0.15">
      <c r="A629" s="393"/>
    </row>
    <row r="630" spans="1:1" ht="13.5" customHeight="1" x14ac:dyDescent="0.15">
      <c r="A630" s="393"/>
    </row>
    <row r="631" spans="1:1" ht="13.5" customHeight="1" x14ac:dyDescent="0.15">
      <c r="A631" s="393"/>
    </row>
    <row r="632" spans="1:1" ht="13.5" customHeight="1" x14ac:dyDescent="0.15">
      <c r="A632" s="393"/>
    </row>
    <row r="633" spans="1:1" ht="13.5" customHeight="1" x14ac:dyDescent="0.15">
      <c r="A633" s="393"/>
    </row>
    <row r="634" spans="1:1" ht="13.5" customHeight="1" x14ac:dyDescent="0.15">
      <c r="A634" s="393"/>
    </row>
    <row r="635" spans="1:1" ht="13.5" customHeight="1" x14ac:dyDescent="0.15">
      <c r="A635" s="393"/>
    </row>
    <row r="636" spans="1:1" ht="13.5" customHeight="1" x14ac:dyDescent="0.15">
      <c r="A636" s="393"/>
    </row>
    <row r="637" spans="1:1" ht="13.5" customHeight="1" x14ac:dyDescent="0.15">
      <c r="A637" s="393"/>
    </row>
    <row r="638" spans="1:1" ht="13.5" customHeight="1" x14ac:dyDescent="0.15">
      <c r="A638" s="393"/>
    </row>
    <row r="639" spans="1:1" ht="13.5" customHeight="1" x14ac:dyDescent="0.15">
      <c r="A639" s="393"/>
    </row>
    <row r="640" spans="1:1" ht="13.5" customHeight="1" x14ac:dyDescent="0.15">
      <c r="A640" s="393"/>
    </row>
    <row r="641" spans="1:1" ht="13.5" customHeight="1" x14ac:dyDescent="0.15">
      <c r="A641" s="393"/>
    </row>
    <row r="642" spans="1:1" ht="13.5" customHeight="1" x14ac:dyDescent="0.15">
      <c r="A642" s="393"/>
    </row>
    <row r="643" spans="1:1" ht="13.5" customHeight="1" x14ac:dyDescent="0.15">
      <c r="A643" s="393"/>
    </row>
    <row r="644" spans="1:1" ht="13.5" customHeight="1" x14ac:dyDescent="0.15">
      <c r="A644" s="393"/>
    </row>
    <row r="645" spans="1:1" ht="13.5" customHeight="1" x14ac:dyDescent="0.15">
      <c r="A645" s="393"/>
    </row>
    <row r="646" spans="1:1" ht="13.5" customHeight="1" x14ac:dyDescent="0.15">
      <c r="A646" s="393"/>
    </row>
    <row r="647" spans="1:1" ht="13.5" customHeight="1" x14ac:dyDescent="0.15">
      <c r="A647" s="393"/>
    </row>
    <row r="648" spans="1:1" ht="13.5" customHeight="1" x14ac:dyDescent="0.15">
      <c r="A648" s="393"/>
    </row>
    <row r="649" spans="1:1" ht="13.5" customHeight="1" x14ac:dyDescent="0.15">
      <c r="A649" s="393"/>
    </row>
    <row r="650" spans="1:1" ht="13.5" customHeight="1" x14ac:dyDescent="0.15">
      <c r="A650" s="393"/>
    </row>
    <row r="651" spans="1:1" ht="13.5" customHeight="1" x14ac:dyDescent="0.15">
      <c r="A651" s="393"/>
    </row>
    <row r="652" spans="1:1" ht="13.5" customHeight="1" x14ac:dyDescent="0.15">
      <c r="A652" s="393"/>
    </row>
    <row r="653" spans="1:1" ht="13.5" customHeight="1" x14ac:dyDescent="0.15">
      <c r="A653" s="393"/>
    </row>
    <row r="654" spans="1:1" ht="13.5" customHeight="1" x14ac:dyDescent="0.15">
      <c r="A654" s="393"/>
    </row>
    <row r="655" spans="1:1" ht="13.5" customHeight="1" x14ac:dyDescent="0.15">
      <c r="A655" s="393"/>
    </row>
    <row r="656" spans="1:1" ht="13.5" customHeight="1" x14ac:dyDescent="0.15">
      <c r="A656" s="393"/>
    </row>
    <row r="657" spans="1:1" ht="13.5" customHeight="1" x14ac:dyDescent="0.15">
      <c r="A657" s="393"/>
    </row>
    <row r="658" spans="1:1" ht="13.5" customHeight="1" x14ac:dyDescent="0.15">
      <c r="A658" s="393"/>
    </row>
    <row r="659" spans="1:1" ht="13.5" customHeight="1" x14ac:dyDescent="0.15">
      <c r="A659" s="393"/>
    </row>
    <row r="660" spans="1:1" ht="13.5" customHeight="1" x14ac:dyDescent="0.15">
      <c r="A660" s="393"/>
    </row>
    <row r="661" spans="1:1" ht="13.5" customHeight="1" x14ac:dyDescent="0.15">
      <c r="A661" s="393"/>
    </row>
    <row r="662" spans="1:1" ht="13.5" customHeight="1" x14ac:dyDescent="0.15">
      <c r="A662" s="393"/>
    </row>
    <row r="663" spans="1:1" ht="13.5" customHeight="1" x14ac:dyDescent="0.15">
      <c r="A663" s="393"/>
    </row>
    <row r="664" spans="1:1" ht="13.5" customHeight="1" x14ac:dyDescent="0.15">
      <c r="A664" s="393"/>
    </row>
    <row r="665" spans="1:1" ht="13.5" customHeight="1" x14ac:dyDescent="0.15">
      <c r="A665" s="393"/>
    </row>
    <row r="666" spans="1:1" ht="13.5" customHeight="1" x14ac:dyDescent="0.15">
      <c r="A666" s="393"/>
    </row>
    <row r="667" spans="1:1" ht="13.5" customHeight="1" x14ac:dyDescent="0.15">
      <c r="A667" s="393"/>
    </row>
    <row r="668" spans="1:1" ht="13.5" customHeight="1" x14ac:dyDescent="0.15">
      <c r="A668" s="393"/>
    </row>
    <row r="669" spans="1:1" ht="13.5" customHeight="1" x14ac:dyDescent="0.15">
      <c r="A669" s="393"/>
    </row>
    <row r="670" spans="1:1" ht="13.5" customHeight="1" x14ac:dyDescent="0.15">
      <c r="A670" s="393"/>
    </row>
    <row r="671" spans="1:1" ht="13.5" customHeight="1" x14ac:dyDescent="0.15">
      <c r="A671" s="393"/>
    </row>
    <row r="672" spans="1:1" ht="13.5" customHeight="1" x14ac:dyDescent="0.15">
      <c r="A672" s="393"/>
    </row>
    <row r="673" spans="1:1" ht="13.5" customHeight="1" x14ac:dyDescent="0.15">
      <c r="A673" s="393"/>
    </row>
    <row r="674" spans="1:1" ht="13.5" customHeight="1" x14ac:dyDescent="0.15">
      <c r="A674" s="393"/>
    </row>
    <row r="675" spans="1:1" ht="13.5" customHeight="1" x14ac:dyDescent="0.15">
      <c r="A675" s="393"/>
    </row>
    <row r="676" spans="1:1" ht="13.5" customHeight="1" x14ac:dyDescent="0.15">
      <c r="A676" s="393"/>
    </row>
    <row r="677" spans="1:1" ht="13.5" customHeight="1" x14ac:dyDescent="0.15">
      <c r="A677" s="393"/>
    </row>
    <row r="678" spans="1:1" ht="13.5" customHeight="1" x14ac:dyDescent="0.15">
      <c r="A678" s="393"/>
    </row>
    <row r="679" spans="1:1" ht="13.5" customHeight="1" x14ac:dyDescent="0.15">
      <c r="A679" s="393"/>
    </row>
    <row r="680" spans="1:1" ht="13.5" customHeight="1" x14ac:dyDescent="0.15">
      <c r="A680" s="393"/>
    </row>
    <row r="681" spans="1:1" ht="13.5" customHeight="1" x14ac:dyDescent="0.15">
      <c r="A681" s="393"/>
    </row>
    <row r="682" spans="1:1" ht="13.5" customHeight="1" x14ac:dyDescent="0.15">
      <c r="A682" s="393"/>
    </row>
    <row r="683" spans="1:1" ht="13.5" customHeight="1" x14ac:dyDescent="0.15">
      <c r="A683" s="393"/>
    </row>
    <row r="684" spans="1:1" ht="13.5" customHeight="1" x14ac:dyDescent="0.15">
      <c r="A684" s="393"/>
    </row>
    <row r="685" spans="1:1" ht="13.5" customHeight="1" x14ac:dyDescent="0.15">
      <c r="A685" s="393"/>
    </row>
    <row r="686" spans="1:1" ht="13.5" customHeight="1" x14ac:dyDescent="0.15">
      <c r="A686" s="393"/>
    </row>
    <row r="687" spans="1:1" ht="13.5" customHeight="1" x14ac:dyDescent="0.15">
      <c r="A687" s="393"/>
    </row>
    <row r="688" spans="1:1" ht="13.5" customHeight="1" x14ac:dyDescent="0.15">
      <c r="A688" s="393"/>
    </row>
    <row r="689" spans="1:1" ht="13.5" customHeight="1" x14ac:dyDescent="0.15">
      <c r="A689" s="393"/>
    </row>
    <row r="690" spans="1:1" ht="13.5" customHeight="1" x14ac:dyDescent="0.15">
      <c r="A690" s="393"/>
    </row>
    <row r="691" spans="1:1" ht="13.5" customHeight="1" x14ac:dyDescent="0.15">
      <c r="A691" s="393"/>
    </row>
    <row r="692" spans="1:1" ht="13.5" customHeight="1" x14ac:dyDescent="0.15">
      <c r="A692" s="393"/>
    </row>
    <row r="693" spans="1:1" ht="13.5" customHeight="1" x14ac:dyDescent="0.15">
      <c r="A693" s="393"/>
    </row>
    <row r="694" spans="1:1" ht="13.5" customHeight="1" x14ac:dyDescent="0.15">
      <c r="A694" s="393"/>
    </row>
    <row r="695" spans="1:1" ht="13.5" customHeight="1" x14ac:dyDescent="0.15">
      <c r="A695" s="393"/>
    </row>
    <row r="696" spans="1:1" ht="13.5" customHeight="1" x14ac:dyDescent="0.15">
      <c r="A696" s="393"/>
    </row>
    <row r="697" spans="1:1" ht="13.5" customHeight="1" x14ac:dyDescent="0.15">
      <c r="A697" s="393"/>
    </row>
    <row r="698" spans="1:1" ht="13.5" customHeight="1" x14ac:dyDescent="0.15">
      <c r="A698" s="393"/>
    </row>
    <row r="699" spans="1:1" ht="13.5" customHeight="1" x14ac:dyDescent="0.15">
      <c r="A699" s="393"/>
    </row>
    <row r="700" spans="1:1" ht="13.5" customHeight="1" x14ac:dyDescent="0.15">
      <c r="A700" s="393"/>
    </row>
    <row r="701" spans="1:1" ht="13.5" customHeight="1" x14ac:dyDescent="0.15">
      <c r="A701" s="393"/>
    </row>
    <row r="702" spans="1:1" ht="13.5" customHeight="1" x14ac:dyDescent="0.15">
      <c r="A702" s="393"/>
    </row>
    <row r="703" spans="1:1" ht="13.5" customHeight="1" x14ac:dyDescent="0.15">
      <c r="A703" s="393"/>
    </row>
    <row r="704" spans="1:1" ht="13.5" customHeight="1" x14ac:dyDescent="0.15">
      <c r="A704" s="393"/>
    </row>
    <row r="705" spans="1:1" ht="13.5" customHeight="1" x14ac:dyDescent="0.15">
      <c r="A705" s="393"/>
    </row>
    <row r="706" spans="1:1" ht="13.5" customHeight="1" x14ac:dyDescent="0.15">
      <c r="A706" s="393"/>
    </row>
    <row r="707" spans="1:1" ht="13.5" customHeight="1" x14ac:dyDescent="0.15">
      <c r="A707" s="393"/>
    </row>
    <row r="708" spans="1:1" ht="13.5" customHeight="1" x14ac:dyDescent="0.15">
      <c r="A708" s="393"/>
    </row>
    <row r="709" spans="1:1" ht="13.5" customHeight="1" x14ac:dyDescent="0.15">
      <c r="A709" s="393"/>
    </row>
    <row r="710" spans="1:1" ht="13.5" customHeight="1" x14ac:dyDescent="0.15">
      <c r="A710" s="393"/>
    </row>
    <row r="711" spans="1:1" ht="13.5" customHeight="1" x14ac:dyDescent="0.15">
      <c r="A711" s="393"/>
    </row>
    <row r="712" spans="1:1" ht="13.5" customHeight="1" x14ac:dyDescent="0.15">
      <c r="A712" s="393"/>
    </row>
    <row r="713" spans="1:1" ht="13.5" customHeight="1" x14ac:dyDescent="0.15">
      <c r="A713" s="393"/>
    </row>
    <row r="714" spans="1:1" ht="13.5" customHeight="1" x14ac:dyDescent="0.15">
      <c r="A714" s="393"/>
    </row>
    <row r="715" spans="1:1" ht="13.5" customHeight="1" x14ac:dyDescent="0.15">
      <c r="A715" s="393"/>
    </row>
    <row r="716" spans="1:1" ht="13.5" customHeight="1" x14ac:dyDescent="0.15">
      <c r="A716" s="393"/>
    </row>
    <row r="717" spans="1:1" ht="13.5" customHeight="1" x14ac:dyDescent="0.15">
      <c r="A717" s="393"/>
    </row>
    <row r="718" spans="1:1" ht="13.5" customHeight="1" x14ac:dyDescent="0.15">
      <c r="A718" s="393"/>
    </row>
    <row r="719" spans="1:1" ht="13.5" customHeight="1" x14ac:dyDescent="0.15">
      <c r="A719" s="393"/>
    </row>
    <row r="720" spans="1:1" ht="13.5" customHeight="1" x14ac:dyDescent="0.15">
      <c r="A720" s="393"/>
    </row>
    <row r="721" spans="1:1" ht="13.5" customHeight="1" x14ac:dyDescent="0.15">
      <c r="A721" s="393"/>
    </row>
    <row r="722" spans="1:1" ht="13.5" customHeight="1" x14ac:dyDescent="0.15">
      <c r="A722" s="393"/>
    </row>
    <row r="723" spans="1:1" ht="13.5" customHeight="1" x14ac:dyDescent="0.15">
      <c r="A723" s="393"/>
    </row>
    <row r="724" spans="1:1" ht="13.5" customHeight="1" x14ac:dyDescent="0.15">
      <c r="A724" s="393"/>
    </row>
    <row r="725" spans="1:1" ht="13.5" customHeight="1" x14ac:dyDescent="0.15">
      <c r="A725" s="393"/>
    </row>
    <row r="726" spans="1:1" ht="13.5" customHeight="1" x14ac:dyDescent="0.15">
      <c r="A726" s="393"/>
    </row>
    <row r="727" spans="1:1" ht="13.5" customHeight="1" x14ac:dyDescent="0.15">
      <c r="A727" s="393"/>
    </row>
    <row r="728" spans="1:1" ht="13.5" customHeight="1" x14ac:dyDescent="0.15">
      <c r="A728" s="393"/>
    </row>
    <row r="729" spans="1:1" ht="13.5" customHeight="1" x14ac:dyDescent="0.15">
      <c r="A729" s="393"/>
    </row>
    <row r="730" spans="1:1" ht="13.5" customHeight="1" x14ac:dyDescent="0.15">
      <c r="A730" s="393"/>
    </row>
    <row r="731" spans="1:1" ht="13.5" customHeight="1" x14ac:dyDescent="0.15">
      <c r="A731" s="393"/>
    </row>
    <row r="732" spans="1:1" ht="13.5" customHeight="1" x14ac:dyDescent="0.15">
      <c r="A732" s="393"/>
    </row>
    <row r="733" spans="1:1" ht="13.5" customHeight="1" x14ac:dyDescent="0.15">
      <c r="A733" s="393"/>
    </row>
    <row r="734" spans="1:1" ht="13.5" customHeight="1" x14ac:dyDescent="0.15">
      <c r="A734" s="393"/>
    </row>
    <row r="735" spans="1:1" ht="13.5" customHeight="1" x14ac:dyDescent="0.15">
      <c r="A735" s="393"/>
    </row>
    <row r="736" spans="1:1" ht="13.5" customHeight="1" x14ac:dyDescent="0.15">
      <c r="A736" s="393"/>
    </row>
    <row r="737" spans="1:1" ht="13.5" customHeight="1" x14ac:dyDescent="0.15">
      <c r="A737" s="393"/>
    </row>
    <row r="738" spans="1:1" ht="13.5" customHeight="1" x14ac:dyDescent="0.15">
      <c r="A738" s="393"/>
    </row>
    <row r="739" spans="1:1" ht="13.5" customHeight="1" x14ac:dyDescent="0.15">
      <c r="A739" s="393"/>
    </row>
    <row r="740" spans="1:1" ht="13.5" customHeight="1" x14ac:dyDescent="0.15">
      <c r="A740" s="393"/>
    </row>
    <row r="741" spans="1:1" ht="13.5" customHeight="1" x14ac:dyDescent="0.15">
      <c r="A741" s="393"/>
    </row>
    <row r="742" spans="1:1" ht="13.5" customHeight="1" x14ac:dyDescent="0.15">
      <c r="A742" s="393"/>
    </row>
    <row r="743" spans="1:1" ht="13.5" customHeight="1" x14ac:dyDescent="0.15">
      <c r="A743" s="393"/>
    </row>
    <row r="744" spans="1:1" ht="13.5" customHeight="1" x14ac:dyDescent="0.15">
      <c r="A744" s="393"/>
    </row>
    <row r="745" spans="1:1" ht="13.5" customHeight="1" x14ac:dyDescent="0.15">
      <c r="A745" s="393"/>
    </row>
    <row r="746" spans="1:1" ht="13.5" customHeight="1" x14ac:dyDescent="0.15">
      <c r="A746" s="393"/>
    </row>
    <row r="747" spans="1:1" ht="13.5" customHeight="1" x14ac:dyDescent="0.15">
      <c r="A747" s="393"/>
    </row>
    <row r="748" spans="1:1" ht="13.5" customHeight="1" x14ac:dyDescent="0.15">
      <c r="A748" s="393"/>
    </row>
    <row r="749" spans="1:1" ht="13.5" customHeight="1" x14ac:dyDescent="0.15">
      <c r="A749" s="393"/>
    </row>
    <row r="750" spans="1:1" ht="13.5" customHeight="1" x14ac:dyDescent="0.15">
      <c r="A750" s="393"/>
    </row>
    <row r="751" spans="1:1" ht="13.5" customHeight="1" x14ac:dyDescent="0.15">
      <c r="A751" s="393"/>
    </row>
    <row r="752" spans="1:1" ht="13.5" customHeight="1" x14ac:dyDescent="0.15">
      <c r="A752" s="393"/>
    </row>
    <row r="753" spans="1:1" ht="13.5" customHeight="1" x14ac:dyDescent="0.15">
      <c r="A753" s="393"/>
    </row>
    <row r="754" spans="1:1" ht="13.5" customHeight="1" x14ac:dyDescent="0.15">
      <c r="A754" s="393"/>
    </row>
    <row r="755" spans="1:1" ht="13.5" customHeight="1" x14ac:dyDescent="0.15">
      <c r="A755" s="393"/>
    </row>
    <row r="756" spans="1:1" ht="13.5" customHeight="1" x14ac:dyDescent="0.15">
      <c r="A756" s="393"/>
    </row>
    <row r="757" spans="1:1" ht="13.5" customHeight="1" x14ac:dyDescent="0.15">
      <c r="A757" s="393"/>
    </row>
    <row r="758" spans="1:1" ht="13.5" customHeight="1" x14ac:dyDescent="0.15">
      <c r="A758" s="393"/>
    </row>
    <row r="759" spans="1:1" ht="13.5" customHeight="1" x14ac:dyDescent="0.15">
      <c r="A759" s="393"/>
    </row>
    <row r="760" spans="1:1" ht="13.5" customHeight="1" x14ac:dyDescent="0.15">
      <c r="A760" s="393"/>
    </row>
    <row r="761" spans="1:1" ht="13.5" customHeight="1" x14ac:dyDescent="0.15">
      <c r="A761" s="393"/>
    </row>
    <row r="762" spans="1:1" ht="13.5" customHeight="1" x14ac:dyDescent="0.15">
      <c r="A762" s="393"/>
    </row>
    <row r="763" spans="1:1" ht="13.5" customHeight="1" x14ac:dyDescent="0.15">
      <c r="A763" s="393"/>
    </row>
    <row r="764" spans="1:1" ht="13.5" customHeight="1" x14ac:dyDescent="0.15">
      <c r="A764" s="393"/>
    </row>
    <row r="765" spans="1:1" ht="13.5" customHeight="1" x14ac:dyDescent="0.15">
      <c r="A765" s="393"/>
    </row>
    <row r="766" spans="1:1" ht="13.5" customHeight="1" x14ac:dyDescent="0.15">
      <c r="A766" s="393"/>
    </row>
    <row r="767" spans="1:1" ht="13.5" customHeight="1" x14ac:dyDescent="0.15">
      <c r="A767" s="393"/>
    </row>
    <row r="768" spans="1:1" ht="13.5" customHeight="1" x14ac:dyDescent="0.15">
      <c r="A768" s="393"/>
    </row>
    <row r="769" spans="1:1" ht="13.5" customHeight="1" x14ac:dyDescent="0.15">
      <c r="A769" s="393"/>
    </row>
    <row r="770" spans="1:1" ht="13.5" customHeight="1" x14ac:dyDescent="0.15">
      <c r="A770" s="393"/>
    </row>
    <row r="771" spans="1:1" ht="13.5" customHeight="1" x14ac:dyDescent="0.15">
      <c r="A771" s="393"/>
    </row>
    <row r="772" spans="1:1" ht="13.5" customHeight="1" x14ac:dyDescent="0.15">
      <c r="A772" s="393"/>
    </row>
    <row r="773" spans="1:1" ht="13.5" customHeight="1" x14ac:dyDescent="0.15">
      <c r="A773" s="393"/>
    </row>
    <row r="774" spans="1:1" ht="13.5" customHeight="1" x14ac:dyDescent="0.15">
      <c r="A774" s="393"/>
    </row>
    <row r="775" spans="1:1" ht="13.5" customHeight="1" x14ac:dyDescent="0.15">
      <c r="A775" s="393"/>
    </row>
    <row r="776" spans="1:1" ht="13.5" customHeight="1" x14ac:dyDescent="0.15">
      <c r="A776" s="393"/>
    </row>
    <row r="777" spans="1:1" ht="13.5" customHeight="1" x14ac:dyDescent="0.15">
      <c r="A777" s="393"/>
    </row>
    <row r="778" spans="1:1" ht="13.5" customHeight="1" x14ac:dyDescent="0.15">
      <c r="A778" s="393"/>
    </row>
    <row r="779" spans="1:1" ht="13.5" customHeight="1" x14ac:dyDescent="0.15">
      <c r="A779" s="393"/>
    </row>
    <row r="780" spans="1:1" ht="13.5" customHeight="1" x14ac:dyDescent="0.15">
      <c r="A780" s="393"/>
    </row>
    <row r="781" spans="1:1" ht="13.5" customHeight="1" x14ac:dyDescent="0.15">
      <c r="A781" s="393"/>
    </row>
    <row r="782" spans="1:1" ht="13.5" customHeight="1" x14ac:dyDescent="0.15">
      <c r="A782" s="393"/>
    </row>
    <row r="783" spans="1:1" ht="13.5" customHeight="1" x14ac:dyDescent="0.15">
      <c r="A783" s="393"/>
    </row>
    <row r="784" spans="1:1" ht="13.5" customHeight="1" x14ac:dyDescent="0.15">
      <c r="A784" s="393"/>
    </row>
    <row r="785" spans="1:1" ht="13.5" customHeight="1" x14ac:dyDescent="0.15">
      <c r="A785" s="393"/>
    </row>
    <row r="786" spans="1:1" ht="13.5" customHeight="1" x14ac:dyDescent="0.15">
      <c r="A786" s="393"/>
    </row>
    <row r="787" spans="1:1" ht="13.5" customHeight="1" x14ac:dyDescent="0.15">
      <c r="A787" s="393"/>
    </row>
    <row r="788" spans="1:1" ht="13.5" customHeight="1" x14ac:dyDescent="0.15">
      <c r="A788" s="393"/>
    </row>
    <row r="789" spans="1:1" ht="13.5" customHeight="1" x14ac:dyDescent="0.15">
      <c r="A789" s="393"/>
    </row>
    <row r="790" spans="1:1" ht="13.5" customHeight="1" x14ac:dyDescent="0.15">
      <c r="A790" s="393"/>
    </row>
    <row r="791" spans="1:1" ht="13.5" customHeight="1" x14ac:dyDescent="0.15">
      <c r="A791" s="393"/>
    </row>
    <row r="792" spans="1:1" ht="13.5" customHeight="1" x14ac:dyDescent="0.15">
      <c r="A792" s="393"/>
    </row>
    <row r="793" spans="1:1" ht="13.5" customHeight="1" x14ac:dyDescent="0.15">
      <c r="A793" s="393"/>
    </row>
    <row r="794" spans="1:1" ht="13.5" customHeight="1" x14ac:dyDescent="0.15">
      <c r="A794" s="393"/>
    </row>
    <row r="795" spans="1:1" ht="13.5" customHeight="1" x14ac:dyDescent="0.15">
      <c r="A795" s="393"/>
    </row>
    <row r="796" spans="1:1" ht="13.5" customHeight="1" x14ac:dyDescent="0.15">
      <c r="A796" s="393"/>
    </row>
    <row r="797" spans="1:1" ht="13.5" customHeight="1" x14ac:dyDescent="0.15">
      <c r="A797" s="393"/>
    </row>
    <row r="798" spans="1:1" ht="13.5" customHeight="1" x14ac:dyDescent="0.15">
      <c r="A798" s="393"/>
    </row>
    <row r="799" spans="1:1" ht="13.5" customHeight="1" x14ac:dyDescent="0.15">
      <c r="A799" s="393"/>
    </row>
    <row r="800" spans="1:1" ht="13.5" customHeight="1" x14ac:dyDescent="0.15">
      <c r="A800" s="393"/>
    </row>
    <row r="801" spans="1:1" ht="13.5" customHeight="1" x14ac:dyDescent="0.15">
      <c r="A801" s="393"/>
    </row>
    <row r="802" spans="1:1" ht="13.5" customHeight="1" x14ac:dyDescent="0.15">
      <c r="A802" s="393"/>
    </row>
    <row r="803" spans="1:1" ht="13.5" customHeight="1" x14ac:dyDescent="0.15">
      <c r="A803" s="393"/>
    </row>
    <row r="804" spans="1:1" ht="13.5" customHeight="1" x14ac:dyDescent="0.15">
      <c r="A804" s="393"/>
    </row>
    <row r="805" spans="1:1" ht="13.5" customHeight="1" x14ac:dyDescent="0.15">
      <c r="A805" s="393"/>
    </row>
    <row r="806" spans="1:1" ht="13.5" customHeight="1" x14ac:dyDescent="0.15">
      <c r="A806" s="393"/>
    </row>
    <row r="807" spans="1:1" ht="13.5" customHeight="1" x14ac:dyDescent="0.15">
      <c r="A807" s="393"/>
    </row>
    <row r="808" spans="1:1" ht="13.5" customHeight="1" x14ac:dyDescent="0.15">
      <c r="A808" s="393"/>
    </row>
    <row r="809" spans="1:1" ht="13.5" customHeight="1" x14ac:dyDescent="0.15">
      <c r="A809" s="393"/>
    </row>
    <row r="810" spans="1:1" ht="13.5" customHeight="1" x14ac:dyDescent="0.15">
      <c r="A810" s="393"/>
    </row>
    <row r="811" spans="1:1" ht="13.5" customHeight="1" x14ac:dyDescent="0.15">
      <c r="A811" s="393"/>
    </row>
    <row r="812" spans="1:1" ht="13.5" customHeight="1" x14ac:dyDescent="0.15">
      <c r="A812" s="393"/>
    </row>
    <row r="813" spans="1:1" ht="13.5" customHeight="1" x14ac:dyDescent="0.15">
      <c r="A813" s="393"/>
    </row>
    <row r="814" spans="1:1" ht="13.5" customHeight="1" x14ac:dyDescent="0.15">
      <c r="A814" s="393"/>
    </row>
    <row r="815" spans="1:1" ht="13.5" customHeight="1" x14ac:dyDescent="0.15">
      <c r="A815" s="393"/>
    </row>
    <row r="816" spans="1:1" ht="13.5" customHeight="1" x14ac:dyDescent="0.15">
      <c r="A816" s="393"/>
    </row>
    <row r="817" spans="1:1" ht="13.5" customHeight="1" x14ac:dyDescent="0.15">
      <c r="A817" s="393"/>
    </row>
    <row r="818" spans="1:1" ht="13.5" customHeight="1" x14ac:dyDescent="0.15">
      <c r="A818" s="393"/>
    </row>
    <row r="819" spans="1:1" ht="13.5" customHeight="1" x14ac:dyDescent="0.15">
      <c r="A819" s="393"/>
    </row>
    <row r="820" spans="1:1" ht="13.5" customHeight="1" x14ac:dyDescent="0.15">
      <c r="A820" s="393"/>
    </row>
    <row r="821" spans="1:1" ht="13.5" customHeight="1" x14ac:dyDescent="0.15">
      <c r="A821" s="393"/>
    </row>
    <row r="822" spans="1:1" ht="13.5" customHeight="1" x14ac:dyDescent="0.15">
      <c r="A822" s="393"/>
    </row>
    <row r="823" spans="1:1" ht="13.5" customHeight="1" x14ac:dyDescent="0.15">
      <c r="A823" s="393"/>
    </row>
    <row r="824" spans="1:1" ht="13.5" customHeight="1" x14ac:dyDescent="0.15">
      <c r="A824" s="393"/>
    </row>
    <row r="825" spans="1:1" ht="13.5" customHeight="1" x14ac:dyDescent="0.15">
      <c r="A825" s="393"/>
    </row>
    <row r="826" spans="1:1" ht="13.5" customHeight="1" x14ac:dyDescent="0.15">
      <c r="A826" s="393"/>
    </row>
    <row r="827" spans="1:1" ht="13.5" customHeight="1" x14ac:dyDescent="0.15">
      <c r="A827" s="393"/>
    </row>
    <row r="828" spans="1:1" ht="13.5" customHeight="1" x14ac:dyDescent="0.15">
      <c r="A828" s="393"/>
    </row>
    <row r="829" spans="1:1" ht="13.5" customHeight="1" x14ac:dyDescent="0.15">
      <c r="A829" s="393"/>
    </row>
    <row r="830" spans="1:1" ht="13.5" customHeight="1" x14ac:dyDescent="0.15">
      <c r="A830" s="393"/>
    </row>
    <row r="831" spans="1:1" ht="13.5" customHeight="1" x14ac:dyDescent="0.15">
      <c r="A831" s="393"/>
    </row>
    <row r="832" spans="1:1" ht="13.5" customHeight="1" x14ac:dyDescent="0.15">
      <c r="A832" s="393"/>
    </row>
    <row r="833" spans="1:1" ht="13.5" customHeight="1" x14ac:dyDescent="0.15">
      <c r="A833" s="393"/>
    </row>
    <row r="834" spans="1:1" ht="13.5" customHeight="1" x14ac:dyDescent="0.15">
      <c r="A834" s="393"/>
    </row>
    <row r="835" spans="1:1" ht="13.5" customHeight="1" x14ac:dyDescent="0.15">
      <c r="A835" s="393"/>
    </row>
    <row r="836" spans="1:1" ht="13.5" customHeight="1" x14ac:dyDescent="0.15">
      <c r="A836" s="393"/>
    </row>
    <row r="837" spans="1:1" ht="13.5" customHeight="1" x14ac:dyDescent="0.15">
      <c r="A837" s="393"/>
    </row>
    <row r="838" spans="1:1" ht="13.5" customHeight="1" x14ac:dyDescent="0.15">
      <c r="A838" s="393"/>
    </row>
    <row r="839" spans="1:1" ht="13.5" customHeight="1" x14ac:dyDescent="0.15">
      <c r="A839" s="393"/>
    </row>
    <row r="840" spans="1:1" ht="13.5" customHeight="1" x14ac:dyDescent="0.15">
      <c r="A840" s="393"/>
    </row>
    <row r="841" spans="1:1" ht="13.5" customHeight="1" x14ac:dyDescent="0.15">
      <c r="A841" s="393"/>
    </row>
    <row r="842" spans="1:1" ht="13.5" customHeight="1" x14ac:dyDescent="0.15">
      <c r="A842" s="393"/>
    </row>
    <row r="843" spans="1:1" ht="13.5" customHeight="1" x14ac:dyDescent="0.15">
      <c r="A843" s="393"/>
    </row>
    <row r="844" spans="1:1" ht="13.5" customHeight="1" x14ac:dyDescent="0.15">
      <c r="A844" s="393"/>
    </row>
    <row r="845" spans="1:1" ht="13.5" customHeight="1" x14ac:dyDescent="0.15">
      <c r="A845" s="393"/>
    </row>
    <row r="846" spans="1:1" ht="13.5" customHeight="1" x14ac:dyDescent="0.15">
      <c r="A846" s="393"/>
    </row>
    <row r="847" spans="1:1" ht="13.5" customHeight="1" x14ac:dyDescent="0.15">
      <c r="A847" s="393"/>
    </row>
    <row r="848" spans="1:1" ht="13.5" customHeight="1" x14ac:dyDescent="0.15">
      <c r="A848" s="393"/>
    </row>
    <row r="849" spans="1:1" ht="13.5" customHeight="1" x14ac:dyDescent="0.15">
      <c r="A849" s="393"/>
    </row>
    <row r="850" spans="1:1" ht="13.5" customHeight="1" x14ac:dyDescent="0.15">
      <c r="A850" s="393"/>
    </row>
    <row r="851" spans="1:1" ht="13.5" customHeight="1" x14ac:dyDescent="0.15">
      <c r="A851" s="393"/>
    </row>
    <row r="852" spans="1:1" ht="13.5" customHeight="1" x14ac:dyDescent="0.15">
      <c r="A852" s="393"/>
    </row>
    <row r="853" spans="1:1" ht="13.5" customHeight="1" x14ac:dyDescent="0.15">
      <c r="A853" s="393"/>
    </row>
    <row r="854" spans="1:1" ht="13.5" customHeight="1" x14ac:dyDescent="0.15">
      <c r="A854" s="393"/>
    </row>
    <row r="855" spans="1:1" ht="13.5" customHeight="1" x14ac:dyDescent="0.15">
      <c r="A855" s="393"/>
    </row>
    <row r="856" spans="1:1" ht="13.5" customHeight="1" x14ac:dyDescent="0.15">
      <c r="A856" s="393"/>
    </row>
    <row r="857" spans="1:1" ht="13.5" customHeight="1" x14ac:dyDescent="0.15">
      <c r="A857" s="393"/>
    </row>
    <row r="858" spans="1:1" ht="13.5" customHeight="1" x14ac:dyDescent="0.15">
      <c r="A858" s="393"/>
    </row>
    <row r="859" spans="1:1" ht="13.5" customHeight="1" x14ac:dyDescent="0.15">
      <c r="A859" s="393"/>
    </row>
    <row r="860" spans="1:1" ht="13.5" customHeight="1" x14ac:dyDescent="0.15">
      <c r="A860" s="393"/>
    </row>
    <row r="861" spans="1:1" ht="13.5" customHeight="1" x14ac:dyDescent="0.15">
      <c r="A861" s="393"/>
    </row>
    <row r="862" spans="1:1" ht="13.5" customHeight="1" x14ac:dyDescent="0.15">
      <c r="A862" s="393"/>
    </row>
    <row r="863" spans="1:1" ht="13.5" customHeight="1" x14ac:dyDescent="0.15">
      <c r="A863" s="393"/>
    </row>
    <row r="864" spans="1:1" ht="13.5" customHeight="1" x14ac:dyDescent="0.15">
      <c r="A864" s="393"/>
    </row>
    <row r="865" spans="1:1" ht="13.5" customHeight="1" x14ac:dyDescent="0.15">
      <c r="A865" s="393"/>
    </row>
    <row r="866" spans="1:1" ht="13.5" customHeight="1" x14ac:dyDescent="0.15">
      <c r="A866" s="393"/>
    </row>
    <row r="867" spans="1:1" ht="13.5" customHeight="1" x14ac:dyDescent="0.15">
      <c r="A867" s="393"/>
    </row>
    <row r="868" spans="1:1" ht="13.5" customHeight="1" x14ac:dyDescent="0.15">
      <c r="A868" s="393"/>
    </row>
    <row r="869" spans="1:1" ht="13.5" customHeight="1" x14ac:dyDescent="0.15">
      <c r="A869" s="393"/>
    </row>
    <row r="870" spans="1:1" ht="13.5" customHeight="1" x14ac:dyDescent="0.15">
      <c r="A870" s="393"/>
    </row>
    <row r="871" spans="1:1" ht="13.5" customHeight="1" x14ac:dyDescent="0.15">
      <c r="A871" s="393"/>
    </row>
    <row r="872" spans="1:1" ht="13.5" customHeight="1" x14ac:dyDescent="0.15">
      <c r="A872" s="393"/>
    </row>
    <row r="873" spans="1:1" ht="13.5" customHeight="1" x14ac:dyDescent="0.15">
      <c r="A873" s="393"/>
    </row>
    <row r="874" spans="1:1" ht="13.5" customHeight="1" x14ac:dyDescent="0.15">
      <c r="A874" s="393"/>
    </row>
    <row r="875" spans="1:1" ht="13.5" customHeight="1" x14ac:dyDescent="0.15">
      <c r="A875" s="393"/>
    </row>
    <row r="876" spans="1:1" ht="13.5" customHeight="1" x14ac:dyDescent="0.15">
      <c r="A876" s="393"/>
    </row>
    <row r="877" spans="1:1" ht="13.5" customHeight="1" x14ac:dyDescent="0.15">
      <c r="A877" s="393"/>
    </row>
    <row r="878" spans="1:1" ht="13.5" customHeight="1" x14ac:dyDescent="0.15">
      <c r="A878" s="393"/>
    </row>
    <row r="879" spans="1:1" ht="13.5" customHeight="1" x14ac:dyDescent="0.15">
      <c r="A879" s="393"/>
    </row>
    <row r="880" spans="1:1" ht="13.5" customHeight="1" x14ac:dyDescent="0.15">
      <c r="A880" s="393"/>
    </row>
    <row r="881" spans="1:1" ht="13.5" customHeight="1" x14ac:dyDescent="0.15">
      <c r="A881" s="393"/>
    </row>
    <row r="882" spans="1:1" ht="13.5" customHeight="1" x14ac:dyDescent="0.15">
      <c r="A882" s="393"/>
    </row>
    <row r="883" spans="1:1" ht="13.5" customHeight="1" x14ac:dyDescent="0.15">
      <c r="A883" s="393"/>
    </row>
    <row r="884" spans="1:1" ht="13.5" customHeight="1" x14ac:dyDescent="0.15">
      <c r="A884" s="393"/>
    </row>
    <row r="885" spans="1:1" ht="13.5" customHeight="1" x14ac:dyDescent="0.15">
      <c r="A885" s="393"/>
    </row>
    <row r="886" spans="1:1" ht="13.5" customHeight="1" x14ac:dyDescent="0.15">
      <c r="A886" s="393"/>
    </row>
    <row r="887" spans="1:1" ht="13.5" customHeight="1" x14ac:dyDescent="0.15">
      <c r="A887" s="393"/>
    </row>
    <row r="888" spans="1:1" ht="13.5" customHeight="1" x14ac:dyDescent="0.15">
      <c r="A888" s="393"/>
    </row>
    <row r="889" spans="1:1" ht="13.5" customHeight="1" x14ac:dyDescent="0.15">
      <c r="A889" s="393"/>
    </row>
    <row r="890" spans="1:1" ht="13.5" customHeight="1" x14ac:dyDescent="0.15">
      <c r="A890" s="393"/>
    </row>
    <row r="891" spans="1:1" ht="13.5" customHeight="1" x14ac:dyDescent="0.15">
      <c r="A891" s="393"/>
    </row>
    <row r="892" spans="1:1" ht="13.5" customHeight="1" x14ac:dyDescent="0.15">
      <c r="A892" s="393"/>
    </row>
    <row r="893" spans="1:1" ht="13.5" customHeight="1" x14ac:dyDescent="0.15">
      <c r="A893" s="393"/>
    </row>
    <row r="894" spans="1:1" ht="13.5" customHeight="1" x14ac:dyDescent="0.15">
      <c r="A894" s="393"/>
    </row>
    <row r="895" spans="1:1" ht="13.5" customHeight="1" x14ac:dyDescent="0.15">
      <c r="A895" s="393"/>
    </row>
    <row r="896" spans="1:1" ht="13.5" customHeight="1" x14ac:dyDescent="0.15">
      <c r="A896" s="393"/>
    </row>
    <row r="897" spans="1:1" ht="13.5" customHeight="1" x14ac:dyDescent="0.15">
      <c r="A897" s="393"/>
    </row>
    <row r="898" spans="1:1" ht="13.5" customHeight="1" x14ac:dyDescent="0.15">
      <c r="A898" s="393"/>
    </row>
    <row r="899" spans="1:1" ht="13.5" customHeight="1" x14ac:dyDescent="0.15">
      <c r="A899" s="393"/>
    </row>
    <row r="900" spans="1:1" ht="13.5" customHeight="1" x14ac:dyDescent="0.15">
      <c r="A900" s="393"/>
    </row>
    <row r="901" spans="1:1" ht="13.5" customHeight="1" x14ac:dyDescent="0.15">
      <c r="A901" s="393"/>
    </row>
    <row r="902" spans="1:1" ht="13.5" customHeight="1" x14ac:dyDescent="0.15">
      <c r="A902" s="393"/>
    </row>
    <row r="903" spans="1:1" ht="13.5" customHeight="1" x14ac:dyDescent="0.15">
      <c r="A903" s="393"/>
    </row>
    <row r="904" spans="1:1" ht="13.5" customHeight="1" x14ac:dyDescent="0.15">
      <c r="A904" s="393"/>
    </row>
    <row r="905" spans="1:1" ht="13.5" customHeight="1" x14ac:dyDescent="0.15">
      <c r="A905" s="393"/>
    </row>
    <row r="906" spans="1:1" ht="13.5" customHeight="1" x14ac:dyDescent="0.15">
      <c r="A906" s="393"/>
    </row>
    <row r="907" spans="1:1" ht="13.5" customHeight="1" x14ac:dyDescent="0.15">
      <c r="A907" s="393"/>
    </row>
    <row r="908" spans="1:1" ht="13.5" customHeight="1" x14ac:dyDescent="0.15">
      <c r="A908" s="393"/>
    </row>
    <row r="909" spans="1:1" ht="13.5" customHeight="1" x14ac:dyDescent="0.15">
      <c r="A909" s="393"/>
    </row>
    <row r="910" spans="1:1" ht="13.5" customHeight="1" x14ac:dyDescent="0.15">
      <c r="A910" s="393"/>
    </row>
    <row r="911" spans="1:1" ht="13.5" customHeight="1" x14ac:dyDescent="0.15">
      <c r="A911" s="393"/>
    </row>
    <row r="912" spans="1:1" ht="13.5" customHeight="1" x14ac:dyDescent="0.15">
      <c r="A912" s="393"/>
    </row>
    <row r="913" spans="1:1" ht="13.5" customHeight="1" x14ac:dyDescent="0.15">
      <c r="A913" s="393"/>
    </row>
    <row r="914" spans="1:1" ht="13.5" customHeight="1" x14ac:dyDescent="0.15">
      <c r="A914" s="393"/>
    </row>
    <row r="915" spans="1:1" ht="13.5" customHeight="1" x14ac:dyDescent="0.15">
      <c r="A915" s="393"/>
    </row>
    <row r="916" spans="1:1" ht="13.5" customHeight="1" x14ac:dyDescent="0.15">
      <c r="A916" s="393"/>
    </row>
    <row r="917" spans="1:1" ht="13.5" customHeight="1" x14ac:dyDescent="0.15">
      <c r="A917" s="393"/>
    </row>
    <row r="918" spans="1:1" ht="13.5" customHeight="1" x14ac:dyDescent="0.15">
      <c r="A918" s="393"/>
    </row>
    <row r="919" spans="1:1" ht="13.5" customHeight="1" x14ac:dyDescent="0.15">
      <c r="A919" s="393"/>
    </row>
    <row r="920" spans="1:1" ht="13.5" customHeight="1" x14ac:dyDescent="0.15">
      <c r="A920" s="393"/>
    </row>
    <row r="921" spans="1:1" ht="13.5" customHeight="1" x14ac:dyDescent="0.15">
      <c r="A921" s="393"/>
    </row>
    <row r="922" spans="1:1" ht="13.5" customHeight="1" x14ac:dyDescent="0.15">
      <c r="A922" s="393"/>
    </row>
    <row r="923" spans="1:1" ht="13.5" customHeight="1" x14ac:dyDescent="0.15">
      <c r="A923" s="393"/>
    </row>
    <row r="924" spans="1:1" ht="13.5" customHeight="1" x14ac:dyDescent="0.15">
      <c r="A924" s="393"/>
    </row>
    <row r="925" spans="1:1" ht="13.5" customHeight="1" x14ac:dyDescent="0.15">
      <c r="A925" s="393"/>
    </row>
    <row r="926" spans="1:1" ht="13.5" customHeight="1" x14ac:dyDescent="0.15">
      <c r="A926" s="393"/>
    </row>
    <row r="927" spans="1:1" ht="13.5" customHeight="1" x14ac:dyDescent="0.15">
      <c r="A927" s="393"/>
    </row>
    <row r="928" spans="1:1" ht="13.5" customHeight="1" x14ac:dyDescent="0.15">
      <c r="A928" s="393"/>
    </row>
    <row r="929" spans="1:1" ht="13.5" customHeight="1" x14ac:dyDescent="0.15">
      <c r="A929" s="393"/>
    </row>
    <row r="930" spans="1:1" ht="13.5" customHeight="1" x14ac:dyDescent="0.15">
      <c r="A930" s="393"/>
    </row>
    <row r="931" spans="1:1" ht="13.5" customHeight="1" x14ac:dyDescent="0.15">
      <c r="A931" s="393"/>
    </row>
    <row r="932" spans="1:1" ht="13.5" customHeight="1" x14ac:dyDescent="0.15">
      <c r="A932" s="393"/>
    </row>
    <row r="933" spans="1:1" ht="13.5" customHeight="1" x14ac:dyDescent="0.15">
      <c r="A933" s="393"/>
    </row>
    <row r="934" spans="1:1" ht="13.5" customHeight="1" x14ac:dyDescent="0.15">
      <c r="A934" s="393"/>
    </row>
    <row r="935" spans="1:1" ht="13.5" customHeight="1" x14ac:dyDescent="0.15">
      <c r="A935" s="393"/>
    </row>
    <row r="936" spans="1:1" ht="13.5" customHeight="1" x14ac:dyDescent="0.15">
      <c r="A936" s="393"/>
    </row>
    <row r="937" spans="1:1" ht="13.5" customHeight="1" x14ac:dyDescent="0.15">
      <c r="A937" s="393"/>
    </row>
    <row r="938" spans="1:1" ht="13.5" customHeight="1" x14ac:dyDescent="0.15">
      <c r="A938" s="393"/>
    </row>
    <row r="939" spans="1:1" ht="13.5" customHeight="1" x14ac:dyDescent="0.15">
      <c r="A939" s="393"/>
    </row>
    <row r="940" spans="1:1" ht="13.5" customHeight="1" x14ac:dyDescent="0.15">
      <c r="A940" s="393"/>
    </row>
    <row r="941" spans="1:1" ht="13.5" customHeight="1" x14ac:dyDescent="0.15">
      <c r="A941" s="393"/>
    </row>
    <row r="942" spans="1:1" ht="13.5" customHeight="1" x14ac:dyDescent="0.15">
      <c r="A942" s="393"/>
    </row>
    <row r="943" spans="1:1" ht="13.5" customHeight="1" x14ac:dyDescent="0.15">
      <c r="A943" s="393"/>
    </row>
    <row r="944" spans="1:1" ht="13.5" customHeight="1" x14ac:dyDescent="0.15">
      <c r="A944" s="393"/>
    </row>
    <row r="945" spans="1:1" ht="13.5" customHeight="1" x14ac:dyDescent="0.15">
      <c r="A945" s="393"/>
    </row>
    <row r="946" spans="1:1" ht="13.5" customHeight="1" x14ac:dyDescent="0.15">
      <c r="A946" s="393"/>
    </row>
    <row r="947" spans="1:1" ht="13.5" customHeight="1" x14ac:dyDescent="0.15">
      <c r="A947" s="393"/>
    </row>
    <row r="948" spans="1:1" ht="13.5" customHeight="1" x14ac:dyDescent="0.15">
      <c r="A948" s="393"/>
    </row>
    <row r="949" spans="1:1" ht="13.5" customHeight="1" x14ac:dyDescent="0.15">
      <c r="A949" s="393"/>
    </row>
    <row r="950" spans="1:1" ht="13.5" customHeight="1" x14ac:dyDescent="0.15">
      <c r="A950" s="393"/>
    </row>
    <row r="951" spans="1:1" ht="13.5" customHeight="1" x14ac:dyDescent="0.15">
      <c r="A951" s="393"/>
    </row>
    <row r="952" spans="1:1" ht="13.5" customHeight="1" x14ac:dyDescent="0.15">
      <c r="A952" s="393"/>
    </row>
    <row r="953" spans="1:1" ht="13.5" customHeight="1" x14ac:dyDescent="0.15">
      <c r="A953" s="393"/>
    </row>
    <row r="954" spans="1:1" ht="13.5" customHeight="1" x14ac:dyDescent="0.15">
      <c r="A954" s="393"/>
    </row>
    <row r="955" spans="1:1" ht="13.5" customHeight="1" x14ac:dyDescent="0.15">
      <c r="A955" s="393"/>
    </row>
    <row r="956" spans="1:1" ht="13.5" customHeight="1" x14ac:dyDescent="0.15">
      <c r="A956" s="393"/>
    </row>
    <row r="957" spans="1:1" ht="13.5" customHeight="1" x14ac:dyDescent="0.15">
      <c r="A957" s="393"/>
    </row>
    <row r="958" spans="1:1" ht="13.5" customHeight="1" x14ac:dyDescent="0.15">
      <c r="A958" s="393"/>
    </row>
    <row r="959" spans="1:1" ht="13.5" customHeight="1" x14ac:dyDescent="0.15">
      <c r="A959" s="393"/>
    </row>
    <row r="960" spans="1:1" ht="13.5" customHeight="1" x14ac:dyDescent="0.15">
      <c r="A960" s="393"/>
    </row>
    <row r="961" spans="1:1" ht="13.5" customHeight="1" x14ac:dyDescent="0.15">
      <c r="A961" s="393"/>
    </row>
    <row r="962" spans="1:1" ht="13.5" customHeight="1" x14ac:dyDescent="0.15">
      <c r="A962" s="393"/>
    </row>
    <row r="963" spans="1:1" ht="13.5" customHeight="1" x14ac:dyDescent="0.15">
      <c r="A963" s="393"/>
    </row>
    <row r="964" spans="1:1" ht="13.5" customHeight="1" x14ac:dyDescent="0.15">
      <c r="A964" s="393"/>
    </row>
    <row r="965" spans="1:1" ht="13.5" customHeight="1" x14ac:dyDescent="0.15">
      <c r="A965" s="393"/>
    </row>
    <row r="966" spans="1:1" ht="13.5" customHeight="1" x14ac:dyDescent="0.15">
      <c r="A966" s="393"/>
    </row>
    <row r="967" spans="1:1" ht="13.5" customHeight="1" x14ac:dyDescent="0.15">
      <c r="A967" s="393"/>
    </row>
    <row r="968" spans="1:1" ht="13.5" customHeight="1" x14ac:dyDescent="0.15">
      <c r="A968" s="393"/>
    </row>
    <row r="969" spans="1:1" ht="13.5" customHeight="1" x14ac:dyDescent="0.15">
      <c r="A969" s="393"/>
    </row>
    <row r="970" spans="1:1" ht="13.5" customHeight="1" x14ac:dyDescent="0.15">
      <c r="A970" s="393"/>
    </row>
    <row r="971" spans="1:1" ht="13.5" customHeight="1" x14ac:dyDescent="0.15">
      <c r="A971" s="393"/>
    </row>
    <row r="972" spans="1:1" ht="13.5" customHeight="1" x14ac:dyDescent="0.15">
      <c r="A972" s="393"/>
    </row>
    <row r="973" spans="1:1" ht="13.5" customHeight="1" x14ac:dyDescent="0.15">
      <c r="A973" s="393"/>
    </row>
    <row r="974" spans="1:1" ht="13.5" customHeight="1" x14ac:dyDescent="0.15">
      <c r="A974" s="393"/>
    </row>
    <row r="975" spans="1:1" ht="13.5" customHeight="1" x14ac:dyDescent="0.15">
      <c r="A975" s="393"/>
    </row>
    <row r="976" spans="1:1" ht="13.5" customHeight="1" x14ac:dyDescent="0.15">
      <c r="A976" s="393"/>
    </row>
    <row r="977" spans="1:1" ht="13.5" customHeight="1" x14ac:dyDescent="0.15">
      <c r="A977" s="393"/>
    </row>
    <row r="978" spans="1:1" ht="13.5" customHeight="1" x14ac:dyDescent="0.15">
      <c r="A978" s="393"/>
    </row>
    <row r="979" spans="1:1" ht="13.5" customHeight="1" x14ac:dyDescent="0.15">
      <c r="A979" s="393"/>
    </row>
    <row r="980" spans="1:1" ht="13.5" customHeight="1" x14ac:dyDescent="0.15">
      <c r="A980" s="393"/>
    </row>
    <row r="981" spans="1:1" ht="13.5" customHeight="1" x14ac:dyDescent="0.15">
      <c r="A981" s="393"/>
    </row>
    <row r="982" spans="1:1" ht="13.5" customHeight="1" x14ac:dyDescent="0.15">
      <c r="A982" s="393"/>
    </row>
    <row r="983" spans="1:1" ht="13.5" customHeight="1" x14ac:dyDescent="0.15">
      <c r="A983" s="393"/>
    </row>
    <row r="984" spans="1:1" ht="13.5" customHeight="1" x14ac:dyDescent="0.15">
      <c r="A984" s="393"/>
    </row>
    <row r="985" spans="1:1" ht="13.5" customHeight="1" x14ac:dyDescent="0.15">
      <c r="A985" s="393"/>
    </row>
    <row r="986" spans="1:1" ht="13.5" customHeight="1" x14ac:dyDescent="0.15">
      <c r="A986" s="393"/>
    </row>
    <row r="987" spans="1:1" ht="13.5" customHeight="1" x14ac:dyDescent="0.15">
      <c r="A987" s="393"/>
    </row>
    <row r="988" spans="1:1" ht="13.5" customHeight="1" x14ac:dyDescent="0.15">
      <c r="A988" s="393"/>
    </row>
    <row r="989" spans="1:1" ht="13.5" customHeight="1" x14ac:dyDescent="0.15">
      <c r="A989" s="393"/>
    </row>
    <row r="990" spans="1:1" ht="13.5" customHeight="1" x14ac:dyDescent="0.15">
      <c r="A990" s="393"/>
    </row>
    <row r="991" spans="1:1" ht="13.5" customHeight="1" x14ac:dyDescent="0.15">
      <c r="A991" s="393"/>
    </row>
    <row r="992" spans="1:1" ht="13.5" customHeight="1" x14ac:dyDescent="0.15">
      <c r="A992" s="393"/>
    </row>
    <row r="993" spans="1:1" ht="13.5" customHeight="1" x14ac:dyDescent="0.15">
      <c r="A993" s="393"/>
    </row>
    <row r="994" spans="1:1" ht="13.5" customHeight="1" x14ac:dyDescent="0.15">
      <c r="A994" s="393"/>
    </row>
    <row r="995" spans="1:1" ht="13.5" customHeight="1" x14ac:dyDescent="0.15">
      <c r="A995" s="393"/>
    </row>
    <row r="996" spans="1:1" ht="13.5" customHeight="1" x14ac:dyDescent="0.15">
      <c r="A996" s="393"/>
    </row>
    <row r="997" spans="1:1" ht="13.5" customHeight="1" x14ac:dyDescent="0.15">
      <c r="A997" s="393"/>
    </row>
    <row r="998" spans="1:1" ht="13.5" customHeight="1" x14ac:dyDescent="0.15">
      <c r="A998" s="393"/>
    </row>
    <row r="999" spans="1:1" ht="13.5" customHeight="1" x14ac:dyDescent="0.15">
      <c r="A999" s="393"/>
    </row>
  </sheetData>
  <autoFilter ref="A4:N269" xr:uid="{00000000-0009-0000-0000-000006000000}">
    <sortState xmlns:xlrd2="http://schemas.microsoft.com/office/spreadsheetml/2017/richdata2" ref="A4:N269">
      <sortCondition ref="A4:A269"/>
    </sortState>
  </autoFilter>
  <mergeCells count="1">
    <mergeCell ref="A3:N3"/>
  </mergeCells>
  <hyperlinks>
    <hyperlink ref="C1" r:id="rId1" xr:uid="{E0F38CB7-3935-514F-B20B-30139E03695B}"/>
  </hyperlinks>
  <pageMargins left="0.7" right="0.7" top="0.78740157499999996" bottom="0.78740157499999996" header="0" footer="0"/>
  <pageSetup paperSize="9"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8">
    <tabColor rgb="FFC00000"/>
  </sheetPr>
  <dimension ref="A1:X1105"/>
  <sheetViews>
    <sheetView zoomScale="150" workbookViewId="0">
      <pane xSplit="1" ySplit="3" topLeftCell="C4" activePane="bottomRight" state="frozen"/>
      <selection pane="topRight" activeCell="B1" sqref="B1"/>
      <selection pane="bottomLeft" activeCell="A4" sqref="A4"/>
      <selection pane="bottomRight" activeCell="M12" sqref="M12"/>
    </sheetView>
  </sheetViews>
  <sheetFormatPr baseColWidth="10" defaultColWidth="12.6640625" defaultRowHeight="15" customHeight="1" x14ac:dyDescent="0.15"/>
  <cols>
    <col min="1" max="1" width="36" customWidth="1"/>
    <col min="2" max="7" width="11.6640625" customWidth="1"/>
    <col min="8" max="8" width="11" customWidth="1"/>
    <col min="9" max="11" width="11.6640625" customWidth="1"/>
    <col min="12" max="13" width="11" customWidth="1"/>
    <col min="14" max="14" width="12.5" style="796" customWidth="1"/>
    <col min="15" max="17" width="11" customWidth="1"/>
  </cols>
  <sheetData>
    <row r="1" spans="1:24" ht="15" customHeight="1" x14ac:dyDescent="0.2">
      <c r="A1" s="402" t="s">
        <v>848</v>
      </c>
      <c r="B1" s="205" t="s">
        <v>633</v>
      </c>
      <c r="C1" s="568" t="s">
        <v>757</v>
      </c>
      <c r="E1" s="381"/>
      <c r="F1" s="499" t="s">
        <v>742</v>
      </c>
      <c r="G1" s="381"/>
    </row>
    <row r="2" spans="1:24" ht="15" customHeight="1" x14ac:dyDescent="0.2">
      <c r="A2" s="402"/>
      <c r="B2" s="402"/>
      <c r="C2" s="790" t="s">
        <v>760</v>
      </c>
      <c r="D2" s="402"/>
      <c r="E2" s="402"/>
      <c r="F2" s="402"/>
      <c r="G2" s="402"/>
      <c r="H2" s="402"/>
      <c r="I2" s="402"/>
      <c r="J2" s="402"/>
      <c r="K2" s="402"/>
      <c r="L2" s="402"/>
      <c r="M2" s="402"/>
      <c r="N2" s="797"/>
      <c r="O2" s="402"/>
      <c r="P2" s="402"/>
      <c r="Q2" s="402"/>
      <c r="R2" s="402"/>
      <c r="S2" s="402"/>
      <c r="T2" s="402"/>
      <c r="U2" s="402"/>
      <c r="V2" s="402"/>
      <c r="W2" s="402"/>
      <c r="X2" s="402"/>
    </row>
    <row r="3" spans="1:24" ht="78.75" customHeight="1" x14ac:dyDescent="0.15">
      <c r="A3" s="403" t="s">
        <v>410</v>
      </c>
      <c r="B3" s="404">
        <v>2014</v>
      </c>
      <c r="C3" s="404">
        <v>2015</v>
      </c>
      <c r="D3" s="404">
        <v>2016</v>
      </c>
      <c r="E3" s="404">
        <v>2017</v>
      </c>
      <c r="F3" s="404">
        <v>2018</v>
      </c>
      <c r="G3" s="404">
        <v>2019</v>
      </c>
      <c r="H3" s="404">
        <v>2020</v>
      </c>
      <c r="I3" s="404">
        <v>2021</v>
      </c>
      <c r="J3" s="406">
        <v>2022</v>
      </c>
      <c r="K3" s="404">
        <v>2023</v>
      </c>
      <c r="L3" s="406">
        <v>2024</v>
      </c>
      <c r="M3" s="406">
        <v>2025</v>
      </c>
      <c r="N3" s="795" t="s">
        <v>784</v>
      </c>
      <c r="O3" s="795"/>
    </row>
    <row r="4" spans="1:24" ht="13.5" customHeight="1" x14ac:dyDescent="0.15">
      <c r="A4" s="275" t="s">
        <v>411</v>
      </c>
      <c r="B4" s="494">
        <v>101.97</v>
      </c>
      <c r="C4" s="569">
        <v>101.29575121949701</v>
      </c>
      <c r="D4" s="569">
        <v>105.736447508106</v>
      </c>
      <c r="E4" s="569">
        <v>110.99784185978901</v>
      </c>
      <c r="F4" s="569">
        <v>111.69285390219</v>
      </c>
      <c r="G4" s="569">
        <v>114.264439471841</v>
      </c>
      <c r="H4" s="788">
        <v>120.66</v>
      </c>
      <c r="I4" s="788">
        <v>126.85</v>
      </c>
      <c r="J4" s="788">
        <v>144.25</v>
      </c>
      <c r="K4" s="788">
        <v>137.55000000000001</v>
      </c>
      <c r="L4" s="788">
        <v>128.47</v>
      </c>
      <c r="M4" s="569"/>
      <c r="N4" s="569" t="s">
        <v>835</v>
      </c>
    </row>
    <row r="5" spans="1:24" ht="13.5" customHeight="1" x14ac:dyDescent="0.15">
      <c r="A5" s="275" t="s">
        <v>414</v>
      </c>
      <c r="B5" s="495">
        <v>90.72</v>
      </c>
      <c r="C5" s="570">
        <v>92.435759461668198</v>
      </c>
      <c r="D5" s="570">
        <v>93.614714424887197</v>
      </c>
      <c r="E5" s="570">
        <v>95.474521757158996</v>
      </c>
      <c r="F5" s="570">
        <v>97.410801990530601</v>
      </c>
      <c r="G5" s="570">
        <v>98.7853568454384</v>
      </c>
      <c r="H5" s="570">
        <v>100.38655547427</v>
      </c>
      <c r="I5" s="570">
        <v>102.435918526012</v>
      </c>
      <c r="J5" s="570">
        <v>109.324941700167</v>
      </c>
      <c r="K5" s="570">
        <v>114.528551157983</v>
      </c>
      <c r="L5" s="789">
        <v>108.23</v>
      </c>
      <c r="M5" s="569"/>
      <c r="N5" s="569"/>
    </row>
    <row r="6" spans="1:24" ht="13.5" customHeight="1" x14ac:dyDescent="0.15">
      <c r="A6" s="275" t="s">
        <v>415</v>
      </c>
      <c r="B6" s="494">
        <v>164.77</v>
      </c>
      <c r="C6" s="569">
        <v>172.65333333333299</v>
      </c>
      <c r="D6" s="569">
        <v>183.699166666667</v>
      </c>
      <c r="E6" s="569">
        <v>193.97</v>
      </c>
      <c r="F6" s="569">
        <v>202.2525</v>
      </c>
      <c r="G6" s="569">
        <v>206.2</v>
      </c>
      <c r="H6" s="569">
        <v>211.18</v>
      </c>
      <c r="I6" s="569">
        <v>226.44</v>
      </c>
      <c r="J6" s="569">
        <v>247.42083333333301</v>
      </c>
      <c r="K6" s="569">
        <v>270.48583333333301</v>
      </c>
      <c r="L6" s="569">
        <v>281.43</v>
      </c>
      <c r="M6" s="569"/>
      <c r="N6" s="569"/>
    </row>
    <row r="7" spans="1:24" ht="13.5" customHeight="1" x14ac:dyDescent="0.15">
      <c r="A7" s="275" t="s">
        <v>418</v>
      </c>
      <c r="B7" s="495">
        <v>28.45</v>
      </c>
      <c r="C7" s="570">
        <v>31.1064399057095</v>
      </c>
      <c r="D7" s="570">
        <v>40.654379687187699</v>
      </c>
      <c r="E7" s="570">
        <v>52.787467862037602</v>
      </c>
      <c r="F7" s="570">
        <v>63.149087184690899</v>
      </c>
      <c r="G7" s="570">
        <v>73.935553808707695</v>
      </c>
      <c r="H7" s="570">
        <v>90.402139692738501</v>
      </c>
      <c r="I7" s="570">
        <v>113.684573330823</v>
      </c>
      <c r="J7" s="570">
        <v>137.96224380103999</v>
      </c>
      <c r="K7" s="570">
        <v>156.785952758771</v>
      </c>
      <c r="L7" s="570">
        <v>201.06308173832301</v>
      </c>
      <c r="M7" s="788" t="s">
        <v>785</v>
      </c>
      <c r="N7" s="569" t="s">
        <v>836</v>
      </c>
    </row>
    <row r="8" spans="1:24" ht="13.5" customHeight="1" x14ac:dyDescent="0.15">
      <c r="A8" s="275" t="s">
        <v>634</v>
      </c>
      <c r="B8" s="494">
        <v>107.17</v>
      </c>
      <c r="C8" s="569">
        <v>106.1275</v>
      </c>
      <c r="D8" s="569">
        <v>105.57368700000001</v>
      </c>
      <c r="E8" s="569">
        <v>106.94</v>
      </c>
      <c r="F8" s="569">
        <v>107.3425</v>
      </c>
      <c r="G8" s="569">
        <v>108.2175</v>
      </c>
      <c r="H8" s="569">
        <v>107.705</v>
      </c>
      <c r="I8" s="569">
        <v>109.64</v>
      </c>
      <c r="J8" s="569">
        <v>115.73</v>
      </c>
      <c r="K8" s="569">
        <v>119.6725</v>
      </c>
      <c r="L8" s="569"/>
      <c r="M8" s="569"/>
      <c r="N8" s="569"/>
    </row>
    <row r="9" spans="1:24" ht="13.5" customHeight="1" x14ac:dyDescent="0.15">
      <c r="A9" s="275" t="s">
        <v>419</v>
      </c>
      <c r="B9" s="495">
        <v>95.63</v>
      </c>
      <c r="C9" s="570">
        <v>96.561271526217894</v>
      </c>
      <c r="D9" s="570">
        <v>96.088664166847806</v>
      </c>
      <c r="E9" s="570">
        <v>98.4260092867666</v>
      </c>
      <c r="F9" s="570">
        <v>99.614166666666705</v>
      </c>
      <c r="G9" s="570">
        <v>101.04</v>
      </c>
      <c r="H9" s="570">
        <v>101.6725</v>
      </c>
      <c r="I9" s="570">
        <v>103.77</v>
      </c>
      <c r="J9" s="570">
        <v>111.58499999999999</v>
      </c>
      <c r="K9" s="570">
        <v>117.239166666667</v>
      </c>
      <c r="L9" s="570"/>
      <c r="M9" s="569"/>
      <c r="N9" s="569"/>
    </row>
    <row r="10" spans="1:24" ht="13.5" customHeight="1" x14ac:dyDescent="0.15">
      <c r="A10" s="275" t="s">
        <v>202</v>
      </c>
      <c r="B10" s="494"/>
      <c r="C10" s="569"/>
      <c r="D10" s="569"/>
      <c r="E10" s="569">
        <v>112.887108333333</v>
      </c>
      <c r="F10" s="569">
        <v>151.58167499999999</v>
      </c>
      <c r="G10" s="569">
        <v>232.75109166666701</v>
      </c>
      <c r="H10" s="569">
        <v>330.54168333333303</v>
      </c>
      <c r="I10" s="569">
        <v>490.55485833333398</v>
      </c>
      <c r="J10" s="569">
        <v>845.86745833333305</v>
      </c>
      <c r="K10" s="569">
        <v>1975.0069249999999</v>
      </c>
      <c r="L10" s="788">
        <v>6316.67</v>
      </c>
      <c r="M10" s="788">
        <v>8051.67</v>
      </c>
      <c r="N10" s="569" t="s">
        <v>836</v>
      </c>
    </row>
    <row r="11" spans="1:24" ht="13.5" customHeight="1" x14ac:dyDescent="0.15">
      <c r="A11" s="275" t="s">
        <v>421</v>
      </c>
      <c r="B11" s="495">
        <v>119.76</v>
      </c>
      <c r="C11" s="570">
        <v>124.231343774992</v>
      </c>
      <c r="D11" s="570">
        <v>122.487623243108</v>
      </c>
      <c r="E11" s="570">
        <v>123.675205998157</v>
      </c>
      <c r="F11" s="570">
        <v>126.792110366697</v>
      </c>
      <c r="G11" s="570">
        <v>128.62228678262599</v>
      </c>
      <c r="H11" s="570">
        <v>130.18046318368701</v>
      </c>
      <c r="I11" s="570">
        <v>139.53371635076999</v>
      </c>
      <c r="J11" s="570">
        <v>151.59070072084799</v>
      </c>
      <c r="K11" s="570">
        <v>154.59283142083001</v>
      </c>
      <c r="L11" s="570">
        <v>155.65</v>
      </c>
      <c r="M11" s="569"/>
      <c r="N11" s="569"/>
    </row>
    <row r="12" spans="1:24" ht="13.5" customHeight="1" x14ac:dyDescent="0.15">
      <c r="A12" s="275" t="s">
        <v>422</v>
      </c>
      <c r="B12" s="494">
        <v>93.29</v>
      </c>
      <c r="C12" s="569">
        <v>93.729976446022704</v>
      </c>
      <c r="D12" s="569">
        <v>92.8571666666667</v>
      </c>
      <c r="E12" s="569">
        <v>91.902333333333303</v>
      </c>
      <c r="F12" s="569">
        <v>95.234750000000005</v>
      </c>
      <c r="G12" s="569">
        <v>99.289333333333303</v>
      </c>
      <c r="H12" s="569">
        <v>97.68</v>
      </c>
      <c r="I12" s="569">
        <v>98.42</v>
      </c>
      <c r="J12" s="569">
        <v>103.87</v>
      </c>
      <c r="K12" s="569">
        <v>107.37</v>
      </c>
      <c r="L12" s="569">
        <v>109.18</v>
      </c>
      <c r="M12" s="569"/>
      <c r="N12" s="569"/>
    </row>
    <row r="13" spans="1:24" ht="13.5" customHeight="1" x14ac:dyDescent="0.15">
      <c r="A13" s="275" t="s">
        <v>423</v>
      </c>
      <c r="B13" s="495">
        <v>106.08</v>
      </c>
      <c r="C13" s="570">
        <v>107.675</v>
      </c>
      <c r="D13" s="570">
        <v>109.05</v>
      </c>
      <c r="E13" s="570">
        <v>111.175</v>
      </c>
      <c r="F13" s="570">
        <v>113.3</v>
      </c>
      <c r="G13" s="570">
        <v>115.125</v>
      </c>
      <c r="H13" s="570">
        <v>116.1</v>
      </c>
      <c r="I13" s="570">
        <v>119.425</v>
      </c>
      <c r="J13" s="570">
        <v>127.3</v>
      </c>
      <c r="K13" s="570">
        <v>134.42500000000001</v>
      </c>
      <c r="L13" s="570">
        <v>138.67500000000001</v>
      </c>
      <c r="M13" s="569"/>
      <c r="N13" s="569"/>
    </row>
    <row r="14" spans="1:24" ht="13.5" customHeight="1" x14ac:dyDescent="0.15">
      <c r="A14" s="275" t="s">
        <v>424</v>
      </c>
      <c r="B14" s="494">
        <v>91.66</v>
      </c>
      <c r="C14" s="569">
        <v>92.479825833333393</v>
      </c>
      <c r="D14" s="569">
        <v>93.304368333333301</v>
      </c>
      <c r="E14" s="569">
        <v>95.246283333333295</v>
      </c>
      <c r="F14" s="569">
        <v>97.149665833333302</v>
      </c>
      <c r="G14" s="569">
        <v>98.636925833333294</v>
      </c>
      <c r="H14" s="569">
        <v>100</v>
      </c>
      <c r="I14" s="569">
        <v>102.76666666666701</v>
      </c>
      <c r="J14" s="569">
        <v>111.55</v>
      </c>
      <c r="K14" s="569">
        <v>120.26666666666701</v>
      </c>
      <c r="L14" s="569">
        <v>123.8</v>
      </c>
      <c r="M14" s="569"/>
      <c r="N14" s="569"/>
    </row>
    <row r="15" spans="1:24" ht="13.5" customHeight="1" x14ac:dyDescent="0.15">
      <c r="A15" s="275" t="s">
        <v>425</v>
      </c>
      <c r="B15" s="495">
        <v>113.18</v>
      </c>
      <c r="C15" s="570">
        <v>117.73333333333299</v>
      </c>
      <c r="D15" s="570">
        <v>132.38333333333301</v>
      </c>
      <c r="E15" s="570">
        <v>149.50833333333301</v>
      </c>
      <c r="F15" s="570">
        <v>152.9</v>
      </c>
      <c r="G15" s="570">
        <v>156.89156432499999</v>
      </c>
      <c r="H15" s="570">
        <v>161.22147257500001</v>
      </c>
      <c r="I15" s="570">
        <v>171.94318275833299</v>
      </c>
      <c r="J15" s="570">
        <v>195.761197791667</v>
      </c>
      <c r="K15" s="570">
        <v>212.95966176666701</v>
      </c>
      <c r="L15" s="789">
        <v>218.51</v>
      </c>
      <c r="M15" s="569"/>
      <c r="N15" s="569"/>
    </row>
    <row r="16" spans="1:24" ht="13.5" customHeight="1" x14ac:dyDescent="0.15">
      <c r="A16" s="275" t="s">
        <v>426</v>
      </c>
      <c r="B16" s="494">
        <v>100.14</v>
      </c>
      <c r="C16" s="569">
        <v>102.008333333333</v>
      </c>
      <c r="D16" s="569">
        <v>101.655</v>
      </c>
      <c r="E16" s="569">
        <v>103.198333333333</v>
      </c>
      <c r="F16" s="569">
        <v>105.536666666667</v>
      </c>
      <c r="G16" s="569">
        <v>108.165833333333</v>
      </c>
      <c r="H16" s="569">
        <v>108.2075</v>
      </c>
      <c r="I16" s="569">
        <v>111.350833333333</v>
      </c>
      <c r="J16" s="569">
        <v>117.5925</v>
      </c>
      <c r="K16" s="569">
        <v>121.1825</v>
      </c>
      <c r="L16" s="788">
        <v>121.73</v>
      </c>
      <c r="M16" s="569"/>
      <c r="N16" s="569" t="s">
        <v>837</v>
      </c>
    </row>
    <row r="17" spans="1:14" ht="13.5" customHeight="1" x14ac:dyDescent="0.15">
      <c r="A17" s="275" t="s">
        <v>427</v>
      </c>
      <c r="B17" s="495">
        <v>91.28</v>
      </c>
      <c r="C17" s="570">
        <v>92.965482568416306</v>
      </c>
      <c r="D17" s="570">
        <v>95.556238571583805</v>
      </c>
      <c r="E17" s="570">
        <v>96.881334424155497</v>
      </c>
      <c r="F17" s="570">
        <v>98.903896378319104</v>
      </c>
      <c r="G17" s="570">
        <v>99.8986915953775</v>
      </c>
      <c r="H17" s="570">
        <v>97.5833333333333</v>
      </c>
      <c r="I17" s="570">
        <v>96.991666666666703</v>
      </c>
      <c r="J17" s="570">
        <v>100.508333333333</v>
      </c>
      <c r="K17" s="570">
        <v>100.583333333333</v>
      </c>
      <c r="L17" s="570">
        <v>101.508333333333</v>
      </c>
      <c r="M17" s="569"/>
      <c r="N17" s="569"/>
    </row>
    <row r="18" spans="1:14" ht="13.5" customHeight="1" x14ac:dyDescent="0.15">
      <c r="A18" s="275" t="s">
        <v>215</v>
      </c>
      <c r="B18" s="494">
        <v>65.47</v>
      </c>
      <c r="C18" s="569">
        <v>69.528019388716203</v>
      </c>
      <c r="D18" s="569">
        <v>73.361464625137899</v>
      </c>
      <c r="E18" s="569">
        <v>77.544586806392502</v>
      </c>
      <c r="F18" s="569">
        <v>81.843365111151101</v>
      </c>
      <c r="G18" s="569">
        <v>86.420043141237798</v>
      </c>
      <c r="H18" s="569">
        <v>91.3382723931946</v>
      </c>
      <c r="I18" s="569">
        <v>96.403577230778296</v>
      </c>
      <c r="J18" s="569">
        <v>103.82371658298401</v>
      </c>
      <c r="K18" s="569">
        <v>114.085136765412</v>
      </c>
      <c r="L18" s="569">
        <v>126.02500000000001</v>
      </c>
      <c r="M18" s="788" t="s">
        <v>786</v>
      </c>
      <c r="N18" s="569" t="s">
        <v>836</v>
      </c>
    </row>
    <row r="19" spans="1:14" ht="13.5" customHeight="1" x14ac:dyDescent="0.15">
      <c r="A19" s="275" t="s">
        <v>428</v>
      </c>
      <c r="B19" s="495">
        <v>78.400000000000006</v>
      </c>
      <c r="C19" s="570">
        <v>77.531437698445501</v>
      </c>
      <c r="D19" s="570">
        <v>78.525335008375194</v>
      </c>
      <c r="E19" s="570">
        <v>82.184760608598495</v>
      </c>
      <c r="F19" s="570">
        <v>85.2040759352317</v>
      </c>
      <c r="G19" s="570">
        <v>88.697689838079299</v>
      </c>
      <c r="H19" s="789">
        <v>101.26</v>
      </c>
      <c r="I19" s="789">
        <v>102.8</v>
      </c>
      <c r="J19" s="570">
        <v>102.957495812395</v>
      </c>
      <c r="K19" s="570">
        <v>113.039166666667</v>
      </c>
      <c r="L19" s="789">
        <v>112.21</v>
      </c>
      <c r="M19" s="569"/>
      <c r="N19" s="569" t="s">
        <v>838</v>
      </c>
    </row>
    <row r="20" spans="1:14" ht="13.5" customHeight="1" x14ac:dyDescent="0.15">
      <c r="A20" s="275" t="s">
        <v>429</v>
      </c>
      <c r="B20" s="494">
        <v>46.81</v>
      </c>
      <c r="C20" s="569">
        <v>53.142001303723902</v>
      </c>
      <c r="D20" s="569">
        <v>59.432197208362297</v>
      </c>
      <c r="E20" s="569">
        <v>63.017050619126401</v>
      </c>
      <c r="F20" s="569">
        <v>66.087431766287494</v>
      </c>
      <c r="G20" s="569">
        <v>69.787109260177502</v>
      </c>
      <c r="H20" s="569">
        <v>73.658998278470705</v>
      </c>
      <c r="I20" s="569">
        <v>80.627348630734005</v>
      </c>
      <c r="J20" s="569">
        <v>92.890506539569799</v>
      </c>
      <c r="K20" s="569">
        <v>97.535588309397795</v>
      </c>
      <c r="L20" s="569">
        <v>103.178333333333</v>
      </c>
      <c r="M20" s="569"/>
      <c r="N20" s="569"/>
    </row>
    <row r="21" spans="1:14" ht="13.5" customHeight="1" x14ac:dyDescent="0.15">
      <c r="A21" s="275" t="s">
        <v>430</v>
      </c>
      <c r="B21" s="495">
        <v>100.34</v>
      </c>
      <c r="C21" s="570">
        <v>100.9025</v>
      </c>
      <c r="D21" s="570">
        <v>102.894166666667</v>
      </c>
      <c r="E21" s="570">
        <v>105.081666666667</v>
      </c>
      <c r="F21" s="570">
        <v>107.239166666667</v>
      </c>
      <c r="G21" s="570">
        <v>108.78</v>
      </c>
      <c r="H21" s="570">
        <v>109.585833333333</v>
      </c>
      <c r="I21" s="570">
        <v>112.26</v>
      </c>
      <c r="J21" s="570">
        <v>123.03416666666701</v>
      </c>
      <c r="K21" s="570">
        <v>128.01583333333301</v>
      </c>
      <c r="L21" s="570">
        <v>132.04</v>
      </c>
      <c r="M21" s="569"/>
      <c r="N21" s="569"/>
    </row>
    <row r="22" spans="1:14" ht="13.5" customHeight="1" x14ac:dyDescent="0.15">
      <c r="A22" s="275" t="s">
        <v>223</v>
      </c>
      <c r="B22" s="494">
        <v>98.97</v>
      </c>
      <c r="C22" s="569">
        <v>98.115977222665506</v>
      </c>
      <c r="D22" s="569">
        <v>98.766905271628403</v>
      </c>
      <c r="E22" s="569">
        <v>99.900407011196805</v>
      </c>
      <c r="F22" s="569">
        <v>100.17012075008</v>
      </c>
      <c r="G22" s="569">
        <v>100.357508379103</v>
      </c>
      <c r="H22" s="569">
        <v>100.479377162747</v>
      </c>
      <c r="I22" s="569">
        <v>103.73052465801101</v>
      </c>
      <c r="J22" s="569">
        <v>110.241578900864</v>
      </c>
      <c r="K22" s="569">
        <v>115.08100802087201</v>
      </c>
      <c r="L22" s="788">
        <v>118.85</v>
      </c>
      <c r="M22" s="788" t="s">
        <v>787</v>
      </c>
      <c r="N22" s="569" t="s">
        <v>836</v>
      </c>
    </row>
    <row r="23" spans="1:14" ht="13.5" customHeight="1" x14ac:dyDescent="0.15">
      <c r="A23" s="275" t="s">
        <v>431</v>
      </c>
      <c r="B23" s="495">
        <v>100</v>
      </c>
      <c r="C23" s="570">
        <v>100.218785923536</v>
      </c>
      <c r="D23" s="570">
        <v>99.4237401268215</v>
      </c>
      <c r="E23" s="570">
        <v>99.466755664330293</v>
      </c>
      <c r="F23" s="570">
        <v>100.38102495642801</v>
      </c>
      <c r="G23" s="570">
        <v>101.116666666667</v>
      </c>
      <c r="H23" s="570">
        <v>104.17314158333301</v>
      </c>
      <c r="I23" s="570">
        <v>105.97902427330899</v>
      </c>
      <c r="J23" s="570">
        <v>107.41056629166</v>
      </c>
      <c r="K23" s="570">
        <v>110.3439753368</v>
      </c>
      <c r="L23" s="789">
        <v>101.17</v>
      </c>
      <c r="M23" s="569"/>
      <c r="N23" s="569"/>
    </row>
    <row r="24" spans="1:14" ht="13.5" customHeight="1" x14ac:dyDescent="0.15">
      <c r="A24" s="275" t="s">
        <v>433</v>
      </c>
      <c r="B24" s="494">
        <v>83.84</v>
      </c>
      <c r="C24" s="569">
        <v>87.649721861441805</v>
      </c>
      <c r="D24" s="569">
        <v>90.471943768248295</v>
      </c>
      <c r="E24" s="569">
        <v>94.954904279705801</v>
      </c>
      <c r="F24" s="569">
        <v>97.541441557327104</v>
      </c>
      <c r="G24" s="569">
        <v>100.200841047075</v>
      </c>
      <c r="H24" s="569">
        <v>105.841512349464</v>
      </c>
      <c r="I24" s="569">
        <v>113.61749182557899</v>
      </c>
      <c r="J24" s="569">
        <v>120.024571605847</v>
      </c>
      <c r="K24" s="569">
        <v>125.10082386278501</v>
      </c>
      <c r="L24" s="788">
        <v>101.21</v>
      </c>
      <c r="M24" s="569"/>
      <c r="N24" s="569"/>
    </row>
    <row r="25" spans="1:14" ht="13.5" customHeight="1" x14ac:dyDescent="0.15">
      <c r="A25" s="275" t="s">
        <v>434</v>
      </c>
      <c r="B25" s="495">
        <v>89.58</v>
      </c>
      <c r="C25" s="570">
        <v>93.218333333333305</v>
      </c>
      <c r="D25" s="570">
        <v>96.595833333333303</v>
      </c>
      <c r="E25" s="570">
        <v>99.322500000000005</v>
      </c>
      <c r="F25" s="570">
        <v>101.57916666666701</v>
      </c>
      <c r="G25" s="570">
        <v>103.44776119860001</v>
      </c>
      <c r="H25" s="570">
        <v>104.420937894925</v>
      </c>
      <c r="I25" s="570">
        <v>105.19092089275</v>
      </c>
      <c r="J25" s="570">
        <v>107.027900165083</v>
      </c>
      <c r="K25" s="570">
        <v>109.785889286325</v>
      </c>
      <c r="L25" s="570">
        <v>115.384712393117</v>
      </c>
      <c r="M25" s="569"/>
      <c r="N25" s="569"/>
    </row>
    <row r="26" spans="1:14" ht="13.5" customHeight="1" x14ac:dyDescent="0.15">
      <c r="A26" s="275" t="s">
        <v>435</v>
      </c>
      <c r="B26" s="494">
        <v>100.13</v>
      </c>
      <c r="C26" s="569">
        <v>100</v>
      </c>
      <c r="D26" s="569">
        <v>98.415899999999993</v>
      </c>
      <c r="E26" s="569">
        <v>99.213200000000001</v>
      </c>
      <c r="F26" s="569">
        <v>100.619158333333</v>
      </c>
      <c r="G26" s="569">
        <v>101.185425</v>
      </c>
      <c r="H26" s="569">
        <v>100.121666666667</v>
      </c>
      <c r="I26" s="569">
        <v>102.10571666666701</v>
      </c>
      <c r="J26" s="569">
        <v>116.4218</v>
      </c>
      <c r="K26" s="569">
        <v>123.5304</v>
      </c>
      <c r="L26" s="569">
        <v>125.620691666667</v>
      </c>
      <c r="M26" s="569"/>
      <c r="N26" s="569"/>
    </row>
    <row r="27" spans="1:14" ht="13.5" customHeight="1" x14ac:dyDescent="0.15">
      <c r="A27" s="275" t="s">
        <v>436</v>
      </c>
      <c r="B27" s="495">
        <v>87.3</v>
      </c>
      <c r="C27" s="570">
        <v>89.9689633767846</v>
      </c>
      <c r="D27" s="570">
        <v>92.501551831160796</v>
      </c>
      <c r="E27" s="570">
        <v>95.5617628801986</v>
      </c>
      <c r="F27" s="570">
        <v>98.656067659838598</v>
      </c>
      <c r="G27" s="570">
        <v>101.39166666666701</v>
      </c>
      <c r="H27" s="570">
        <v>103.308333333333</v>
      </c>
      <c r="I27" s="570">
        <v>110.788866666667</v>
      </c>
      <c r="J27" s="570">
        <v>123.713016666667</v>
      </c>
      <c r="K27" s="570">
        <v>129.982316666667</v>
      </c>
      <c r="L27" s="570">
        <v>133.64567500000001</v>
      </c>
      <c r="M27" s="569"/>
      <c r="N27" s="569"/>
    </row>
    <row r="28" spans="1:14" ht="13.5" customHeight="1" x14ac:dyDescent="0.15">
      <c r="A28" s="275" t="s">
        <v>227</v>
      </c>
      <c r="B28" s="494">
        <v>3953.15</v>
      </c>
      <c r="C28" s="569">
        <v>4310.11916666667</v>
      </c>
      <c r="D28" s="569">
        <v>4686.7866666666696</v>
      </c>
      <c r="E28" s="569">
        <v>4848.3108333333303</v>
      </c>
      <c r="F28" s="569">
        <v>5025.99416666667</v>
      </c>
      <c r="G28" s="569">
        <v>5213.61333333333</v>
      </c>
      <c r="H28" s="569">
        <v>5381.0625</v>
      </c>
      <c r="I28" s="569">
        <v>5827.78</v>
      </c>
      <c r="J28" s="569">
        <v>6368.6041666666697</v>
      </c>
      <c r="K28" s="569">
        <v>6661.15</v>
      </c>
      <c r="L28" s="569">
        <v>6952.0733333333301</v>
      </c>
      <c r="M28" s="788" t="s">
        <v>788</v>
      </c>
      <c r="N28" s="569" t="s">
        <v>836</v>
      </c>
    </row>
    <row r="29" spans="1:14" ht="13.5" customHeight="1" x14ac:dyDescent="0.15">
      <c r="A29" s="275" t="s">
        <v>437</v>
      </c>
      <c r="B29" s="495"/>
      <c r="C29" s="570">
        <v>104.94079174532</v>
      </c>
      <c r="D29" s="570">
        <v>106.04925900781799</v>
      </c>
      <c r="E29" s="792"/>
      <c r="F29" s="792"/>
      <c r="G29" s="792"/>
      <c r="H29" s="792"/>
      <c r="I29" s="792"/>
      <c r="J29" s="792"/>
      <c r="K29" s="792"/>
      <c r="L29" s="792"/>
      <c r="M29" s="569"/>
      <c r="N29" s="569"/>
    </row>
    <row r="30" spans="1:14" ht="13.5" customHeight="1" x14ac:dyDescent="0.15">
      <c r="A30" s="275" t="s">
        <v>438</v>
      </c>
      <c r="B30" s="494">
        <v>100.39</v>
      </c>
      <c r="C30" s="569">
        <v>99.895369166666697</v>
      </c>
      <c r="D30" s="569">
        <v>99.616967500000001</v>
      </c>
      <c r="E30" s="569">
        <v>98.361289999999997</v>
      </c>
      <c r="F30" s="569">
        <v>99.369544166666699</v>
      </c>
      <c r="G30" s="569">
        <v>98.981484166666604</v>
      </c>
      <c r="H30" s="569">
        <v>100.902041666667</v>
      </c>
      <c r="I30" s="569">
        <v>102.651091666667</v>
      </c>
      <c r="J30" s="569">
        <v>106.43096180371801</v>
      </c>
      <c r="K30" s="569">
        <v>106.81098878474501</v>
      </c>
      <c r="L30" s="569">
        <v>106.395842065918</v>
      </c>
      <c r="M30" s="569"/>
      <c r="N30" s="569"/>
    </row>
    <row r="31" spans="1:14" ht="13.5" customHeight="1" x14ac:dyDescent="0.15">
      <c r="A31" s="275" t="s">
        <v>439</v>
      </c>
      <c r="B31" s="495">
        <v>6557.27</v>
      </c>
      <c r="C31" s="570">
        <v>6550.4066139818297</v>
      </c>
      <c r="D31" s="570">
        <v>6498.0917989970103</v>
      </c>
      <c r="E31" s="570">
        <v>6632.0562122357896</v>
      </c>
      <c r="F31" s="570">
        <v>6818.71840139494</v>
      </c>
      <c r="G31" s="570">
        <v>7030.3529723930296</v>
      </c>
      <c r="H31" s="570">
        <v>7147.9314757375396</v>
      </c>
      <c r="I31" s="570">
        <v>7383.6519823346398</v>
      </c>
      <c r="J31" s="570">
        <v>8515.2157668543896</v>
      </c>
      <c r="K31" s="570">
        <v>9319.2940866616591</v>
      </c>
      <c r="L31" s="570">
        <v>9547.2924272363507</v>
      </c>
      <c r="M31" s="569"/>
      <c r="N31" s="569"/>
    </row>
    <row r="32" spans="1:14" ht="13.5" customHeight="1" x14ac:dyDescent="0.15">
      <c r="A32" s="275" t="s">
        <v>237</v>
      </c>
      <c r="B32" s="494">
        <v>100.92</v>
      </c>
      <c r="C32" s="569">
        <v>101.65333333333299</v>
      </c>
      <c r="D32" s="569">
        <v>102.101666666667</v>
      </c>
      <c r="E32" s="569">
        <v>103.615833333333</v>
      </c>
      <c r="F32" s="569">
        <v>105.6425</v>
      </c>
      <c r="G32" s="569">
        <v>102.226666666667</v>
      </c>
      <c r="H32" s="569">
        <v>104.153066800435</v>
      </c>
      <c r="I32" s="569">
        <v>107.958333333333</v>
      </c>
      <c r="J32" s="569">
        <v>123.385833333333</v>
      </c>
      <c r="K32" s="569">
        <v>124.302479556667</v>
      </c>
      <c r="L32" s="788">
        <v>129.51216361666701</v>
      </c>
      <c r="M32" s="569"/>
      <c r="N32" s="569" t="s">
        <v>789</v>
      </c>
    </row>
    <row r="33" spans="1:14" ht="13.5" customHeight="1" x14ac:dyDescent="0.15">
      <c r="A33" s="275" t="s">
        <v>440</v>
      </c>
      <c r="B33" s="495">
        <v>88.84</v>
      </c>
      <c r="C33" s="570">
        <v>93.766735439040204</v>
      </c>
      <c r="D33" s="570">
        <v>98.977999555931703</v>
      </c>
      <c r="E33" s="570">
        <v>114.86647787689</v>
      </c>
      <c r="F33" s="570">
        <v>111.633333333333</v>
      </c>
      <c r="G33" s="570">
        <v>110.866666666667</v>
      </c>
      <c r="H33" s="570">
        <v>118.98333333333299</v>
      </c>
      <c r="I33" s="570">
        <v>128.98333333333301</v>
      </c>
      <c r="J33" s="570">
        <v>153.23333333333301</v>
      </c>
      <c r="K33" s="570">
        <v>194.51666666666699</v>
      </c>
      <c r="L33" s="570">
        <v>233.833333333333</v>
      </c>
      <c r="M33" s="569"/>
      <c r="N33" s="569"/>
    </row>
    <row r="34" spans="1:14" ht="13.5" customHeight="1" x14ac:dyDescent="0.15">
      <c r="A34" s="275" t="s">
        <v>441</v>
      </c>
      <c r="B34" s="494">
        <v>99.26</v>
      </c>
      <c r="C34" s="569">
        <v>99.3891774874361</v>
      </c>
      <c r="D34" s="569">
        <v>97.989960375848199</v>
      </c>
      <c r="E34" s="569">
        <v>98.758608569584595</v>
      </c>
      <c r="F34" s="569">
        <v>100</v>
      </c>
      <c r="G34" s="569">
        <v>101.106666742961</v>
      </c>
      <c r="H34" s="569">
        <v>101.719166692098</v>
      </c>
      <c r="I34" s="569">
        <v>103.613333180745</v>
      </c>
      <c r="J34" s="569">
        <v>111.830833333333</v>
      </c>
      <c r="K34" s="569">
        <v>115.995833129883</v>
      </c>
      <c r="L34" s="788">
        <v>117.21</v>
      </c>
      <c r="M34" s="569"/>
      <c r="N34" s="569"/>
    </row>
    <row r="35" spans="1:14" ht="13.5" customHeight="1" x14ac:dyDescent="0.15">
      <c r="A35" s="275" t="s">
        <v>241</v>
      </c>
      <c r="B35" s="495">
        <v>158.29</v>
      </c>
      <c r="C35" s="570">
        <v>160.22499999999999</v>
      </c>
      <c r="D35" s="570">
        <v>165.06241666666699</v>
      </c>
      <c r="E35" s="570">
        <v>169.87008333333301</v>
      </c>
      <c r="F35" s="570">
        <v>174.047333333333</v>
      </c>
      <c r="G35" s="570">
        <v>177.428333333333</v>
      </c>
      <c r="H35" s="570">
        <v>182.64525</v>
      </c>
      <c r="I35" s="570">
        <v>187.979833333333</v>
      </c>
      <c r="J35" s="570">
        <v>198.024916666667</v>
      </c>
      <c r="K35" s="570">
        <v>202.23783333333299</v>
      </c>
      <c r="L35" s="789">
        <v>203.84</v>
      </c>
      <c r="M35" s="569"/>
      <c r="N35" s="569" t="s">
        <v>789</v>
      </c>
    </row>
    <row r="36" spans="1:14" ht="13.5" customHeight="1" x14ac:dyDescent="0.15">
      <c r="A36" s="275" t="s">
        <v>245</v>
      </c>
      <c r="B36" s="494">
        <v>83.22</v>
      </c>
      <c r="C36" s="569">
        <v>85.450890729227595</v>
      </c>
      <c r="D36" s="569">
        <v>86.197894198417202</v>
      </c>
      <c r="E36" s="569">
        <v>86.749913399869399</v>
      </c>
      <c r="F36" s="569">
        <v>87.677146887376495</v>
      </c>
      <c r="G36" s="569">
        <v>89.827693823071002</v>
      </c>
      <c r="H36" s="569">
        <v>92.017341612141806</v>
      </c>
      <c r="I36" s="569">
        <v>94.107844603912994</v>
      </c>
      <c r="J36" s="569">
        <v>99.987398892003597</v>
      </c>
      <c r="K36" s="569">
        <v>107.369282418468</v>
      </c>
      <c r="L36" s="788" t="s">
        <v>761</v>
      </c>
      <c r="M36" s="788" t="s">
        <v>790</v>
      </c>
      <c r="N36" s="569" t="s">
        <v>839</v>
      </c>
    </row>
    <row r="37" spans="1:14" ht="13.5" customHeight="1" x14ac:dyDescent="0.15">
      <c r="A37" s="275" t="s">
        <v>442</v>
      </c>
      <c r="B37" s="495">
        <v>125.16</v>
      </c>
      <c r="C37" s="570">
        <v>126.566666666667</v>
      </c>
      <c r="D37" s="570">
        <v>128.375</v>
      </c>
      <c r="E37" s="570">
        <v>130.42500000000001</v>
      </c>
      <c r="F37" s="570">
        <v>133.38333333333301</v>
      </c>
      <c r="G37" s="570">
        <v>135.98333333333301</v>
      </c>
      <c r="H37" s="570">
        <v>136.958333333333</v>
      </c>
      <c r="I37" s="570">
        <v>141.60833333333301</v>
      </c>
      <c r="J37" s="570">
        <v>151.24166666666699</v>
      </c>
      <c r="K37" s="570">
        <v>157.10833333333301</v>
      </c>
      <c r="L37" s="570">
        <v>160.85</v>
      </c>
      <c r="M37" s="569"/>
      <c r="N37" s="569"/>
    </row>
    <row r="38" spans="1:14" ht="13.5" customHeight="1" x14ac:dyDescent="0.15">
      <c r="A38" s="275" t="s">
        <v>444</v>
      </c>
      <c r="B38" s="494">
        <v>104.91</v>
      </c>
      <c r="C38" s="569">
        <v>102.44965000000001</v>
      </c>
      <c r="D38" s="569">
        <v>101.80907500000001</v>
      </c>
      <c r="E38" s="788">
        <v>101.1</v>
      </c>
      <c r="F38" s="788">
        <v>104.2</v>
      </c>
      <c r="G38" s="788">
        <v>110.38</v>
      </c>
      <c r="H38" s="788">
        <v>111.45</v>
      </c>
      <c r="I38" s="788" t="s">
        <v>762</v>
      </c>
      <c r="J38" s="788">
        <v>126.125</v>
      </c>
      <c r="K38" s="788">
        <v>130.97999999999999</v>
      </c>
      <c r="L38" s="569"/>
      <c r="M38" s="569"/>
      <c r="N38" s="569"/>
    </row>
    <row r="39" spans="1:14" ht="13.5" customHeight="1" x14ac:dyDescent="0.15">
      <c r="A39" s="275" t="s">
        <v>445</v>
      </c>
      <c r="B39" s="495">
        <v>85.74</v>
      </c>
      <c r="C39" s="570">
        <v>86.943939242902104</v>
      </c>
      <c r="D39" s="570">
        <v>91.243693297981196</v>
      </c>
      <c r="E39" s="570">
        <v>95.058339660544604</v>
      </c>
      <c r="F39" s="570">
        <v>96.590829213809698</v>
      </c>
      <c r="G39" s="570">
        <v>99.184653795819898</v>
      </c>
      <c r="H39" s="570">
        <v>100.880866694167</v>
      </c>
      <c r="I39" s="570">
        <v>105.17775019</v>
      </c>
      <c r="J39" s="570">
        <v>111.05</v>
      </c>
      <c r="K39" s="570">
        <v>114.35833333333299</v>
      </c>
      <c r="L39" s="791"/>
      <c r="M39" s="569"/>
      <c r="N39" s="569"/>
    </row>
    <row r="40" spans="1:14" ht="13.5" customHeight="1" x14ac:dyDescent="0.15">
      <c r="A40" s="275" t="s">
        <v>447</v>
      </c>
      <c r="B40" s="494">
        <v>85.92</v>
      </c>
      <c r="C40" s="569">
        <v>89.678449005231997</v>
      </c>
      <c r="D40" s="569">
        <v>88.967800632911406</v>
      </c>
      <c r="E40" s="569">
        <v>87.600276898734194</v>
      </c>
      <c r="F40" s="569">
        <v>91.344857594936698</v>
      </c>
      <c r="G40" s="569">
        <v>90.457041139240502</v>
      </c>
      <c r="H40" s="569">
        <v>94.495174050632897</v>
      </c>
      <c r="I40" s="569">
        <v>93.764873417721503</v>
      </c>
      <c r="J40" s="569">
        <v>99.192009493670895</v>
      </c>
      <c r="K40" s="569">
        <v>109.940809599156</v>
      </c>
      <c r="L40" s="788">
        <v>119.72499999999999</v>
      </c>
      <c r="M40" s="569"/>
      <c r="N40" s="569" t="s">
        <v>789</v>
      </c>
    </row>
    <row r="41" spans="1:14" ht="13.5" customHeight="1" x14ac:dyDescent="0.15">
      <c r="A41" s="275" t="s">
        <v>249</v>
      </c>
      <c r="B41" s="495">
        <v>87.96</v>
      </c>
      <c r="C41" s="570">
        <v>91.780833333333305</v>
      </c>
      <c r="D41" s="570">
        <v>95.255833333333399</v>
      </c>
      <c r="E41" s="570">
        <v>97.334999999999994</v>
      </c>
      <c r="F41" s="570">
        <v>99.704999999999998</v>
      </c>
      <c r="G41" s="570">
        <v>102.255</v>
      </c>
      <c r="H41" s="570">
        <v>105.369166666667</v>
      </c>
      <c r="I41" s="570">
        <v>110.136666666667</v>
      </c>
      <c r="J41" s="570">
        <v>122.960833333333</v>
      </c>
      <c r="K41" s="570">
        <v>132.28333333333299</v>
      </c>
      <c r="L41" s="789"/>
      <c r="M41" s="788" t="s">
        <v>791</v>
      </c>
      <c r="N41" s="569" t="s">
        <v>836</v>
      </c>
    </row>
    <row r="42" spans="1:14" ht="13.5" customHeight="1" x14ac:dyDescent="0.15">
      <c r="A42" s="275" t="s">
        <v>491</v>
      </c>
      <c r="B42" s="494">
        <v>88.33</v>
      </c>
      <c r="C42" s="569">
        <v>90.966666666666697</v>
      </c>
      <c r="D42" s="569">
        <v>93.158333333333303</v>
      </c>
      <c r="E42" s="569">
        <v>94.55</v>
      </c>
      <c r="F42" s="569">
        <v>96.825000000000003</v>
      </c>
      <c r="G42" s="569">
        <v>99.616666666666703</v>
      </c>
      <c r="H42" s="569">
        <v>99.866666666666703</v>
      </c>
      <c r="I42" s="569">
        <v>101.433333333333</v>
      </c>
      <c r="J42" s="569">
        <v>103.341666666667</v>
      </c>
      <c r="K42" s="569">
        <v>105.508333333333</v>
      </c>
      <c r="L42" s="788">
        <v>107.33</v>
      </c>
      <c r="M42" s="569"/>
      <c r="N42" s="569"/>
    </row>
    <row r="43" spans="1:14" ht="13.5" customHeight="1" x14ac:dyDescent="0.15">
      <c r="A43" s="275" t="s">
        <v>533</v>
      </c>
      <c r="B43" s="495">
        <v>88.75</v>
      </c>
      <c r="C43" s="570">
        <v>92.797499999999999</v>
      </c>
      <c r="D43" s="570">
        <v>94.995833333333394</v>
      </c>
      <c r="E43" s="570">
        <v>96.162499999999994</v>
      </c>
      <c r="F43" s="570">
        <v>99.051666666666605</v>
      </c>
      <c r="G43" s="570">
        <v>101.7775</v>
      </c>
      <c r="H43" s="570">
        <v>102.603333333333</v>
      </c>
      <c r="I43" s="570">
        <v>102.630476393333</v>
      </c>
      <c r="J43" s="570">
        <v>103.7029936325</v>
      </c>
      <c r="K43" s="570">
        <v>104.197018615833</v>
      </c>
      <c r="L43" s="569"/>
      <c r="M43" s="569"/>
      <c r="N43" s="569"/>
    </row>
    <row r="44" spans="1:14" ht="13.5" customHeight="1" x14ac:dyDescent="0.15">
      <c r="A44" s="275" t="s">
        <v>253</v>
      </c>
      <c r="B44" s="494">
        <v>88.38</v>
      </c>
      <c r="C44" s="569">
        <v>89.649043333333395</v>
      </c>
      <c r="D44" s="569">
        <v>91.442025833333304</v>
      </c>
      <c r="E44" s="569">
        <v>92.898821666666706</v>
      </c>
      <c r="F44" s="569">
        <v>94.826277500000003</v>
      </c>
      <c r="G44" s="569">
        <v>97.575513333333305</v>
      </c>
      <c r="H44" s="569">
        <v>99.9362766666667</v>
      </c>
      <c r="I44" s="569">
        <v>100.916666666667</v>
      </c>
      <c r="J44" s="569">
        <v>102.908333333333</v>
      </c>
      <c r="K44" s="569">
        <v>103.15</v>
      </c>
      <c r="L44" s="569">
        <v>103.375</v>
      </c>
      <c r="M44" s="788" t="s">
        <v>792</v>
      </c>
      <c r="N44" s="569" t="s">
        <v>836</v>
      </c>
    </row>
    <row r="45" spans="1:14" ht="13.5" customHeight="1" x14ac:dyDescent="0.15">
      <c r="A45" s="275" t="s">
        <v>264</v>
      </c>
      <c r="B45" s="495">
        <v>81.489999999999995</v>
      </c>
      <c r="C45" s="570">
        <v>85.558736666666604</v>
      </c>
      <c r="D45" s="570">
        <v>91.987158333333298</v>
      </c>
      <c r="E45" s="570">
        <v>95.955772499999995</v>
      </c>
      <c r="F45" s="570">
        <v>99.065285833333306</v>
      </c>
      <c r="G45" s="570">
        <v>102.555375</v>
      </c>
      <c r="H45" s="570">
        <v>105.146575</v>
      </c>
      <c r="I45" s="570">
        <v>108.821508333333</v>
      </c>
      <c r="J45" s="570">
        <v>119.896525</v>
      </c>
      <c r="K45" s="570">
        <v>133.96746666666701</v>
      </c>
      <c r="L45" s="570">
        <v>142.82149166666699</v>
      </c>
      <c r="M45" s="788" t="s">
        <v>793</v>
      </c>
      <c r="N45" s="569" t="s">
        <v>836</v>
      </c>
    </row>
    <row r="46" spans="1:14" ht="13.5" customHeight="1" x14ac:dyDescent="0.15">
      <c r="A46" s="275" t="s">
        <v>844</v>
      </c>
      <c r="B46" s="494">
        <v>124.76</v>
      </c>
      <c r="C46" s="569">
        <v>125.685205358893</v>
      </c>
      <c r="D46" s="569">
        <v>129.31229320621901</v>
      </c>
      <c r="E46" s="569"/>
      <c r="F46" s="569"/>
      <c r="G46" s="569"/>
      <c r="H46" s="569"/>
      <c r="I46" s="569"/>
      <c r="J46" s="569"/>
      <c r="K46" s="788">
        <v>1415</v>
      </c>
      <c r="L46" s="788">
        <v>1677.5</v>
      </c>
      <c r="M46" s="788" t="s">
        <v>795</v>
      </c>
      <c r="N46" s="569" t="s">
        <v>839</v>
      </c>
    </row>
    <row r="47" spans="1:14" ht="13.5" customHeight="1" x14ac:dyDescent="0.15">
      <c r="A47" s="275" t="s">
        <v>843</v>
      </c>
      <c r="B47" s="495">
        <v>90.65</v>
      </c>
      <c r="C47" s="570">
        <v>93.525975773838894</v>
      </c>
      <c r="D47" s="570">
        <v>96.509979827372803</v>
      </c>
      <c r="E47" s="570">
        <v>96.944336332435995</v>
      </c>
      <c r="F47" s="570">
        <v>98.061890248228394</v>
      </c>
      <c r="G47" s="570">
        <v>100.225207188979</v>
      </c>
      <c r="H47" s="570">
        <v>102.024621965431</v>
      </c>
      <c r="I47" s="570">
        <v>103.77500000000001</v>
      </c>
      <c r="J47" s="570">
        <v>106.933333333333</v>
      </c>
      <c r="K47" s="570">
        <v>111.533333333333</v>
      </c>
      <c r="L47" s="569"/>
      <c r="M47" s="569"/>
      <c r="N47" s="569"/>
    </row>
    <row r="48" spans="1:14" ht="13.5" customHeight="1" x14ac:dyDescent="0.15">
      <c r="A48" s="275" t="s">
        <v>270</v>
      </c>
      <c r="B48" s="494">
        <v>92.23</v>
      </c>
      <c r="C48" s="569">
        <v>92.969499999999996</v>
      </c>
      <c r="D48" s="569">
        <v>92.953249999999997</v>
      </c>
      <c r="E48" s="569">
        <v>94.464583333333394</v>
      </c>
      <c r="F48" s="569">
        <v>96.562749999999994</v>
      </c>
      <c r="G48" s="569">
        <v>98.586749999999995</v>
      </c>
      <c r="H48" s="569">
        <v>99.301416666666697</v>
      </c>
      <c r="I48" s="569">
        <v>101.01583333333301</v>
      </c>
      <c r="J48" s="569">
        <v>109.374666157376</v>
      </c>
      <c r="K48" s="569">
        <v>109.94909480419</v>
      </c>
      <c r="L48" s="788">
        <v>109.49</v>
      </c>
      <c r="M48" s="788" t="s">
        <v>794</v>
      </c>
      <c r="N48" s="569" t="s">
        <v>836</v>
      </c>
    </row>
    <row r="49" spans="1:14" ht="13.5" customHeight="1" x14ac:dyDescent="0.15">
      <c r="A49" s="275" t="s">
        <v>842</v>
      </c>
      <c r="B49" s="495">
        <v>101.89</v>
      </c>
      <c r="C49" s="570">
        <v>103.16076467187099</v>
      </c>
      <c r="D49" s="570">
        <v>103.906801098584</v>
      </c>
      <c r="E49" s="570">
        <v>104.61947817288301</v>
      </c>
      <c r="F49" s="570">
        <v>104.995490026019</v>
      </c>
      <c r="G49" s="570">
        <v>103.833333333333</v>
      </c>
      <c r="H49" s="570">
        <v>106.35129848666701</v>
      </c>
      <c r="I49" s="570">
        <v>110.7031424625</v>
      </c>
      <c r="J49" s="570">
        <v>116.544025401667</v>
      </c>
      <c r="K49" s="570">
        <v>121.656948234167</v>
      </c>
      <c r="L49" s="570">
        <v>125.874032018731</v>
      </c>
      <c r="M49" s="569"/>
      <c r="N49" s="569" t="s">
        <v>796</v>
      </c>
    </row>
    <row r="50" spans="1:14" ht="13.5" customHeight="1" x14ac:dyDescent="0.15">
      <c r="A50" s="275" t="s">
        <v>450</v>
      </c>
      <c r="B50" s="494">
        <v>100.47</v>
      </c>
      <c r="C50" s="569">
        <v>100</v>
      </c>
      <c r="D50" s="569">
        <v>98.875</v>
      </c>
      <c r="E50" s="569">
        <v>99.991666666666703</v>
      </c>
      <c r="F50" s="569">
        <v>101.491666666667</v>
      </c>
      <c r="G50" s="569">
        <v>102.27500000000001</v>
      </c>
      <c r="H50" s="569">
        <v>102.433333333333</v>
      </c>
      <c r="I50" s="569">
        <v>105.05</v>
      </c>
      <c r="J50" s="569">
        <v>116.375</v>
      </c>
      <c r="K50" s="569">
        <v>125.616666666667</v>
      </c>
      <c r="L50" s="788">
        <v>128.35</v>
      </c>
      <c r="M50" s="569"/>
      <c r="N50" s="569"/>
    </row>
    <row r="51" spans="1:14" ht="13.5" customHeight="1" x14ac:dyDescent="0.15">
      <c r="A51" s="275" t="s">
        <v>452</v>
      </c>
      <c r="B51" s="495">
        <v>124.16</v>
      </c>
      <c r="C51" s="570">
        <v>123.566666666667</v>
      </c>
      <c r="D51" s="570">
        <v>123.508333333333</v>
      </c>
      <c r="E51" s="570">
        <v>125.466666666667</v>
      </c>
      <c r="F51" s="570">
        <v>128.708333333333</v>
      </c>
      <c r="G51" s="570">
        <v>132.083333333333</v>
      </c>
      <c r="H51" s="792"/>
      <c r="I51" s="792"/>
      <c r="J51" s="792"/>
      <c r="K51" s="792"/>
      <c r="L51" s="792"/>
      <c r="M51" s="569"/>
      <c r="N51" s="569"/>
    </row>
    <row r="52" spans="1:14" ht="13.5" customHeight="1" x14ac:dyDescent="0.15">
      <c r="A52" s="275" t="s">
        <v>453</v>
      </c>
      <c r="B52" s="494">
        <v>102.14</v>
      </c>
      <c r="C52" s="569">
        <v>100</v>
      </c>
      <c r="D52" s="569">
        <v>98.570833333333397</v>
      </c>
      <c r="E52" s="569">
        <v>99.094999999999999</v>
      </c>
      <c r="F52" s="569">
        <v>100.5175</v>
      </c>
      <c r="G52" s="569">
        <v>100.769166666667</v>
      </c>
      <c r="H52" s="569">
        <v>100.12583333333301</v>
      </c>
      <c r="I52" s="569">
        <v>102.575</v>
      </c>
      <c r="J52" s="569">
        <v>111.18666666666699</v>
      </c>
      <c r="K52" s="569">
        <v>115.12416666666699</v>
      </c>
      <c r="L52" s="569"/>
      <c r="M52" s="569"/>
      <c r="N52" s="569"/>
    </row>
    <row r="53" spans="1:14" ht="13.5" customHeight="1" x14ac:dyDescent="0.15">
      <c r="A53" s="275" t="s">
        <v>454</v>
      </c>
      <c r="B53" s="495">
        <v>99.67</v>
      </c>
      <c r="C53" s="570">
        <v>99.974999999999994</v>
      </c>
      <c r="D53" s="570">
        <v>100.658333333333</v>
      </c>
      <c r="E53" s="570">
        <v>103.125</v>
      </c>
      <c r="F53" s="570">
        <v>105.341666666667</v>
      </c>
      <c r="G53" s="570">
        <v>108.341666666667</v>
      </c>
      <c r="H53" s="570">
        <v>111.76666666666701</v>
      </c>
      <c r="I53" s="570">
        <v>116.058333333333</v>
      </c>
      <c r="J53" s="570">
        <v>133.583333333333</v>
      </c>
      <c r="K53" s="570">
        <v>147.82499999999999</v>
      </c>
      <c r="L53" s="791"/>
      <c r="M53" s="569"/>
      <c r="N53" s="569"/>
    </row>
    <row r="54" spans="1:14" ht="13.5" customHeight="1" x14ac:dyDescent="0.15">
      <c r="A54" s="275" t="s">
        <v>455</v>
      </c>
      <c r="B54" s="494">
        <v>99.55</v>
      </c>
      <c r="C54" s="569">
        <v>100</v>
      </c>
      <c r="D54" s="569">
        <v>100.25</v>
      </c>
      <c r="E54" s="569">
        <v>101.4</v>
      </c>
      <c r="F54" s="569">
        <v>102.22499999999999</v>
      </c>
      <c r="G54" s="569">
        <v>103</v>
      </c>
      <c r="H54" s="569">
        <v>103.433333333333</v>
      </c>
      <c r="I54" s="569">
        <v>105.35</v>
      </c>
      <c r="J54" s="569">
        <v>113.458333333333</v>
      </c>
      <c r="K54" s="569">
        <v>117.208333333333</v>
      </c>
      <c r="L54" s="569">
        <v>118.816666666667</v>
      </c>
      <c r="M54" s="569"/>
      <c r="N54" s="569"/>
    </row>
    <row r="55" spans="1:14" ht="13.5" customHeight="1" x14ac:dyDescent="0.15">
      <c r="A55" s="275" t="s">
        <v>456</v>
      </c>
      <c r="B55" s="495">
        <v>87.09</v>
      </c>
      <c r="C55" s="570">
        <v>86.347675689032599</v>
      </c>
      <c r="D55" s="570">
        <v>88.712230877279296</v>
      </c>
      <c r="E55" s="570">
        <v>89.216215810229301</v>
      </c>
      <c r="F55" s="570">
        <v>89.348229802991895</v>
      </c>
      <c r="G55" s="570">
        <v>92.313924250770498</v>
      </c>
      <c r="H55" s="570">
        <v>93.954719176026003</v>
      </c>
      <c r="I55" s="570">
        <v>95.0651866821227</v>
      </c>
      <c r="J55" s="570">
        <v>99.989381283097998</v>
      </c>
      <c r="K55" s="570">
        <v>101.484290691193</v>
      </c>
      <c r="L55" s="791"/>
      <c r="M55" s="569"/>
      <c r="N55" s="569"/>
    </row>
    <row r="56" spans="1:14" ht="12.75" customHeight="1" x14ac:dyDescent="0.15">
      <c r="A56" s="275" t="s">
        <v>457</v>
      </c>
      <c r="B56" s="494">
        <v>103.12</v>
      </c>
      <c r="C56" s="569">
        <v>102.245</v>
      </c>
      <c r="D56" s="569">
        <v>102.39</v>
      </c>
      <c r="E56" s="569">
        <v>102.693333333333</v>
      </c>
      <c r="F56" s="569">
        <v>103.709166666667</v>
      </c>
      <c r="G56" s="569">
        <v>105.2695992</v>
      </c>
      <c r="H56" s="569">
        <v>104.504166666667</v>
      </c>
      <c r="I56" s="569">
        <v>106.054166666667</v>
      </c>
      <c r="J56" s="569">
        <v>114.305833333333</v>
      </c>
      <c r="K56" s="569">
        <v>119.13833333333299</v>
      </c>
      <c r="L56" s="569"/>
      <c r="M56" s="569"/>
      <c r="N56" s="569"/>
    </row>
    <row r="57" spans="1:14" ht="13.5" customHeight="1" x14ac:dyDescent="0.15">
      <c r="A57" s="275" t="s">
        <v>281</v>
      </c>
      <c r="B57" s="495">
        <v>87</v>
      </c>
      <c r="C57" s="570">
        <v>87.732827675086398</v>
      </c>
      <c r="D57" s="570">
        <v>89.148981213820605</v>
      </c>
      <c r="E57" s="570">
        <v>92.072672820206904</v>
      </c>
      <c r="F57" s="570">
        <v>95.354542714432498</v>
      </c>
      <c r="G57" s="570">
        <v>97.081035660095907</v>
      </c>
      <c r="H57" s="570">
        <v>100.751700489353</v>
      </c>
      <c r="I57" s="570">
        <v>109.056666666667</v>
      </c>
      <c r="J57" s="570">
        <v>118.66575</v>
      </c>
      <c r="K57" s="570">
        <v>124.34463333333299</v>
      </c>
      <c r="L57" s="570">
        <v>128.45078333333299</v>
      </c>
      <c r="M57" s="788" t="s">
        <v>797</v>
      </c>
      <c r="N57" s="569" t="s">
        <v>836</v>
      </c>
    </row>
    <row r="58" spans="1:14" ht="13.5" customHeight="1" x14ac:dyDescent="0.15">
      <c r="A58" s="275" t="s">
        <v>286</v>
      </c>
      <c r="B58" s="494">
        <v>99.28</v>
      </c>
      <c r="C58" s="569">
        <v>103.22038088155099</v>
      </c>
      <c r="D58" s="569">
        <v>105.004302218628</v>
      </c>
      <c r="E58" s="569">
        <v>105.442522541418</v>
      </c>
      <c r="F58" s="569">
        <v>105.206222425733</v>
      </c>
      <c r="G58" s="569">
        <v>105.486084144434</v>
      </c>
      <c r="H58" s="569">
        <v>105.128620927274</v>
      </c>
      <c r="I58" s="569">
        <v>105.268706271843</v>
      </c>
      <c r="J58" s="569">
        <v>108.91749829551701</v>
      </c>
      <c r="K58" s="569">
        <v>111.33076984563</v>
      </c>
      <c r="L58" s="788">
        <v>113.05</v>
      </c>
      <c r="M58" s="788" t="s">
        <v>799</v>
      </c>
      <c r="N58" s="569" t="s">
        <v>836</v>
      </c>
    </row>
    <row r="59" spans="1:14" ht="13.5" customHeight="1" x14ac:dyDescent="0.15">
      <c r="A59" s="275" t="s">
        <v>845</v>
      </c>
      <c r="B59" s="495">
        <v>50.63</v>
      </c>
      <c r="C59" s="570">
        <v>55.875497917283298</v>
      </c>
      <c r="D59" s="570">
        <v>63.5939191701518</v>
      </c>
      <c r="E59" s="570">
        <v>82.358327862087805</v>
      </c>
      <c r="F59" s="570">
        <v>94.219134266737797</v>
      </c>
      <c r="G59" s="570">
        <v>102.842822804666</v>
      </c>
      <c r="H59" s="570">
        <v>108.03117419711199</v>
      </c>
      <c r="I59" s="570">
        <v>113.663972992691</v>
      </c>
      <c r="J59" s="570">
        <v>129.458333333333</v>
      </c>
      <c r="K59" s="570">
        <v>173.32499999999999</v>
      </c>
      <c r="L59" s="789">
        <v>222.32499999999999</v>
      </c>
      <c r="M59" s="788" t="s">
        <v>800</v>
      </c>
      <c r="N59" s="569" t="s">
        <v>836</v>
      </c>
    </row>
    <row r="60" spans="1:14" ht="13.5" customHeight="1" x14ac:dyDescent="0.15">
      <c r="A60" s="275" t="s">
        <v>291</v>
      </c>
      <c r="B60" s="494">
        <v>110.18</v>
      </c>
      <c r="C60" s="569">
        <v>109.37333333333299</v>
      </c>
      <c r="D60" s="569">
        <v>110.03400195475101</v>
      </c>
      <c r="E60" s="569">
        <v>111.14793561138301</v>
      </c>
      <c r="F60" s="569">
        <v>112.359814904202</v>
      </c>
      <c r="G60" s="569">
        <v>112.444448962869</v>
      </c>
      <c r="H60" s="569">
        <v>112.026616396221</v>
      </c>
      <c r="I60" s="569">
        <v>115.91049612245</v>
      </c>
      <c r="J60" s="569">
        <v>124.254447822934</v>
      </c>
      <c r="K60" s="569">
        <v>129.281219837413</v>
      </c>
      <c r="L60" s="788">
        <v>130.38999999999999</v>
      </c>
      <c r="M60" s="788" t="s">
        <v>801</v>
      </c>
      <c r="N60" s="569" t="s">
        <v>836</v>
      </c>
    </row>
    <row r="61" spans="1:14" ht="13.5" customHeight="1" x14ac:dyDescent="0.15">
      <c r="A61" s="275" t="s">
        <v>462</v>
      </c>
      <c r="B61" s="495">
        <v>129.88</v>
      </c>
      <c r="C61" s="570">
        <v>132.060997373113</v>
      </c>
      <c r="D61" s="570">
        <v>133.92561830323001</v>
      </c>
      <c r="E61" s="570">
        <v>134.92250000000001</v>
      </c>
      <c r="F61" s="570">
        <v>136.35277848650699</v>
      </c>
      <c r="G61" s="570">
        <v>138.43935136242601</v>
      </c>
      <c r="H61" s="570">
        <v>145.03833333333299</v>
      </c>
      <c r="I61" s="570">
        <v>144.89750000000001</v>
      </c>
      <c r="J61" s="570">
        <v>151.833333333333</v>
      </c>
      <c r="K61" s="570"/>
      <c r="L61" s="791"/>
      <c r="M61" s="569"/>
      <c r="N61" s="569"/>
    </row>
    <row r="62" spans="1:14" ht="13.5" customHeight="1" x14ac:dyDescent="0.15">
      <c r="A62" s="275" t="s">
        <v>464</v>
      </c>
      <c r="B62" s="494">
        <v>196.01</v>
      </c>
      <c r="C62" s="569">
        <v>195.04333333333301</v>
      </c>
      <c r="D62" s="569">
        <v>195.333333333333</v>
      </c>
      <c r="E62" s="569">
        <v>202.00833333333301</v>
      </c>
      <c r="F62" s="569">
        <v>208.95</v>
      </c>
      <c r="G62" s="569">
        <v>213.708333333333</v>
      </c>
      <c r="H62" s="569">
        <v>212.75833333333301</v>
      </c>
      <c r="I62" s="569">
        <v>222.65833333333299</v>
      </c>
      <c r="J62" s="569">
        <v>265.85018333333301</v>
      </c>
      <c r="K62" s="569">
        <v>290.2</v>
      </c>
      <c r="L62" s="569">
        <v>300.41666666666703</v>
      </c>
      <c r="M62" s="569"/>
      <c r="N62" s="569"/>
    </row>
    <row r="63" spans="1:14" ht="13.5" customHeight="1" x14ac:dyDescent="0.15">
      <c r="A63" s="275" t="s">
        <v>465</v>
      </c>
      <c r="B63" s="495">
        <v>74.569999999999993</v>
      </c>
      <c r="C63" s="570">
        <v>78.257572111375296</v>
      </c>
      <c r="D63" s="570">
        <v>84.398658683092705</v>
      </c>
      <c r="E63" s="570">
        <v>89.649415978929596</v>
      </c>
      <c r="F63" s="570">
        <v>93.966090649247306</v>
      </c>
      <c r="G63" s="570">
        <v>96.407344909744495</v>
      </c>
      <c r="H63" s="792"/>
      <c r="I63" s="792"/>
      <c r="J63" s="792"/>
      <c r="K63" s="792"/>
      <c r="L63" s="792"/>
      <c r="M63" s="569"/>
      <c r="N63" s="569"/>
    </row>
    <row r="64" spans="1:14" ht="13.5" customHeight="1" x14ac:dyDescent="0.15">
      <c r="A64" s="275" t="s">
        <v>293</v>
      </c>
      <c r="B64" s="494">
        <v>84.38</v>
      </c>
      <c r="C64" s="569">
        <v>92.457755659183803</v>
      </c>
      <c r="D64" s="569">
        <v>98.585979017318294</v>
      </c>
      <c r="E64" s="569">
        <v>109.121975996797</v>
      </c>
      <c r="F64" s="569">
        <v>124.216857847875</v>
      </c>
      <c r="G64" s="569">
        <v>143.85508616915899</v>
      </c>
      <c r="H64" s="569">
        <v>173.138726479615</v>
      </c>
      <c r="I64" s="569">
        <v>219.60833333333301</v>
      </c>
      <c r="J64" s="569">
        <v>294.03333333333302</v>
      </c>
      <c r="K64" s="569">
        <v>382.88676004771003</v>
      </c>
      <c r="L64" s="788">
        <v>462.77499999999998</v>
      </c>
      <c r="M64" s="788" t="s">
        <v>802</v>
      </c>
      <c r="N64" s="569" t="s">
        <v>836</v>
      </c>
    </row>
    <row r="65" spans="1:14" ht="13.5" customHeight="1" x14ac:dyDescent="0.15">
      <c r="A65" s="275" t="s">
        <v>472</v>
      </c>
      <c r="B65" s="495">
        <v>100.01</v>
      </c>
      <c r="C65" s="570">
        <v>101.383333333333</v>
      </c>
      <c r="D65" s="570">
        <v>105.3</v>
      </c>
      <c r="E65" s="570">
        <v>108.825</v>
      </c>
      <c r="F65" s="570">
        <v>113.26666666666701</v>
      </c>
      <c r="G65" s="570">
        <v>115.27500000000001</v>
      </c>
      <c r="H65" s="570">
        <v>112.283333333333</v>
      </c>
      <c r="I65" s="570">
        <v>112.458333333333</v>
      </c>
      <c r="J65" s="570">
        <v>117.541666666667</v>
      </c>
      <c r="K65" s="570">
        <v>120.066666666667</v>
      </c>
      <c r="L65" s="789"/>
      <c r="M65" s="569"/>
      <c r="N65" s="569"/>
    </row>
    <row r="66" spans="1:14" ht="13.5" customHeight="1" x14ac:dyDescent="0.15">
      <c r="A66" s="275" t="s">
        <v>473</v>
      </c>
      <c r="B66" s="494">
        <v>100.2</v>
      </c>
      <c r="C66" s="569">
        <v>99.995000000000005</v>
      </c>
      <c r="D66" s="569">
        <v>100.351666666667</v>
      </c>
      <c r="E66" s="569">
        <v>101.10833333333299</v>
      </c>
      <c r="F66" s="569">
        <v>102.20416666666701</v>
      </c>
      <c r="G66" s="569">
        <v>103.25083333333301</v>
      </c>
      <c r="H66" s="569">
        <v>103.550833333333</v>
      </c>
      <c r="I66" s="569">
        <v>105.823333333333</v>
      </c>
      <c r="J66" s="569">
        <v>113.36166666666701</v>
      </c>
      <c r="K66" s="569">
        <v>120.44750000000001</v>
      </c>
      <c r="L66" s="788"/>
      <c r="M66" s="569"/>
      <c r="N66" s="569"/>
    </row>
    <row r="67" spans="1:14" ht="13.5" customHeight="1" x14ac:dyDescent="0.15">
      <c r="A67" s="275" t="s">
        <v>475</v>
      </c>
      <c r="B67" s="495">
        <v>99.96</v>
      </c>
      <c r="C67" s="570">
        <v>99.999166666666696</v>
      </c>
      <c r="D67" s="570">
        <v>100.1825</v>
      </c>
      <c r="E67" s="570">
        <v>101.216666666667</v>
      </c>
      <c r="F67" s="570">
        <v>103.09</v>
      </c>
      <c r="G67" s="570">
        <v>104.2325</v>
      </c>
      <c r="H67" s="570">
        <v>104.729166666667</v>
      </c>
      <c r="I67" s="570">
        <v>106.449166666667</v>
      </c>
      <c r="J67" s="570">
        <v>112.008333333333</v>
      </c>
      <c r="K67" s="570">
        <v>117.4725</v>
      </c>
      <c r="L67" s="570">
        <v>119.820833333333</v>
      </c>
      <c r="M67" s="569"/>
      <c r="N67" s="569"/>
    </row>
    <row r="68" spans="1:14" ht="13.5" customHeight="1" x14ac:dyDescent="0.15">
      <c r="A68" s="275" t="s">
        <v>299</v>
      </c>
      <c r="B68" s="494">
        <v>89.86</v>
      </c>
      <c r="C68" s="569">
        <v>89.557464323869397</v>
      </c>
      <c r="D68" s="569">
        <v>91.444177808293603</v>
      </c>
      <c r="E68" s="569">
        <v>93.869209580938701</v>
      </c>
      <c r="F68" s="569">
        <v>98.3271207865169</v>
      </c>
      <c r="G68" s="569">
        <v>100.75045910959</v>
      </c>
      <c r="H68" s="569">
        <v>102.1133721353</v>
      </c>
      <c r="I68" s="569">
        <v>103.22324999999999</v>
      </c>
      <c r="J68" s="569">
        <v>107.59088168335001</v>
      </c>
      <c r="K68" s="569">
        <v>111.495371286074</v>
      </c>
      <c r="L68" s="569">
        <v>112.80334576765701</v>
      </c>
      <c r="M68" s="569"/>
      <c r="N68" s="569" t="s">
        <v>789</v>
      </c>
    </row>
    <row r="69" spans="1:14" ht="13.5" customHeight="1" x14ac:dyDescent="0.15">
      <c r="A69" s="275" t="s">
        <v>477</v>
      </c>
      <c r="B69" s="495">
        <v>68.489999999999995</v>
      </c>
      <c r="C69" s="570">
        <v>73.156350807797097</v>
      </c>
      <c r="D69" s="570">
        <v>78.444671769632507</v>
      </c>
      <c r="E69" s="570">
        <v>84.747065544807398</v>
      </c>
      <c r="F69" s="570">
        <v>90.273394772863497</v>
      </c>
      <c r="G69" s="570">
        <v>96.696957290482899</v>
      </c>
      <c r="H69" s="570">
        <v>102.432321064531</v>
      </c>
      <c r="I69" s="570">
        <v>109.981939170228</v>
      </c>
      <c r="J69" s="570">
        <v>122.644291627108</v>
      </c>
      <c r="K69" s="570">
        <v>143.46219487514199</v>
      </c>
      <c r="L69" s="791"/>
      <c r="M69" s="569"/>
      <c r="N69" s="569"/>
    </row>
    <row r="70" spans="1:14" ht="13.5" customHeight="1" x14ac:dyDescent="0.15">
      <c r="A70" s="275" t="s">
        <v>478</v>
      </c>
      <c r="B70" s="494">
        <v>110.25</v>
      </c>
      <c r="C70" s="569">
        <v>114.664725</v>
      </c>
      <c r="D70" s="569">
        <v>117.112733333333</v>
      </c>
      <c r="E70" s="569">
        <v>124.18085833333301</v>
      </c>
      <c r="F70" s="569">
        <v>127.428491666667</v>
      </c>
      <c r="G70" s="569">
        <v>133.61246666666699</v>
      </c>
      <c r="H70" s="569">
        <v>140.56360833333301</v>
      </c>
      <c r="I70" s="569">
        <v>154.011208333333</v>
      </c>
      <c r="J70" s="569">
        <v>172.335716666667</v>
      </c>
      <c r="K70" s="569">
        <v>176.62301666666701</v>
      </c>
      <c r="L70" s="569">
        <v>178.58303333333299</v>
      </c>
      <c r="M70" s="569"/>
      <c r="N70" s="569"/>
    </row>
    <row r="71" spans="1:14" ht="13.5" customHeight="1" x14ac:dyDescent="0.15">
      <c r="A71" s="275" t="s">
        <v>479</v>
      </c>
      <c r="B71" s="495">
        <v>94.37</v>
      </c>
      <c r="C71" s="570">
        <v>94.851110833333394</v>
      </c>
      <c r="D71" s="570">
        <v>95.317538333333303</v>
      </c>
      <c r="E71" s="570">
        <v>96.756351666666603</v>
      </c>
      <c r="F71" s="570">
        <v>98.432334999999995</v>
      </c>
      <c r="G71" s="570">
        <v>99.8553316666667</v>
      </c>
      <c r="H71" s="570">
        <v>100</v>
      </c>
      <c r="I71" s="570">
        <v>103.066666666667</v>
      </c>
      <c r="J71" s="570">
        <v>110.15</v>
      </c>
      <c r="K71" s="570">
        <v>116.7</v>
      </c>
      <c r="L71" s="570">
        <v>119.333333333333</v>
      </c>
      <c r="M71" s="569"/>
      <c r="N71" s="569"/>
    </row>
    <row r="72" spans="1:14" ht="13.5" customHeight="1" x14ac:dyDescent="0.15">
      <c r="A72" s="275" t="s">
        <v>300</v>
      </c>
      <c r="B72" s="494">
        <v>46.95</v>
      </c>
      <c r="C72" s="569">
        <v>54.9972820088242</v>
      </c>
      <c r="D72" s="569">
        <v>64.596856682290806</v>
      </c>
      <c r="E72" s="569">
        <v>72.588729115245002</v>
      </c>
      <c r="F72" s="569">
        <v>78.257012508916105</v>
      </c>
      <c r="G72" s="569">
        <v>83.847411783374298</v>
      </c>
      <c r="H72" s="569">
        <v>92.1376481772255</v>
      </c>
      <c r="I72" s="569">
        <v>101.32477478007699</v>
      </c>
      <c r="J72" s="569">
        <v>132.99474010061601</v>
      </c>
      <c r="K72" s="569">
        <v>183.67500000000001</v>
      </c>
      <c r="L72" s="569">
        <v>225.64166666666699</v>
      </c>
      <c r="M72" s="788" t="s">
        <v>803</v>
      </c>
      <c r="N72" s="569" t="s">
        <v>836</v>
      </c>
    </row>
    <row r="73" spans="1:14" ht="13.5" customHeight="1" x14ac:dyDescent="0.15">
      <c r="A73" s="275" t="s">
        <v>481</v>
      </c>
      <c r="B73" s="495">
        <v>101.86</v>
      </c>
      <c r="C73" s="570">
        <v>100.093585</v>
      </c>
      <c r="D73" s="570">
        <v>99.267158333333398</v>
      </c>
      <c r="E73" s="570">
        <v>100.380195833333</v>
      </c>
      <c r="F73" s="570">
        <v>101.008195833333</v>
      </c>
      <c r="G73" s="570">
        <v>101.263754166667</v>
      </c>
      <c r="H73" s="570">
        <v>99.999999166666697</v>
      </c>
      <c r="I73" s="570">
        <v>101.223824166667</v>
      </c>
      <c r="J73" s="570">
        <v>110.98712500000001</v>
      </c>
      <c r="K73" s="570">
        <v>114.832608333333</v>
      </c>
      <c r="L73" s="570">
        <v>117.98073333333301</v>
      </c>
      <c r="M73" s="569"/>
      <c r="N73" s="569"/>
    </row>
    <row r="74" spans="1:14" ht="13.5" customHeight="1" x14ac:dyDescent="0.15">
      <c r="A74" s="275" t="s">
        <v>483</v>
      </c>
      <c r="B74" s="494">
        <v>108.16</v>
      </c>
      <c r="C74" s="569">
        <v>107.600833333333</v>
      </c>
      <c r="D74" s="569">
        <v>109.37666666666701</v>
      </c>
      <c r="E74" s="569">
        <v>110.370308025</v>
      </c>
      <c r="F74" s="569">
        <v>111.257798225</v>
      </c>
      <c r="G74" s="569">
        <v>111.923286483333</v>
      </c>
      <c r="H74" s="569">
        <v>111.094234216667</v>
      </c>
      <c r="I74" s="569">
        <v>112.449041666667</v>
      </c>
      <c r="J74" s="569">
        <v>115.350833333333</v>
      </c>
      <c r="K74" s="569">
        <v>118.460833333333</v>
      </c>
      <c r="L74" s="569"/>
      <c r="M74" s="569"/>
      <c r="N74" s="569"/>
    </row>
    <row r="75" spans="1:14" ht="13.5" customHeight="1" x14ac:dyDescent="0.15">
      <c r="A75" s="275" t="s">
        <v>635</v>
      </c>
      <c r="B75" s="495">
        <v>99.7</v>
      </c>
      <c r="C75" s="570">
        <v>100.00083333333301</v>
      </c>
      <c r="D75" s="570">
        <v>99.906666666666695</v>
      </c>
      <c r="E75" s="791"/>
      <c r="F75" s="791"/>
      <c r="G75" s="791"/>
      <c r="H75" s="791"/>
      <c r="I75" s="791"/>
      <c r="J75" s="791"/>
      <c r="K75" s="791"/>
      <c r="L75" s="791"/>
      <c r="M75" s="569"/>
      <c r="N75" s="569"/>
    </row>
    <row r="76" spans="1:14" ht="13.5" customHeight="1" x14ac:dyDescent="0.15">
      <c r="A76" s="275" t="s">
        <v>308</v>
      </c>
      <c r="C76" s="569">
        <v>68.5542617873121</v>
      </c>
      <c r="D76" s="569">
        <v>71.603858361056894</v>
      </c>
      <c r="E76" s="569">
        <v>74.771997246759199</v>
      </c>
      <c r="F76" s="569">
        <v>77.577339298688401</v>
      </c>
      <c r="G76" s="569">
        <v>80.447688424916805</v>
      </c>
      <c r="H76" s="569">
        <v>83.033631601086</v>
      </c>
      <c r="I76" s="569">
        <v>86.571737218462005</v>
      </c>
      <c r="J76" s="569">
        <v>92.532312339872206</v>
      </c>
      <c r="K76" s="569">
        <v>98.275400558295999</v>
      </c>
      <c r="L76" s="569">
        <v>101.095113262631</v>
      </c>
      <c r="M76" s="788" t="s">
        <v>804</v>
      </c>
      <c r="N76" s="569" t="s">
        <v>836</v>
      </c>
    </row>
    <row r="77" spans="1:14" ht="13.5" customHeight="1" x14ac:dyDescent="0.15">
      <c r="A77" s="275" t="s">
        <v>485</v>
      </c>
      <c r="B77" s="494">
        <v>63.16</v>
      </c>
      <c r="C77" s="570">
        <v>70.597698674451195</v>
      </c>
      <c r="D77" s="570">
        <v>76.367423467114904</v>
      </c>
      <c r="E77" s="570">
        <v>83.175090119923695</v>
      </c>
      <c r="F77" s="570">
        <v>91.349219426787997</v>
      </c>
      <c r="G77" s="570">
        <v>99.999999999999901</v>
      </c>
      <c r="H77" s="570">
        <v>110.601620338717</v>
      </c>
      <c r="I77" s="570">
        <v>124.534425269358</v>
      </c>
      <c r="J77" s="570">
        <v>137.60187357004699</v>
      </c>
      <c r="K77" s="570">
        <v>148.34166666666701</v>
      </c>
      <c r="L77" s="570">
        <v>160.39166666666699</v>
      </c>
      <c r="M77" s="569"/>
      <c r="N77" s="569"/>
    </row>
    <row r="78" spans="1:14" ht="13.5" customHeight="1" x14ac:dyDescent="0.15">
      <c r="A78" s="275" t="s">
        <v>486</v>
      </c>
      <c r="B78" s="495">
        <v>99.31</v>
      </c>
      <c r="C78" s="569">
        <v>100.778610108303</v>
      </c>
      <c r="D78" s="569">
        <v>102.293434115523</v>
      </c>
      <c r="E78" s="569">
        <v>104.023333333333</v>
      </c>
      <c r="F78" s="569">
        <v>104.42</v>
      </c>
      <c r="G78" s="569">
        <v>104.67749999999999</v>
      </c>
      <c r="H78" s="569">
        <v>105.870833333333</v>
      </c>
      <c r="I78" s="569">
        <v>108.24497490882899</v>
      </c>
      <c r="J78" s="569">
        <v>118.413333333333</v>
      </c>
      <c r="K78" s="569"/>
      <c r="L78" s="569"/>
      <c r="M78" s="569"/>
      <c r="N78" s="569"/>
    </row>
    <row r="79" spans="1:14" ht="13.5" customHeight="1" x14ac:dyDescent="0.15">
      <c r="A79" s="275" t="s">
        <v>487</v>
      </c>
      <c r="B79" s="494">
        <v>112.77</v>
      </c>
      <c r="C79" s="570">
        <v>111.64166666666701</v>
      </c>
      <c r="D79" s="570">
        <v>112.575</v>
      </c>
      <c r="E79" s="570">
        <v>114.71916666666699</v>
      </c>
      <c r="F79" s="570">
        <v>116.190833333333</v>
      </c>
      <c r="G79" s="570">
        <v>118.61600429989799</v>
      </c>
      <c r="H79" s="570">
        <v>119.79426098562</v>
      </c>
      <c r="I79" s="570">
        <v>125.823333333333</v>
      </c>
      <c r="J79" s="570">
        <v>133.51750000000001</v>
      </c>
      <c r="K79" s="792">
        <v>137.28416666666701</v>
      </c>
      <c r="L79" s="792"/>
      <c r="M79" s="569"/>
      <c r="N79" s="569"/>
    </row>
    <row r="80" spans="1:14" ht="13.5" customHeight="1" x14ac:dyDescent="0.15">
      <c r="A80" s="275" t="s">
        <v>488</v>
      </c>
      <c r="B80" s="495">
        <v>69.88</v>
      </c>
      <c r="C80" s="569">
        <v>74.584894262889307</v>
      </c>
      <c r="D80" s="569">
        <v>83.164325580061103</v>
      </c>
      <c r="E80" s="569">
        <v>92.046349338942704</v>
      </c>
      <c r="F80" s="569">
        <v>103.535032618166</v>
      </c>
      <c r="G80" s="569">
        <v>122.9</v>
      </c>
      <c r="H80" s="569">
        <v>150.916666666667</v>
      </c>
      <c r="I80" s="569">
        <v>176.333333333333</v>
      </c>
      <c r="J80" s="569">
        <v>236.25833333333301</v>
      </c>
      <c r="K80" s="569">
        <v>323.23333333333301</v>
      </c>
      <c r="L80" s="569"/>
      <c r="M80" s="569"/>
      <c r="N80" s="569"/>
    </row>
    <row r="81" spans="1:14" ht="13.5" customHeight="1" x14ac:dyDescent="0.15">
      <c r="A81" s="275" t="s">
        <v>312</v>
      </c>
      <c r="B81" s="494">
        <v>276.02999999999997</v>
      </c>
      <c r="C81" s="570">
        <v>284.75</v>
      </c>
      <c r="D81" s="570">
        <v>292.50833333333298</v>
      </c>
      <c r="E81" s="570">
        <v>304.01666666666699</v>
      </c>
      <c r="F81" s="570">
        <v>317.23333333333301</v>
      </c>
      <c r="G81" s="570">
        <v>331.08333333333297</v>
      </c>
      <c r="H81" s="570">
        <v>342.566666666667</v>
      </c>
      <c r="I81" s="570">
        <v>357.91666666666703</v>
      </c>
      <c r="J81" s="570">
        <v>390.45</v>
      </c>
      <c r="K81" s="570">
        <v>416.46666666666698</v>
      </c>
      <c r="L81" s="570">
        <v>435.65</v>
      </c>
      <c r="M81" s="788" t="s">
        <v>805</v>
      </c>
      <c r="N81" s="569" t="s">
        <v>836</v>
      </c>
    </row>
    <row r="82" spans="1:14" ht="13.5" customHeight="1" x14ac:dyDescent="0.15">
      <c r="A82" s="275" t="s">
        <v>492</v>
      </c>
      <c r="B82" s="495">
        <v>135.18</v>
      </c>
      <c r="C82" s="569">
        <v>135.1</v>
      </c>
      <c r="D82" s="569">
        <v>135.63333333333301</v>
      </c>
      <c r="E82" s="569">
        <v>138.81833333333299</v>
      </c>
      <c r="F82" s="569">
        <v>142.77500000000001</v>
      </c>
      <c r="G82" s="569">
        <v>147.541666666667</v>
      </c>
      <c r="H82" s="569">
        <v>152.44999999999999</v>
      </c>
      <c r="I82" s="569">
        <v>160.24166666666699</v>
      </c>
      <c r="J82" s="569">
        <v>183.65</v>
      </c>
      <c r="K82" s="569">
        <v>215.1</v>
      </c>
      <c r="L82" s="569"/>
      <c r="M82" s="569"/>
      <c r="N82" s="569"/>
    </row>
    <row r="83" spans="1:14" ht="13.5" customHeight="1" x14ac:dyDescent="0.15">
      <c r="A83" s="275" t="s">
        <v>494</v>
      </c>
      <c r="B83" s="494">
        <v>149.16</v>
      </c>
      <c r="C83" s="570">
        <v>151.59800000000001</v>
      </c>
      <c r="D83" s="570">
        <v>154.170508333333</v>
      </c>
      <c r="E83" s="570">
        <v>156.88454999999999</v>
      </c>
      <c r="F83" s="570">
        <v>161.093633333333</v>
      </c>
      <c r="G83" s="570">
        <v>165.94895</v>
      </c>
      <c r="H83" s="570">
        <v>170.67505</v>
      </c>
      <c r="I83" s="570">
        <v>178.26025833333301</v>
      </c>
      <c r="J83" s="570">
        <v>193.07146666666699</v>
      </c>
      <c r="K83" s="570">
        <v>209.93877499999999</v>
      </c>
      <c r="L83" s="570">
        <v>222.23455000000001</v>
      </c>
      <c r="M83" s="569"/>
      <c r="N83" s="569"/>
    </row>
    <row r="84" spans="1:14" ht="13.5" customHeight="1" x14ac:dyDescent="0.15">
      <c r="A84" s="275" t="s">
        <v>316</v>
      </c>
      <c r="B84" s="495">
        <v>117.35</v>
      </c>
      <c r="C84" s="569">
        <v>123.10833333333299</v>
      </c>
      <c r="D84" s="569">
        <v>129.19999999999999</v>
      </c>
      <c r="E84" s="569">
        <v>133.5</v>
      </c>
      <c r="F84" s="569">
        <v>138.75833333333301</v>
      </c>
      <c r="G84" s="569">
        <v>143.933333333333</v>
      </c>
      <c r="H84" s="569">
        <v>153.46666666666701</v>
      </c>
      <c r="I84" s="569">
        <v>161.34166666666701</v>
      </c>
      <c r="J84" s="569">
        <v>172.15</v>
      </c>
      <c r="K84" s="569">
        <v>181.875</v>
      </c>
      <c r="L84" s="788">
        <v>190.88</v>
      </c>
      <c r="M84" s="788" t="s">
        <v>807</v>
      </c>
      <c r="N84" s="569" t="s">
        <v>836</v>
      </c>
    </row>
    <row r="85" spans="1:14" ht="13.5" customHeight="1" x14ac:dyDescent="0.15">
      <c r="A85" s="275" t="s">
        <v>499</v>
      </c>
      <c r="B85" s="494">
        <v>113.22</v>
      </c>
      <c r="C85" s="570">
        <v>120.42166666666699</v>
      </c>
      <c r="D85" s="570">
        <v>124.6675</v>
      </c>
      <c r="E85" s="570">
        <v>129.41583333333301</v>
      </c>
      <c r="F85" s="570">
        <v>133.55500000000001</v>
      </c>
      <c r="G85" s="570">
        <v>137.60249999999999</v>
      </c>
      <c r="H85" s="570">
        <v>140.2458</v>
      </c>
      <c r="I85" s="570">
        <v>142.43381666666701</v>
      </c>
      <c r="J85" s="570">
        <v>148.42951666666701</v>
      </c>
      <c r="K85" s="570">
        <v>153.87707499999999</v>
      </c>
      <c r="L85" s="791">
        <v>106.1</v>
      </c>
      <c r="M85" s="788" t="s">
        <v>806</v>
      </c>
      <c r="N85" s="569" t="s">
        <v>836</v>
      </c>
    </row>
    <row r="86" spans="1:14" ht="13.5" customHeight="1" x14ac:dyDescent="0.15">
      <c r="A86" s="275" t="s">
        <v>500</v>
      </c>
      <c r="B86" s="495">
        <v>22.76</v>
      </c>
      <c r="C86" s="569">
        <v>25.599042708382001</v>
      </c>
      <c r="D86" s="569">
        <v>27.453802273850702</v>
      </c>
      <c r="E86" s="569">
        <v>29.662439905284</v>
      </c>
      <c r="F86" s="569">
        <v>35.005866931519002</v>
      </c>
      <c r="G86" s="569">
        <v>48.975779217577099</v>
      </c>
      <c r="H86" s="569">
        <v>63.959497206703801</v>
      </c>
      <c r="I86" s="569">
        <v>91.710893854748406</v>
      </c>
      <c r="J86" s="569">
        <v>131.59455307262601</v>
      </c>
      <c r="K86" s="569">
        <v>190.25833333333301</v>
      </c>
      <c r="L86" s="569"/>
      <c r="M86" s="569"/>
      <c r="N86" s="569"/>
    </row>
    <row r="87" spans="1:14" ht="13.5" customHeight="1" x14ac:dyDescent="0.15">
      <c r="A87" s="275" t="s">
        <v>501</v>
      </c>
      <c r="B87" s="494"/>
      <c r="C87" s="570">
        <v>103.55701637892901</v>
      </c>
      <c r="D87" s="570">
        <v>104.133333333333</v>
      </c>
      <c r="E87" s="570">
        <v>104.325</v>
      </c>
      <c r="F87" s="570">
        <v>104.708333333333</v>
      </c>
      <c r="G87" s="570">
        <v>104.5</v>
      </c>
      <c r="H87" s="570">
        <v>105.1</v>
      </c>
      <c r="I87" s="570">
        <v>111.45</v>
      </c>
      <c r="J87" s="570">
        <v>117.01666666666701</v>
      </c>
      <c r="K87" s="570">
        <v>122.116666666667</v>
      </c>
      <c r="L87" s="791"/>
      <c r="M87" s="569"/>
      <c r="N87" s="569"/>
    </row>
    <row r="88" spans="1:14" ht="13.5" customHeight="1" x14ac:dyDescent="0.15">
      <c r="A88" s="275" t="s">
        <v>502</v>
      </c>
      <c r="B88" s="495">
        <v>83.09</v>
      </c>
      <c r="C88" s="569">
        <v>82.816666666666706</v>
      </c>
      <c r="D88" s="569">
        <v>82.8333333333333</v>
      </c>
      <c r="E88" s="569">
        <v>83.133333333333397</v>
      </c>
      <c r="F88" s="569">
        <v>83.525000000000006</v>
      </c>
      <c r="G88" s="569">
        <v>84.308333333333394</v>
      </c>
      <c r="H88" s="569">
        <v>84.033333333333303</v>
      </c>
      <c r="I88" s="569">
        <v>86</v>
      </c>
      <c r="J88" s="569">
        <v>92.733333333333306</v>
      </c>
      <c r="K88" s="569">
        <v>98.575000000000003</v>
      </c>
      <c r="L88" s="569">
        <v>100.658333333333</v>
      </c>
      <c r="M88" s="569"/>
      <c r="N88" s="569"/>
    </row>
    <row r="89" spans="1:14" ht="13.5" customHeight="1" x14ac:dyDescent="0.15">
      <c r="A89" s="275" t="s">
        <v>504</v>
      </c>
      <c r="B89" s="494">
        <v>94.24</v>
      </c>
      <c r="C89" s="570">
        <v>93.674999999999997</v>
      </c>
      <c r="D89" s="570">
        <v>93.158333333333303</v>
      </c>
      <c r="E89" s="570">
        <v>93.4</v>
      </c>
      <c r="F89" s="570">
        <v>94.141666666666694</v>
      </c>
      <c r="G89" s="570">
        <v>94.941666666666706</v>
      </c>
      <c r="H89" s="570">
        <v>94.358333333333306</v>
      </c>
      <c r="I89" s="570">
        <v>95.783333333333303</v>
      </c>
      <c r="J89" s="570">
        <v>99.991666666666703</v>
      </c>
      <c r="K89" s="570">
        <v>104.216666666667</v>
      </c>
      <c r="L89" s="570">
        <v>107.416666666667</v>
      </c>
      <c r="M89" s="569"/>
      <c r="N89" s="569"/>
    </row>
    <row r="90" spans="1:14" ht="13.5" customHeight="1" x14ac:dyDescent="0.15">
      <c r="A90" s="275" t="s">
        <v>505</v>
      </c>
      <c r="B90" s="495">
        <v>99.93</v>
      </c>
      <c r="C90" s="569">
        <v>99.968987499999997</v>
      </c>
      <c r="D90" s="569">
        <v>99.875</v>
      </c>
      <c r="E90" s="569">
        <v>101.1</v>
      </c>
      <c r="F90" s="569">
        <v>102.25</v>
      </c>
      <c r="G90" s="569">
        <v>102.875</v>
      </c>
      <c r="H90" s="569">
        <v>102.73333333333299</v>
      </c>
      <c r="I90" s="569">
        <v>104.658333333333</v>
      </c>
      <c r="J90" s="569">
        <v>113.241666666667</v>
      </c>
      <c r="K90" s="569">
        <v>119.60833333333299</v>
      </c>
      <c r="L90" s="569">
        <v>120.783333333333</v>
      </c>
      <c r="M90" s="569"/>
      <c r="N90" s="569"/>
    </row>
    <row r="91" spans="1:14" ht="13.5" customHeight="1" x14ac:dyDescent="0.15">
      <c r="A91" s="275" t="s">
        <v>506</v>
      </c>
      <c r="B91" s="494">
        <v>83.75</v>
      </c>
      <c r="C91" s="570">
        <v>86.841666666666697</v>
      </c>
      <c r="D91" s="570">
        <v>88.883333333333297</v>
      </c>
      <c r="E91" s="570">
        <v>92.775000000000006</v>
      </c>
      <c r="F91" s="570">
        <v>96.241666666666703</v>
      </c>
      <c r="G91" s="570">
        <v>100</v>
      </c>
      <c r="H91" s="570">
        <v>105.226777792935</v>
      </c>
      <c r="I91" s="570">
        <v>111.39599483094101</v>
      </c>
      <c r="J91" s="570">
        <v>122.925</v>
      </c>
      <c r="K91" s="570">
        <v>130.88333333333301</v>
      </c>
      <c r="L91" s="792"/>
      <c r="M91" s="569"/>
      <c r="N91" s="569"/>
    </row>
    <row r="92" spans="1:14" ht="13.5" customHeight="1" x14ac:dyDescent="0.15">
      <c r="A92" s="275" t="s">
        <v>507</v>
      </c>
      <c r="B92" s="495">
        <v>97.45</v>
      </c>
      <c r="C92" s="569">
        <v>98.224999999999994</v>
      </c>
      <c r="D92" s="569">
        <v>98.1</v>
      </c>
      <c r="E92" s="569">
        <v>98.575000000000003</v>
      </c>
      <c r="F92" s="569">
        <v>99.55</v>
      </c>
      <c r="G92" s="569">
        <v>100.01666666666701</v>
      </c>
      <c r="H92" s="569">
        <v>99.991666666666703</v>
      </c>
      <c r="I92" s="569">
        <v>99.758333333333297</v>
      </c>
      <c r="J92" s="569">
        <v>102.25</v>
      </c>
      <c r="K92" s="569">
        <v>105.591666666667</v>
      </c>
      <c r="L92" s="569"/>
      <c r="M92" s="569"/>
      <c r="N92" s="569"/>
    </row>
    <row r="93" spans="1:14" ht="13.5" customHeight="1" x14ac:dyDescent="0.15">
      <c r="A93" s="275" t="s">
        <v>508</v>
      </c>
      <c r="B93" s="494">
        <v>94.2</v>
      </c>
      <c r="C93" s="570">
        <v>93.375622557874806</v>
      </c>
      <c r="D93" s="570">
        <v>92.648758266817893</v>
      </c>
      <c r="E93" s="570">
        <v>95.7283052247098</v>
      </c>
      <c r="F93" s="570">
        <v>99.999999999999901</v>
      </c>
      <c r="G93" s="570">
        <v>100.761514047266</v>
      </c>
      <c r="H93" s="570">
        <v>101.097346481193</v>
      </c>
      <c r="I93" s="570">
        <v>102.458211566269</v>
      </c>
      <c r="J93" s="570">
        <v>106.791328849542</v>
      </c>
      <c r="K93" s="570">
        <v>109.017789081313</v>
      </c>
      <c r="L93" s="789">
        <v>110.71</v>
      </c>
      <c r="M93" s="788" t="s">
        <v>808</v>
      </c>
      <c r="N93" s="569" t="s">
        <v>836</v>
      </c>
    </row>
    <row r="94" spans="1:14" ht="13.5" customHeight="1" x14ac:dyDescent="0.15">
      <c r="A94" s="275" t="s">
        <v>509</v>
      </c>
      <c r="B94" s="495">
        <v>43.06</v>
      </c>
      <c r="C94" s="569">
        <v>45.935270034384601</v>
      </c>
      <c r="D94" s="569">
        <v>52.532077452789302</v>
      </c>
      <c r="E94" s="569">
        <v>56.441863056428403</v>
      </c>
      <c r="F94" s="569">
        <v>59.920748990267199</v>
      </c>
      <c r="G94" s="569">
        <v>63.1166586828286</v>
      </c>
      <c r="H94" s="569">
        <v>67.356933359062594</v>
      </c>
      <c r="I94" s="569">
        <v>72.773421850825798</v>
      </c>
      <c r="J94" s="569">
        <v>83.709713037890097</v>
      </c>
      <c r="K94" s="569">
        <v>96.035959928517798</v>
      </c>
      <c r="L94" s="569">
        <v>100.7</v>
      </c>
      <c r="M94" s="569"/>
      <c r="N94" s="569"/>
    </row>
    <row r="95" spans="1:14" ht="13.5" customHeight="1" x14ac:dyDescent="0.15">
      <c r="A95" s="275" t="s">
        <v>322</v>
      </c>
      <c r="B95" s="494">
        <v>76.489999999999995</v>
      </c>
      <c r="C95" s="570">
        <v>81.521465073996595</v>
      </c>
      <c r="D95" s="570">
        <v>86.655075156858899</v>
      </c>
      <c r="E95" s="570">
        <v>93.592376901344295</v>
      </c>
      <c r="F95" s="570">
        <v>97.9816782465969</v>
      </c>
      <c r="G95" s="570">
        <v>103.115563451546</v>
      </c>
      <c r="H95" s="570">
        <v>108.68912678512</v>
      </c>
      <c r="I95" s="570">
        <v>115.32778912788601</v>
      </c>
      <c r="J95" s="570">
        <v>124.16173941010101</v>
      </c>
      <c r="K95" s="570">
        <v>133.68667854325301</v>
      </c>
      <c r="L95" s="570">
        <v>139.68892771924899</v>
      </c>
      <c r="M95" s="788" t="s">
        <v>809</v>
      </c>
      <c r="N95" s="569" t="s">
        <v>836</v>
      </c>
    </row>
    <row r="96" spans="1:14" ht="13.5" customHeight="1" x14ac:dyDescent="0.15">
      <c r="A96" s="275" t="s">
        <v>510</v>
      </c>
      <c r="B96" s="495">
        <v>123.6</v>
      </c>
      <c r="C96" s="569">
        <v>83.778459536907903</v>
      </c>
      <c r="D96" s="569">
        <v>85.384753075416299</v>
      </c>
      <c r="E96" s="569">
        <v>85.688313708233594</v>
      </c>
      <c r="F96" s="569">
        <v>86.1716219251946</v>
      </c>
      <c r="G96" s="569">
        <v>84.609261522868493</v>
      </c>
      <c r="H96" s="569">
        <v>86.7695437226363</v>
      </c>
      <c r="I96" s="569">
        <v>88.551457621815004</v>
      </c>
      <c r="J96" s="569">
        <v>93.285378174860995</v>
      </c>
      <c r="K96" s="569">
        <v>101.94512862430101</v>
      </c>
      <c r="L96" s="569"/>
      <c r="M96" s="569"/>
      <c r="N96" s="569"/>
    </row>
    <row r="97" spans="1:14" ht="13.5" customHeight="1" x14ac:dyDescent="0.15">
      <c r="A97" s="275" t="s">
        <v>846</v>
      </c>
      <c r="B97" s="494">
        <v>94.2</v>
      </c>
      <c r="C97" s="570">
        <v>94.860916666666697</v>
      </c>
      <c r="D97" s="570">
        <v>95.782666666666699</v>
      </c>
      <c r="E97" s="570">
        <v>97.644999999999996</v>
      </c>
      <c r="F97" s="570">
        <v>99.086083333333306</v>
      </c>
      <c r="G97" s="570">
        <v>99.465583333333399</v>
      </c>
      <c r="H97" s="570">
        <v>100</v>
      </c>
      <c r="I97" s="570">
        <v>102.49833333333299</v>
      </c>
      <c r="J97" s="570">
        <v>107.715</v>
      </c>
      <c r="K97" s="570">
        <v>111.59</v>
      </c>
      <c r="L97" s="570">
        <v>114.180833333333</v>
      </c>
      <c r="M97" s="569"/>
      <c r="N97" s="569"/>
    </row>
    <row r="98" spans="1:14" ht="13.5" customHeight="1" x14ac:dyDescent="0.15">
      <c r="A98" s="275" t="s">
        <v>636</v>
      </c>
      <c r="B98" s="495">
        <v>100.54</v>
      </c>
      <c r="C98" s="569">
        <v>99.999999999999901</v>
      </c>
      <c r="D98" s="569">
        <v>100.27316943104501</v>
      </c>
      <c r="E98" s="569">
        <v>101.765469138155</v>
      </c>
      <c r="F98" s="569">
        <v>102.837871348522</v>
      </c>
      <c r="G98" s="569">
        <v>105.589804585927</v>
      </c>
      <c r="H98" s="569">
        <v>105.79911306245199</v>
      </c>
      <c r="I98" s="569">
        <v>109.347288810124</v>
      </c>
      <c r="J98" s="569">
        <v>122.010263022166</v>
      </c>
      <c r="K98" s="569">
        <v>128.04284621252799</v>
      </c>
      <c r="L98" s="569"/>
      <c r="M98" s="569"/>
      <c r="N98" s="569"/>
    </row>
    <row r="99" spans="1:14" ht="13.5" customHeight="1" x14ac:dyDescent="0.15">
      <c r="A99" s="275" t="s">
        <v>514</v>
      </c>
      <c r="B99" s="494">
        <v>103.18</v>
      </c>
      <c r="C99" s="570">
        <v>106.552028432732</v>
      </c>
      <c r="D99" s="570">
        <v>109.959986130375</v>
      </c>
      <c r="E99" s="570">
        <v>112.348133379565</v>
      </c>
      <c r="F99" s="570">
        <v>112.958333333333</v>
      </c>
      <c r="G99" s="570">
        <v>114.191666666667</v>
      </c>
      <c r="H99" s="570">
        <v>116.591666666667</v>
      </c>
      <c r="I99" s="570">
        <v>120.583333333333</v>
      </c>
      <c r="J99" s="570">
        <v>125.383333333333</v>
      </c>
      <c r="K99" s="570">
        <v>129.94999999999999</v>
      </c>
      <c r="L99" s="791"/>
      <c r="M99" s="569"/>
      <c r="N99" s="569"/>
    </row>
    <row r="100" spans="1:14" ht="13.5" customHeight="1" x14ac:dyDescent="0.15">
      <c r="A100" s="275" t="s">
        <v>515</v>
      </c>
      <c r="B100" s="495">
        <v>229.65</v>
      </c>
      <c r="C100" s="569">
        <v>244.57976040864401</v>
      </c>
      <c r="D100" s="569">
        <v>245.53078018356899</v>
      </c>
      <c r="E100" s="569">
        <v>253.32714326540199</v>
      </c>
      <c r="F100" s="569">
        <v>257.23512345298298</v>
      </c>
      <c r="G100" s="569">
        <v>260.15119888890399</v>
      </c>
      <c r="H100" s="569">
        <v>276.60686256293297</v>
      </c>
      <c r="I100" s="569">
        <v>309.537019691794</v>
      </c>
      <c r="J100" s="569">
        <v>352.63357824731997</v>
      </c>
      <c r="K100" s="569">
        <v>390.55324385822303</v>
      </c>
      <c r="L100" s="569"/>
      <c r="M100" s="569"/>
      <c r="N100" s="569"/>
    </row>
    <row r="101" spans="1:14" ht="13.5" customHeight="1" x14ac:dyDescent="0.15">
      <c r="A101" s="275" t="s">
        <v>516</v>
      </c>
      <c r="B101" s="494">
        <v>98.46</v>
      </c>
      <c r="C101" s="570">
        <v>99.712639722416895</v>
      </c>
      <c r="D101" s="570">
        <v>101.3049631067</v>
      </c>
      <c r="E101" s="570">
        <v>102.141213905551</v>
      </c>
      <c r="F101" s="570">
        <v>104.22529574600701</v>
      </c>
      <c r="G101" s="570">
        <v>107.68824249474299</v>
      </c>
      <c r="H101" s="570">
        <v>113.184728605213</v>
      </c>
      <c r="I101" s="570">
        <v>117.435517324579</v>
      </c>
      <c r="J101" s="570">
        <v>144.39427599114299</v>
      </c>
      <c r="K101" s="570">
        <v>189.48880212169101</v>
      </c>
      <c r="L101" s="570">
        <v>233.318641369776</v>
      </c>
      <c r="M101" s="788" t="s">
        <v>810</v>
      </c>
      <c r="N101" s="569" t="s">
        <v>839</v>
      </c>
    </row>
    <row r="102" spans="1:14" ht="13.5" customHeight="1" x14ac:dyDescent="0.15">
      <c r="A102" s="275" t="s">
        <v>521</v>
      </c>
      <c r="B102" s="495">
        <v>99.83</v>
      </c>
      <c r="C102" s="569">
        <v>99.999999166666697</v>
      </c>
      <c r="D102" s="569">
        <v>100.1406325</v>
      </c>
      <c r="E102" s="569">
        <v>103.075116666667</v>
      </c>
      <c r="F102" s="569">
        <v>105.687508333333</v>
      </c>
      <c r="G102" s="569">
        <v>108.65881666666699</v>
      </c>
      <c r="H102" s="569">
        <v>108.89685</v>
      </c>
      <c r="I102" s="569">
        <v>112.464125</v>
      </c>
      <c r="J102" s="569">
        <v>131.93198333333299</v>
      </c>
      <c r="K102" s="569">
        <v>143.72412499999999</v>
      </c>
      <c r="L102" s="569">
        <v>145.543383333333</v>
      </c>
      <c r="M102" s="569"/>
      <c r="N102" s="569"/>
    </row>
    <row r="103" spans="1:14" ht="13.5" customHeight="1" x14ac:dyDescent="0.15">
      <c r="A103" s="275" t="s">
        <v>523</v>
      </c>
      <c r="B103" s="494">
        <v>100.81</v>
      </c>
      <c r="C103" s="570">
        <v>97.034453303205595</v>
      </c>
      <c r="D103" s="570">
        <v>96.274324574308295</v>
      </c>
      <c r="E103" s="570">
        <v>100.434677200999</v>
      </c>
      <c r="F103" s="570">
        <v>106.53808156592901</v>
      </c>
      <c r="G103" s="570">
        <v>109.739965876318</v>
      </c>
      <c r="H103" s="570">
        <v>202.870056003484</v>
      </c>
      <c r="I103" s="570">
        <v>516.82383467494799</v>
      </c>
      <c r="J103" s="570">
        <v>1401.65462017506</v>
      </c>
      <c r="K103" s="570">
        <v>4504.1000000000004</v>
      </c>
      <c r="L103" s="791"/>
      <c r="M103" s="569"/>
      <c r="N103" s="569"/>
    </row>
    <row r="104" spans="1:14" ht="13.5" customHeight="1" x14ac:dyDescent="0.15">
      <c r="A104" s="275" t="s">
        <v>524</v>
      </c>
      <c r="B104" s="495">
        <v>65.52</v>
      </c>
      <c r="C104" s="569">
        <v>67.626805284361495</v>
      </c>
      <c r="D104" s="569">
        <v>72.087810813368407</v>
      </c>
      <c r="E104" s="569">
        <v>75.294059923473995</v>
      </c>
      <c r="F104" s="569">
        <v>78.871885333972799</v>
      </c>
      <c r="G104" s="569">
        <v>82.963035956816398</v>
      </c>
      <c r="H104" s="569">
        <v>87.0930161638736</v>
      </c>
      <c r="I104" s="569">
        <v>92.360180495099598</v>
      </c>
      <c r="J104" s="569">
        <v>100.00003350681401</v>
      </c>
      <c r="K104" s="569">
        <v>106.342253063139</v>
      </c>
      <c r="L104" s="569">
        <v>112.83492215691901</v>
      </c>
      <c r="M104" s="569"/>
      <c r="N104" s="569"/>
    </row>
    <row r="105" spans="1:14" ht="13.5" customHeight="1" x14ac:dyDescent="0.15">
      <c r="A105" s="275" t="s">
        <v>525</v>
      </c>
      <c r="B105" s="494">
        <v>54.81</v>
      </c>
      <c r="C105" s="570">
        <v>59.057136746271297</v>
      </c>
      <c r="D105" s="570">
        <v>64.274391071711705</v>
      </c>
      <c r="E105" s="570">
        <v>72.257034164188099</v>
      </c>
      <c r="F105" s="570">
        <v>89.283331172422194</v>
      </c>
      <c r="G105" s="570">
        <v>113.35972069603901</v>
      </c>
      <c r="H105" s="570">
        <v>132.58068223404501</v>
      </c>
      <c r="I105" s="570">
        <v>142.94264989240099</v>
      </c>
      <c r="J105" s="570">
        <v>153.79626366522299</v>
      </c>
      <c r="K105" s="570">
        <v>169.32115608800601</v>
      </c>
      <c r="L105" s="791"/>
      <c r="M105" s="569"/>
      <c r="N105" s="569"/>
    </row>
    <row r="106" spans="1:14" ht="13.5" customHeight="1" x14ac:dyDescent="0.15">
      <c r="A106" s="275" t="s">
        <v>526</v>
      </c>
      <c r="B106" s="495">
        <v>136.58000000000001</v>
      </c>
      <c r="C106" s="569">
        <v>150.78333333333299</v>
      </c>
      <c r="D106" s="569">
        <v>189.76666666666699</v>
      </c>
      <c r="E106" s="569">
        <v>238.73333333333301</v>
      </c>
      <c r="F106" s="569">
        <v>270.17500000000001</v>
      </c>
      <c r="G106" s="569">
        <v>264.33333333333297</v>
      </c>
      <c r="H106" s="569">
        <v>268.15833333333302</v>
      </c>
      <c r="I106" s="569">
        <v>275.85000000000002</v>
      </c>
      <c r="J106" s="569">
        <v>288.29166666666703</v>
      </c>
      <c r="K106" s="569">
        <v>295.13333333333298</v>
      </c>
      <c r="L106" s="569"/>
      <c r="M106" s="569"/>
      <c r="N106" s="569"/>
    </row>
    <row r="107" spans="1:14" ht="13.5" customHeight="1" x14ac:dyDescent="0.15">
      <c r="A107" s="275" t="s">
        <v>528</v>
      </c>
      <c r="B107" s="494">
        <v>100.89</v>
      </c>
      <c r="C107" s="570">
        <v>99.999991666666702</v>
      </c>
      <c r="D107" s="570">
        <v>100.905516666667</v>
      </c>
      <c r="E107" s="570">
        <v>104.662116666667</v>
      </c>
      <c r="F107" s="570">
        <v>107.48582500000001</v>
      </c>
      <c r="G107" s="570">
        <v>109.99509166666699</v>
      </c>
      <c r="H107" s="570">
        <v>111.314916666667</v>
      </c>
      <c r="I107" s="570">
        <v>116.5284</v>
      </c>
      <c r="J107" s="570">
        <v>139.490375</v>
      </c>
      <c r="K107" s="570">
        <v>152.20815833333299</v>
      </c>
      <c r="L107" s="570">
        <v>153.297566666667</v>
      </c>
      <c r="M107" s="569"/>
      <c r="N107" s="569"/>
    </row>
    <row r="108" spans="1:14" ht="13.5" customHeight="1" x14ac:dyDescent="0.15">
      <c r="A108" s="275" t="s">
        <v>532</v>
      </c>
      <c r="B108" s="495">
        <v>99.53</v>
      </c>
      <c r="C108" s="569">
        <v>100</v>
      </c>
      <c r="D108" s="569">
        <v>100.290833333333</v>
      </c>
      <c r="E108" s="569">
        <v>102.026666666667</v>
      </c>
      <c r="F108" s="569">
        <v>103.585833333333</v>
      </c>
      <c r="G108" s="569">
        <v>105.39166666666701</v>
      </c>
      <c r="H108" s="569">
        <v>106.255833333333</v>
      </c>
      <c r="I108" s="569">
        <v>108.940833333333</v>
      </c>
      <c r="J108" s="569">
        <v>115.84333333333301</v>
      </c>
      <c r="K108" s="569">
        <v>120.17749999999999</v>
      </c>
      <c r="L108" s="569">
        <v>122.6425</v>
      </c>
      <c r="M108" s="569"/>
      <c r="N108" s="569"/>
    </row>
    <row r="109" spans="1:14" ht="13.5" customHeight="1" x14ac:dyDescent="0.15">
      <c r="A109" s="275" t="s">
        <v>328</v>
      </c>
      <c r="B109" s="494">
        <v>87.8</v>
      </c>
      <c r="C109" s="570">
        <v>94.299949379593599</v>
      </c>
      <c r="D109" s="570">
        <v>99.991666666666703</v>
      </c>
      <c r="E109" s="570">
        <v>108.6</v>
      </c>
      <c r="F109" s="570">
        <v>117.933333333333</v>
      </c>
      <c r="G109" s="570">
        <v>124.55</v>
      </c>
      <c r="H109" s="570">
        <v>129.78333333333299</v>
      </c>
      <c r="I109" s="570">
        <v>137.32666666666699</v>
      </c>
      <c r="J109" s="570">
        <v>148.53333333333299</v>
      </c>
      <c r="K109" s="570">
        <v>163.19999999999999</v>
      </c>
      <c r="L109" s="789">
        <v>175.05</v>
      </c>
      <c r="M109" s="569"/>
      <c r="N109" s="569" t="s">
        <v>840</v>
      </c>
    </row>
    <row r="110" spans="1:14" ht="13.5" customHeight="1" x14ac:dyDescent="0.15">
      <c r="A110" s="275" t="s">
        <v>332</v>
      </c>
      <c r="B110" s="495">
        <v>38.26</v>
      </c>
      <c r="C110" s="569">
        <v>46.625034164546001</v>
      </c>
      <c r="D110" s="569">
        <v>56.747848117913499</v>
      </c>
      <c r="E110" s="569">
        <v>63.298475766650398</v>
      </c>
      <c r="F110" s="569">
        <v>71.160259197100501</v>
      </c>
      <c r="G110" s="569">
        <v>77.828570423525804</v>
      </c>
      <c r="H110" s="569">
        <v>84.541685203487205</v>
      </c>
      <c r="I110" s="569">
        <v>92.429546264601996</v>
      </c>
      <c r="J110" s="569">
        <v>111.797205410434</v>
      </c>
      <c r="K110" s="569">
        <v>143.98333333333301</v>
      </c>
      <c r="L110" s="788">
        <v>190.32</v>
      </c>
      <c r="M110" s="788" t="s">
        <v>811</v>
      </c>
      <c r="N110" s="569" t="s">
        <v>836</v>
      </c>
    </row>
    <row r="111" spans="1:14" ht="13.5" customHeight="1" x14ac:dyDescent="0.15">
      <c r="A111" s="275" t="s">
        <v>534</v>
      </c>
      <c r="B111" s="494">
        <v>110.48</v>
      </c>
      <c r="C111" s="570">
        <v>112.808333333333</v>
      </c>
      <c r="D111" s="570">
        <v>115.166666666667</v>
      </c>
      <c r="E111" s="570">
        <v>119.625</v>
      </c>
      <c r="F111" s="570">
        <v>120.683333333333</v>
      </c>
      <c r="G111" s="570">
        <v>121.48333333333299</v>
      </c>
      <c r="H111" s="570">
        <v>120.1</v>
      </c>
      <c r="I111" s="570">
        <v>123.075</v>
      </c>
      <c r="J111" s="570">
        <v>127.23333333333299</v>
      </c>
      <c r="K111" s="570">
        <v>130.4</v>
      </c>
      <c r="L111" s="791"/>
      <c r="M111" s="569"/>
      <c r="N111" s="569"/>
    </row>
    <row r="112" spans="1:14" ht="13.5" customHeight="1" x14ac:dyDescent="0.15">
      <c r="A112" s="275" t="s">
        <v>535</v>
      </c>
      <c r="B112" s="495">
        <v>93.65</v>
      </c>
      <c r="C112" s="569">
        <v>94.545447909154305</v>
      </c>
      <c r="D112" s="569">
        <v>95.020547685039105</v>
      </c>
      <c r="E112" s="569">
        <v>97.697726323823602</v>
      </c>
      <c r="F112" s="569">
        <v>97.567423558065599</v>
      </c>
      <c r="G112" s="569">
        <v>97.782100897727801</v>
      </c>
      <c r="H112" s="569">
        <v>96.442706852949996</v>
      </c>
      <c r="I112" s="569">
        <v>96.966535115031306</v>
      </c>
      <c r="J112" s="569">
        <v>99.228903406242694</v>
      </c>
      <c r="K112" s="569">
        <v>102.133795244323</v>
      </c>
      <c r="L112" s="569"/>
      <c r="M112" s="569"/>
      <c r="N112" s="569"/>
    </row>
    <row r="113" spans="1:14" ht="13.5" customHeight="1" x14ac:dyDescent="0.15">
      <c r="A113" s="275" t="s">
        <v>536</v>
      </c>
      <c r="B113" s="494">
        <v>100.82</v>
      </c>
      <c r="C113" s="570">
        <v>102.28359142607199</v>
      </c>
      <c r="D113" s="570">
        <v>100.442847769029</v>
      </c>
      <c r="E113" s="570">
        <v>102.210498687664</v>
      </c>
      <c r="F113" s="570">
        <v>102.51666666666701</v>
      </c>
      <c r="G113" s="570">
        <v>100.816666666667</v>
      </c>
      <c r="H113" s="570">
        <v>101.258333333333</v>
      </c>
      <c r="I113" s="570">
        <v>105.23333333333299</v>
      </c>
      <c r="J113" s="570">
        <v>115.35833333333299</v>
      </c>
      <c r="K113" s="570">
        <v>117.73333333333299</v>
      </c>
      <c r="L113" s="570">
        <v>121.508333333333</v>
      </c>
      <c r="M113" s="569"/>
      <c r="N113" s="569"/>
    </row>
    <row r="114" spans="1:14" ht="13.5" customHeight="1" x14ac:dyDescent="0.15">
      <c r="A114" s="275" t="s">
        <v>537</v>
      </c>
      <c r="B114" s="495">
        <v>96.81</v>
      </c>
      <c r="C114" s="569">
        <v>97.874809805804304</v>
      </c>
      <c r="D114" s="569">
        <v>98.503853921053306</v>
      </c>
      <c r="E114" s="569">
        <v>99.847795666482398</v>
      </c>
      <c r="F114" s="569">
        <v>101.003857033266</v>
      </c>
      <c r="G114" s="569">
        <v>102.662400985934</v>
      </c>
      <c r="H114" s="569">
        <v>103.317946569936</v>
      </c>
      <c r="I114" s="569">
        <v>104.865538011469</v>
      </c>
      <c r="J114" s="569">
        <v>111.318707578784</v>
      </c>
      <c r="K114" s="569">
        <v>116.98924646421899</v>
      </c>
      <c r="L114" s="569"/>
      <c r="M114" s="569"/>
      <c r="N114" s="569"/>
    </row>
    <row r="115" spans="1:14" ht="13.5" customHeight="1" x14ac:dyDescent="0.15">
      <c r="A115" s="275" t="s">
        <v>637</v>
      </c>
      <c r="B115" s="494">
        <v>99.86</v>
      </c>
      <c r="C115" s="570">
        <v>100</v>
      </c>
      <c r="D115" s="570">
        <v>99.754999999999995</v>
      </c>
      <c r="E115" s="570">
        <v>100.316666666667</v>
      </c>
      <c r="F115" s="791"/>
      <c r="G115" s="791"/>
      <c r="H115" s="791"/>
      <c r="I115" s="791"/>
      <c r="J115" s="791"/>
      <c r="K115" s="791"/>
      <c r="L115" s="791"/>
      <c r="M115" s="569"/>
      <c r="N115" s="569"/>
    </row>
    <row r="116" spans="1:14" ht="13.5" customHeight="1" x14ac:dyDescent="0.15">
      <c r="A116" s="275" t="s">
        <v>539</v>
      </c>
      <c r="B116" s="495">
        <v>88.54</v>
      </c>
      <c r="C116" s="569">
        <v>91.417712279680103</v>
      </c>
      <c r="D116" s="569">
        <v>92.763116310393201</v>
      </c>
      <c r="E116" s="569">
        <v>94.854253459993998</v>
      </c>
      <c r="F116" s="569">
        <v>97.763774851536297</v>
      </c>
      <c r="G116" s="569">
        <v>100.012432223083</v>
      </c>
      <c r="H116" s="569">
        <v>102.398423702556</v>
      </c>
      <c r="I116" s="569">
        <v>106.049096307772</v>
      </c>
      <c r="J116" s="569">
        <v>116.15055512522601</v>
      </c>
      <c r="K116" s="569">
        <v>121.90355059665499</v>
      </c>
      <c r="L116" s="569"/>
      <c r="M116" s="569"/>
      <c r="N116" s="569"/>
    </row>
    <row r="117" spans="1:14" ht="13.5" customHeight="1" x14ac:dyDescent="0.15">
      <c r="A117" s="275" t="s">
        <v>540</v>
      </c>
      <c r="B117" s="494">
        <v>71.900000000000006</v>
      </c>
      <c r="C117" s="570">
        <v>72.351456823826396</v>
      </c>
      <c r="D117" s="570">
        <v>73.058819026799995</v>
      </c>
      <c r="E117" s="570">
        <v>75.737883748298003</v>
      </c>
      <c r="F117" s="570">
        <v>78.173654860441204</v>
      </c>
      <c r="G117" s="570">
        <v>78.490770348837202</v>
      </c>
      <c r="H117" s="570">
        <v>80.516460755813995</v>
      </c>
      <c r="I117" s="570">
        <v>83.760089631782904</v>
      </c>
      <c r="J117" s="570">
        <v>92.784193313953494</v>
      </c>
      <c r="K117" s="570">
        <v>99.328246124030997</v>
      </c>
      <c r="L117" s="570">
        <v>103.40331879845</v>
      </c>
      <c r="M117" s="788" t="s">
        <v>813</v>
      </c>
      <c r="N117" s="569" t="s">
        <v>836</v>
      </c>
    </row>
    <row r="118" spans="1:14" ht="13.5" customHeight="1" x14ac:dyDescent="0.15">
      <c r="A118" s="275" t="s">
        <v>337</v>
      </c>
      <c r="B118" s="495">
        <v>85.33</v>
      </c>
      <c r="C118" s="569">
        <v>87.654568333333302</v>
      </c>
      <c r="D118" s="569">
        <v>90.127924166666702</v>
      </c>
      <c r="E118" s="569">
        <v>95.572964166666694</v>
      </c>
      <c r="F118" s="569">
        <v>100.255418333333</v>
      </c>
      <c r="G118" s="569">
        <v>103.90066666666699</v>
      </c>
      <c r="H118" s="569">
        <v>107.43</v>
      </c>
      <c r="I118" s="569">
        <v>113.54191666666701</v>
      </c>
      <c r="J118" s="569">
        <v>122.50749999999999</v>
      </c>
      <c r="K118" s="569">
        <v>129.279666666667</v>
      </c>
      <c r="L118" s="788">
        <v>135.38</v>
      </c>
      <c r="M118" s="788" t="s">
        <v>812</v>
      </c>
      <c r="N118" s="569" t="s">
        <v>836</v>
      </c>
    </row>
    <row r="119" spans="1:14" ht="13.5" customHeight="1" x14ac:dyDescent="0.15">
      <c r="A119" s="275" t="s">
        <v>541</v>
      </c>
      <c r="B119" s="494">
        <v>101.64</v>
      </c>
      <c r="C119" s="570">
        <v>101.341693654761</v>
      </c>
      <c r="D119" s="570">
        <v>100.290305947522</v>
      </c>
      <c r="E119" s="570">
        <v>100.87425</v>
      </c>
      <c r="F119" s="570">
        <v>102.38575</v>
      </c>
      <c r="G119" s="570">
        <v>104.35550000000001</v>
      </c>
      <c r="H119" s="570">
        <v>104.93425000000001</v>
      </c>
      <c r="I119" s="570">
        <v>108.283</v>
      </c>
      <c r="J119" s="570">
        <v>114.13975000000001</v>
      </c>
      <c r="K119" s="791"/>
      <c r="L119" s="791"/>
      <c r="M119" s="569"/>
      <c r="N119" s="569"/>
    </row>
    <row r="120" spans="1:14" ht="13.5" customHeight="1" x14ac:dyDescent="0.15">
      <c r="A120" s="275" t="s">
        <v>546</v>
      </c>
      <c r="B120" s="495">
        <v>44.69</v>
      </c>
      <c r="C120" s="569">
        <v>48.530151207959598</v>
      </c>
      <c r="D120" s="569">
        <v>51.616333471918999</v>
      </c>
      <c r="E120" s="569">
        <v>55.007645285457897</v>
      </c>
      <c r="F120" s="569">
        <v>56.6826577738804</v>
      </c>
      <c r="G120" s="569">
        <v>59.424842047124997</v>
      </c>
      <c r="H120" s="569">
        <v>61.6627644976083</v>
      </c>
      <c r="I120" s="569">
        <v>64.811518865657703</v>
      </c>
      <c r="J120" s="569">
        <v>83.436597970822802</v>
      </c>
      <c r="K120" s="569">
        <v>94.631295029788603</v>
      </c>
      <c r="L120" s="792"/>
      <c r="M120" s="569"/>
      <c r="N120" s="569"/>
    </row>
    <row r="121" spans="1:14" ht="13.5" customHeight="1" x14ac:dyDescent="0.15">
      <c r="A121" s="275" t="s">
        <v>548</v>
      </c>
      <c r="B121" s="494">
        <v>75.66</v>
      </c>
      <c r="C121" s="570">
        <v>79.998549107142793</v>
      </c>
      <c r="D121" s="570">
        <v>80.585156249999997</v>
      </c>
      <c r="E121" s="570">
        <v>84.051471185064997</v>
      </c>
      <c r="F121" s="570">
        <v>89.787351943554</v>
      </c>
      <c r="G121" s="570">
        <v>96.342788943043402</v>
      </c>
      <c r="H121" s="570">
        <v>100</v>
      </c>
      <c r="I121" s="570">
        <v>107.352812433802</v>
      </c>
      <c r="J121" s="570">
        <v>123.614569322357</v>
      </c>
      <c r="K121" s="570">
        <v>136.405689645552</v>
      </c>
      <c r="L121" s="570">
        <v>145.68516273044801</v>
      </c>
      <c r="M121" s="569"/>
      <c r="N121" s="569"/>
    </row>
    <row r="122" spans="1:14" ht="13.5" customHeight="1" x14ac:dyDescent="0.15">
      <c r="A122" s="275" t="s">
        <v>549</v>
      </c>
      <c r="B122" s="495">
        <v>98.47</v>
      </c>
      <c r="C122" s="569">
        <v>100</v>
      </c>
      <c r="D122" s="569">
        <v>99.728614976614793</v>
      </c>
      <c r="E122" s="569">
        <v>102.10239136314701</v>
      </c>
      <c r="F122" s="569">
        <v>104.76851328906299</v>
      </c>
      <c r="G122" s="569">
        <v>105.14731820690299</v>
      </c>
      <c r="H122" s="569">
        <v>104.87850309466999</v>
      </c>
      <c r="I122" s="569">
        <v>107.406916128099</v>
      </c>
      <c r="J122" s="569">
        <v>121.41310411587099</v>
      </c>
      <c r="K122" s="569">
        <v>131.83613876689</v>
      </c>
      <c r="L122" s="569">
        <v>136.235181249568</v>
      </c>
      <c r="M122" s="569"/>
      <c r="N122" s="569"/>
    </row>
    <row r="123" spans="1:14" ht="13.5" customHeight="1" x14ac:dyDescent="0.15">
      <c r="A123" s="275" t="s">
        <v>638</v>
      </c>
      <c r="B123" s="494">
        <v>99.67</v>
      </c>
      <c r="C123" s="570">
        <v>98.530653298641795</v>
      </c>
      <c r="D123" s="570">
        <v>98.288333333333298</v>
      </c>
      <c r="E123" s="570">
        <v>99.460833333333298</v>
      </c>
      <c r="F123" s="570">
        <v>100.7675</v>
      </c>
      <c r="G123" s="570">
        <v>99.688333333333304</v>
      </c>
      <c r="H123" s="570">
        <v>97.800291102767204</v>
      </c>
      <c r="I123" s="570">
        <v>100.351666666667</v>
      </c>
      <c r="J123" s="570">
        <v>103.3425</v>
      </c>
      <c r="K123" s="570">
        <v>102.216666666667</v>
      </c>
      <c r="L123" s="791"/>
      <c r="M123" s="569"/>
      <c r="N123" s="569"/>
    </row>
    <row r="124" spans="1:14" ht="13.5" customHeight="1" x14ac:dyDescent="0.15">
      <c r="A124" s="275" t="s">
        <v>345</v>
      </c>
      <c r="B124" s="495">
        <v>95.81</v>
      </c>
      <c r="C124" s="569">
        <v>97.302530253025296</v>
      </c>
      <c r="D124" s="569">
        <v>98.893729372937301</v>
      </c>
      <c r="E124" s="569">
        <v>99.640044004400394</v>
      </c>
      <c r="F124" s="569">
        <v>101.43746740946099</v>
      </c>
      <c r="G124" s="569">
        <v>101.745214521452</v>
      </c>
      <c r="H124" s="569">
        <v>102.463503850385</v>
      </c>
      <c r="I124" s="569">
        <v>103.9</v>
      </c>
      <c r="J124" s="569">
        <v>110.816666666667</v>
      </c>
      <c r="K124" s="569">
        <v>117.566666666667</v>
      </c>
      <c r="L124" s="788">
        <v>118.73</v>
      </c>
      <c r="M124" s="788" t="s">
        <v>814</v>
      </c>
      <c r="N124" s="569" t="s">
        <v>839</v>
      </c>
    </row>
    <row r="125" spans="1:14" ht="13.5" customHeight="1" x14ac:dyDescent="0.15">
      <c r="A125" s="275" t="s">
        <v>349</v>
      </c>
      <c r="B125" s="494">
        <v>82.25</v>
      </c>
      <c r="C125" s="570">
        <v>85.166497229478395</v>
      </c>
      <c r="D125" s="570">
        <v>100.00083333333301</v>
      </c>
      <c r="E125" s="570">
        <v>115.114166666667</v>
      </c>
      <c r="F125" s="570">
        <v>119.616666666667</v>
      </c>
      <c r="G125" s="570">
        <v>122.96916666666699</v>
      </c>
      <c r="H125" s="570">
        <v>127.253333333333</v>
      </c>
      <c r="I125" s="570">
        <v>135.40833333333299</v>
      </c>
      <c r="J125" s="570">
        <v>149.32749999999999</v>
      </c>
      <c r="K125" s="570">
        <v>159.97003332630399</v>
      </c>
      <c r="L125" s="789"/>
      <c r="M125" s="788" t="s">
        <v>815</v>
      </c>
      <c r="N125" s="569" t="s">
        <v>836</v>
      </c>
    </row>
    <row r="126" spans="1:14" ht="13.5" customHeight="1" x14ac:dyDescent="0.15">
      <c r="A126" s="275" t="s">
        <v>550</v>
      </c>
      <c r="B126" s="495">
        <v>109.36</v>
      </c>
      <c r="C126" s="569">
        <v>119.70431167153799</v>
      </c>
      <c r="D126" s="569">
        <v>127.99841425374299</v>
      </c>
      <c r="E126" s="569">
        <v>133.85118853297999</v>
      </c>
      <c r="F126" s="569">
        <v>143.04988211977101</v>
      </c>
      <c r="G126" s="569">
        <v>155.674130014551</v>
      </c>
      <c r="H126" s="569"/>
      <c r="I126" s="569"/>
      <c r="J126" s="569"/>
      <c r="K126" s="569"/>
      <c r="L126" s="569"/>
      <c r="M126" s="569"/>
      <c r="N126" s="569"/>
    </row>
    <row r="127" spans="1:14" ht="13.5" customHeight="1" x14ac:dyDescent="0.15">
      <c r="A127" s="275" t="s">
        <v>551</v>
      </c>
      <c r="B127" s="494">
        <v>108.59</v>
      </c>
      <c r="C127" s="570">
        <v>112.270565971908</v>
      </c>
      <c r="D127" s="570">
        <v>119.824783453573</v>
      </c>
      <c r="E127" s="570">
        <v>127.18897476872699</v>
      </c>
      <c r="F127" s="570">
        <v>132.64740543078599</v>
      </c>
      <c r="G127" s="570">
        <v>137.58506468301101</v>
      </c>
      <c r="H127" s="570">
        <v>140.62484484495499</v>
      </c>
      <c r="I127" s="570">
        <v>145.711112312799</v>
      </c>
      <c r="J127" s="570">
        <v>154.57221470639999</v>
      </c>
      <c r="K127" s="570">
        <v>163.660959891673</v>
      </c>
      <c r="L127" s="570">
        <v>170.59861218366299</v>
      </c>
      <c r="M127" s="569"/>
      <c r="N127" s="569"/>
    </row>
    <row r="128" spans="1:14" ht="13.5" customHeight="1" x14ac:dyDescent="0.15">
      <c r="A128" s="275" t="s">
        <v>553</v>
      </c>
      <c r="B128" s="495">
        <v>96.13</v>
      </c>
      <c r="C128" s="569">
        <v>103.693333333333</v>
      </c>
      <c r="D128" s="569">
        <v>112.808333333333</v>
      </c>
      <c r="E128" s="569">
        <v>116.9</v>
      </c>
      <c r="F128" s="569">
        <v>121.64749999999999</v>
      </c>
      <c r="G128" s="569">
        <v>128.42166666666699</v>
      </c>
      <c r="H128" s="569">
        <v>134.91</v>
      </c>
      <c r="I128" s="569">
        <v>140.50833333333301</v>
      </c>
      <c r="J128" s="569">
        <v>151.25833333333301</v>
      </c>
      <c r="K128" s="569">
        <v>162.02000000000001</v>
      </c>
      <c r="L128" s="569" t="s">
        <v>817</v>
      </c>
      <c r="M128" s="788" t="s">
        <v>816</v>
      </c>
      <c r="N128" s="569" t="s">
        <v>836</v>
      </c>
    </row>
    <row r="129" spans="1:15" ht="13.5" customHeight="1" x14ac:dyDescent="0.15">
      <c r="A129" s="275" t="s">
        <v>554</v>
      </c>
      <c r="B129" s="494">
        <v>99.4</v>
      </c>
      <c r="C129" s="570">
        <v>100</v>
      </c>
      <c r="D129" s="570">
        <v>100.316666666667</v>
      </c>
      <c r="E129" s="570">
        <v>101.7025</v>
      </c>
      <c r="F129" s="570">
        <v>103.435</v>
      </c>
      <c r="G129" s="570">
        <v>106.15916666666701</v>
      </c>
      <c r="H129" s="570">
        <v>107.51</v>
      </c>
      <c r="I129" s="570">
        <v>110.386666666667</v>
      </c>
      <c r="J129" s="570">
        <v>121.426666666667</v>
      </c>
      <c r="K129" s="570">
        <v>126.08750000000001</v>
      </c>
      <c r="L129" s="570">
        <v>130.308333333333</v>
      </c>
      <c r="M129" s="569"/>
      <c r="N129" s="569"/>
    </row>
    <row r="130" spans="1:15" ht="13.5" customHeight="1" x14ac:dyDescent="0.15">
      <c r="A130" s="275" t="s">
        <v>555</v>
      </c>
      <c r="B130" s="495">
        <v>105.02</v>
      </c>
      <c r="C130" s="569">
        <v>105.6225</v>
      </c>
      <c r="D130" s="569">
        <v>106.23333333333299</v>
      </c>
      <c r="E130" s="569"/>
      <c r="F130" s="569"/>
      <c r="G130" s="569"/>
      <c r="H130" s="569"/>
      <c r="I130" s="569"/>
      <c r="J130" s="569"/>
      <c r="K130" s="569"/>
      <c r="L130" s="569"/>
      <c r="M130" s="569"/>
      <c r="N130" s="569"/>
    </row>
    <row r="131" spans="1:15" ht="13.5" customHeight="1" x14ac:dyDescent="0.15">
      <c r="A131" s="275" t="s">
        <v>556</v>
      </c>
      <c r="B131" s="494">
        <v>97.53</v>
      </c>
      <c r="C131" s="570">
        <v>97.818105000000003</v>
      </c>
      <c r="D131" s="570">
        <v>98.450244999999995</v>
      </c>
      <c r="E131" s="570">
        <v>100.27235</v>
      </c>
      <c r="F131" s="570">
        <v>101.875</v>
      </c>
      <c r="G131" s="570">
        <v>103.52500000000001</v>
      </c>
      <c r="H131" s="570">
        <v>105.3</v>
      </c>
      <c r="I131" s="570">
        <v>109.45</v>
      </c>
      <c r="J131" s="570">
        <v>117.3</v>
      </c>
      <c r="K131" s="570">
        <v>124.02500000000001</v>
      </c>
      <c r="L131" s="570">
        <v>127.65</v>
      </c>
      <c r="M131" s="569"/>
      <c r="N131" s="569"/>
    </row>
    <row r="132" spans="1:15" ht="13.5" customHeight="1" x14ac:dyDescent="0.15">
      <c r="A132" s="275" t="s">
        <v>353</v>
      </c>
      <c r="B132" s="495">
        <v>183.02</v>
      </c>
      <c r="C132" s="569">
        <v>190.33860475</v>
      </c>
      <c r="D132" s="569">
        <v>197.04456341666699</v>
      </c>
      <c r="E132" s="569">
        <v>204.63210258333299</v>
      </c>
      <c r="F132" s="569">
        <v>214.75573825000001</v>
      </c>
      <c r="G132" s="569">
        <v>226.30162933333301</v>
      </c>
      <c r="H132" s="569">
        <v>234.633633083333</v>
      </c>
      <c r="I132" s="569">
        <v>246.19734983333299</v>
      </c>
      <c r="J132" s="569">
        <v>271.96787141666698</v>
      </c>
      <c r="K132" s="569">
        <v>294.77960783333299</v>
      </c>
      <c r="L132" s="569">
        <v>308.41239358333303</v>
      </c>
      <c r="M132" s="788" t="s">
        <v>818</v>
      </c>
      <c r="N132" s="569" t="s">
        <v>836</v>
      </c>
    </row>
    <row r="133" spans="1:15" ht="13.5" customHeight="1" x14ac:dyDescent="0.15">
      <c r="A133" s="275" t="s">
        <v>557</v>
      </c>
      <c r="B133" s="494">
        <v>97.3</v>
      </c>
      <c r="C133" s="570">
        <v>96.741666666666703</v>
      </c>
      <c r="D133" s="570">
        <v>98.341666666666697</v>
      </c>
      <c r="E133" s="570">
        <v>101.091666666667</v>
      </c>
      <c r="F133" s="570">
        <v>104.091666666667</v>
      </c>
      <c r="G133" s="570">
        <v>101.5</v>
      </c>
      <c r="H133" s="570">
        <v>104.441666666667</v>
      </c>
      <c r="I133" s="570">
        <v>108.45</v>
      </c>
      <c r="J133" s="570">
        <v>113.033333333333</v>
      </c>
      <c r="K133" s="570">
        <v>117.216666666667</v>
      </c>
      <c r="L133" s="570">
        <v>127.85</v>
      </c>
      <c r="M133" s="569"/>
      <c r="N133" s="569"/>
    </row>
    <row r="134" spans="1:15" ht="13.5" customHeight="1" x14ac:dyDescent="0.15">
      <c r="A134" s="275" t="s">
        <v>360</v>
      </c>
      <c r="B134" s="495">
        <v>158.82</v>
      </c>
      <c r="C134" s="569">
        <v>173.123643958299</v>
      </c>
      <c r="D134" s="569">
        <v>200.298537983892</v>
      </c>
      <c r="E134" s="569">
        <v>233.35233594467201</v>
      </c>
      <c r="F134" s="569">
        <v>261.57654953788898</v>
      </c>
      <c r="G134" s="569">
        <v>291.38691785990102</v>
      </c>
      <c r="H134" s="569">
        <v>329.98409726475899</v>
      </c>
      <c r="I134" s="569">
        <v>385.92579218171898</v>
      </c>
      <c r="J134" s="569">
        <v>458.66195094236099</v>
      </c>
      <c r="K134" s="569">
        <v>571.76592499757396</v>
      </c>
      <c r="L134" s="788"/>
      <c r="M134" s="788"/>
      <c r="N134" s="569" t="s">
        <v>841</v>
      </c>
    </row>
    <row r="135" spans="1:15" ht="13.5" customHeight="1" x14ac:dyDescent="0.15">
      <c r="A135" s="275" t="s">
        <v>559</v>
      </c>
      <c r="B135" s="494">
        <v>110.03</v>
      </c>
      <c r="C135" s="570">
        <v>109.699166666667</v>
      </c>
      <c r="D135" s="570">
        <v>109.43666666666699</v>
      </c>
      <c r="E135" s="570">
        <v>110.915833333333</v>
      </c>
      <c r="F135" s="570">
        <v>112.533333333333</v>
      </c>
      <c r="G135" s="570">
        <v>113.395833333333</v>
      </c>
      <c r="H135" s="570">
        <v>114.756666666667</v>
      </c>
      <c r="I135" s="570">
        <v>118.464166666667</v>
      </c>
      <c r="J135" s="570">
        <v>135.291666666667</v>
      </c>
      <c r="K135" s="570">
        <v>147.95750000000001</v>
      </c>
      <c r="L135" s="570">
        <v>153.120833333333</v>
      </c>
      <c r="M135" s="569"/>
      <c r="N135" s="569"/>
    </row>
    <row r="136" spans="1:15" ht="13.5" customHeight="1" x14ac:dyDescent="0.15">
      <c r="A136" s="275" t="s">
        <v>561</v>
      </c>
      <c r="B136" s="495">
        <v>97.88</v>
      </c>
      <c r="C136" s="569">
        <v>100</v>
      </c>
      <c r="D136" s="569">
        <v>103.55</v>
      </c>
      <c r="E136" s="569">
        <v>105.491666666667</v>
      </c>
      <c r="F136" s="569">
        <v>108.408333333333</v>
      </c>
      <c r="G136" s="569">
        <v>110.758333333333</v>
      </c>
      <c r="H136" s="569">
        <v>112.183333333333</v>
      </c>
      <c r="I136" s="569">
        <v>116.091666666667</v>
      </c>
      <c r="J136" s="569">
        <v>122.783333333333</v>
      </c>
      <c r="K136" s="569">
        <v>129.558333333333</v>
      </c>
      <c r="L136" s="569">
        <v>133.63333333333301</v>
      </c>
      <c r="M136" s="569"/>
      <c r="N136" s="569"/>
    </row>
    <row r="137" spans="1:15" ht="13.5" customHeight="1" x14ac:dyDescent="0.15">
      <c r="A137" s="275" t="s">
        <v>564</v>
      </c>
      <c r="B137" s="494">
        <v>96.42</v>
      </c>
      <c r="C137" s="570">
        <v>96.482530689329494</v>
      </c>
      <c r="D137" s="570">
        <v>97.552722694365698</v>
      </c>
      <c r="E137" s="570">
        <v>99.102927289896101</v>
      </c>
      <c r="F137" s="570">
        <v>99.984261882278901</v>
      </c>
      <c r="G137" s="570">
        <v>100.47499999999999</v>
      </c>
      <c r="H137" s="570">
        <v>100.066666666667</v>
      </c>
      <c r="I137" s="570">
        <v>101.75</v>
      </c>
      <c r="J137" s="570">
        <v>104.3</v>
      </c>
      <c r="K137" s="570">
        <v>105.291666666667</v>
      </c>
      <c r="L137" s="792"/>
      <c r="M137" s="569"/>
      <c r="N137" s="569"/>
    </row>
    <row r="138" spans="1:15" ht="13.5" customHeight="1" x14ac:dyDescent="0.15">
      <c r="A138" s="275" t="s">
        <v>363</v>
      </c>
      <c r="B138" s="495">
        <v>95.8</v>
      </c>
      <c r="C138" s="569">
        <v>98.227956338181698</v>
      </c>
      <c r="D138" s="569">
        <v>101.92635594625</v>
      </c>
      <c r="E138" s="569">
        <v>106.090428465393</v>
      </c>
      <c r="F138" s="569">
        <v>111.477761168854</v>
      </c>
      <c r="G138" s="569">
        <v>123.270282072344</v>
      </c>
      <c r="H138" s="569">
        <v>135.27679908859301</v>
      </c>
      <c r="I138" s="569">
        <v>148.122968770564</v>
      </c>
      <c r="J138" s="569">
        <v>177.560720159532</v>
      </c>
      <c r="K138" s="569">
        <v>232.192829932596</v>
      </c>
      <c r="L138" s="569">
        <v>261.52466313431802</v>
      </c>
      <c r="M138" s="788" t="s">
        <v>819</v>
      </c>
      <c r="N138" s="569" t="s">
        <v>836</v>
      </c>
    </row>
    <row r="139" spans="1:15" ht="13.5" customHeight="1" x14ac:dyDescent="0.15">
      <c r="A139" s="275" t="s">
        <v>567</v>
      </c>
      <c r="B139" s="494">
        <v>99.42</v>
      </c>
      <c r="C139" s="570">
        <v>100.36278759244</v>
      </c>
      <c r="D139" s="570">
        <v>99.316700903861999</v>
      </c>
      <c r="E139" s="570">
        <v>100.72499999999999</v>
      </c>
      <c r="F139" s="570">
        <v>102.85</v>
      </c>
      <c r="G139" s="570">
        <v>103.125</v>
      </c>
      <c r="H139" s="570">
        <v>103.35</v>
      </c>
      <c r="I139" s="570">
        <v>106.05</v>
      </c>
      <c r="J139" s="570">
        <v>119.15</v>
      </c>
      <c r="K139" s="570">
        <v>134.42500000000001</v>
      </c>
      <c r="L139" s="570">
        <v>137.42500000000001</v>
      </c>
      <c r="M139" s="569"/>
      <c r="N139" s="569"/>
    </row>
    <row r="140" spans="1:15" ht="13.5" customHeight="1" x14ac:dyDescent="0.15">
      <c r="A140" s="275" t="s">
        <v>369</v>
      </c>
      <c r="B140" s="495">
        <v>102.63</v>
      </c>
      <c r="C140" s="569">
        <v>102.76666666666701</v>
      </c>
      <c r="D140" s="569">
        <v>103.526866666667</v>
      </c>
      <c r="E140" s="569">
        <v>104.433333333333</v>
      </c>
      <c r="F140" s="569">
        <v>105.228675</v>
      </c>
      <c r="G140" s="569">
        <v>104.855025</v>
      </c>
      <c r="H140" s="569">
        <v>103.22948333333299</v>
      </c>
      <c r="I140" s="569">
        <v>104.91285000000001</v>
      </c>
      <c r="J140" s="569">
        <v>107.912991666667</v>
      </c>
      <c r="K140" s="569">
        <v>109.517025</v>
      </c>
      <c r="L140" s="788">
        <v>110.28</v>
      </c>
      <c r="M140" s="788" t="s">
        <v>820</v>
      </c>
      <c r="N140" s="569" t="s">
        <v>836</v>
      </c>
    </row>
    <row r="141" spans="1:15" ht="13.5" customHeight="1" x14ac:dyDescent="0.15">
      <c r="A141" s="275" t="s">
        <v>371</v>
      </c>
      <c r="B141" s="494">
        <v>111.33</v>
      </c>
      <c r="C141" s="570">
        <v>118</v>
      </c>
      <c r="D141" s="570">
        <v>125.875</v>
      </c>
      <c r="E141" s="570">
        <v>132.69999999999999</v>
      </c>
      <c r="F141" s="570">
        <v>138.504947187684</v>
      </c>
      <c r="G141" s="570">
        <v>143.94635352601901</v>
      </c>
      <c r="H141" s="570">
        <v>150.95895058404599</v>
      </c>
      <c r="I141" s="570">
        <v>157.72733120852001</v>
      </c>
      <c r="J141" s="570">
        <v>166.01312523562001</v>
      </c>
      <c r="K141" s="570">
        <v>169.829268800927</v>
      </c>
      <c r="L141" s="791" t="s">
        <v>821</v>
      </c>
      <c r="M141" s="788" t="s">
        <v>822</v>
      </c>
      <c r="N141" s="569" t="s">
        <v>789</v>
      </c>
    </row>
    <row r="142" spans="1:15" ht="13.5" customHeight="1" x14ac:dyDescent="0.15">
      <c r="A142" s="275" t="s">
        <v>568</v>
      </c>
      <c r="B142" s="495">
        <v>88.09</v>
      </c>
      <c r="C142" s="569">
        <v>90.844616376531306</v>
      </c>
      <c r="D142" s="569">
        <v>94.557274876423804</v>
      </c>
      <c r="E142" s="569">
        <v>97.963679346658097</v>
      </c>
      <c r="F142" s="569">
        <v>101.85833333333299</v>
      </c>
      <c r="G142" s="569">
        <v>104.666666666667</v>
      </c>
      <c r="H142" s="569">
        <v>106.51666666666701</v>
      </c>
      <c r="I142" s="569">
        <v>111.616666666667</v>
      </c>
      <c r="J142" s="569">
        <v>122.51666666666701</v>
      </c>
      <c r="K142" s="569">
        <v>128.191666666667</v>
      </c>
      <c r="L142" s="569">
        <v>133.10833333333301</v>
      </c>
      <c r="M142" s="569"/>
      <c r="N142" s="569"/>
    </row>
    <row r="143" spans="1:15" ht="14" customHeight="1" x14ac:dyDescent="0.15">
      <c r="A143" s="275" t="s">
        <v>375</v>
      </c>
      <c r="B143" s="494">
        <v>79.39</v>
      </c>
      <c r="C143" s="570">
        <v>82.089474569321496</v>
      </c>
      <c r="D143" s="570">
        <v>85.009542178957702</v>
      </c>
      <c r="E143" s="570">
        <v>87.555493347099301</v>
      </c>
      <c r="F143" s="570">
        <v>88.876840778760993</v>
      </c>
      <c r="G143" s="570">
        <v>90.878455586037305</v>
      </c>
      <c r="H143" s="570">
        <v>92.698216738446405</v>
      </c>
      <c r="I143" s="570">
        <v>96.657972920353998</v>
      </c>
      <c r="J143" s="570">
        <v>104.7131645</v>
      </c>
      <c r="K143" s="570">
        <v>111.473041666667</v>
      </c>
      <c r="L143" s="570">
        <v>113.711094166667</v>
      </c>
      <c r="M143" s="788" t="s">
        <v>823</v>
      </c>
      <c r="N143" s="569" t="s">
        <v>836</v>
      </c>
      <c r="O143" s="794"/>
    </row>
    <row r="144" spans="1:15" ht="13.5" customHeight="1" x14ac:dyDescent="0.15">
      <c r="A144" s="275" t="s">
        <v>569</v>
      </c>
      <c r="B144" s="495">
        <v>90.56</v>
      </c>
      <c r="C144" s="569">
        <v>91.165819456617001</v>
      </c>
      <c r="D144" s="569">
        <v>92.308764241893101</v>
      </c>
      <c r="E144" s="569">
        <v>94.942506573181404</v>
      </c>
      <c r="F144" s="569">
        <v>99.983333333333306</v>
      </c>
      <c r="G144" s="569">
        <v>102.375</v>
      </c>
      <c r="H144" s="569">
        <v>104.825</v>
      </c>
      <c r="I144" s="569">
        <v>108.941666666667</v>
      </c>
      <c r="J144" s="569">
        <v>115.283333333333</v>
      </c>
      <c r="K144" s="569">
        <v>122.175</v>
      </c>
      <c r="L144" s="569">
        <v>126.1</v>
      </c>
      <c r="M144" s="788" t="s">
        <v>824</v>
      </c>
      <c r="N144" s="569" t="s">
        <v>836</v>
      </c>
    </row>
    <row r="145" spans="1:14" ht="13.5" customHeight="1" x14ac:dyDescent="0.15">
      <c r="A145" s="275" t="s">
        <v>570</v>
      </c>
      <c r="B145" s="494">
        <v>123.93</v>
      </c>
      <c r="C145" s="570">
        <v>122.85</v>
      </c>
      <c r="D145" s="570">
        <v>122.033333333333</v>
      </c>
      <c r="E145" s="570">
        <v>124.566666666667</v>
      </c>
      <c r="F145" s="570">
        <v>126.825</v>
      </c>
      <c r="G145" s="570">
        <v>129.65</v>
      </c>
      <c r="H145" s="570">
        <v>134.02500000000001</v>
      </c>
      <c r="I145" s="570">
        <v>140.80000000000001</v>
      </c>
      <c r="J145" s="570">
        <v>161.11666666666699</v>
      </c>
      <c r="K145" s="570">
        <v>179.691666666667</v>
      </c>
      <c r="L145" s="570">
        <v>186.49166666666699</v>
      </c>
      <c r="M145" s="569"/>
      <c r="N145" s="569"/>
    </row>
    <row r="146" spans="1:14" ht="13.5" customHeight="1" x14ac:dyDescent="0.15">
      <c r="A146" s="275" t="s">
        <v>571</v>
      </c>
      <c r="B146" s="495">
        <v>100</v>
      </c>
      <c r="C146" s="569">
        <v>100.483416666667</v>
      </c>
      <c r="D146" s="569">
        <v>101.09375</v>
      </c>
      <c r="E146" s="569">
        <v>102.47733333333299</v>
      </c>
      <c r="F146" s="569">
        <v>103.49566666666701</v>
      </c>
      <c r="G146" s="569">
        <v>103.845666666667</v>
      </c>
      <c r="H146" s="569">
        <v>103.83275</v>
      </c>
      <c r="I146" s="569">
        <v>105.146916666667</v>
      </c>
      <c r="J146" s="569">
        <v>113.38275</v>
      </c>
      <c r="K146" s="569">
        <v>118.271</v>
      </c>
      <c r="L146" s="569">
        <v>121.128583333333</v>
      </c>
      <c r="M146" s="569"/>
      <c r="N146" s="569"/>
    </row>
    <row r="147" spans="1:14" ht="13.5" customHeight="1" x14ac:dyDescent="0.15">
      <c r="A147" s="275" t="s">
        <v>575</v>
      </c>
      <c r="B147" s="494">
        <v>94.78</v>
      </c>
      <c r="C147" s="570">
        <v>96.504390664449801</v>
      </c>
      <c r="D147" s="570">
        <v>99.087419176057693</v>
      </c>
      <c r="E147" s="570">
        <v>99.4786945008929</v>
      </c>
      <c r="F147" s="570">
        <v>99.733176303959596</v>
      </c>
      <c r="G147" s="570">
        <v>99.068313935587199</v>
      </c>
      <c r="H147" s="570">
        <v>96.551666666666605</v>
      </c>
      <c r="I147" s="570">
        <v>98.776666666666699</v>
      </c>
      <c r="J147" s="570">
        <v>103.710833333333</v>
      </c>
      <c r="K147" s="570">
        <v>106.850833333333</v>
      </c>
      <c r="L147" s="791"/>
      <c r="M147" s="569"/>
      <c r="N147" s="569"/>
    </row>
    <row r="148" spans="1:14" ht="13.5" customHeight="1" x14ac:dyDescent="0.15">
      <c r="A148" s="275" t="s">
        <v>576</v>
      </c>
      <c r="B148" s="495">
        <v>100.6</v>
      </c>
      <c r="C148" s="569">
        <v>99.999793477790803</v>
      </c>
      <c r="D148" s="569">
        <v>98.454999999999998</v>
      </c>
      <c r="E148" s="569">
        <v>99.773333333333397</v>
      </c>
      <c r="F148" s="569">
        <v>104.38833333333299</v>
      </c>
      <c r="G148" s="569">
        <v>108.384166666667</v>
      </c>
      <c r="H148" s="569">
        <v>111.23583333333301</v>
      </c>
      <c r="I148" s="569">
        <v>116.855833333333</v>
      </c>
      <c r="J148" s="569">
        <v>132.976666666667</v>
      </c>
      <c r="K148" s="569">
        <v>146.80250000000001</v>
      </c>
      <c r="L148" s="569">
        <v>140.16833333333301</v>
      </c>
      <c r="M148" s="569"/>
      <c r="N148" s="569"/>
    </row>
    <row r="149" spans="1:14" ht="13.5" customHeight="1" x14ac:dyDescent="0.15">
      <c r="A149" s="275" t="s">
        <v>577</v>
      </c>
      <c r="B149" s="494">
        <v>131.16</v>
      </c>
      <c r="C149" s="570">
        <v>151.52946666666699</v>
      </c>
      <c r="D149" s="570">
        <v>162.20085</v>
      </c>
      <c r="E149" s="570">
        <v>168.17524166666701</v>
      </c>
      <c r="F149" s="570">
        <v>173.01582500000001</v>
      </c>
      <c r="G149" s="570">
        <v>180.75026666666699</v>
      </c>
      <c r="H149" s="570">
        <v>186.86262500000001</v>
      </c>
      <c r="I149" s="570">
        <v>199.372066666667</v>
      </c>
      <c r="J149" s="791"/>
      <c r="K149" s="791"/>
      <c r="L149" s="791"/>
      <c r="M149" s="569"/>
      <c r="N149" s="569"/>
    </row>
    <row r="150" spans="1:14" ht="13.5" customHeight="1" x14ac:dyDescent="0.15">
      <c r="A150" s="275" t="s">
        <v>378</v>
      </c>
      <c r="B150" s="495">
        <v>101.83</v>
      </c>
      <c r="C150" s="569">
        <v>104.404303277498</v>
      </c>
      <c r="D150" s="569">
        <v>111.894626122079</v>
      </c>
      <c r="E150" s="569">
        <v>121.158982782482</v>
      </c>
      <c r="F150" s="569">
        <v>120.781923717837</v>
      </c>
      <c r="G150" s="569">
        <v>124.825553419079</v>
      </c>
      <c r="H150" s="569">
        <v>137.121368513205</v>
      </c>
      <c r="I150" s="569">
        <v>136.58474849630301</v>
      </c>
      <c r="J150" s="569">
        <v>160.74551088319501</v>
      </c>
      <c r="K150" s="569">
        <v>192.55631890227201</v>
      </c>
      <c r="L150" s="569">
        <v>195.96512878534301</v>
      </c>
      <c r="M150" s="788" t="s">
        <v>825</v>
      </c>
      <c r="N150" s="569" t="s">
        <v>836</v>
      </c>
    </row>
    <row r="151" spans="1:14" ht="13.5" customHeight="1" x14ac:dyDescent="0.15">
      <c r="A151" s="275" t="s">
        <v>578</v>
      </c>
      <c r="B151" s="494">
        <v>99.11</v>
      </c>
      <c r="C151" s="570">
        <v>99.824320195539201</v>
      </c>
      <c r="D151" s="570">
        <v>101.126746761322</v>
      </c>
      <c r="E151" s="570">
        <v>102.896360441407</v>
      </c>
      <c r="F151" s="570">
        <v>107.215392866781</v>
      </c>
      <c r="G151" s="570">
        <v>108.26859815792101</v>
      </c>
      <c r="H151" s="570">
        <v>106.569958612306</v>
      </c>
      <c r="I151" s="570">
        <v>109.909013598165</v>
      </c>
      <c r="J151" s="570">
        <v>121.957110227505</v>
      </c>
      <c r="K151" s="570">
        <v>131.61812180608001</v>
      </c>
      <c r="L151" s="570">
        <v>134.47746667578701</v>
      </c>
      <c r="M151" s="569"/>
      <c r="N151" s="569"/>
    </row>
    <row r="152" spans="1:14" ht="13.5" customHeight="1" x14ac:dyDescent="0.15">
      <c r="A152" s="275" t="s">
        <v>639</v>
      </c>
      <c r="B152" s="495">
        <v>107.58</v>
      </c>
      <c r="C152" s="569">
        <v>99.771562635055901</v>
      </c>
      <c r="D152" s="569">
        <v>100.414166666667</v>
      </c>
      <c r="E152" s="569">
        <v>101.4325</v>
      </c>
      <c r="F152" s="569">
        <v>102.6125</v>
      </c>
      <c r="G152" s="569">
        <v>103.0975</v>
      </c>
      <c r="H152" s="569">
        <v>102.96</v>
      </c>
      <c r="I152" s="569">
        <v>104.62333333333299</v>
      </c>
      <c r="J152" s="569">
        <v>110.19499999999999</v>
      </c>
      <c r="K152" s="569">
        <v>116.731666666667</v>
      </c>
      <c r="L152" s="569"/>
      <c r="M152" s="569"/>
      <c r="N152" s="569"/>
    </row>
    <row r="153" spans="1:14" ht="13.5" customHeight="1" x14ac:dyDescent="0.15">
      <c r="A153" s="275" t="s">
        <v>640</v>
      </c>
      <c r="B153" s="494">
        <v>93.89</v>
      </c>
      <c r="C153" s="570">
        <v>98.810969938094601</v>
      </c>
      <c r="D153" s="570">
        <v>104.17691908799701</v>
      </c>
      <c r="E153" s="570">
        <v>110.104894355399</v>
      </c>
      <c r="F153" s="570">
        <v>118.76860398636801</v>
      </c>
      <c r="G153" s="570">
        <v>127.937831496649</v>
      </c>
      <c r="H153" s="570">
        <v>140.50046669915901</v>
      </c>
      <c r="I153" s="570">
        <v>151.934072067286</v>
      </c>
      <c r="J153" s="570">
        <v>179.290766694957</v>
      </c>
      <c r="K153" s="570">
        <v>217.40603632280099</v>
      </c>
      <c r="L153" s="791"/>
      <c r="M153" s="569"/>
      <c r="N153" s="569"/>
    </row>
    <row r="154" spans="1:14" ht="13.5" customHeight="1" x14ac:dyDescent="0.15">
      <c r="A154" s="275" t="s">
        <v>581</v>
      </c>
      <c r="B154" s="495">
        <v>95.28</v>
      </c>
      <c r="C154" s="569">
        <v>96.430833333333396</v>
      </c>
      <c r="D154" s="569">
        <v>98.425833333333301</v>
      </c>
      <c r="E154" s="569">
        <v>97.600833333333298</v>
      </c>
      <c r="F154" s="569">
        <v>100</v>
      </c>
      <c r="G154" s="569">
        <v>97.906666666666695</v>
      </c>
      <c r="H154" s="569">
        <v>101.28</v>
      </c>
      <c r="I154" s="569">
        <v>104.38249999999999</v>
      </c>
      <c r="J154" s="569">
        <v>106.965</v>
      </c>
      <c r="K154" s="569">
        <v>109.45416666666701</v>
      </c>
      <c r="L154" s="569">
        <v>111.301666666667</v>
      </c>
      <c r="M154" s="569"/>
      <c r="N154" s="569"/>
    </row>
    <row r="155" spans="1:14" ht="13.5" customHeight="1" x14ac:dyDescent="0.15">
      <c r="A155" s="275" t="s">
        <v>582</v>
      </c>
      <c r="B155" s="494">
        <v>100.14</v>
      </c>
      <c r="C155" s="570">
        <v>100.27997635156299</v>
      </c>
      <c r="D155" s="570">
        <v>101.11960549395501</v>
      </c>
      <c r="E155" s="570">
        <v>102.452516757502</v>
      </c>
      <c r="F155" s="570">
        <v>102.92480815009699</v>
      </c>
      <c r="G155" s="570">
        <v>104.73639954697801</v>
      </c>
      <c r="H155" s="570">
        <v>107.4</v>
      </c>
      <c r="I155" s="570">
        <v>109.741666666667</v>
      </c>
      <c r="J155" s="570">
        <v>120.383117440832</v>
      </c>
      <c r="K155" s="570">
        <v>127.533246202176</v>
      </c>
      <c r="L155" s="791"/>
      <c r="M155" s="569"/>
      <c r="N155" s="569"/>
    </row>
    <row r="156" spans="1:14" ht="13.5" customHeight="1" x14ac:dyDescent="0.15">
      <c r="A156" s="275" t="s">
        <v>583</v>
      </c>
      <c r="B156" s="495">
        <v>180.15</v>
      </c>
      <c r="C156" s="569">
        <v>182.65833333333299</v>
      </c>
      <c r="D156" s="569">
        <v>184.708333333333</v>
      </c>
      <c r="E156" s="569">
        <v>190.49166666666699</v>
      </c>
      <c r="F156" s="569">
        <v>194.22499999999999</v>
      </c>
      <c r="G156" s="569">
        <v>197.816666666667</v>
      </c>
      <c r="H156" s="569">
        <v>200.933333333333</v>
      </c>
      <c r="I156" s="569">
        <v>209.14166666666699</v>
      </c>
      <c r="J156" s="569">
        <v>234.2</v>
      </c>
      <c r="K156" s="569">
        <v>263.17500000000001</v>
      </c>
      <c r="L156" s="569">
        <v>275.46666666666698</v>
      </c>
      <c r="M156" s="569"/>
      <c r="N156" s="569"/>
    </row>
    <row r="157" spans="1:14" ht="13.5" customHeight="1" x14ac:dyDescent="0.15">
      <c r="A157" s="275" t="s">
        <v>584</v>
      </c>
      <c r="B157" s="494">
        <v>100</v>
      </c>
      <c r="C157" s="570">
        <v>104.041944107256</v>
      </c>
      <c r="D157" s="570">
        <v>102.985416978776</v>
      </c>
      <c r="E157" s="570">
        <v>105.92749999999999</v>
      </c>
      <c r="F157" s="570">
        <v>109.84990887874901</v>
      </c>
      <c r="G157" s="570">
        <v>111.83499999999999</v>
      </c>
      <c r="H157" s="570">
        <v>113.18</v>
      </c>
      <c r="I157" s="570">
        <v>124.23666666666701</v>
      </c>
      <c r="J157" s="570">
        <v>127.49916666666699</v>
      </c>
      <c r="K157" s="570">
        <v>126.179166666667</v>
      </c>
      <c r="L157" s="570">
        <v>126.57250000000001</v>
      </c>
      <c r="M157" s="569"/>
      <c r="N157" s="569"/>
    </row>
    <row r="158" spans="1:14" ht="13.5" customHeight="1" x14ac:dyDescent="0.15">
      <c r="A158" s="275" t="s">
        <v>585</v>
      </c>
      <c r="B158" s="495">
        <v>39.53</v>
      </c>
      <c r="C158" s="569">
        <v>42.171666666666702</v>
      </c>
      <c r="D158" s="569">
        <v>46.762500000000003</v>
      </c>
      <c r="E158" s="569">
        <v>55.283333333333402</v>
      </c>
      <c r="F158" s="569">
        <v>64.144999999999996</v>
      </c>
      <c r="G158" s="569">
        <v>73.641666666666694</v>
      </c>
      <c r="H158" s="569">
        <v>83.544166666666698</v>
      </c>
      <c r="I158" s="569">
        <v>93.464166666666699</v>
      </c>
      <c r="J158" s="569">
        <v>118.894166666667</v>
      </c>
      <c r="K158" s="569">
        <v>175.538763882859</v>
      </c>
      <c r="L158" s="569"/>
      <c r="M158" s="569"/>
      <c r="N158" s="569"/>
    </row>
    <row r="159" spans="1:14" ht="13.5" customHeight="1" x14ac:dyDescent="0.15">
      <c r="A159" s="275" t="s">
        <v>586</v>
      </c>
      <c r="B159" s="494">
        <v>99.48</v>
      </c>
      <c r="C159" s="570">
        <v>98.963166666666694</v>
      </c>
      <c r="D159" s="570">
        <v>98.436416666666702</v>
      </c>
      <c r="E159" s="570">
        <v>99.003666666666604</v>
      </c>
      <c r="F159" s="570">
        <v>99.437916666666695</v>
      </c>
      <c r="G159" s="570">
        <v>100</v>
      </c>
      <c r="H159" s="570">
        <v>99.818083333333306</v>
      </c>
      <c r="I159" s="570">
        <v>102.11875000000001</v>
      </c>
      <c r="J159" s="570">
        <v>108.3695</v>
      </c>
      <c r="K159" s="570">
        <v>113.5945</v>
      </c>
      <c r="L159" s="570">
        <v>116.282666666667</v>
      </c>
      <c r="M159" s="569"/>
      <c r="N159" s="569"/>
    </row>
    <row r="160" spans="1:14" ht="13.5" customHeight="1" x14ac:dyDescent="0.15">
      <c r="A160" s="275" t="s">
        <v>587</v>
      </c>
      <c r="B160" s="495">
        <v>126.38</v>
      </c>
      <c r="C160" s="569">
        <v>126.80005300000001</v>
      </c>
      <c r="D160" s="569">
        <v>126.941666666667</v>
      </c>
      <c r="E160" s="569">
        <v>129.724240833333</v>
      </c>
      <c r="F160" s="569"/>
      <c r="G160" s="569"/>
      <c r="H160" s="569"/>
      <c r="I160" s="569"/>
      <c r="J160" s="569"/>
      <c r="K160" s="569"/>
      <c r="L160" s="569"/>
      <c r="M160" s="569"/>
      <c r="N160" s="569"/>
    </row>
    <row r="161" spans="1:14" ht="13.5" customHeight="1" x14ac:dyDescent="0.15">
      <c r="A161" s="275" t="s">
        <v>588</v>
      </c>
      <c r="B161" s="494">
        <v>163.99</v>
      </c>
      <c r="C161" s="570">
        <v>163.458333333333</v>
      </c>
      <c r="D161" s="570">
        <v>162.60833333333301</v>
      </c>
      <c r="E161" s="570">
        <v>164.74166666666699</v>
      </c>
      <c r="F161" s="570">
        <v>168.88333333333301</v>
      </c>
      <c r="G161" s="570">
        <v>173.38333333333301</v>
      </c>
      <c r="H161" s="570">
        <v>176.74166666666699</v>
      </c>
      <c r="I161" s="570">
        <v>182.308333333333</v>
      </c>
      <c r="J161" s="570">
        <v>205.59666666666701</v>
      </c>
      <c r="K161" s="570">
        <v>227.25</v>
      </c>
      <c r="L161" s="570">
        <v>233.51666666666699</v>
      </c>
      <c r="M161" s="569"/>
      <c r="N161" s="569"/>
    </row>
    <row r="162" spans="1:14" ht="13.5" customHeight="1" x14ac:dyDescent="0.15">
      <c r="A162" s="275" t="s">
        <v>589</v>
      </c>
      <c r="B162" s="495">
        <v>100.53</v>
      </c>
      <c r="C162" s="569">
        <v>100.00083333333301</v>
      </c>
      <c r="D162" s="569">
        <v>99.945833333333297</v>
      </c>
      <c r="E162" s="569">
        <v>101.37416666666699</v>
      </c>
      <c r="F162" s="569">
        <v>103.136666666667</v>
      </c>
      <c r="G162" s="569">
        <v>104.818333333333</v>
      </c>
      <c r="H162" s="569">
        <v>104.760833333333</v>
      </c>
      <c r="I162" s="569">
        <v>106.769166666667</v>
      </c>
      <c r="J162" s="569">
        <v>116.20083333333299</v>
      </c>
      <c r="K162" s="569">
        <v>124.854166666667</v>
      </c>
      <c r="L162" s="569">
        <v>127.308333333333</v>
      </c>
      <c r="M162" s="569"/>
      <c r="N162" s="569"/>
    </row>
    <row r="163" spans="1:14" ht="13.5" customHeight="1" x14ac:dyDescent="0.15">
      <c r="A163" s="275" t="s">
        <v>591</v>
      </c>
      <c r="B163" s="494">
        <v>99.59</v>
      </c>
      <c r="C163" s="570">
        <v>99.019239474258299</v>
      </c>
      <c r="D163" s="570">
        <v>99.526698843804596</v>
      </c>
      <c r="E163" s="570">
        <v>100.013072643979</v>
      </c>
      <c r="F163" s="570">
        <v>103.47499999999999</v>
      </c>
      <c r="G163" s="570">
        <v>105.166666666667</v>
      </c>
      <c r="H163" s="570">
        <v>108.283333333333</v>
      </c>
      <c r="I163" s="570">
        <v>108.158333333333</v>
      </c>
      <c r="J163" s="570">
        <v>114.12665</v>
      </c>
      <c r="K163" s="570">
        <v>120.843983666667</v>
      </c>
      <c r="L163" s="791"/>
      <c r="M163" s="569"/>
      <c r="N163" s="569"/>
    </row>
    <row r="164" spans="1:14" ht="13.5" customHeight="1" x14ac:dyDescent="0.15">
      <c r="A164" s="275" t="s">
        <v>592</v>
      </c>
      <c r="B164" s="495"/>
      <c r="C164" s="569">
        <v>100.91261498263199</v>
      </c>
      <c r="D164" s="569">
        <v>100.93676712562301</v>
      </c>
      <c r="E164" s="569">
        <v>104.93042455392499</v>
      </c>
      <c r="F164" s="569">
        <v>109.406704846526</v>
      </c>
      <c r="G164" s="569">
        <v>114.55818145656499</v>
      </c>
      <c r="H164" s="569">
        <v>119.27010817751299</v>
      </c>
      <c r="I164" s="569">
        <v>124.786231873996</v>
      </c>
      <c r="J164" s="569">
        <v>133.24583523410899</v>
      </c>
      <c r="K164" s="569">
        <v>141.379166666667</v>
      </c>
      <c r="L164" s="569">
        <v>149.29249999999999</v>
      </c>
      <c r="M164" s="569"/>
      <c r="N164" s="569"/>
    </row>
    <row r="165" spans="1:14" ht="13.5" customHeight="1" x14ac:dyDescent="0.15">
      <c r="A165" s="275" t="s">
        <v>382</v>
      </c>
      <c r="B165" s="494">
        <v>70.84</v>
      </c>
      <c r="C165" s="570">
        <v>74.058333333333294</v>
      </c>
      <c r="D165" s="570">
        <v>78.924999999999997</v>
      </c>
      <c r="E165" s="570">
        <v>83.016666666666694</v>
      </c>
      <c r="F165" s="570">
        <v>86.766666666666694</v>
      </c>
      <c r="G165" s="570">
        <v>90.341666666666697</v>
      </c>
      <c r="H165" s="570">
        <v>93.241666666666603</v>
      </c>
      <c r="I165" s="570">
        <v>97.5416666666667</v>
      </c>
      <c r="J165" s="570">
        <v>104.408333333333</v>
      </c>
      <c r="K165" s="570">
        <v>110.75</v>
      </c>
      <c r="L165" s="570">
        <v>115.6</v>
      </c>
      <c r="M165" s="788" t="s">
        <v>826</v>
      </c>
      <c r="N165" s="569" t="s">
        <v>836</v>
      </c>
    </row>
    <row r="166" spans="1:14" ht="13.5" customHeight="1" x14ac:dyDescent="0.15">
      <c r="A166" s="275" t="s">
        <v>595</v>
      </c>
      <c r="B166" s="495">
        <v>161.49</v>
      </c>
      <c r="C166" s="569">
        <v>246.70843750338199</v>
      </c>
      <c r="D166" s="569">
        <v>1184.1994777157399</v>
      </c>
      <c r="E166" s="569">
        <v>3408.7375023653999</v>
      </c>
      <c r="F166" s="569">
        <v>6255.0854532147296</v>
      </c>
      <c r="G166" s="569">
        <v>11712.107331347701</v>
      </c>
      <c r="H166" s="569">
        <v>15187.773979858201</v>
      </c>
      <c r="I166" s="569">
        <v>16785.029010136899</v>
      </c>
      <c r="J166" s="569">
        <v>15662.56025</v>
      </c>
      <c r="K166" s="569">
        <v>16035.7684166667</v>
      </c>
      <c r="L166" s="569"/>
      <c r="M166" s="569"/>
      <c r="N166" s="569"/>
    </row>
    <row r="167" spans="1:14" ht="13.5" customHeight="1" x14ac:dyDescent="0.15">
      <c r="A167" s="275" t="s">
        <v>596</v>
      </c>
      <c r="B167" s="494">
        <v>93.88</v>
      </c>
      <c r="C167" s="570">
        <v>93.411583333333397</v>
      </c>
      <c r="D167" s="570">
        <v>93.222333333333296</v>
      </c>
      <c r="E167" s="570">
        <v>95.045833333333306</v>
      </c>
      <c r="F167" s="570">
        <v>96.637833333333305</v>
      </c>
      <c r="G167" s="570">
        <v>97.313833333333307</v>
      </c>
      <c r="H167" s="570">
        <v>96.999750000000006</v>
      </c>
      <c r="I167" s="570">
        <v>100.000083333333</v>
      </c>
      <c r="J167" s="570">
        <v>108.390666666667</v>
      </c>
      <c r="K167" s="570">
        <v>112.219416666667</v>
      </c>
      <c r="L167" s="570">
        <v>115.33258333333301</v>
      </c>
      <c r="M167" s="569"/>
      <c r="N167" s="569"/>
    </row>
    <row r="168" spans="1:14" ht="13.5" customHeight="1" x14ac:dyDescent="0.15">
      <c r="A168" s="275" t="s">
        <v>387</v>
      </c>
      <c r="B168" s="495">
        <v>83.69</v>
      </c>
      <c r="C168" s="569">
        <v>86.8392106625259</v>
      </c>
      <c r="D168" s="569">
        <v>90.277078157349905</v>
      </c>
      <c r="E168" s="569">
        <v>97.232148550724602</v>
      </c>
      <c r="F168" s="569">
        <v>99.3080916149068</v>
      </c>
      <c r="G168" s="569">
        <v>102.81207194616999</v>
      </c>
      <c r="H168" s="569">
        <v>109.13907039337499</v>
      </c>
      <c r="I168" s="569">
        <v>116.794936853002</v>
      </c>
      <c r="J168" s="569">
        <v>174.86666666666699</v>
      </c>
      <c r="K168" s="569">
        <v>203.791666666667</v>
      </c>
      <c r="L168" s="569">
        <v>202.916666666667</v>
      </c>
      <c r="M168" s="788" t="s">
        <v>827</v>
      </c>
      <c r="N168" s="569" t="s">
        <v>836</v>
      </c>
    </row>
    <row r="169" spans="1:14" ht="13.5" customHeight="1" x14ac:dyDescent="0.15">
      <c r="A169" s="275" t="s">
        <v>597</v>
      </c>
      <c r="B169" s="494">
        <v>109.87</v>
      </c>
      <c r="C169" s="570">
        <v>107.345</v>
      </c>
      <c r="D169" s="570">
        <v>106.6075</v>
      </c>
      <c r="E169" s="570">
        <v>107.348333333333</v>
      </c>
      <c r="F169" s="570">
        <v>106.235</v>
      </c>
      <c r="G169" s="570">
        <v>105.884889741667</v>
      </c>
      <c r="H169" s="570">
        <v>104.64895364166701</v>
      </c>
      <c r="I169" s="570">
        <v>105.900229533333</v>
      </c>
      <c r="J169" s="570">
        <v>108.725833333333</v>
      </c>
      <c r="K169" s="570">
        <v>112.59333333333301</v>
      </c>
      <c r="L169" s="791"/>
      <c r="M169" s="569"/>
      <c r="N169" s="569"/>
    </row>
    <row r="170" spans="1:14" ht="13.5" customHeight="1" x14ac:dyDescent="0.15">
      <c r="A170" s="275" t="s">
        <v>598</v>
      </c>
      <c r="B170" s="495">
        <v>103.35</v>
      </c>
      <c r="C170" s="569">
        <v>102.33673675</v>
      </c>
      <c r="D170" s="569">
        <v>99.186589249999997</v>
      </c>
      <c r="E170" s="569">
        <v>99.290003249999998</v>
      </c>
      <c r="F170" s="569">
        <v>101.21187935</v>
      </c>
      <c r="G170" s="569">
        <v>101.75749999999999</v>
      </c>
      <c r="H170" s="569">
        <v>99.970833333333303</v>
      </c>
      <c r="I170" s="569">
        <v>102.380833333333</v>
      </c>
      <c r="J170" s="569">
        <v>108.910833333333</v>
      </c>
      <c r="K170" s="569">
        <v>113.34416666666699</v>
      </c>
      <c r="L170" s="569"/>
      <c r="M170" s="569"/>
      <c r="N170" s="569"/>
    </row>
    <row r="171" spans="1:14" ht="13.5" customHeight="1" x14ac:dyDescent="0.15">
      <c r="A171" s="275" t="s">
        <v>600</v>
      </c>
      <c r="B171" s="494">
        <v>107.68</v>
      </c>
      <c r="C171" s="570">
        <v>105.808333333333</v>
      </c>
      <c r="D171" s="570">
        <v>105.65</v>
      </c>
      <c r="E171" s="570">
        <v>107.925</v>
      </c>
      <c r="F171" s="570">
        <v>110.433333333333</v>
      </c>
      <c r="G171" s="570">
        <v>111.441666666667</v>
      </c>
      <c r="H171" s="570">
        <v>110.741666666667</v>
      </c>
      <c r="I171" s="570">
        <v>112.48333333333299</v>
      </c>
      <c r="J171" s="570">
        <v>118.85</v>
      </c>
      <c r="K171" s="570">
        <v>124.27500000000001</v>
      </c>
      <c r="L171" s="791"/>
      <c r="M171" s="569"/>
      <c r="N171" s="569"/>
    </row>
    <row r="172" spans="1:14" ht="13.5" customHeight="1" x14ac:dyDescent="0.15">
      <c r="A172" s="275" t="s">
        <v>604</v>
      </c>
      <c r="B172" s="495">
        <v>429.84</v>
      </c>
      <c r="C172" s="569">
        <v>502.52631762917702</v>
      </c>
      <c r="D172" s="569">
        <v>591.72601457691803</v>
      </c>
      <c r="E172" s="569">
        <v>783.15900233059699</v>
      </c>
      <c r="F172" s="569">
        <v>1278.83997140833</v>
      </c>
      <c r="G172" s="569">
        <v>1930.97228503467</v>
      </c>
      <c r="H172" s="569">
        <v>5083.4348154807803</v>
      </c>
      <c r="I172" s="569">
        <v>23337.695470408999</v>
      </c>
      <c r="J172" s="569">
        <v>55732.391208794703</v>
      </c>
      <c r="K172" s="569"/>
      <c r="L172" s="569"/>
      <c r="M172" s="569"/>
      <c r="N172" s="569"/>
    </row>
    <row r="173" spans="1:14" ht="13.5" customHeight="1" x14ac:dyDescent="0.15">
      <c r="A173" s="275" t="s">
        <v>605</v>
      </c>
      <c r="B173" s="494">
        <v>62.16</v>
      </c>
      <c r="C173" s="570">
        <v>66.443084425663699</v>
      </c>
      <c r="D173" s="570">
        <v>103.260784151046</v>
      </c>
      <c r="E173" s="570">
        <v>125.97499999999999</v>
      </c>
      <c r="F173" s="570"/>
      <c r="G173" s="570">
        <v>140.63333333333301</v>
      </c>
      <c r="H173" s="570">
        <v>189.7</v>
      </c>
      <c r="I173" s="570">
        <v>301.85000000000002</v>
      </c>
      <c r="J173" s="570">
        <v>460.15833333333302</v>
      </c>
      <c r="K173" s="570">
        <v>697.54166666666697</v>
      </c>
      <c r="L173" s="791"/>
      <c r="M173" s="569"/>
      <c r="N173" s="569"/>
    </row>
    <row r="174" spans="1:14" ht="13.5" customHeight="1" x14ac:dyDescent="0.15">
      <c r="A174" s="275" t="s">
        <v>606</v>
      </c>
      <c r="B174" s="495">
        <v>313.49</v>
      </c>
      <c r="C174" s="569">
        <v>313.34583333333302</v>
      </c>
      <c r="D174" s="569">
        <v>316.43</v>
      </c>
      <c r="E174" s="569">
        <v>322.10833333333301</v>
      </c>
      <c r="F174" s="569">
        <v>328.40083333333303</v>
      </c>
      <c r="G174" s="569">
        <v>334.26</v>
      </c>
      <c r="H174" s="569">
        <v>335.92250000000001</v>
      </c>
      <c r="I174" s="569">
        <v>343.18916666666701</v>
      </c>
      <c r="J174" s="569">
        <v>371.91166666666697</v>
      </c>
      <c r="K174" s="569">
        <v>403.70499999999998</v>
      </c>
      <c r="L174" s="569">
        <v>415.15333333333302</v>
      </c>
      <c r="M174" s="569"/>
      <c r="N174" s="569"/>
    </row>
    <row r="175" spans="1:14" ht="13.5" customHeight="1" x14ac:dyDescent="0.15">
      <c r="A175" s="275" t="s">
        <v>607</v>
      </c>
      <c r="B175" s="494">
        <v>100.91</v>
      </c>
      <c r="C175" s="570">
        <v>99.759866666666696</v>
      </c>
      <c r="D175" s="570">
        <v>99.326291666666705</v>
      </c>
      <c r="E175" s="570">
        <v>99.856483333333301</v>
      </c>
      <c r="F175" s="570">
        <v>100.79147500000001</v>
      </c>
      <c r="G175" s="570">
        <v>101.157233333333</v>
      </c>
      <c r="H175" s="570">
        <v>100.422958333333</v>
      </c>
      <c r="I175" s="570">
        <v>101.00723333333301</v>
      </c>
      <c r="J175" s="570">
        <v>103.870816666667</v>
      </c>
      <c r="K175" s="570">
        <v>106.088875</v>
      </c>
      <c r="L175" s="570">
        <v>107.2159</v>
      </c>
      <c r="M175" s="569"/>
      <c r="N175" s="569"/>
    </row>
    <row r="176" spans="1:14" ht="13.5" customHeight="1" x14ac:dyDescent="0.15">
      <c r="A176" s="275" t="s">
        <v>609</v>
      </c>
      <c r="B176" s="495">
        <v>467.66</v>
      </c>
      <c r="C176" s="569">
        <v>448.83333333333297</v>
      </c>
      <c r="D176" s="569">
        <v>662.95</v>
      </c>
      <c r="E176" s="569">
        <v>782.78</v>
      </c>
      <c r="F176" s="569">
        <v>790.14583333333303</v>
      </c>
      <c r="G176" s="569">
        <v>896.16416666666703</v>
      </c>
      <c r="H176" s="569"/>
      <c r="I176" s="569"/>
      <c r="J176" s="569"/>
      <c r="K176" s="569"/>
      <c r="L176" s="569"/>
      <c r="M176" s="569"/>
      <c r="N176" s="569"/>
    </row>
    <row r="177" spans="1:14" ht="13.5" customHeight="1" x14ac:dyDescent="0.15">
      <c r="A177" s="275" t="s">
        <v>391</v>
      </c>
      <c r="B177" s="494">
        <v>77.3</v>
      </c>
      <c r="C177" s="570">
        <v>494.38477514161798</v>
      </c>
      <c r="D177" s="570">
        <v>524.07050854269801</v>
      </c>
      <c r="E177" s="789">
        <v>90.41</v>
      </c>
      <c r="F177" s="789">
        <v>93.57</v>
      </c>
      <c r="G177" s="789">
        <v>96.81</v>
      </c>
      <c r="H177" s="789">
        <v>100</v>
      </c>
      <c r="I177" s="789">
        <v>103.69</v>
      </c>
      <c r="J177" s="789">
        <v>108.2</v>
      </c>
      <c r="K177" s="789">
        <v>112.31</v>
      </c>
      <c r="L177" s="789">
        <v>115.75</v>
      </c>
      <c r="M177" s="788" t="s">
        <v>828</v>
      </c>
      <c r="N177" s="569" t="s">
        <v>836</v>
      </c>
    </row>
    <row r="178" spans="1:14" ht="13.5" customHeight="1" x14ac:dyDescent="0.15">
      <c r="A178" s="275" t="s">
        <v>610</v>
      </c>
      <c r="B178" s="495">
        <v>98.3</v>
      </c>
      <c r="C178" s="569">
        <v>81.623551794718793</v>
      </c>
      <c r="D178" s="569">
        <v>85.847379840153494</v>
      </c>
      <c r="E178" s="569">
        <v>98.25</v>
      </c>
      <c r="F178" s="569">
        <v>99.3</v>
      </c>
      <c r="G178" s="569">
        <v>100</v>
      </c>
      <c r="H178" s="569">
        <v>99.15</v>
      </c>
      <c r="I178" s="569">
        <v>100.37</v>
      </c>
      <c r="J178" s="569">
        <v>106.47</v>
      </c>
      <c r="K178" s="569">
        <v>107.78</v>
      </c>
      <c r="L178" s="569"/>
      <c r="M178" s="788" t="s">
        <v>829</v>
      </c>
      <c r="N178" s="569" t="s">
        <v>836</v>
      </c>
    </row>
    <row r="179" spans="1:14" ht="13.5" customHeight="1" x14ac:dyDescent="0.15">
      <c r="A179" s="275" t="s">
        <v>763</v>
      </c>
      <c r="B179" s="494">
        <v>98.02</v>
      </c>
      <c r="C179" s="570">
        <v>97.417633855643004</v>
      </c>
      <c r="D179" s="570">
        <v>97.600924845822803</v>
      </c>
      <c r="E179" s="570">
        <v>98.250587729591402</v>
      </c>
      <c r="F179" s="570">
        <v>99.295873317280297</v>
      </c>
      <c r="G179" s="570">
        <v>99.9976256539383</v>
      </c>
      <c r="H179" s="570">
        <v>99.151708592056593</v>
      </c>
      <c r="I179" s="570">
        <v>100.371666666667</v>
      </c>
      <c r="J179" s="570">
        <v>106.47166666666701</v>
      </c>
      <c r="K179" s="570">
        <v>107.779166666667</v>
      </c>
      <c r="L179" s="791">
        <v>124.52</v>
      </c>
      <c r="M179" s="788" t="s">
        <v>798</v>
      </c>
      <c r="N179" s="569" t="s">
        <v>836</v>
      </c>
    </row>
    <row r="180" spans="1:14" ht="13.5" customHeight="1" x14ac:dyDescent="0.15">
      <c r="A180" s="275" t="s">
        <v>611</v>
      </c>
      <c r="B180" s="495">
        <v>99.57</v>
      </c>
      <c r="C180" s="569">
        <v>98.65</v>
      </c>
      <c r="D180" s="569">
        <v>97.2</v>
      </c>
      <c r="E180" s="569">
        <v>97.7083333333333</v>
      </c>
      <c r="F180" s="569">
        <v>99.95</v>
      </c>
      <c r="G180" s="569">
        <v>100.908333333333</v>
      </c>
      <c r="H180" s="569">
        <v>101.408333333333</v>
      </c>
      <c r="I180" s="569">
        <v>105.158333333333</v>
      </c>
      <c r="J180" s="569">
        <v>112.52500000000001</v>
      </c>
      <c r="K180" s="569">
        <v>122</v>
      </c>
      <c r="L180" s="788">
        <v>129.16</v>
      </c>
      <c r="M180" s="788" t="s">
        <v>816</v>
      </c>
      <c r="N180" s="569" t="s">
        <v>836</v>
      </c>
    </row>
    <row r="181" spans="1:14" ht="13.5" customHeight="1" x14ac:dyDescent="0.15">
      <c r="A181" s="275" t="s">
        <v>612</v>
      </c>
      <c r="B181" s="494">
        <v>86.29</v>
      </c>
      <c r="C181" s="570">
        <v>102.14413725</v>
      </c>
      <c r="D181" s="570">
        <v>103.4571475</v>
      </c>
      <c r="E181" s="570">
        <v>102.44131225</v>
      </c>
      <c r="F181" s="570">
        <v>103.39171708333301</v>
      </c>
      <c r="G181" s="570">
        <v>104.08925216666699</v>
      </c>
      <c r="H181" s="570">
        <v>105.858024833333</v>
      </c>
      <c r="I181" s="570">
        <v>110.289469416667</v>
      </c>
      <c r="J181" s="570">
        <v>119.07686408333301</v>
      </c>
      <c r="K181" s="570">
        <v>125.613333333333</v>
      </c>
      <c r="L181" s="791"/>
      <c r="M181" s="569"/>
      <c r="N181" s="569"/>
    </row>
    <row r="182" spans="1:14" ht="13.5" customHeight="1" x14ac:dyDescent="0.15">
      <c r="A182" s="275" t="s">
        <v>613</v>
      </c>
      <c r="B182" s="495">
        <v>96.77</v>
      </c>
      <c r="C182" s="569">
        <v>85.384408041179796</v>
      </c>
      <c r="D182" s="569">
        <v>87.585750556483006</v>
      </c>
      <c r="E182" s="569">
        <v>94.169626460767901</v>
      </c>
      <c r="F182" s="569">
        <v>98.908333333333303</v>
      </c>
      <c r="G182" s="569">
        <v>100.075</v>
      </c>
      <c r="H182" s="569">
        <v>99.724999999999994</v>
      </c>
      <c r="I182" s="569">
        <v>105.35</v>
      </c>
      <c r="J182" s="569">
        <v>116.908333333333</v>
      </c>
      <c r="K182" s="569">
        <v>124.333333333333</v>
      </c>
      <c r="L182" s="569">
        <v>128.291666666667</v>
      </c>
      <c r="M182" s="569"/>
      <c r="N182" s="569"/>
    </row>
    <row r="183" spans="1:14" ht="13.5" customHeight="1" x14ac:dyDescent="0.15">
      <c r="A183" s="275" t="s">
        <v>394</v>
      </c>
      <c r="B183" s="494">
        <v>95.75</v>
      </c>
      <c r="C183" s="570">
        <v>100</v>
      </c>
      <c r="D183" s="570">
        <v>103.63</v>
      </c>
      <c r="E183" s="570">
        <v>109.13</v>
      </c>
      <c r="F183" s="570">
        <v>117.11</v>
      </c>
      <c r="G183" s="570">
        <v>124.98</v>
      </c>
      <c r="H183" s="570">
        <v>132.02000000000001</v>
      </c>
      <c r="I183" s="570">
        <v>139.55000000000001</v>
      </c>
      <c r="J183" s="570">
        <v>151.13999999999999</v>
      </c>
      <c r="K183" s="570">
        <v>165.24</v>
      </c>
      <c r="L183" s="789">
        <v>176.82</v>
      </c>
      <c r="M183" s="788" t="s">
        <v>830</v>
      </c>
      <c r="N183" s="569" t="s">
        <v>836</v>
      </c>
    </row>
    <row r="184" spans="1:14" ht="13.5" customHeight="1" x14ac:dyDescent="0.15">
      <c r="A184" s="275" t="s">
        <v>398</v>
      </c>
      <c r="B184" s="494">
        <v>86.35</v>
      </c>
      <c r="C184" s="570">
        <v>260.58499999999998</v>
      </c>
      <c r="D184" s="570">
        <v>280.84583333333302</v>
      </c>
      <c r="E184" s="570">
        <v>312.14416666666699</v>
      </c>
      <c r="F184" s="570">
        <v>363.125</v>
      </c>
      <c r="G184" s="570">
        <v>418.23583333333301</v>
      </c>
      <c r="H184" s="570">
        <v>469.59083333333302</v>
      </c>
      <c r="I184" s="570">
        <v>561.61416666666696</v>
      </c>
      <c r="J184" s="570">
        <v>967.71083333333399</v>
      </c>
      <c r="K184" s="570">
        <v>1488.9141666666701</v>
      </c>
      <c r="L184" s="570">
        <v>2360.0250000000001</v>
      </c>
      <c r="M184" s="788" t="s">
        <v>831</v>
      </c>
      <c r="N184" s="569" t="s">
        <v>836</v>
      </c>
    </row>
    <row r="185" spans="1:14" ht="13.5" customHeight="1" x14ac:dyDescent="0.15">
      <c r="A185" s="275" t="s">
        <v>617</v>
      </c>
      <c r="B185" s="495">
        <v>116.98</v>
      </c>
      <c r="C185" s="569">
        <v>91.173985356424595</v>
      </c>
      <c r="D185" s="569">
        <v>96.376714905395104</v>
      </c>
      <c r="E185" s="569">
        <v>101.39766906286199</v>
      </c>
      <c r="F185" s="569">
        <v>104.050244161525</v>
      </c>
      <c r="G185" s="569">
        <v>107.033976512937</v>
      </c>
      <c r="H185" s="569">
        <v>110.58035776264499</v>
      </c>
      <c r="I185" s="569">
        <v>113.018181419988</v>
      </c>
      <c r="J185" s="569">
        <v>121.150731128109</v>
      </c>
      <c r="K185" s="569">
        <v>127.633443804251</v>
      </c>
      <c r="L185" s="569">
        <v>131.91615519234099</v>
      </c>
      <c r="M185" s="569"/>
      <c r="N185" s="569"/>
    </row>
    <row r="186" spans="1:14" ht="13.5" customHeight="1" x14ac:dyDescent="0.15">
      <c r="A186" s="275" t="s">
        <v>618</v>
      </c>
      <c r="B186" s="494">
        <v>93.71</v>
      </c>
      <c r="C186" s="570">
        <v>173.941666666667</v>
      </c>
      <c r="D186" s="570">
        <v>198.14166666666699</v>
      </c>
      <c r="E186" s="570">
        <v>226.75</v>
      </c>
      <c r="F186" s="570">
        <v>251.583333333333</v>
      </c>
      <c r="G186" s="570">
        <v>271.42500000000001</v>
      </c>
      <c r="H186" s="570">
        <v>278.84166666666698</v>
      </c>
      <c r="I186" s="570">
        <v>304.95</v>
      </c>
      <c r="J186" s="570">
        <v>366.5</v>
      </c>
      <c r="K186" s="570">
        <v>413.59166666666698</v>
      </c>
      <c r="L186" s="570">
        <v>440.48333333333301</v>
      </c>
      <c r="M186" s="569"/>
      <c r="N186" s="569"/>
    </row>
    <row r="187" spans="1:14" ht="13.5" customHeight="1" x14ac:dyDescent="0.15">
      <c r="A187" s="275" t="s">
        <v>619</v>
      </c>
      <c r="B187" s="495">
        <v>99.63</v>
      </c>
      <c r="C187" s="569">
        <v>96.901640660512498</v>
      </c>
      <c r="D187" s="569">
        <v>98.4690131562825</v>
      </c>
      <c r="E187" s="569">
        <v>100.40572689363</v>
      </c>
      <c r="F187" s="569">
        <v>103.48681095871299</v>
      </c>
      <c r="G187" s="569">
        <v>101.488396661808</v>
      </c>
      <c r="H187" s="569">
        <v>99.378043714890396</v>
      </c>
      <c r="I187" s="569">
        <v>99.556859931932294</v>
      </c>
      <c r="J187" s="569">
        <v>104.824638433009</v>
      </c>
      <c r="K187" s="569">
        <v>106.529829602456</v>
      </c>
      <c r="L187" s="569"/>
      <c r="M187" s="569"/>
      <c r="N187" s="569"/>
    </row>
    <row r="188" spans="1:14" ht="13.5" customHeight="1" x14ac:dyDescent="0.15">
      <c r="A188" s="275" t="s">
        <v>620</v>
      </c>
      <c r="B188" s="494">
        <v>108.57</v>
      </c>
      <c r="C188" s="570">
        <v>99.991666666666603</v>
      </c>
      <c r="D188" s="570">
        <v>101</v>
      </c>
      <c r="E188" s="570">
        <v>103.583333333333</v>
      </c>
      <c r="F188" s="570">
        <v>105.958333333333</v>
      </c>
      <c r="G188" s="570">
        <v>107.8</v>
      </c>
      <c r="H188" s="570">
        <v>108.866666666667</v>
      </c>
      <c r="I188" s="570">
        <v>111.60833333333299</v>
      </c>
      <c r="J188" s="570">
        <v>120.45</v>
      </c>
      <c r="K188" s="570">
        <v>128.63333333333301</v>
      </c>
      <c r="L188" s="570">
        <v>132.84166666666701</v>
      </c>
      <c r="M188" s="569"/>
      <c r="N188" s="569"/>
    </row>
    <row r="189" spans="1:14" ht="13.5" customHeight="1" x14ac:dyDescent="0.15">
      <c r="A189" s="275" t="s">
        <v>622</v>
      </c>
      <c r="B189" s="495">
        <v>51.48</v>
      </c>
      <c r="C189" s="569">
        <v>108.695721960694</v>
      </c>
      <c r="D189" s="569">
        <v>110.06700893427001</v>
      </c>
      <c r="E189" s="569">
        <v>112.411557302308</v>
      </c>
      <c r="F189" s="569">
        <v>115.15730322479099</v>
      </c>
      <c r="G189" s="569">
        <v>117.244195476228</v>
      </c>
      <c r="H189" s="569">
        <v>118.69050157719801</v>
      </c>
      <c r="I189" s="569">
        <v>124.266413825838</v>
      </c>
      <c r="J189" s="569">
        <v>134.21120616846</v>
      </c>
      <c r="K189" s="569">
        <v>139.73579356325999</v>
      </c>
      <c r="L189" s="569">
        <v>143.85733601460799</v>
      </c>
      <c r="M189" s="569"/>
      <c r="N189" s="569"/>
    </row>
    <row r="190" spans="1:14" ht="13.5" customHeight="1" x14ac:dyDescent="0.15">
      <c r="A190" s="275" t="s">
        <v>623</v>
      </c>
      <c r="B190" s="494">
        <v>49.16</v>
      </c>
      <c r="C190" s="570">
        <v>55.9396144516788</v>
      </c>
      <c r="D190" s="570">
        <v>61.331865185752598</v>
      </c>
      <c r="E190" s="570">
        <v>65.145538108004601</v>
      </c>
      <c r="F190" s="570">
        <v>70.100855355547097</v>
      </c>
      <c r="G190" s="570">
        <v>75.626196859440796</v>
      </c>
      <c r="H190" s="570">
        <v>83.004595940252798</v>
      </c>
      <c r="I190" s="570">
        <v>89.435720668964606</v>
      </c>
      <c r="J190" s="570">
        <v>97.578288383039705</v>
      </c>
      <c r="K190" s="570">
        <v>103.30525921833301</v>
      </c>
      <c r="L190" s="791"/>
      <c r="M190" s="569"/>
      <c r="N190" s="569"/>
    </row>
    <row r="191" spans="1:14" ht="13.5" customHeight="1" x14ac:dyDescent="0.15">
      <c r="A191" s="275" t="s">
        <v>624</v>
      </c>
      <c r="B191" s="495">
        <v>141.94999999999999</v>
      </c>
      <c r="C191" s="569">
        <v>53.4587629167683</v>
      </c>
      <c r="D191" s="569">
        <v>57.805434358205602</v>
      </c>
      <c r="E191" s="569">
        <v>65.826367606285601</v>
      </c>
      <c r="F191" s="569">
        <v>77.361898523605703</v>
      </c>
      <c r="G191" s="569">
        <v>88.599283633746495</v>
      </c>
      <c r="H191" s="569">
        <v>100</v>
      </c>
      <c r="I191" s="569">
        <v>110.849239750812</v>
      </c>
      <c r="J191" s="569">
        <v>123.53775726911699</v>
      </c>
      <c r="K191" s="569">
        <v>135.83790613590401</v>
      </c>
      <c r="L191" s="569"/>
      <c r="M191" s="569"/>
      <c r="N191" s="569"/>
    </row>
    <row r="192" spans="1:14" ht="13.5" customHeight="1" x14ac:dyDescent="0.15">
      <c r="A192" s="275" t="s">
        <v>625</v>
      </c>
      <c r="B192" s="494">
        <v>658.68</v>
      </c>
      <c r="C192" s="570">
        <v>145.47499999999999</v>
      </c>
      <c r="D192" s="570">
        <v>146.69999999999999</v>
      </c>
      <c r="E192" s="570">
        <v>151.22499999999999</v>
      </c>
      <c r="F192" s="570">
        <v>154.75</v>
      </c>
      <c r="G192" s="570">
        <v>159.02500000000001</v>
      </c>
      <c r="H192" s="570">
        <v>167.5</v>
      </c>
      <c r="I192" s="570">
        <v>171.42500000000001</v>
      </c>
      <c r="J192" s="570">
        <v>182.875</v>
      </c>
      <c r="K192" s="791"/>
      <c r="L192" s="791"/>
      <c r="M192" s="569"/>
      <c r="N192" s="569"/>
    </row>
    <row r="193" spans="1:14" ht="13.5" customHeight="1" x14ac:dyDescent="0.15">
      <c r="A193" s="275" t="s">
        <v>402</v>
      </c>
      <c r="B193" s="495">
        <v>87.65</v>
      </c>
      <c r="C193" s="569">
        <v>1460.5333333333299</v>
      </c>
      <c r="D193" s="569">
        <v>5184.1416666666701</v>
      </c>
      <c r="E193" s="788">
        <v>93.95</v>
      </c>
      <c r="F193" s="788">
        <v>97.28</v>
      </c>
      <c r="G193" s="788">
        <v>100.01</v>
      </c>
      <c r="H193" s="788">
        <v>103.16</v>
      </c>
      <c r="I193" s="788">
        <v>104.87</v>
      </c>
      <c r="J193" s="788">
        <v>108.19</v>
      </c>
      <c r="K193" s="788">
        <v>111.62</v>
      </c>
      <c r="L193" s="788">
        <v>115.75</v>
      </c>
      <c r="M193" s="788" t="s">
        <v>832</v>
      </c>
      <c r="N193" s="569" t="s">
        <v>836</v>
      </c>
    </row>
    <row r="194" spans="1:14" ht="13.5" customHeight="1" x14ac:dyDescent="0.15">
      <c r="A194" s="275" t="s">
        <v>627</v>
      </c>
      <c r="B194" s="494">
        <v>98.79</v>
      </c>
      <c r="C194" s="570">
        <v>88.198613609438794</v>
      </c>
      <c r="D194" s="570">
        <v>90.551971502765298</v>
      </c>
      <c r="E194" s="570">
        <v>93.739633516916399</v>
      </c>
      <c r="F194" s="570">
        <v>97.057667887684602</v>
      </c>
      <c r="G194" s="570">
        <v>99.771229144427906</v>
      </c>
      <c r="H194" s="570">
        <v>102.984794951845</v>
      </c>
      <c r="I194" s="570">
        <v>104.87427299701</v>
      </c>
      <c r="J194" s="570">
        <v>108.18463728934501</v>
      </c>
      <c r="K194" s="570">
        <v>111.703767595296</v>
      </c>
      <c r="L194" s="570">
        <v>115.748664612721</v>
      </c>
      <c r="M194" s="569"/>
      <c r="N194" s="569"/>
    </row>
    <row r="195" spans="1:14" ht="13.5" customHeight="1" x14ac:dyDescent="0.15">
      <c r="A195" s="275" t="s">
        <v>629</v>
      </c>
      <c r="B195" s="495">
        <v>183.58</v>
      </c>
      <c r="C195" s="569">
        <v>100.20250479419499</v>
      </c>
      <c r="D195" s="569">
        <v>99.9829544879087</v>
      </c>
      <c r="E195" s="569">
        <v>100.195489188333</v>
      </c>
      <c r="F195" s="569">
        <v>99.999999999999304</v>
      </c>
      <c r="G195" s="569">
        <v>101.580183336394</v>
      </c>
      <c r="H195" s="569">
        <v>100.83323174155301</v>
      </c>
      <c r="I195" s="569">
        <v>102.081023854591</v>
      </c>
      <c r="J195" s="569">
        <v>105.900103535309</v>
      </c>
      <c r="K195" s="569">
        <v>112.117606395593</v>
      </c>
      <c r="L195" s="569"/>
      <c r="M195" s="569"/>
      <c r="N195" s="569"/>
    </row>
    <row r="196" spans="1:14" ht="13.5" customHeight="1" x14ac:dyDescent="0.15">
      <c r="A196" s="275" t="s">
        <v>630</v>
      </c>
      <c r="B196" s="494">
        <v>141.51</v>
      </c>
      <c r="C196" s="570">
        <v>155.8175</v>
      </c>
      <c r="D196" s="570">
        <v>183.661666666667</v>
      </c>
      <c r="E196" s="570">
        <v>195.74166666666699</v>
      </c>
      <c r="F196" s="570">
        <v>210.411666666667</v>
      </c>
      <c r="G196" s="570">
        <v>229.66499999999999</v>
      </c>
      <c r="H196" s="570">
        <v>265.79833333333301</v>
      </c>
      <c r="I196" s="570">
        <v>324.32916666666699</v>
      </c>
      <c r="J196" s="570">
        <v>359.98333333333301</v>
      </c>
      <c r="K196" s="570">
        <v>399.16583333333301</v>
      </c>
      <c r="L196" s="789">
        <v>458.98</v>
      </c>
      <c r="M196" s="788" t="s">
        <v>833</v>
      </c>
      <c r="N196" s="569" t="s">
        <v>836</v>
      </c>
    </row>
    <row r="197" spans="1:14" ht="13.5" customHeight="1" x14ac:dyDescent="0.15">
      <c r="A197" s="275" t="s">
        <v>631</v>
      </c>
      <c r="B197" s="495">
        <v>2.08</v>
      </c>
      <c r="C197" s="569">
        <v>2.02720306284805</v>
      </c>
      <c r="D197" s="569">
        <v>1.9959097454256201</v>
      </c>
      <c r="E197" s="569">
        <v>2.0137524264120898</v>
      </c>
      <c r="F197" s="569">
        <v>2.22759009546539</v>
      </c>
      <c r="G197" s="569">
        <v>7.9147387828162303</v>
      </c>
      <c r="H197" s="569">
        <v>52.015807120127299</v>
      </c>
      <c r="I197" s="569">
        <v>103.275359069212</v>
      </c>
      <c r="J197" s="569">
        <v>211.41</v>
      </c>
      <c r="K197" s="788">
        <v>70.739999999999995</v>
      </c>
      <c r="L197" s="788">
        <v>112.01</v>
      </c>
      <c r="M197" s="788" t="s">
        <v>834</v>
      </c>
      <c r="N197" s="569" t="s">
        <v>836</v>
      </c>
    </row>
    <row r="198" spans="1:14" ht="13.5" customHeight="1" x14ac:dyDescent="0.25">
      <c r="A198" s="275"/>
      <c r="B198" s="394"/>
      <c r="C198" s="394"/>
      <c r="D198" s="394"/>
      <c r="E198" s="394"/>
      <c r="F198" s="394"/>
      <c r="G198" s="394"/>
      <c r="H198" s="394"/>
      <c r="I198" s="394"/>
      <c r="J198" s="394"/>
      <c r="K198" s="394"/>
    </row>
    <row r="199" spans="1:14" ht="13.5" customHeight="1" x14ac:dyDescent="0.25">
      <c r="A199" s="275"/>
      <c r="B199" s="394"/>
      <c r="C199" s="394"/>
      <c r="D199" s="394"/>
      <c r="E199" s="394"/>
      <c r="F199" s="394"/>
      <c r="G199" s="394"/>
      <c r="H199" s="394"/>
      <c r="I199" s="394"/>
      <c r="J199" s="394"/>
      <c r="K199" s="394"/>
    </row>
    <row r="200" spans="1:14" ht="13.5" customHeight="1" x14ac:dyDescent="0.25">
      <c r="A200" s="275"/>
      <c r="B200" s="394"/>
      <c r="C200" s="394"/>
      <c r="D200" s="394"/>
      <c r="E200" s="394"/>
      <c r="F200" s="394"/>
      <c r="G200" s="394"/>
      <c r="H200" s="394"/>
      <c r="I200" s="394"/>
      <c r="J200" s="394"/>
      <c r="K200" s="394"/>
    </row>
    <row r="201" spans="1:14" ht="13.5" customHeight="1" x14ac:dyDescent="0.25">
      <c r="A201" s="275"/>
      <c r="B201" s="394"/>
      <c r="C201" s="394"/>
      <c r="D201" s="394"/>
      <c r="E201" s="394"/>
      <c r="F201" s="394"/>
      <c r="G201" s="394"/>
      <c r="H201" s="394"/>
      <c r="I201" s="394"/>
      <c r="J201" s="394"/>
      <c r="K201" s="394"/>
    </row>
    <row r="202" spans="1:14" ht="13.5" customHeight="1" x14ac:dyDescent="0.25">
      <c r="A202" s="275"/>
      <c r="B202" s="394"/>
      <c r="C202" s="394"/>
      <c r="D202" s="394"/>
      <c r="E202" s="394"/>
      <c r="F202" s="394"/>
      <c r="G202" s="394"/>
      <c r="H202" s="394"/>
      <c r="I202" s="394"/>
      <c r="J202" s="394"/>
      <c r="K202" s="394"/>
    </row>
    <row r="203" spans="1:14" ht="13.5" customHeight="1" x14ac:dyDescent="0.25">
      <c r="A203" s="275"/>
      <c r="B203" s="394"/>
      <c r="C203" s="394"/>
      <c r="D203" s="394"/>
      <c r="E203" s="394"/>
      <c r="F203" s="394"/>
      <c r="G203" s="394"/>
      <c r="H203" s="394"/>
      <c r="I203" s="394"/>
      <c r="J203" s="394"/>
      <c r="K203" s="394"/>
    </row>
    <row r="204" spans="1:14" ht="13.5" customHeight="1" x14ac:dyDescent="0.25">
      <c r="A204" s="275"/>
      <c r="B204" s="394"/>
      <c r="C204" s="394"/>
      <c r="D204" s="394"/>
      <c r="E204" s="394"/>
      <c r="F204" s="394"/>
      <c r="G204" s="394"/>
      <c r="H204" s="394"/>
      <c r="I204" s="394"/>
      <c r="J204" s="394"/>
      <c r="K204" s="394"/>
    </row>
    <row r="205" spans="1:14" ht="13.5" customHeight="1" x14ac:dyDescent="0.25">
      <c r="A205" s="275"/>
      <c r="B205" s="394"/>
      <c r="C205" s="394"/>
      <c r="D205" s="394"/>
      <c r="E205" s="394"/>
      <c r="F205" s="394"/>
      <c r="G205" s="394"/>
      <c r="H205" s="394"/>
      <c r="I205" s="394"/>
      <c r="J205" s="394"/>
      <c r="K205" s="394"/>
    </row>
    <row r="206" spans="1:14" ht="13.5" customHeight="1" x14ac:dyDescent="0.25">
      <c r="A206" s="275"/>
      <c r="B206" s="394"/>
      <c r="C206" s="394"/>
      <c r="D206" s="394"/>
      <c r="E206" s="394"/>
      <c r="F206" s="394"/>
      <c r="G206" s="394"/>
      <c r="H206" s="394"/>
      <c r="I206" s="394"/>
      <c r="J206" s="394"/>
      <c r="K206" s="394"/>
    </row>
    <row r="207" spans="1:14" ht="13.5" customHeight="1" x14ac:dyDescent="0.25">
      <c r="A207" s="275"/>
      <c r="B207" s="394"/>
      <c r="C207" s="394"/>
      <c r="D207" s="394"/>
      <c r="E207" s="394"/>
      <c r="F207" s="394"/>
      <c r="G207" s="394"/>
      <c r="H207" s="394"/>
      <c r="I207" s="394"/>
      <c r="J207" s="394"/>
      <c r="K207" s="394"/>
    </row>
    <row r="208" spans="1:14" ht="13.5" customHeight="1" x14ac:dyDescent="0.25">
      <c r="A208" s="275"/>
      <c r="B208" s="394"/>
      <c r="C208" s="394"/>
      <c r="D208" s="394"/>
      <c r="E208" s="394"/>
      <c r="F208" s="394"/>
      <c r="G208" s="394"/>
      <c r="H208" s="394"/>
      <c r="I208" s="394"/>
      <c r="J208" s="394"/>
      <c r="K208" s="394"/>
    </row>
    <row r="209" spans="1:11" ht="13.5" customHeight="1" x14ac:dyDescent="0.25">
      <c r="A209" s="275"/>
      <c r="B209" s="394"/>
      <c r="C209" s="394"/>
      <c r="D209" s="394"/>
      <c r="E209" s="394"/>
      <c r="F209" s="394"/>
      <c r="G209" s="394"/>
      <c r="H209" s="394"/>
      <c r="I209" s="394"/>
      <c r="J209" s="394"/>
      <c r="K209" s="394"/>
    </row>
    <row r="210" spans="1:11" ht="13.5" customHeight="1" x14ac:dyDescent="0.25">
      <c r="A210" s="275"/>
      <c r="B210" s="394"/>
      <c r="C210" s="394"/>
      <c r="D210" s="394"/>
      <c r="E210" s="394"/>
      <c r="F210" s="394"/>
      <c r="G210" s="394"/>
      <c r="H210" s="394"/>
      <c r="I210" s="394"/>
      <c r="J210" s="394"/>
      <c r="K210" s="394"/>
    </row>
    <row r="211" spans="1:11" ht="13.5" customHeight="1" x14ac:dyDescent="0.25">
      <c r="A211" s="275"/>
      <c r="B211" s="394"/>
      <c r="C211" s="394"/>
      <c r="D211" s="394"/>
      <c r="E211" s="394"/>
      <c r="F211" s="394"/>
      <c r="G211" s="394"/>
      <c r="H211" s="394"/>
      <c r="I211" s="394"/>
      <c r="J211" s="394"/>
      <c r="K211" s="394"/>
    </row>
    <row r="212" spans="1:11" ht="13.5" customHeight="1" x14ac:dyDescent="0.25">
      <c r="A212" s="275"/>
      <c r="B212" s="394"/>
      <c r="C212" s="394"/>
      <c r="D212" s="394"/>
      <c r="E212" s="394"/>
      <c r="F212" s="394"/>
      <c r="G212" s="394"/>
      <c r="H212" s="394"/>
      <c r="I212" s="394"/>
      <c r="J212" s="394"/>
      <c r="K212" s="394"/>
    </row>
    <row r="213" spans="1:11" ht="13.5" customHeight="1" x14ac:dyDescent="0.25">
      <c r="A213" s="275"/>
      <c r="B213" s="394"/>
      <c r="C213" s="394"/>
      <c r="D213" s="394"/>
      <c r="E213" s="394"/>
      <c r="F213" s="394"/>
      <c r="G213" s="394"/>
      <c r="H213" s="394"/>
      <c r="I213" s="394"/>
      <c r="J213" s="394"/>
      <c r="K213" s="394"/>
    </row>
    <row r="214" spans="1:11" ht="13.5" customHeight="1" x14ac:dyDescent="0.25">
      <c r="A214" s="275"/>
      <c r="B214" s="394"/>
      <c r="C214" s="394"/>
      <c r="D214" s="394"/>
      <c r="E214" s="394"/>
      <c r="F214" s="394"/>
      <c r="G214" s="394"/>
      <c r="H214" s="394"/>
      <c r="I214" s="394"/>
      <c r="J214" s="394"/>
      <c r="K214" s="394"/>
    </row>
    <row r="215" spans="1:11" ht="13.5" customHeight="1" x14ac:dyDescent="0.25">
      <c r="A215" s="275"/>
      <c r="B215" s="394"/>
      <c r="C215" s="394"/>
      <c r="D215" s="394"/>
      <c r="E215" s="394"/>
      <c r="F215" s="394"/>
      <c r="G215" s="394"/>
      <c r="H215" s="394"/>
      <c r="I215" s="394"/>
      <c r="J215" s="394"/>
      <c r="K215" s="394"/>
    </row>
    <row r="216" spans="1:11" ht="13.5" customHeight="1" x14ac:dyDescent="0.25">
      <c r="A216" s="275"/>
      <c r="B216" s="394"/>
      <c r="C216" s="394"/>
      <c r="D216" s="394"/>
      <c r="E216" s="394"/>
      <c r="F216" s="394"/>
      <c r="G216" s="394"/>
      <c r="H216" s="394"/>
      <c r="I216" s="394"/>
      <c r="J216" s="394"/>
      <c r="K216" s="394"/>
    </row>
    <row r="217" spans="1:11" ht="13.5" customHeight="1" x14ac:dyDescent="0.25">
      <c r="A217" s="275"/>
      <c r="B217" s="394"/>
      <c r="C217" s="394"/>
      <c r="D217" s="394"/>
      <c r="E217" s="394"/>
      <c r="F217" s="394"/>
      <c r="G217" s="394"/>
      <c r="H217" s="394"/>
      <c r="I217" s="394"/>
      <c r="J217" s="394"/>
      <c r="K217" s="394"/>
    </row>
    <row r="218" spans="1:11" ht="13.5" customHeight="1" x14ac:dyDescent="0.25">
      <c r="A218" s="275"/>
      <c r="B218" s="394"/>
      <c r="C218" s="394"/>
      <c r="D218" s="394"/>
      <c r="E218" s="394"/>
      <c r="F218" s="394"/>
      <c r="G218" s="394"/>
      <c r="H218" s="394"/>
      <c r="I218" s="394"/>
      <c r="J218" s="394"/>
      <c r="K218" s="394"/>
    </row>
    <row r="219" spans="1:11" ht="13.5" customHeight="1" x14ac:dyDescent="0.25">
      <c r="A219" s="275"/>
      <c r="B219" s="394"/>
      <c r="C219" s="394"/>
      <c r="D219" s="394"/>
      <c r="E219" s="394"/>
      <c r="F219" s="394"/>
      <c r="G219" s="394"/>
      <c r="H219" s="394"/>
      <c r="I219" s="394"/>
      <c r="J219" s="394"/>
      <c r="K219" s="394"/>
    </row>
    <row r="220" spans="1:11" ht="13.5" customHeight="1" x14ac:dyDescent="0.25">
      <c r="A220" s="275"/>
      <c r="B220" s="394"/>
      <c r="C220" s="394"/>
      <c r="D220" s="394"/>
      <c r="E220" s="394"/>
      <c r="F220" s="394"/>
      <c r="G220" s="394"/>
      <c r="H220" s="394"/>
      <c r="I220" s="394"/>
      <c r="J220" s="394"/>
      <c r="K220" s="394"/>
    </row>
    <row r="221" spans="1:11" ht="13.5" customHeight="1" x14ac:dyDescent="0.25">
      <c r="A221" s="275"/>
      <c r="B221" s="394"/>
      <c r="C221" s="394"/>
      <c r="D221" s="394"/>
      <c r="E221" s="394"/>
      <c r="F221" s="394"/>
      <c r="G221" s="394"/>
      <c r="H221" s="394"/>
      <c r="I221" s="394"/>
      <c r="J221" s="394"/>
      <c r="K221" s="394"/>
    </row>
    <row r="222" spans="1:11" ht="13.5" customHeight="1" x14ac:dyDescent="0.25">
      <c r="A222" s="275"/>
      <c r="B222" s="394"/>
      <c r="C222" s="394"/>
      <c r="D222" s="394"/>
      <c r="E222" s="394"/>
      <c r="F222" s="394"/>
      <c r="G222" s="394"/>
      <c r="H222" s="394"/>
      <c r="I222" s="394"/>
      <c r="J222" s="394"/>
      <c r="K222" s="394"/>
    </row>
    <row r="223" spans="1:11" ht="13.5" customHeight="1" x14ac:dyDescent="0.25">
      <c r="A223" s="275"/>
      <c r="B223" s="394"/>
      <c r="C223" s="394"/>
      <c r="D223" s="394"/>
      <c r="E223" s="394"/>
      <c r="F223" s="394"/>
      <c r="G223" s="394"/>
      <c r="H223" s="394"/>
      <c r="I223" s="394"/>
      <c r="J223" s="394"/>
      <c r="K223" s="394"/>
    </row>
    <row r="224" spans="1:11" ht="13.5" customHeight="1" x14ac:dyDescent="0.25">
      <c r="A224" s="275"/>
      <c r="B224" s="394"/>
      <c r="C224" s="394"/>
      <c r="D224" s="394"/>
      <c r="E224" s="394"/>
      <c r="F224" s="394"/>
      <c r="G224" s="394"/>
      <c r="H224" s="394"/>
      <c r="I224" s="394"/>
      <c r="J224" s="394"/>
      <c r="K224" s="394"/>
    </row>
    <row r="225" spans="1:11" ht="13.5" customHeight="1" x14ac:dyDescent="0.25">
      <c r="A225" s="275"/>
      <c r="B225" s="394"/>
      <c r="C225" s="394"/>
      <c r="D225" s="394"/>
      <c r="E225" s="394"/>
      <c r="F225" s="394"/>
      <c r="G225" s="394"/>
      <c r="H225" s="394"/>
      <c r="I225" s="394"/>
      <c r="J225" s="394"/>
      <c r="K225" s="394"/>
    </row>
    <row r="226" spans="1:11" ht="13.5" customHeight="1" x14ac:dyDescent="0.25">
      <c r="A226" s="275"/>
      <c r="B226" s="394"/>
      <c r="C226" s="394"/>
      <c r="D226" s="394"/>
      <c r="E226" s="394"/>
      <c r="F226" s="394"/>
      <c r="G226" s="394"/>
      <c r="H226" s="394"/>
      <c r="I226" s="394"/>
      <c r="J226" s="394"/>
      <c r="K226" s="394"/>
    </row>
    <row r="227" spans="1:11" ht="13.5" customHeight="1" x14ac:dyDescent="0.25">
      <c r="A227" s="275"/>
      <c r="B227" s="394"/>
      <c r="C227" s="394"/>
      <c r="D227" s="394"/>
      <c r="E227" s="394"/>
      <c r="F227" s="394"/>
      <c r="G227" s="394"/>
      <c r="H227" s="394"/>
      <c r="I227" s="394"/>
      <c r="J227" s="394"/>
      <c r="K227" s="394"/>
    </row>
    <row r="228" spans="1:11" ht="13.5" customHeight="1" x14ac:dyDescent="0.25">
      <c r="A228" s="275"/>
      <c r="B228" s="394"/>
      <c r="C228" s="394"/>
      <c r="D228" s="394"/>
      <c r="E228" s="394"/>
      <c r="F228" s="394"/>
      <c r="G228" s="394"/>
      <c r="H228" s="394"/>
      <c r="I228" s="394"/>
      <c r="J228" s="394"/>
      <c r="K228" s="394"/>
    </row>
    <row r="229" spans="1:11" ht="13.5" customHeight="1" x14ac:dyDescent="0.25">
      <c r="A229" s="275"/>
      <c r="B229" s="394"/>
      <c r="C229" s="394"/>
      <c r="D229" s="394"/>
      <c r="E229" s="394"/>
      <c r="F229" s="394"/>
      <c r="G229" s="394"/>
      <c r="H229" s="394"/>
      <c r="I229" s="394"/>
      <c r="J229" s="394"/>
      <c r="K229" s="394"/>
    </row>
    <row r="230" spans="1:11" ht="13.5" customHeight="1" x14ac:dyDescent="0.25">
      <c r="A230" s="275"/>
      <c r="B230" s="394"/>
      <c r="C230" s="394"/>
      <c r="D230" s="394"/>
      <c r="E230" s="394"/>
      <c r="F230" s="394"/>
      <c r="G230" s="394"/>
      <c r="H230" s="394"/>
      <c r="I230" s="394"/>
      <c r="J230" s="394"/>
      <c r="K230" s="394"/>
    </row>
    <row r="231" spans="1:11" ht="13.5" customHeight="1" x14ac:dyDescent="0.25">
      <c r="A231" s="275"/>
      <c r="B231" s="394"/>
      <c r="C231" s="394"/>
      <c r="D231" s="394"/>
      <c r="E231" s="394"/>
      <c r="F231" s="394"/>
      <c r="G231" s="394"/>
      <c r="H231" s="394"/>
      <c r="I231" s="394"/>
      <c r="J231" s="394"/>
      <c r="K231" s="394"/>
    </row>
    <row r="232" spans="1:11" ht="13.5" customHeight="1" x14ac:dyDescent="0.25">
      <c r="A232" s="275"/>
      <c r="B232" s="394"/>
      <c r="C232" s="394"/>
      <c r="D232" s="394"/>
      <c r="E232" s="394"/>
      <c r="F232" s="394"/>
      <c r="G232" s="394"/>
      <c r="H232" s="394"/>
      <c r="I232" s="394"/>
      <c r="J232" s="394"/>
      <c r="K232" s="394"/>
    </row>
    <row r="233" spans="1:11" ht="13.5" customHeight="1" x14ac:dyDescent="0.25">
      <c r="A233" s="275"/>
      <c r="B233" s="394"/>
      <c r="C233" s="394"/>
      <c r="D233" s="394"/>
      <c r="E233" s="394"/>
      <c r="F233" s="394"/>
      <c r="G233" s="394"/>
      <c r="H233" s="394"/>
      <c r="I233" s="394"/>
      <c r="J233" s="394"/>
      <c r="K233" s="394"/>
    </row>
    <row r="234" spans="1:11" ht="13.5" customHeight="1" x14ac:dyDescent="0.25">
      <c r="A234" s="275"/>
      <c r="B234" s="394"/>
      <c r="C234" s="394"/>
      <c r="D234" s="394"/>
      <c r="E234" s="394"/>
      <c r="F234" s="394"/>
      <c r="G234" s="394"/>
      <c r="H234" s="394"/>
      <c r="I234" s="394"/>
      <c r="J234" s="394"/>
      <c r="K234" s="394"/>
    </row>
    <row r="235" spans="1:11" ht="13.5" customHeight="1" x14ac:dyDescent="0.25">
      <c r="A235" s="275"/>
      <c r="B235" s="394"/>
      <c r="C235" s="394"/>
      <c r="D235" s="394"/>
      <c r="E235" s="394"/>
      <c r="F235" s="394"/>
      <c r="G235" s="394"/>
      <c r="H235" s="394"/>
      <c r="I235" s="394"/>
      <c r="J235" s="394"/>
      <c r="K235" s="394"/>
    </row>
    <row r="236" spans="1:11" ht="13.5" customHeight="1" x14ac:dyDescent="0.25">
      <c r="A236" s="275"/>
      <c r="B236" s="394"/>
      <c r="C236" s="394"/>
      <c r="D236" s="394"/>
      <c r="E236" s="394"/>
      <c r="F236" s="394"/>
      <c r="G236" s="394"/>
      <c r="H236" s="394"/>
      <c r="I236" s="394"/>
      <c r="J236" s="394"/>
      <c r="K236" s="394"/>
    </row>
    <row r="237" spans="1:11" ht="13.5" customHeight="1" x14ac:dyDescent="0.25">
      <c r="A237" s="275"/>
      <c r="B237" s="394"/>
      <c r="C237" s="394"/>
      <c r="D237" s="394"/>
      <c r="E237" s="394"/>
      <c r="F237" s="394"/>
      <c r="G237" s="394"/>
      <c r="H237" s="394"/>
      <c r="I237" s="394"/>
      <c r="J237" s="394"/>
      <c r="K237" s="394"/>
    </row>
    <row r="238" spans="1:11" ht="13.5" customHeight="1" x14ac:dyDescent="0.25">
      <c r="A238" s="275"/>
      <c r="B238" s="394"/>
      <c r="C238" s="394"/>
      <c r="D238" s="394"/>
      <c r="E238" s="394"/>
      <c r="F238" s="394"/>
      <c r="G238" s="394"/>
      <c r="H238" s="394"/>
      <c r="I238" s="394"/>
      <c r="J238" s="394"/>
      <c r="K238" s="394"/>
    </row>
    <row r="239" spans="1:11" ht="13.5" customHeight="1" x14ac:dyDescent="0.25">
      <c r="A239" s="275"/>
      <c r="B239" s="394"/>
      <c r="C239" s="394"/>
      <c r="D239" s="394"/>
      <c r="E239" s="394"/>
      <c r="F239" s="394"/>
      <c r="G239" s="394"/>
      <c r="H239" s="394"/>
      <c r="I239" s="394"/>
      <c r="J239" s="394"/>
      <c r="K239" s="394"/>
    </row>
    <row r="240" spans="1:11" ht="13.5" customHeight="1" x14ac:dyDescent="0.25">
      <c r="A240" s="275"/>
      <c r="B240" s="394"/>
      <c r="C240" s="394"/>
      <c r="D240" s="394"/>
      <c r="E240" s="394"/>
      <c r="F240" s="394"/>
      <c r="G240" s="394"/>
      <c r="H240" s="394"/>
      <c r="I240" s="394"/>
      <c r="J240" s="394"/>
      <c r="K240" s="394"/>
    </row>
    <row r="241" spans="1:11" ht="13.5" customHeight="1" x14ac:dyDescent="0.25">
      <c r="A241" s="275"/>
      <c r="B241" s="394"/>
      <c r="C241" s="394"/>
      <c r="D241" s="394"/>
      <c r="E241" s="394"/>
      <c r="F241" s="394"/>
      <c r="G241" s="394"/>
      <c r="H241" s="394"/>
      <c r="I241" s="394"/>
      <c r="J241" s="394"/>
      <c r="K241" s="394"/>
    </row>
    <row r="242" spans="1:11" ht="13.5" customHeight="1" x14ac:dyDescent="0.25">
      <c r="A242" s="275"/>
      <c r="B242" s="394"/>
      <c r="C242" s="394"/>
      <c r="D242" s="394"/>
      <c r="E242" s="394"/>
      <c r="F242" s="394"/>
      <c r="G242" s="394"/>
      <c r="H242" s="394"/>
      <c r="I242" s="394"/>
      <c r="J242" s="394"/>
      <c r="K242" s="394"/>
    </row>
    <row r="243" spans="1:11" ht="13.5" customHeight="1" x14ac:dyDescent="0.25">
      <c r="A243" s="275"/>
      <c r="B243" s="394"/>
      <c r="C243" s="394"/>
      <c r="D243" s="394"/>
      <c r="E243" s="394"/>
      <c r="F243" s="394"/>
      <c r="G243" s="394"/>
      <c r="H243" s="394"/>
      <c r="I243" s="394"/>
      <c r="J243" s="394"/>
      <c r="K243" s="394"/>
    </row>
    <row r="244" spans="1:11" ht="13.5" customHeight="1" x14ac:dyDescent="0.25">
      <c r="A244" s="275"/>
      <c r="B244" s="394"/>
      <c r="C244" s="394"/>
      <c r="D244" s="394"/>
      <c r="E244" s="394"/>
      <c r="F244" s="394"/>
      <c r="G244" s="394"/>
      <c r="H244" s="394"/>
      <c r="I244" s="394"/>
      <c r="J244" s="394"/>
      <c r="K244" s="394"/>
    </row>
    <row r="245" spans="1:11" ht="13.5" customHeight="1" x14ac:dyDescent="0.25">
      <c r="A245" s="275"/>
      <c r="B245" s="394"/>
      <c r="C245" s="394"/>
      <c r="D245" s="394"/>
      <c r="E245" s="394"/>
      <c r="F245" s="394"/>
      <c r="G245" s="394"/>
      <c r="H245" s="394"/>
      <c r="I245" s="394"/>
      <c r="J245" s="394"/>
      <c r="K245" s="394"/>
    </row>
    <row r="246" spans="1:11" ht="13.5" customHeight="1" x14ac:dyDescent="0.25">
      <c r="A246" s="275"/>
      <c r="B246" s="394"/>
      <c r="C246" s="394"/>
      <c r="D246" s="394"/>
      <c r="E246" s="394"/>
      <c r="F246" s="394"/>
      <c r="G246" s="394"/>
      <c r="H246" s="394"/>
      <c r="I246" s="394"/>
      <c r="J246" s="394"/>
      <c r="K246" s="394"/>
    </row>
    <row r="247" spans="1:11" ht="13.5" customHeight="1" x14ac:dyDescent="0.25">
      <c r="A247" s="275"/>
      <c r="B247" s="394"/>
      <c r="C247" s="394"/>
      <c r="D247" s="394"/>
      <c r="E247" s="394"/>
      <c r="F247" s="394"/>
      <c r="G247" s="394"/>
      <c r="H247" s="394"/>
      <c r="I247" s="394"/>
      <c r="J247" s="394"/>
      <c r="K247" s="394"/>
    </row>
    <row r="248" spans="1:11" ht="13.5" customHeight="1" x14ac:dyDescent="0.25">
      <c r="A248" s="275"/>
      <c r="B248" s="394"/>
      <c r="C248" s="394"/>
      <c r="D248" s="394"/>
      <c r="E248" s="394"/>
      <c r="F248" s="394"/>
      <c r="G248" s="394"/>
      <c r="H248" s="394"/>
      <c r="I248" s="394"/>
      <c r="J248" s="394"/>
      <c r="K248" s="394"/>
    </row>
    <row r="249" spans="1:11" ht="13.5" customHeight="1" x14ac:dyDescent="0.25">
      <c r="A249" s="275"/>
      <c r="B249" s="394"/>
      <c r="C249" s="394"/>
      <c r="D249" s="394"/>
      <c r="E249" s="394"/>
      <c r="F249" s="394"/>
      <c r="G249" s="394"/>
      <c r="H249" s="394"/>
      <c r="I249" s="394"/>
      <c r="J249" s="394"/>
      <c r="K249" s="394"/>
    </row>
    <row r="250" spans="1:11" ht="13.5" customHeight="1" x14ac:dyDescent="0.25">
      <c r="A250" s="275"/>
      <c r="B250" s="394"/>
      <c r="C250" s="394"/>
      <c r="D250" s="394"/>
      <c r="E250" s="394"/>
      <c r="F250" s="394"/>
      <c r="G250" s="394"/>
      <c r="H250" s="394"/>
      <c r="I250" s="394"/>
      <c r="J250" s="394"/>
      <c r="K250" s="394"/>
    </row>
    <row r="251" spans="1:11" ht="13.5" customHeight="1" x14ac:dyDescent="0.25">
      <c r="A251" s="275"/>
      <c r="B251" s="394"/>
      <c r="C251" s="394"/>
      <c r="D251" s="394"/>
      <c r="E251" s="394"/>
      <c r="F251" s="394"/>
      <c r="G251" s="394"/>
      <c r="H251" s="394"/>
      <c r="I251" s="394"/>
      <c r="J251" s="394"/>
      <c r="K251" s="394"/>
    </row>
    <row r="252" spans="1:11" ht="13.5" customHeight="1" x14ac:dyDescent="0.25">
      <c r="A252" s="275"/>
      <c r="B252" s="394"/>
      <c r="C252" s="394"/>
      <c r="D252" s="394"/>
      <c r="E252" s="394"/>
      <c r="F252" s="394"/>
      <c r="G252" s="394"/>
      <c r="H252" s="394"/>
      <c r="I252" s="394"/>
      <c r="J252" s="394"/>
      <c r="K252" s="394"/>
    </row>
    <row r="253" spans="1:11" ht="13.5" customHeight="1" x14ac:dyDescent="0.25">
      <c r="A253" s="275"/>
      <c r="B253" s="394"/>
      <c r="C253" s="394"/>
      <c r="D253" s="394"/>
      <c r="E253" s="394"/>
      <c r="F253" s="394"/>
      <c r="G253" s="394"/>
      <c r="H253" s="394"/>
      <c r="I253" s="394"/>
      <c r="J253" s="394"/>
      <c r="K253" s="394"/>
    </row>
    <row r="254" spans="1:11" ht="13.5" customHeight="1" x14ac:dyDescent="0.25">
      <c r="A254" s="275"/>
      <c r="B254" s="394"/>
      <c r="C254" s="394"/>
      <c r="D254" s="394"/>
      <c r="E254" s="394"/>
      <c r="F254" s="394"/>
      <c r="G254" s="394"/>
      <c r="H254" s="394"/>
      <c r="I254" s="394"/>
      <c r="J254" s="394"/>
      <c r="K254" s="394"/>
    </row>
    <row r="255" spans="1:11" ht="13.5" customHeight="1" x14ac:dyDescent="0.25">
      <c r="A255" s="275"/>
      <c r="B255" s="394"/>
      <c r="C255" s="394"/>
      <c r="D255" s="394"/>
      <c r="E255" s="394"/>
      <c r="F255" s="394"/>
      <c r="G255" s="394"/>
      <c r="H255" s="394"/>
      <c r="I255" s="394"/>
      <c r="J255" s="394"/>
      <c r="K255" s="394"/>
    </row>
    <row r="256" spans="1:11" ht="13.5" customHeight="1" x14ac:dyDescent="0.25">
      <c r="A256" s="275"/>
      <c r="B256" s="394"/>
      <c r="C256" s="394"/>
      <c r="D256" s="394"/>
      <c r="E256" s="394"/>
      <c r="F256" s="394"/>
      <c r="G256" s="394"/>
      <c r="H256" s="394"/>
      <c r="I256" s="394"/>
      <c r="J256" s="394"/>
      <c r="K256" s="394"/>
    </row>
    <row r="257" spans="1:11" ht="13.5" customHeight="1" x14ac:dyDescent="0.25">
      <c r="A257" s="275"/>
      <c r="B257" s="394"/>
      <c r="C257" s="394"/>
      <c r="D257" s="394"/>
      <c r="E257" s="394"/>
      <c r="F257" s="394"/>
      <c r="G257" s="394"/>
      <c r="H257" s="394"/>
      <c r="I257" s="394"/>
      <c r="J257" s="394"/>
      <c r="K257" s="394"/>
    </row>
    <row r="258" spans="1:11" ht="13.5" customHeight="1" x14ac:dyDescent="0.25">
      <c r="A258" s="275"/>
      <c r="B258" s="394"/>
      <c r="C258" s="394"/>
      <c r="D258" s="394"/>
      <c r="E258" s="394"/>
      <c r="F258" s="394"/>
      <c r="G258" s="394"/>
      <c r="H258" s="394"/>
      <c r="I258" s="394"/>
      <c r="J258" s="394"/>
      <c r="K258" s="394"/>
    </row>
    <row r="259" spans="1:11" ht="13.5" customHeight="1" x14ac:dyDescent="0.25">
      <c r="A259" s="275"/>
      <c r="B259" s="394"/>
      <c r="C259" s="394"/>
      <c r="D259" s="394"/>
      <c r="E259" s="394"/>
      <c r="F259" s="394"/>
      <c r="G259" s="394"/>
      <c r="H259" s="394"/>
      <c r="I259" s="394"/>
      <c r="J259" s="394"/>
      <c r="K259" s="394"/>
    </row>
    <row r="260" spans="1:11" ht="13.5" customHeight="1" x14ac:dyDescent="0.25">
      <c r="A260" s="275"/>
      <c r="B260" s="394"/>
      <c r="C260" s="394"/>
      <c r="D260" s="394"/>
      <c r="E260" s="394"/>
      <c r="F260" s="394"/>
      <c r="G260" s="394"/>
      <c r="H260" s="394"/>
      <c r="I260" s="394"/>
      <c r="J260" s="394"/>
      <c r="K260" s="394"/>
    </row>
    <row r="261" spans="1:11" ht="13.5" customHeight="1" x14ac:dyDescent="0.25">
      <c r="A261" s="275"/>
      <c r="B261" s="394"/>
      <c r="C261" s="394"/>
      <c r="D261" s="394"/>
      <c r="E261" s="394"/>
      <c r="F261" s="394"/>
      <c r="G261" s="394"/>
      <c r="H261" s="394"/>
      <c r="I261" s="394"/>
      <c r="J261" s="394"/>
      <c r="K261" s="394"/>
    </row>
    <row r="262" spans="1:11" ht="13.5" customHeight="1" x14ac:dyDescent="0.15"/>
    <row r="263" spans="1:11" ht="13.5" customHeight="1" x14ac:dyDescent="0.15"/>
    <row r="264" spans="1:11" ht="13.5" customHeight="1" x14ac:dyDescent="0.15"/>
    <row r="265" spans="1:11" ht="13.5" customHeight="1" x14ac:dyDescent="0.15"/>
    <row r="266" spans="1:11" ht="13.5" customHeight="1" x14ac:dyDescent="0.15"/>
    <row r="267" spans="1:11" ht="13.5" customHeight="1" x14ac:dyDescent="0.15"/>
    <row r="268" spans="1:11" ht="13.5" customHeight="1" x14ac:dyDescent="0.15"/>
    <row r="269" spans="1:11" ht="13.5" customHeight="1" x14ac:dyDescent="0.15"/>
    <row r="270" spans="1:11" ht="13.5" customHeight="1" x14ac:dyDescent="0.15"/>
    <row r="271" spans="1:11" ht="13.5" customHeight="1" x14ac:dyDescent="0.15"/>
    <row r="272" spans="1:11" ht="13.5" customHeight="1" x14ac:dyDescent="0.15"/>
    <row r="273" ht="13.5" customHeight="1" x14ac:dyDescent="0.15"/>
    <row r="274" ht="13.5" customHeight="1" x14ac:dyDescent="0.15"/>
    <row r="275" ht="13.5" customHeight="1" x14ac:dyDescent="0.15"/>
    <row r="276" ht="13.5" customHeight="1" x14ac:dyDescent="0.15"/>
    <row r="277" ht="13.5" customHeight="1" x14ac:dyDescent="0.15"/>
    <row r="278" ht="13.5" customHeight="1" x14ac:dyDescent="0.15"/>
    <row r="279" ht="13.5" customHeight="1" x14ac:dyDescent="0.15"/>
    <row r="280" ht="13.5" customHeight="1" x14ac:dyDescent="0.15"/>
    <row r="281" ht="13.5" customHeight="1" x14ac:dyDescent="0.15"/>
    <row r="282" ht="13.5" customHeight="1" x14ac:dyDescent="0.15"/>
    <row r="283" ht="13.5" customHeight="1" x14ac:dyDescent="0.15"/>
    <row r="284" ht="13.5" customHeight="1" x14ac:dyDescent="0.15"/>
    <row r="285" ht="13.5" customHeight="1" x14ac:dyDescent="0.15"/>
    <row r="286" ht="13.5" customHeight="1" x14ac:dyDescent="0.15"/>
    <row r="287" ht="13.5" customHeight="1" x14ac:dyDescent="0.15"/>
    <row r="288" ht="13.5" customHeight="1" x14ac:dyDescent="0.15"/>
    <row r="289" ht="13.5" customHeight="1" x14ac:dyDescent="0.15"/>
    <row r="290" ht="13.5" customHeight="1" x14ac:dyDescent="0.15"/>
    <row r="291" ht="13.5" customHeight="1" x14ac:dyDescent="0.15"/>
    <row r="292" ht="13.5" customHeight="1" x14ac:dyDescent="0.15"/>
    <row r="293" ht="13.5" customHeight="1" x14ac:dyDescent="0.15"/>
    <row r="294" ht="13.5" customHeight="1" x14ac:dyDescent="0.15"/>
    <row r="295" ht="13.5" customHeight="1" x14ac:dyDescent="0.15"/>
    <row r="296" ht="13.5" customHeight="1" x14ac:dyDescent="0.15"/>
    <row r="297" ht="13.5" customHeight="1" x14ac:dyDescent="0.15"/>
    <row r="298" ht="13.5" customHeight="1" x14ac:dyDescent="0.15"/>
    <row r="299" ht="13.5" customHeight="1" x14ac:dyDescent="0.15"/>
    <row r="300" ht="13.5" customHeight="1" x14ac:dyDescent="0.15"/>
    <row r="301" ht="13.5" customHeight="1" x14ac:dyDescent="0.15"/>
    <row r="302" ht="13.5" customHeight="1" x14ac:dyDescent="0.15"/>
    <row r="303" ht="13.5" customHeight="1" x14ac:dyDescent="0.15"/>
    <row r="304" ht="13.5" customHeight="1" x14ac:dyDescent="0.15"/>
    <row r="305" ht="13.5" customHeight="1" x14ac:dyDescent="0.15"/>
    <row r="306" ht="13.5" customHeight="1" x14ac:dyDescent="0.15"/>
    <row r="307" ht="13.5" customHeight="1" x14ac:dyDescent="0.15"/>
    <row r="308" ht="13.5" customHeight="1" x14ac:dyDescent="0.15"/>
    <row r="309" ht="13.5" customHeight="1" x14ac:dyDescent="0.15"/>
    <row r="310" ht="13.5" customHeight="1" x14ac:dyDescent="0.15"/>
    <row r="311" ht="13.5" customHeight="1" x14ac:dyDescent="0.15"/>
    <row r="312" ht="13.5" customHeight="1" x14ac:dyDescent="0.15"/>
    <row r="313" ht="13.5" customHeight="1" x14ac:dyDescent="0.15"/>
    <row r="314" ht="13.5" customHeight="1" x14ac:dyDescent="0.15"/>
    <row r="315" ht="13.5" customHeight="1" x14ac:dyDescent="0.15"/>
    <row r="316" ht="13.5" customHeight="1" x14ac:dyDescent="0.15"/>
    <row r="317" ht="13.5" customHeight="1" x14ac:dyDescent="0.15"/>
    <row r="318" ht="13.5" customHeight="1" x14ac:dyDescent="0.15"/>
    <row r="319" ht="13.5" customHeight="1" x14ac:dyDescent="0.15"/>
    <row r="320" ht="13.5" customHeight="1" x14ac:dyDescent="0.15"/>
    <row r="321" ht="13.5" customHeight="1" x14ac:dyDescent="0.15"/>
    <row r="322" ht="13.5" customHeight="1" x14ac:dyDescent="0.15"/>
    <row r="323" ht="13.5" customHeight="1" x14ac:dyDescent="0.15"/>
    <row r="324" ht="13.5" customHeight="1" x14ac:dyDescent="0.15"/>
    <row r="325" ht="13.5" customHeight="1" x14ac:dyDescent="0.15"/>
    <row r="326" ht="13.5" customHeight="1" x14ac:dyDescent="0.15"/>
    <row r="327" ht="13.5" customHeight="1" x14ac:dyDescent="0.15"/>
    <row r="328" ht="13.5" customHeight="1" x14ac:dyDescent="0.15"/>
    <row r="329" ht="13.5" customHeight="1" x14ac:dyDescent="0.15"/>
    <row r="330" ht="13.5" customHeight="1" x14ac:dyDescent="0.15"/>
    <row r="331" ht="13.5" customHeight="1" x14ac:dyDescent="0.15"/>
    <row r="332" ht="13.5" customHeight="1" x14ac:dyDescent="0.15"/>
    <row r="333" ht="13.5" customHeight="1" x14ac:dyDescent="0.15"/>
    <row r="334" ht="13.5" customHeight="1" x14ac:dyDescent="0.15"/>
    <row r="335" ht="13.5" customHeight="1" x14ac:dyDescent="0.15"/>
    <row r="336" ht="13.5" customHeight="1" x14ac:dyDescent="0.15"/>
    <row r="337" ht="13.5" customHeight="1" x14ac:dyDescent="0.15"/>
    <row r="338" ht="13.5" customHeight="1" x14ac:dyDescent="0.15"/>
    <row r="339" ht="13.5" customHeight="1" x14ac:dyDescent="0.15"/>
    <row r="340" ht="13.5" customHeight="1" x14ac:dyDescent="0.15"/>
    <row r="341" ht="13.5" customHeight="1" x14ac:dyDescent="0.15"/>
    <row r="342" ht="13.5" customHeight="1" x14ac:dyDescent="0.15"/>
    <row r="343" ht="13.5" customHeight="1" x14ac:dyDescent="0.15"/>
    <row r="344" ht="13.5" customHeight="1" x14ac:dyDescent="0.15"/>
    <row r="345" ht="13.5" customHeight="1" x14ac:dyDescent="0.15"/>
    <row r="346" ht="13.5" customHeight="1" x14ac:dyDescent="0.15"/>
    <row r="347" ht="13.5" customHeight="1" x14ac:dyDescent="0.15"/>
    <row r="348" ht="13.5" customHeight="1" x14ac:dyDescent="0.15"/>
    <row r="349" ht="13.5" customHeight="1" x14ac:dyDescent="0.15"/>
    <row r="350" ht="13.5" customHeight="1" x14ac:dyDescent="0.15"/>
    <row r="351" ht="13.5" customHeight="1" x14ac:dyDescent="0.15"/>
    <row r="352" ht="13.5" customHeight="1" x14ac:dyDescent="0.15"/>
    <row r="353" ht="13.5" customHeight="1" x14ac:dyDescent="0.15"/>
    <row r="354" ht="13.5" customHeight="1" x14ac:dyDescent="0.15"/>
    <row r="355" ht="13.5" customHeight="1" x14ac:dyDescent="0.15"/>
    <row r="356" ht="13.5" customHeight="1" x14ac:dyDescent="0.15"/>
    <row r="357" ht="13.5" customHeight="1" x14ac:dyDescent="0.15"/>
    <row r="358" ht="13.5" customHeight="1" x14ac:dyDescent="0.15"/>
    <row r="359" ht="13.5" customHeight="1" x14ac:dyDescent="0.15"/>
    <row r="360" ht="13.5" customHeight="1" x14ac:dyDescent="0.15"/>
    <row r="361" ht="13.5" customHeight="1" x14ac:dyDescent="0.15"/>
    <row r="362" ht="13.5" customHeight="1" x14ac:dyDescent="0.15"/>
    <row r="363" ht="13.5" customHeight="1" x14ac:dyDescent="0.15"/>
    <row r="364" ht="13.5" customHeight="1" x14ac:dyDescent="0.15"/>
    <row r="365" ht="13.5" customHeight="1" x14ac:dyDescent="0.15"/>
    <row r="366" ht="13.5" customHeight="1" x14ac:dyDescent="0.15"/>
    <row r="367" ht="13.5" customHeight="1" x14ac:dyDescent="0.15"/>
    <row r="368" ht="13.5" customHeight="1" x14ac:dyDescent="0.15"/>
    <row r="369" ht="13.5" customHeight="1" x14ac:dyDescent="0.15"/>
    <row r="370" ht="13.5" customHeight="1" x14ac:dyDescent="0.15"/>
    <row r="371" ht="13.5" customHeight="1" x14ac:dyDescent="0.15"/>
    <row r="372" ht="13.5" customHeight="1" x14ac:dyDescent="0.15"/>
    <row r="373" ht="13.5" customHeight="1" x14ac:dyDescent="0.15"/>
    <row r="374" ht="13.5" customHeight="1" x14ac:dyDescent="0.15"/>
    <row r="375" ht="13.5" customHeight="1" x14ac:dyDescent="0.15"/>
    <row r="376" ht="13.5" customHeight="1" x14ac:dyDescent="0.15"/>
    <row r="377" ht="13.5" customHeight="1" x14ac:dyDescent="0.15"/>
    <row r="378" ht="13.5" customHeight="1" x14ac:dyDescent="0.15"/>
    <row r="379" ht="13.5" customHeight="1" x14ac:dyDescent="0.15"/>
    <row r="380" ht="13.5" customHeight="1" x14ac:dyDescent="0.15"/>
    <row r="381" ht="13.5" customHeight="1" x14ac:dyDescent="0.15"/>
    <row r="382" ht="13.5" customHeight="1" x14ac:dyDescent="0.15"/>
    <row r="383" ht="13.5" customHeight="1" x14ac:dyDescent="0.15"/>
    <row r="384" ht="13.5" customHeight="1" x14ac:dyDescent="0.15"/>
    <row r="385" ht="13.5" customHeight="1" x14ac:dyDescent="0.15"/>
    <row r="386" ht="13.5" customHeight="1" x14ac:dyDescent="0.15"/>
    <row r="387" ht="13.5" customHeight="1" x14ac:dyDescent="0.15"/>
    <row r="388" ht="13.5" customHeight="1" x14ac:dyDescent="0.15"/>
    <row r="389" ht="13.5" customHeight="1" x14ac:dyDescent="0.15"/>
    <row r="390" ht="13.5" customHeight="1" x14ac:dyDescent="0.15"/>
    <row r="391" ht="13.5" customHeight="1" x14ac:dyDescent="0.15"/>
    <row r="392" ht="13.5" customHeight="1" x14ac:dyDescent="0.15"/>
    <row r="393" ht="13.5" customHeight="1" x14ac:dyDescent="0.15"/>
    <row r="394" ht="13.5" customHeight="1" x14ac:dyDescent="0.15"/>
    <row r="395" ht="13.5" customHeight="1" x14ac:dyDescent="0.15"/>
    <row r="396" ht="13.5" customHeight="1" x14ac:dyDescent="0.15"/>
    <row r="397" ht="13.5" customHeight="1" x14ac:dyDescent="0.15"/>
    <row r="398" ht="13.5" customHeight="1" x14ac:dyDescent="0.15"/>
    <row r="399" ht="13.5" customHeight="1" x14ac:dyDescent="0.15"/>
    <row r="400" ht="13.5" customHeight="1" x14ac:dyDescent="0.15"/>
    <row r="401" ht="13.5" customHeight="1" x14ac:dyDescent="0.15"/>
    <row r="402" ht="13.5" customHeight="1" x14ac:dyDescent="0.15"/>
    <row r="403" ht="13.5" customHeight="1" x14ac:dyDescent="0.15"/>
    <row r="404" ht="13.5" customHeight="1" x14ac:dyDescent="0.15"/>
    <row r="405" ht="13.5" customHeight="1" x14ac:dyDescent="0.15"/>
    <row r="406" ht="13.5" customHeight="1" x14ac:dyDescent="0.15"/>
    <row r="407" ht="13.5" customHeight="1" x14ac:dyDescent="0.15"/>
    <row r="408" ht="13.5" customHeight="1" x14ac:dyDescent="0.15"/>
    <row r="409" ht="13.5" customHeight="1" x14ac:dyDescent="0.15"/>
    <row r="410" ht="13.5" customHeight="1" x14ac:dyDescent="0.15"/>
    <row r="411" ht="13.5" customHeight="1" x14ac:dyDescent="0.15"/>
    <row r="412" ht="13.5" customHeight="1" x14ac:dyDescent="0.15"/>
    <row r="413" ht="13.5" customHeight="1" x14ac:dyDescent="0.15"/>
    <row r="414" ht="13.5" customHeight="1" x14ac:dyDescent="0.15"/>
    <row r="415" ht="13.5" customHeight="1" x14ac:dyDescent="0.15"/>
    <row r="416" ht="13.5" customHeight="1" x14ac:dyDescent="0.15"/>
    <row r="417" ht="13.5" customHeight="1" x14ac:dyDescent="0.15"/>
    <row r="418" ht="13.5" customHeight="1" x14ac:dyDescent="0.15"/>
    <row r="419" ht="13.5" customHeight="1" x14ac:dyDescent="0.15"/>
    <row r="420" ht="13.5" customHeight="1" x14ac:dyDescent="0.15"/>
    <row r="421" ht="13.5" customHeight="1" x14ac:dyDescent="0.15"/>
    <row r="422" ht="13.5" customHeight="1" x14ac:dyDescent="0.15"/>
    <row r="423" ht="13.5" customHeight="1" x14ac:dyDescent="0.15"/>
    <row r="424" ht="13.5" customHeight="1" x14ac:dyDescent="0.15"/>
    <row r="425" ht="13.5" customHeight="1" x14ac:dyDescent="0.15"/>
    <row r="426" ht="13.5" customHeight="1" x14ac:dyDescent="0.15"/>
    <row r="427" ht="13.5" customHeight="1" x14ac:dyDescent="0.15"/>
    <row r="428" ht="13.5" customHeight="1" x14ac:dyDescent="0.15"/>
    <row r="429" ht="13.5" customHeight="1" x14ac:dyDescent="0.15"/>
    <row r="430" ht="13.5" customHeight="1" x14ac:dyDescent="0.15"/>
    <row r="431" ht="13.5" customHeight="1" x14ac:dyDescent="0.15"/>
    <row r="432" ht="13.5" customHeight="1" x14ac:dyDescent="0.15"/>
    <row r="433" ht="13.5" customHeight="1" x14ac:dyDescent="0.15"/>
    <row r="434" ht="13.5" customHeight="1" x14ac:dyDescent="0.15"/>
    <row r="435" ht="13.5" customHeight="1" x14ac:dyDescent="0.15"/>
    <row r="436" ht="13.5" customHeight="1" x14ac:dyDescent="0.15"/>
    <row r="437" ht="13.5" customHeight="1" x14ac:dyDescent="0.15"/>
    <row r="438" ht="13.5" customHeight="1" x14ac:dyDescent="0.15"/>
    <row r="439" ht="13.5" customHeight="1" x14ac:dyDescent="0.15"/>
    <row r="440" ht="13.5" customHeight="1" x14ac:dyDescent="0.15"/>
    <row r="441" ht="13.5" customHeight="1" x14ac:dyDescent="0.15"/>
    <row r="442" ht="13.5" customHeight="1" x14ac:dyDescent="0.15"/>
    <row r="443" ht="13.5" customHeight="1" x14ac:dyDescent="0.15"/>
    <row r="444" ht="13.5" customHeight="1" x14ac:dyDescent="0.15"/>
    <row r="445" ht="13.5" customHeight="1" x14ac:dyDescent="0.15"/>
    <row r="446" ht="13.5" customHeight="1" x14ac:dyDescent="0.15"/>
    <row r="447" ht="13.5" customHeight="1" x14ac:dyDescent="0.15"/>
    <row r="448" ht="13.5" customHeight="1" x14ac:dyDescent="0.15"/>
    <row r="449" ht="13.5" customHeight="1" x14ac:dyDescent="0.15"/>
    <row r="450" ht="13.5" customHeight="1" x14ac:dyDescent="0.15"/>
    <row r="451" ht="13.5" customHeight="1" x14ac:dyDescent="0.15"/>
    <row r="452" ht="13.5" customHeight="1" x14ac:dyDescent="0.15"/>
    <row r="453" ht="13.5" customHeight="1" x14ac:dyDescent="0.15"/>
    <row r="454" ht="13.5" customHeight="1" x14ac:dyDescent="0.15"/>
    <row r="455" ht="13.5" customHeight="1" x14ac:dyDescent="0.15"/>
    <row r="456" ht="13.5" customHeight="1" x14ac:dyDescent="0.15"/>
    <row r="457" ht="13.5" customHeight="1" x14ac:dyDescent="0.15"/>
    <row r="458" ht="13.5" customHeight="1" x14ac:dyDescent="0.15"/>
    <row r="459" ht="13.5" customHeight="1" x14ac:dyDescent="0.15"/>
    <row r="460" ht="13.5" customHeight="1" x14ac:dyDescent="0.15"/>
    <row r="461" ht="13.5" customHeight="1" x14ac:dyDescent="0.15"/>
    <row r="462" ht="13.5" customHeight="1" x14ac:dyDescent="0.15"/>
    <row r="463" ht="13.5" customHeight="1" x14ac:dyDescent="0.15"/>
    <row r="464" ht="13.5" customHeight="1" x14ac:dyDescent="0.15"/>
    <row r="465" ht="13.5" customHeight="1" x14ac:dyDescent="0.15"/>
    <row r="466" ht="13.5" customHeight="1" x14ac:dyDescent="0.15"/>
    <row r="467" ht="13.5" customHeight="1" x14ac:dyDescent="0.15"/>
    <row r="468" ht="13.5" customHeight="1" x14ac:dyDescent="0.15"/>
    <row r="469" ht="13.5" customHeight="1" x14ac:dyDescent="0.15"/>
    <row r="470" ht="13.5" customHeight="1" x14ac:dyDescent="0.15"/>
    <row r="471" ht="13.5" customHeight="1" x14ac:dyDescent="0.15"/>
    <row r="472" ht="13.5" customHeight="1" x14ac:dyDescent="0.15"/>
    <row r="473" ht="13.5" customHeight="1" x14ac:dyDescent="0.15"/>
    <row r="474" ht="13.5" customHeight="1" x14ac:dyDescent="0.15"/>
    <row r="475" ht="13.5" customHeight="1" x14ac:dyDescent="0.15"/>
    <row r="476" ht="13.5" customHeight="1" x14ac:dyDescent="0.15"/>
    <row r="477" ht="13.5" customHeight="1" x14ac:dyDescent="0.15"/>
    <row r="478" ht="13.5" customHeight="1" x14ac:dyDescent="0.15"/>
    <row r="479" ht="13.5" customHeight="1" x14ac:dyDescent="0.15"/>
    <row r="480" ht="13.5" customHeight="1" x14ac:dyDescent="0.15"/>
    <row r="481" ht="13.5" customHeight="1" x14ac:dyDescent="0.15"/>
    <row r="482" ht="13.5" customHeight="1" x14ac:dyDescent="0.15"/>
    <row r="483" ht="13.5" customHeight="1" x14ac:dyDescent="0.15"/>
    <row r="484" ht="13.5" customHeight="1" x14ac:dyDescent="0.15"/>
    <row r="485" ht="13.5" customHeight="1" x14ac:dyDescent="0.15"/>
    <row r="486" ht="13.5" customHeight="1" x14ac:dyDescent="0.15"/>
    <row r="487" ht="13.5" customHeight="1" x14ac:dyDescent="0.15"/>
    <row r="488" ht="13.5" customHeight="1" x14ac:dyDescent="0.15"/>
    <row r="489" ht="13.5" customHeight="1" x14ac:dyDescent="0.15"/>
    <row r="490" ht="13.5" customHeight="1" x14ac:dyDescent="0.15"/>
    <row r="491" ht="13.5" customHeight="1" x14ac:dyDescent="0.15"/>
    <row r="492" ht="13.5" customHeight="1" x14ac:dyDescent="0.15"/>
    <row r="493" ht="13.5" customHeight="1" x14ac:dyDescent="0.15"/>
    <row r="494" ht="13.5" customHeight="1" x14ac:dyDescent="0.15"/>
    <row r="495" ht="13.5" customHeight="1" x14ac:dyDescent="0.15"/>
    <row r="496" ht="13.5" customHeight="1" x14ac:dyDescent="0.15"/>
    <row r="497" ht="13.5" customHeight="1" x14ac:dyDescent="0.15"/>
    <row r="498" ht="13.5" customHeight="1" x14ac:dyDescent="0.15"/>
    <row r="499" ht="13.5" customHeight="1" x14ac:dyDescent="0.15"/>
    <row r="500" ht="13.5" customHeight="1" x14ac:dyDescent="0.15"/>
    <row r="501" ht="13.5" customHeight="1" x14ac:dyDescent="0.15"/>
    <row r="502" ht="13.5" customHeight="1" x14ac:dyDescent="0.15"/>
    <row r="503" ht="13.5" customHeight="1" x14ac:dyDescent="0.15"/>
    <row r="504" ht="13.5" customHeight="1" x14ac:dyDescent="0.15"/>
    <row r="505" ht="13.5" customHeight="1" x14ac:dyDescent="0.15"/>
    <row r="506" ht="13.5" customHeight="1" x14ac:dyDescent="0.15"/>
    <row r="507" ht="13.5" customHeight="1" x14ac:dyDescent="0.15"/>
    <row r="508" ht="13.5" customHeight="1" x14ac:dyDescent="0.15"/>
    <row r="509" ht="13.5" customHeight="1" x14ac:dyDescent="0.15"/>
    <row r="510" ht="13.5" customHeight="1" x14ac:dyDescent="0.15"/>
    <row r="511" ht="13.5" customHeight="1" x14ac:dyDescent="0.15"/>
    <row r="512" ht="13.5" customHeight="1" x14ac:dyDescent="0.15"/>
    <row r="513" ht="13.5" customHeight="1" x14ac:dyDescent="0.15"/>
    <row r="514" ht="13.5" customHeight="1" x14ac:dyDescent="0.15"/>
    <row r="515" ht="13.5" customHeight="1" x14ac:dyDescent="0.15"/>
    <row r="516" ht="13.5" customHeight="1" x14ac:dyDescent="0.15"/>
    <row r="517" ht="13.5" customHeight="1" x14ac:dyDescent="0.15"/>
    <row r="518" ht="13.5" customHeight="1" x14ac:dyDescent="0.15"/>
    <row r="519" ht="13.5" customHeight="1" x14ac:dyDescent="0.15"/>
    <row r="520" ht="13.5" customHeight="1" x14ac:dyDescent="0.15"/>
    <row r="521" ht="13.5" customHeight="1" x14ac:dyDescent="0.15"/>
    <row r="522" ht="13.5" customHeight="1" x14ac:dyDescent="0.15"/>
    <row r="523" ht="13.5" customHeight="1" x14ac:dyDescent="0.15"/>
    <row r="524" ht="13.5" customHeight="1" x14ac:dyDescent="0.15"/>
    <row r="525" ht="13.5" customHeight="1" x14ac:dyDescent="0.15"/>
    <row r="526" ht="13.5" customHeight="1" x14ac:dyDescent="0.15"/>
    <row r="527" ht="13.5" customHeight="1" x14ac:dyDescent="0.15"/>
    <row r="528" ht="13.5" customHeight="1" x14ac:dyDescent="0.15"/>
    <row r="529" ht="13.5" customHeight="1" x14ac:dyDescent="0.15"/>
    <row r="530" ht="13.5" customHeight="1" x14ac:dyDescent="0.15"/>
    <row r="531" ht="13.5" customHeight="1" x14ac:dyDescent="0.15"/>
    <row r="532" ht="13.5" customHeight="1" x14ac:dyDescent="0.15"/>
    <row r="533" ht="13.5" customHeight="1" x14ac:dyDescent="0.15"/>
    <row r="534" ht="13.5" customHeight="1" x14ac:dyDescent="0.15"/>
    <row r="535" ht="13.5" customHeight="1" x14ac:dyDescent="0.15"/>
    <row r="536" ht="13.5" customHeight="1" x14ac:dyDescent="0.15"/>
    <row r="537" ht="13.5" customHeight="1" x14ac:dyDescent="0.15"/>
    <row r="538" ht="13.5" customHeight="1" x14ac:dyDescent="0.15"/>
    <row r="539" ht="13.5" customHeight="1" x14ac:dyDescent="0.15"/>
    <row r="540" ht="13.5" customHeight="1" x14ac:dyDescent="0.15"/>
    <row r="541" ht="13.5" customHeight="1" x14ac:dyDescent="0.15"/>
    <row r="542" ht="13.5" customHeight="1" x14ac:dyDescent="0.15"/>
    <row r="543" ht="13.5" customHeight="1" x14ac:dyDescent="0.15"/>
    <row r="544" ht="13.5" customHeight="1" x14ac:dyDescent="0.15"/>
    <row r="545" ht="13.5" customHeight="1" x14ac:dyDescent="0.15"/>
    <row r="546" ht="13.5" customHeight="1" x14ac:dyDescent="0.15"/>
    <row r="547" ht="13.5" customHeight="1" x14ac:dyDescent="0.15"/>
    <row r="548" ht="13.5" customHeight="1" x14ac:dyDescent="0.15"/>
    <row r="549" ht="13.5" customHeight="1" x14ac:dyDescent="0.15"/>
    <row r="550" ht="13.5" customHeight="1" x14ac:dyDescent="0.15"/>
    <row r="551" ht="13.5" customHeight="1" x14ac:dyDescent="0.15"/>
    <row r="552" ht="13.5" customHeight="1" x14ac:dyDescent="0.15"/>
    <row r="553" ht="13.5" customHeight="1" x14ac:dyDescent="0.15"/>
    <row r="554" ht="13.5" customHeight="1" x14ac:dyDescent="0.15"/>
    <row r="555" ht="13.5" customHeight="1" x14ac:dyDescent="0.15"/>
    <row r="556" ht="13.5" customHeight="1" x14ac:dyDescent="0.15"/>
    <row r="557" ht="13.5" customHeight="1" x14ac:dyDescent="0.15"/>
    <row r="558" ht="13.5" customHeight="1" x14ac:dyDescent="0.15"/>
    <row r="559" ht="13.5" customHeight="1" x14ac:dyDescent="0.15"/>
    <row r="560" ht="13.5" customHeight="1" x14ac:dyDescent="0.15"/>
    <row r="561" ht="13.5" customHeight="1" x14ac:dyDescent="0.15"/>
    <row r="562" ht="13.5" customHeight="1" x14ac:dyDescent="0.15"/>
    <row r="563" ht="13.5" customHeight="1" x14ac:dyDescent="0.15"/>
    <row r="564" ht="13.5" customHeight="1" x14ac:dyDescent="0.15"/>
    <row r="565" ht="13.5" customHeight="1" x14ac:dyDescent="0.15"/>
    <row r="566" ht="13.5" customHeight="1" x14ac:dyDescent="0.15"/>
    <row r="567" ht="13.5" customHeight="1" x14ac:dyDescent="0.15"/>
    <row r="568" ht="13.5" customHeight="1" x14ac:dyDescent="0.15"/>
    <row r="569" ht="13.5" customHeight="1" x14ac:dyDescent="0.15"/>
    <row r="570" ht="13.5" customHeight="1" x14ac:dyDescent="0.15"/>
    <row r="571" ht="13.5" customHeight="1" x14ac:dyDescent="0.15"/>
    <row r="572" ht="13.5" customHeight="1" x14ac:dyDescent="0.15"/>
    <row r="573" ht="13.5" customHeight="1" x14ac:dyDescent="0.15"/>
    <row r="574" ht="13.5" customHeight="1" x14ac:dyDescent="0.15"/>
    <row r="575" ht="13.5" customHeight="1" x14ac:dyDescent="0.15"/>
    <row r="576" ht="13.5" customHeight="1" x14ac:dyDescent="0.15"/>
    <row r="577" ht="13.5" customHeight="1" x14ac:dyDescent="0.15"/>
    <row r="578" ht="13.5" customHeight="1" x14ac:dyDescent="0.15"/>
    <row r="579" ht="13.5" customHeight="1" x14ac:dyDescent="0.15"/>
    <row r="580" ht="13.5" customHeight="1" x14ac:dyDescent="0.15"/>
    <row r="581" ht="13.5" customHeight="1" x14ac:dyDescent="0.15"/>
    <row r="582" ht="13.5" customHeight="1" x14ac:dyDescent="0.15"/>
    <row r="583" ht="13.5" customHeight="1" x14ac:dyDescent="0.15"/>
    <row r="584" ht="13.5" customHeight="1" x14ac:dyDescent="0.15"/>
    <row r="585" ht="13.5" customHeight="1" x14ac:dyDescent="0.15"/>
    <row r="586" ht="13.5" customHeight="1" x14ac:dyDescent="0.15"/>
    <row r="587" ht="13.5" customHeight="1" x14ac:dyDescent="0.15"/>
    <row r="588" ht="13.5" customHeight="1" x14ac:dyDescent="0.15"/>
    <row r="589" ht="13.5" customHeight="1" x14ac:dyDescent="0.15"/>
    <row r="590" ht="13.5" customHeight="1" x14ac:dyDescent="0.15"/>
    <row r="591" ht="13.5" customHeight="1" x14ac:dyDescent="0.15"/>
    <row r="592" ht="13.5" customHeight="1" x14ac:dyDescent="0.15"/>
    <row r="593" ht="13.5" customHeight="1" x14ac:dyDescent="0.15"/>
    <row r="594" ht="13.5" customHeight="1" x14ac:dyDescent="0.15"/>
    <row r="595" ht="13.5" customHeight="1" x14ac:dyDescent="0.15"/>
    <row r="596" ht="13.5" customHeight="1" x14ac:dyDescent="0.15"/>
    <row r="597" ht="13.5" customHeight="1" x14ac:dyDescent="0.15"/>
    <row r="598" ht="13.5" customHeight="1" x14ac:dyDescent="0.15"/>
    <row r="599" ht="13.5" customHeight="1" x14ac:dyDescent="0.15"/>
    <row r="600" ht="13.5" customHeight="1" x14ac:dyDescent="0.15"/>
    <row r="601" ht="13.5" customHeight="1" x14ac:dyDescent="0.15"/>
    <row r="602" ht="13.5" customHeight="1" x14ac:dyDescent="0.15"/>
    <row r="603" ht="13.5" customHeight="1" x14ac:dyDescent="0.15"/>
    <row r="604" ht="13.5" customHeight="1" x14ac:dyDescent="0.15"/>
    <row r="605" ht="13.5" customHeight="1" x14ac:dyDescent="0.15"/>
    <row r="606" ht="13.5" customHeight="1" x14ac:dyDescent="0.15"/>
    <row r="607" ht="13.5" customHeight="1" x14ac:dyDescent="0.15"/>
    <row r="608" ht="13.5" customHeight="1" x14ac:dyDescent="0.15"/>
    <row r="609" ht="13.5" customHeight="1" x14ac:dyDescent="0.15"/>
    <row r="610" ht="13.5" customHeight="1" x14ac:dyDescent="0.15"/>
    <row r="611" ht="13.5" customHeight="1" x14ac:dyDescent="0.15"/>
    <row r="612" ht="13.5" customHeight="1" x14ac:dyDescent="0.15"/>
    <row r="613" ht="13.5" customHeight="1" x14ac:dyDescent="0.15"/>
    <row r="614" ht="13.5" customHeight="1" x14ac:dyDescent="0.15"/>
    <row r="615" ht="13.5" customHeight="1" x14ac:dyDescent="0.15"/>
    <row r="616" ht="13.5" customHeight="1" x14ac:dyDescent="0.15"/>
    <row r="617" ht="13.5" customHeight="1" x14ac:dyDescent="0.15"/>
    <row r="618" ht="13.5" customHeight="1" x14ac:dyDescent="0.15"/>
    <row r="619" ht="13.5" customHeight="1" x14ac:dyDescent="0.15"/>
    <row r="620" ht="13.5" customHeight="1" x14ac:dyDescent="0.15"/>
    <row r="621" ht="13.5" customHeight="1" x14ac:dyDescent="0.15"/>
    <row r="622" ht="13.5" customHeight="1" x14ac:dyDescent="0.15"/>
    <row r="623" ht="13.5" customHeight="1" x14ac:dyDescent="0.15"/>
    <row r="624" ht="13.5" customHeight="1" x14ac:dyDescent="0.15"/>
    <row r="625" ht="13.5" customHeight="1" x14ac:dyDescent="0.15"/>
    <row r="626" ht="13.5" customHeight="1" x14ac:dyDescent="0.15"/>
    <row r="627" ht="13.5" customHeight="1" x14ac:dyDescent="0.15"/>
    <row r="628" ht="13.5" customHeight="1" x14ac:dyDescent="0.15"/>
    <row r="629" ht="13.5" customHeight="1" x14ac:dyDescent="0.15"/>
    <row r="630" ht="13.5" customHeight="1" x14ac:dyDescent="0.15"/>
    <row r="631" ht="13.5" customHeight="1" x14ac:dyDescent="0.15"/>
    <row r="632" ht="13.5" customHeight="1" x14ac:dyDescent="0.15"/>
    <row r="633" ht="13.5" customHeight="1" x14ac:dyDescent="0.15"/>
    <row r="634" ht="13.5" customHeight="1" x14ac:dyDescent="0.15"/>
    <row r="635" ht="13.5" customHeight="1" x14ac:dyDescent="0.15"/>
    <row r="636" ht="13.5" customHeight="1" x14ac:dyDescent="0.15"/>
    <row r="637" ht="13.5" customHeight="1" x14ac:dyDescent="0.15"/>
    <row r="638" ht="13.5" customHeight="1" x14ac:dyDescent="0.15"/>
    <row r="639" ht="13.5" customHeight="1" x14ac:dyDescent="0.15"/>
    <row r="640" ht="13.5" customHeight="1" x14ac:dyDescent="0.15"/>
    <row r="641" ht="13.5" customHeight="1" x14ac:dyDescent="0.15"/>
    <row r="642" ht="13.5" customHeight="1" x14ac:dyDescent="0.15"/>
    <row r="643" ht="13.5" customHeight="1" x14ac:dyDescent="0.15"/>
    <row r="644" ht="13.5" customHeight="1" x14ac:dyDescent="0.15"/>
    <row r="645" ht="13.5" customHeight="1" x14ac:dyDescent="0.15"/>
    <row r="646" ht="13.5" customHeight="1" x14ac:dyDescent="0.15"/>
    <row r="647" ht="13.5" customHeight="1" x14ac:dyDescent="0.15"/>
    <row r="648" ht="13.5" customHeight="1" x14ac:dyDescent="0.15"/>
    <row r="649" ht="13.5" customHeight="1" x14ac:dyDescent="0.15"/>
    <row r="650" ht="13.5" customHeight="1" x14ac:dyDescent="0.15"/>
    <row r="651" ht="13.5" customHeight="1" x14ac:dyDescent="0.15"/>
    <row r="652" ht="13.5" customHeight="1" x14ac:dyDescent="0.15"/>
    <row r="653" ht="13.5" customHeight="1" x14ac:dyDescent="0.15"/>
    <row r="654" ht="13.5" customHeight="1" x14ac:dyDescent="0.15"/>
    <row r="655" ht="13.5" customHeight="1" x14ac:dyDescent="0.15"/>
    <row r="656" ht="13.5" customHeight="1" x14ac:dyDescent="0.15"/>
    <row r="657" ht="13.5" customHeight="1" x14ac:dyDescent="0.15"/>
    <row r="658" ht="13.5" customHeight="1" x14ac:dyDescent="0.15"/>
    <row r="659" ht="13.5" customHeight="1" x14ac:dyDescent="0.15"/>
    <row r="660" ht="13.5" customHeight="1" x14ac:dyDescent="0.15"/>
    <row r="661" ht="13.5" customHeight="1" x14ac:dyDescent="0.15"/>
    <row r="662" ht="13.5" customHeight="1" x14ac:dyDescent="0.15"/>
    <row r="663" ht="13.5" customHeight="1" x14ac:dyDescent="0.15"/>
    <row r="664" ht="13.5" customHeight="1" x14ac:dyDescent="0.15"/>
    <row r="665" ht="13.5" customHeight="1" x14ac:dyDescent="0.15"/>
    <row r="666" ht="13.5" customHeight="1" x14ac:dyDescent="0.15"/>
    <row r="667" ht="13.5" customHeight="1" x14ac:dyDescent="0.15"/>
    <row r="668" ht="13.5" customHeight="1" x14ac:dyDescent="0.15"/>
    <row r="669" ht="13.5" customHeight="1" x14ac:dyDescent="0.15"/>
    <row r="670" ht="13.5" customHeight="1" x14ac:dyDescent="0.15"/>
    <row r="671" ht="13.5" customHeight="1" x14ac:dyDescent="0.15"/>
    <row r="672" ht="13.5" customHeight="1" x14ac:dyDescent="0.15"/>
    <row r="673" ht="13.5" customHeight="1" x14ac:dyDescent="0.15"/>
    <row r="674" ht="13.5" customHeight="1" x14ac:dyDescent="0.15"/>
    <row r="675" ht="13.5" customHeight="1" x14ac:dyDescent="0.15"/>
    <row r="676" ht="13.5" customHeight="1" x14ac:dyDescent="0.15"/>
    <row r="677" ht="13.5" customHeight="1" x14ac:dyDescent="0.15"/>
    <row r="678" ht="13.5" customHeight="1" x14ac:dyDescent="0.15"/>
    <row r="679" ht="13.5" customHeight="1" x14ac:dyDescent="0.15"/>
    <row r="680" ht="13.5" customHeight="1" x14ac:dyDescent="0.15"/>
    <row r="681" ht="13.5" customHeight="1" x14ac:dyDescent="0.15"/>
    <row r="682" ht="13.5" customHeight="1" x14ac:dyDescent="0.15"/>
    <row r="683" ht="13.5" customHeight="1" x14ac:dyDescent="0.15"/>
    <row r="684" ht="13.5" customHeight="1" x14ac:dyDescent="0.15"/>
    <row r="685" ht="13.5" customHeight="1" x14ac:dyDescent="0.15"/>
    <row r="686" ht="13.5" customHeight="1" x14ac:dyDescent="0.15"/>
    <row r="687" ht="13.5" customHeight="1" x14ac:dyDescent="0.15"/>
    <row r="688" ht="13.5" customHeight="1" x14ac:dyDescent="0.15"/>
    <row r="689" ht="13.5" customHeight="1" x14ac:dyDescent="0.15"/>
    <row r="690" ht="13.5" customHeight="1" x14ac:dyDescent="0.15"/>
    <row r="691" ht="13.5" customHeight="1" x14ac:dyDescent="0.15"/>
    <row r="692" ht="13.5" customHeight="1" x14ac:dyDescent="0.15"/>
    <row r="693" ht="13.5" customHeight="1" x14ac:dyDescent="0.15"/>
    <row r="694" ht="13.5" customHeight="1" x14ac:dyDescent="0.15"/>
    <row r="695" ht="13.5" customHeight="1" x14ac:dyDescent="0.15"/>
    <row r="696" ht="13.5" customHeight="1" x14ac:dyDescent="0.15"/>
    <row r="697" ht="13.5" customHeight="1" x14ac:dyDescent="0.15"/>
    <row r="698" ht="13.5" customHeight="1" x14ac:dyDescent="0.15"/>
    <row r="699" ht="13.5" customHeight="1" x14ac:dyDescent="0.15"/>
    <row r="700" ht="13.5" customHeight="1" x14ac:dyDescent="0.15"/>
    <row r="701" ht="13.5" customHeight="1" x14ac:dyDescent="0.15"/>
    <row r="702" ht="13.5" customHeight="1" x14ac:dyDescent="0.15"/>
    <row r="703" ht="13.5" customHeight="1" x14ac:dyDescent="0.15"/>
    <row r="704" ht="13.5" customHeight="1" x14ac:dyDescent="0.15"/>
    <row r="705" ht="13.5" customHeight="1" x14ac:dyDescent="0.15"/>
    <row r="706" ht="13.5" customHeight="1" x14ac:dyDescent="0.15"/>
    <row r="707" ht="13.5" customHeight="1" x14ac:dyDescent="0.15"/>
    <row r="708" ht="13.5" customHeight="1" x14ac:dyDescent="0.15"/>
    <row r="709" ht="13.5" customHeight="1" x14ac:dyDescent="0.15"/>
    <row r="710" ht="13.5" customHeight="1" x14ac:dyDescent="0.15"/>
    <row r="711" ht="13.5" customHeight="1" x14ac:dyDescent="0.15"/>
    <row r="712" ht="13.5" customHeight="1" x14ac:dyDescent="0.15"/>
    <row r="713" ht="13.5" customHeight="1" x14ac:dyDescent="0.15"/>
    <row r="714" ht="13.5" customHeight="1" x14ac:dyDescent="0.15"/>
    <row r="715" ht="13.5" customHeight="1" x14ac:dyDescent="0.15"/>
    <row r="716" ht="13.5" customHeight="1" x14ac:dyDescent="0.15"/>
    <row r="717" ht="13.5" customHeight="1" x14ac:dyDescent="0.15"/>
    <row r="718" ht="13.5" customHeight="1" x14ac:dyDescent="0.15"/>
    <row r="719" ht="13.5" customHeight="1" x14ac:dyDescent="0.15"/>
    <row r="720" ht="13.5" customHeight="1" x14ac:dyDescent="0.15"/>
    <row r="721" ht="13.5" customHeight="1" x14ac:dyDescent="0.15"/>
    <row r="722" ht="13.5" customHeight="1" x14ac:dyDescent="0.15"/>
    <row r="723" ht="13.5" customHeight="1" x14ac:dyDescent="0.15"/>
    <row r="724" ht="13.5" customHeight="1" x14ac:dyDescent="0.15"/>
    <row r="725" ht="13.5" customHeight="1" x14ac:dyDescent="0.15"/>
    <row r="726" ht="13.5" customHeight="1" x14ac:dyDescent="0.15"/>
    <row r="727" ht="13.5" customHeight="1" x14ac:dyDescent="0.15"/>
    <row r="728" ht="13.5" customHeight="1" x14ac:dyDescent="0.15"/>
    <row r="729" ht="13.5" customHeight="1" x14ac:dyDescent="0.15"/>
    <row r="730" ht="13.5" customHeight="1" x14ac:dyDescent="0.15"/>
    <row r="731" ht="13.5" customHeight="1" x14ac:dyDescent="0.15"/>
    <row r="732" ht="13.5" customHeight="1" x14ac:dyDescent="0.15"/>
    <row r="733" ht="13.5" customHeight="1" x14ac:dyDescent="0.15"/>
    <row r="734" ht="13.5" customHeight="1" x14ac:dyDescent="0.15"/>
    <row r="735" ht="13.5" customHeight="1" x14ac:dyDescent="0.15"/>
    <row r="736" ht="13.5" customHeight="1" x14ac:dyDescent="0.15"/>
    <row r="737" ht="13.5" customHeight="1" x14ac:dyDescent="0.15"/>
    <row r="738" ht="13.5" customHeight="1" x14ac:dyDescent="0.15"/>
    <row r="739" ht="13.5" customHeight="1" x14ac:dyDescent="0.15"/>
    <row r="740" ht="13.5" customHeight="1" x14ac:dyDescent="0.15"/>
    <row r="741" ht="13.5" customHeight="1" x14ac:dyDescent="0.15"/>
    <row r="742" ht="13.5" customHeight="1" x14ac:dyDescent="0.15"/>
    <row r="743" ht="13.5" customHeight="1" x14ac:dyDescent="0.15"/>
    <row r="744" ht="13.5" customHeight="1" x14ac:dyDescent="0.15"/>
    <row r="745" ht="13.5" customHeight="1" x14ac:dyDescent="0.15"/>
    <row r="746" ht="13.5" customHeight="1" x14ac:dyDescent="0.15"/>
    <row r="747" ht="13.5" customHeight="1" x14ac:dyDescent="0.15"/>
    <row r="748" ht="13.5" customHeight="1" x14ac:dyDescent="0.15"/>
    <row r="749" ht="13.5" customHeight="1" x14ac:dyDescent="0.15"/>
    <row r="750" ht="13.5" customHeight="1" x14ac:dyDescent="0.15"/>
    <row r="751" ht="13.5" customHeight="1" x14ac:dyDescent="0.15"/>
    <row r="752" ht="13.5" customHeight="1" x14ac:dyDescent="0.15"/>
    <row r="753" ht="13.5" customHeight="1" x14ac:dyDescent="0.15"/>
    <row r="754" ht="13.5" customHeight="1" x14ac:dyDescent="0.15"/>
    <row r="755" ht="13.5" customHeight="1" x14ac:dyDescent="0.15"/>
    <row r="756" ht="13.5" customHeight="1" x14ac:dyDescent="0.15"/>
    <row r="757" ht="13.5" customHeight="1" x14ac:dyDescent="0.15"/>
    <row r="758" ht="13.5" customHeight="1" x14ac:dyDescent="0.15"/>
    <row r="759" ht="13.5" customHeight="1" x14ac:dyDescent="0.15"/>
    <row r="760" ht="13.5" customHeight="1" x14ac:dyDescent="0.15"/>
    <row r="761" ht="13.5" customHeight="1" x14ac:dyDescent="0.15"/>
    <row r="762" ht="13.5" customHeight="1" x14ac:dyDescent="0.15"/>
    <row r="763" ht="13.5" customHeight="1" x14ac:dyDescent="0.15"/>
    <row r="764" ht="13.5" customHeight="1" x14ac:dyDescent="0.15"/>
    <row r="765" ht="13.5" customHeight="1" x14ac:dyDescent="0.15"/>
    <row r="766" ht="13.5" customHeight="1" x14ac:dyDescent="0.15"/>
    <row r="767" ht="13.5" customHeight="1" x14ac:dyDescent="0.15"/>
    <row r="768" ht="13.5" customHeight="1" x14ac:dyDescent="0.15"/>
    <row r="769" ht="13.5" customHeight="1" x14ac:dyDescent="0.15"/>
    <row r="770" ht="13.5" customHeight="1" x14ac:dyDescent="0.15"/>
    <row r="771" ht="13.5" customHeight="1" x14ac:dyDescent="0.15"/>
    <row r="772" ht="13.5" customHeight="1" x14ac:dyDescent="0.15"/>
    <row r="773" ht="13.5" customHeight="1" x14ac:dyDescent="0.15"/>
    <row r="774" ht="13.5" customHeight="1" x14ac:dyDescent="0.15"/>
    <row r="775" ht="13.5" customHeight="1" x14ac:dyDescent="0.15"/>
    <row r="776" ht="13.5" customHeight="1" x14ac:dyDescent="0.15"/>
    <row r="777" ht="13.5" customHeight="1" x14ac:dyDescent="0.15"/>
    <row r="778" ht="13.5" customHeight="1" x14ac:dyDescent="0.15"/>
    <row r="779" ht="13.5" customHeight="1" x14ac:dyDescent="0.15"/>
    <row r="780" ht="13.5" customHeight="1" x14ac:dyDescent="0.15"/>
    <row r="781" ht="13.5" customHeight="1" x14ac:dyDescent="0.15"/>
    <row r="782" ht="13.5" customHeight="1" x14ac:dyDescent="0.15"/>
    <row r="783" ht="13.5" customHeight="1" x14ac:dyDescent="0.15"/>
    <row r="784" ht="13.5" customHeight="1" x14ac:dyDescent="0.15"/>
    <row r="785" ht="13.5" customHeight="1" x14ac:dyDescent="0.15"/>
    <row r="786" ht="13.5" customHeight="1" x14ac:dyDescent="0.15"/>
    <row r="787" ht="13.5" customHeight="1" x14ac:dyDescent="0.15"/>
    <row r="788" ht="13.5" customHeight="1" x14ac:dyDescent="0.15"/>
    <row r="789" ht="13.5" customHeight="1" x14ac:dyDescent="0.15"/>
    <row r="790" ht="13.5" customHeight="1" x14ac:dyDescent="0.15"/>
    <row r="791" ht="13.5" customHeight="1" x14ac:dyDescent="0.15"/>
    <row r="792" ht="13.5" customHeight="1" x14ac:dyDescent="0.15"/>
    <row r="793" ht="13.5" customHeight="1" x14ac:dyDescent="0.15"/>
    <row r="794" ht="13.5" customHeight="1" x14ac:dyDescent="0.15"/>
    <row r="795" ht="13.5" customHeight="1" x14ac:dyDescent="0.15"/>
    <row r="796" ht="13.5" customHeight="1" x14ac:dyDescent="0.15"/>
    <row r="797" ht="13.5" customHeight="1" x14ac:dyDescent="0.15"/>
    <row r="798" ht="13.5" customHeight="1" x14ac:dyDescent="0.15"/>
    <row r="799" ht="13.5" customHeight="1" x14ac:dyDescent="0.15"/>
    <row r="800" ht="13.5" customHeight="1" x14ac:dyDescent="0.15"/>
    <row r="801" ht="13.5" customHeight="1" x14ac:dyDescent="0.15"/>
    <row r="802" ht="13.5" customHeight="1" x14ac:dyDescent="0.15"/>
    <row r="803" ht="13.5" customHeight="1" x14ac:dyDescent="0.15"/>
    <row r="804" ht="13.5" customHeight="1" x14ac:dyDescent="0.15"/>
    <row r="805" ht="13.5" customHeight="1" x14ac:dyDescent="0.15"/>
    <row r="806" ht="13.5" customHeight="1" x14ac:dyDescent="0.15"/>
    <row r="807" ht="13.5" customHeight="1" x14ac:dyDescent="0.15"/>
    <row r="808" ht="13.5" customHeight="1" x14ac:dyDescent="0.15"/>
    <row r="809" ht="13.5" customHeight="1" x14ac:dyDescent="0.15"/>
    <row r="810" ht="13.5" customHeight="1" x14ac:dyDescent="0.15"/>
    <row r="811" ht="13.5" customHeight="1" x14ac:dyDescent="0.15"/>
    <row r="812" ht="13.5" customHeight="1" x14ac:dyDescent="0.15"/>
    <row r="813" ht="13.5" customHeight="1" x14ac:dyDescent="0.15"/>
    <row r="814" ht="13.5" customHeight="1" x14ac:dyDescent="0.15"/>
    <row r="815" ht="13.5" customHeight="1" x14ac:dyDescent="0.15"/>
    <row r="816" ht="13.5" customHeight="1" x14ac:dyDescent="0.15"/>
    <row r="817" ht="13.5" customHeight="1" x14ac:dyDescent="0.15"/>
    <row r="818" ht="13.5" customHeight="1" x14ac:dyDescent="0.15"/>
    <row r="819" ht="13.5" customHeight="1" x14ac:dyDescent="0.15"/>
    <row r="820" ht="13.5" customHeight="1" x14ac:dyDescent="0.15"/>
    <row r="821" ht="13.5" customHeight="1" x14ac:dyDescent="0.15"/>
    <row r="822" ht="13.5" customHeight="1" x14ac:dyDescent="0.15"/>
    <row r="823" ht="13.5" customHeight="1" x14ac:dyDescent="0.15"/>
    <row r="824" ht="13.5" customHeight="1" x14ac:dyDescent="0.15"/>
    <row r="825" ht="13.5" customHeight="1" x14ac:dyDescent="0.15"/>
    <row r="826" ht="13.5" customHeight="1" x14ac:dyDescent="0.15"/>
    <row r="827" ht="13.5" customHeight="1" x14ac:dyDescent="0.15"/>
    <row r="828" ht="13.5" customHeight="1" x14ac:dyDescent="0.15"/>
    <row r="829" ht="13.5" customHeight="1" x14ac:dyDescent="0.15"/>
    <row r="830" ht="13.5" customHeight="1" x14ac:dyDescent="0.15"/>
    <row r="831" ht="13.5" customHeight="1" x14ac:dyDescent="0.15"/>
    <row r="832" ht="13.5" customHeight="1" x14ac:dyDescent="0.15"/>
    <row r="833" ht="13.5" customHeight="1" x14ac:dyDescent="0.15"/>
    <row r="834" ht="13.5" customHeight="1" x14ac:dyDescent="0.15"/>
    <row r="835" ht="13.5" customHeight="1" x14ac:dyDescent="0.15"/>
    <row r="836" ht="13.5" customHeight="1" x14ac:dyDescent="0.15"/>
    <row r="837" ht="13.5" customHeight="1" x14ac:dyDescent="0.15"/>
    <row r="838" ht="13.5" customHeight="1" x14ac:dyDescent="0.15"/>
    <row r="839" ht="13.5" customHeight="1" x14ac:dyDescent="0.15"/>
    <row r="840" ht="13.5" customHeight="1" x14ac:dyDescent="0.15"/>
    <row r="841" ht="13.5" customHeight="1" x14ac:dyDescent="0.15"/>
    <row r="842" ht="13.5" customHeight="1" x14ac:dyDescent="0.15"/>
    <row r="843" ht="13.5" customHeight="1" x14ac:dyDescent="0.15"/>
    <row r="844" ht="13.5" customHeight="1" x14ac:dyDescent="0.15"/>
    <row r="845" ht="13.5" customHeight="1" x14ac:dyDescent="0.15"/>
    <row r="846" ht="13.5" customHeight="1" x14ac:dyDescent="0.15"/>
    <row r="847" ht="13.5" customHeight="1" x14ac:dyDescent="0.15"/>
    <row r="848" ht="13.5" customHeight="1" x14ac:dyDescent="0.15"/>
    <row r="849" ht="13.5" customHeight="1" x14ac:dyDescent="0.15"/>
    <row r="850" ht="13.5" customHeight="1" x14ac:dyDescent="0.15"/>
    <row r="851" ht="13.5" customHeight="1" x14ac:dyDescent="0.15"/>
    <row r="852" ht="13.5" customHeight="1" x14ac:dyDescent="0.15"/>
    <row r="853" ht="13.5" customHeight="1" x14ac:dyDescent="0.15"/>
    <row r="854" ht="13.5" customHeight="1" x14ac:dyDescent="0.15"/>
    <row r="855" ht="13.5" customHeight="1" x14ac:dyDescent="0.15"/>
    <row r="856" ht="13.5" customHeight="1" x14ac:dyDescent="0.15"/>
    <row r="857" ht="13.5" customHeight="1" x14ac:dyDescent="0.15"/>
    <row r="858" ht="13.5" customHeight="1" x14ac:dyDescent="0.15"/>
    <row r="859" ht="13.5" customHeight="1" x14ac:dyDescent="0.15"/>
    <row r="860" ht="13.5" customHeight="1" x14ac:dyDescent="0.15"/>
    <row r="861" ht="13.5" customHeight="1" x14ac:dyDescent="0.15"/>
    <row r="862" ht="13.5" customHeight="1" x14ac:dyDescent="0.15"/>
    <row r="863" ht="13.5" customHeight="1" x14ac:dyDescent="0.15"/>
    <row r="864" ht="13.5" customHeight="1" x14ac:dyDescent="0.15"/>
    <row r="865" ht="13.5" customHeight="1" x14ac:dyDescent="0.15"/>
    <row r="866" ht="13.5" customHeight="1" x14ac:dyDescent="0.15"/>
    <row r="867" ht="13.5" customHeight="1" x14ac:dyDescent="0.15"/>
    <row r="868" ht="13.5" customHeight="1" x14ac:dyDescent="0.15"/>
    <row r="869" ht="13.5" customHeight="1" x14ac:dyDescent="0.15"/>
    <row r="870" ht="13.5" customHeight="1" x14ac:dyDescent="0.15"/>
    <row r="871" ht="13.5" customHeight="1" x14ac:dyDescent="0.15"/>
    <row r="872" ht="13.5" customHeight="1" x14ac:dyDescent="0.15"/>
    <row r="873" ht="13.5" customHeight="1" x14ac:dyDescent="0.15"/>
    <row r="874" ht="13.5" customHeight="1" x14ac:dyDescent="0.15"/>
    <row r="875" ht="13.5" customHeight="1" x14ac:dyDescent="0.15"/>
    <row r="876" ht="13.5" customHeight="1" x14ac:dyDescent="0.15"/>
    <row r="877" ht="13.5" customHeight="1" x14ac:dyDescent="0.15"/>
    <row r="878" ht="13.5" customHeight="1" x14ac:dyDescent="0.15"/>
    <row r="879" ht="13.5" customHeight="1" x14ac:dyDescent="0.15"/>
    <row r="880" ht="13.5" customHeight="1" x14ac:dyDescent="0.15"/>
    <row r="881" ht="13.5" customHeight="1" x14ac:dyDescent="0.15"/>
    <row r="882" ht="13.5" customHeight="1" x14ac:dyDescent="0.15"/>
    <row r="883" ht="13.5" customHeight="1" x14ac:dyDescent="0.15"/>
    <row r="884" ht="13.5" customHeight="1" x14ac:dyDescent="0.15"/>
    <row r="885" ht="13.5" customHeight="1" x14ac:dyDescent="0.15"/>
    <row r="886" ht="13.5" customHeight="1" x14ac:dyDescent="0.15"/>
    <row r="887" ht="13.5" customHeight="1" x14ac:dyDescent="0.15"/>
    <row r="888" ht="13.5" customHeight="1" x14ac:dyDescent="0.15"/>
    <row r="889" ht="13.5" customHeight="1" x14ac:dyDescent="0.15"/>
    <row r="890" ht="13.5" customHeight="1" x14ac:dyDescent="0.15"/>
    <row r="891" ht="13.5" customHeight="1" x14ac:dyDescent="0.15"/>
    <row r="892" ht="13.5" customHeight="1" x14ac:dyDescent="0.15"/>
    <row r="893" ht="13.5" customHeight="1" x14ac:dyDescent="0.15"/>
    <row r="894" ht="13.5" customHeight="1" x14ac:dyDescent="0.15"/>
    <row r="895" ht="13.5" customHeight="1" x14ac:dyDescent="0.15"/>
    <row r="896" ht="13.5" customHeight="1" x14ac:dyDescent="0.15"/>
    <row r="897" ht="13.5" customHeight="1" x14ac:dyDescent="0.15"/>
    <row r="898" ht="13.5" customHeight="1" x14ac:dyDescent="0.15"/>
    <row r="899" ht="13.5" customHeight="1" x14ac:dyDescent="0.15"/>
    <row r="900" ht="13.5" customHeight="1" x14ac:dyDescent="0.15"/>
    <row r="901" ht="13.5" customHeight="1" x14ac:dyDescent="0.15"/>
    <row r="902" ht="13.5" customHeight="1" x14ac:dyDescent="0.15"/>
    <row r="903" ht="13.5" customHeight="1" x14ac:dyDescent="0.15"/>
    <row r="904" ht="13.5" customHeight="1" x14ac:dyDescent="0.15"/>
    <row r="905" ht="13.5" customHeight="1" x14ac:dyDescent="0.15"/>
    <row r="906" ht="13.5" customHeight="1" x14ac:dyDescent="0.15"/>
    <row r="907" ht="13.5" customHeight="1" x14ac:dyDescent="0.15"/>
    <row r="908" ht="13.5" customHeight="1" x14ac:dyDescent="0.15"/>
    <row r="909" ht="13.5" customHeight="1" x14ac:dyDescent="0.15"/>
    <row r="910" ht="13.5" customHeight="1" x14ac:dyDescent="0.15"/>
    <row r="911" ht="13.5" customHeight="1" x14ac:dyDescent="0.15"/>
    <row r="912" ht="13.5" customHeight="1" x14ac:dyDescent="0.15"/>
    <row r="913" ht="13.5" customHeight="1" x14ac:dyDescent="0.15"/>
    <row r="914" ht="13.5" customHeight="1" x14ac:dyDescent="0.15"/>
    <row r="915" ht="13.5" customHeight="1" x14ac:dyDescent="0.15"/>
    <row r="916" ht="13.5" customHeight="1" x14ac:dyDescent="0.15"/>
    <row r="917" ht="13.5" customHeight="1" x14ac:dyDescent="0.15"/>
    <row r="918" ht="13.5" customHeight="1" x14ac:dyDescent="0.15"/>
    <row r="919" ht="13.5" customHeight="1" x14ac:dyDescent="0.15"/>
    <row r="920" ht="13.5" customHeight="1" x14ac:dyDescent="0.15"/>
    <row r="921" ht="13.5" customHeight="1" x14ac:dyDescent="0.15"/>
    <row r="922" ht="13.5" customHeight="1" x14ac:dyDescent="0.15"/>
    <row r="923" ht="13.5" customHeight="1" x14ac:dyDescent="0.15"/>
    <row r="924" ht="13.5" customHeight="1" x14ac:dyDescent="0.15"/>
    <row r="925" ht="13.5" customHeight="1" x14ac:dyDescent="0.15"/>
    <row r="926" ht="13.5" customHeight="1" x14ac:dyDescent="0.15"/>
    <row r="927" ht="13.5" customHeight="1" x14ac:dyDescent="0.15"/>
    <row r="928" ht="13.5" customHeight="1" x14ac:dyDescent="0.15"/>
    <row r="929" ht="13.5" customHeight="1" x14ac:dyDescent="0.15"/>
    <row r="930" ht="13.5" customHeight="1" x14ac:dyDescent="0.15"/>
    <row r="931" ht="13.5" customHeight="1" x14ac:dyDescent="0.15"/>
    <row r="932" ht="13.5" customHeight="1" x14ac:dyDescent="0.15"/>
    <row r="933" ht="13.5" customHeight="1" x14ac:dyDescent="0.15"/>
    <row r="934" ht="13.5" customHeight="1" x14ac:dyDescent="0.15"/>
    <row r="935" ht="13.5" customHeight="1" x14ac:dyDescent="0.15"/>
    <row r="936" ht="13.5" customHeight="1" x14ac:dyDescent="0.15"/>
    <row r="937" ht="13.5" customHeight="1" x14ac:dyDescent="0.15"/>
    <row r="938" ht="13.5" customHeight="1" x14ac:dyDescent="0.15"/>
    <row r="939" ht="13.5" customHeight="1" x14ac:dyDescent="0.15"/>
    <row r="940" ht="13.5" customHeight="1" x14ac:dyDescent="0.15"/>
    <row r="941" ht="13.5" customHeight="1" x14ac:dyDescent="0.15"/>
    <row r="942" ht="13.5" customHeight="1" x14ac:dyDescent="0.15"/>
    <row r="943" ht="13.5" customHeight="1" x14ac:dyDescent="0.15"/>
    <row r="944" ht="13.5" customHeight="1" x14ac:dyDescent="0.15"/>
    <row r="945" ht="13.5" customHeight="1" x14ac:dyDescent="0.15"/>
    <row r="946" ht="13.5" customHeight="1" x14ac:dyDescent="0.15"/>
    <row r="947" ht="13.5" customHeight="1" x14ac:dyDescent="0.15"/>
    <row r="948" ht="13.5" customHeight="1" x14ac:dyDescent="0.15"/>
    <row r="949" ht="13.5" customHeight="1" x14ac:dyDescent="0.15"/>
    <row r="950" ht="13.5" customHeight="1" x14ac:dyDescent="0.15"/>
    <row r="951" ht="13.5" customHeight="1" x14ac:dyDescent="0.15"/>
    <row r="952" ht="13.5" customHeight="1" x14ac:dyDescent="0.15"/>
    <row r="953" ht="13.5" customHeight="1" x14ac:dyDescent="0.15"/>
    <row r="954" ht="13.5" customHeight="1" x14ac:dyDescent="0.15"/>
    <row r="955" ht="13.5" customHeight="1" x14ac:dyDescent="0.15"/>
    <row r="956" ht="13.5" customHeight="1" x14ac:dyDescent="0.15"/>
    <row r="957" ht="13.5" customHeight="1" x14ac:dyDescent="0.15"/>
    <row r="958" ht="13.5" customHeight="1" x14ac:dyDescent="0.15"/>
    <row r="959" ht="13.5" customHeight="1" x14ac:dyDescent="0.15"/>
    <row r="960" ht="13.5" customHeight="1" x14ac:dyDescent="0.15"/>
    <row r="961" ht="13.5" customHeight="1" x14ac:dyDescent="0.15"/>
    <row r="962" ht="13.5" customHeight="1" x14ac:dyDescent="0.15"/>
    <row r="963" ht="13.5" customHeight="1" x14ac:dyDescent="0.15"/>
    <row r="964" ht="13.5" customHeight="1" x14ac:dyDescent="0.15"/>
    <row r="965" ht="13.5" customHeight="1" x14ac:dyDescent="0.15"/>
    <row r="966" ht="13.5" customHeight="1" x14ac:dyDescent="0.15"/>
    <row r="967" ht="13.5" customHeight="1" x14ac:dyDescent="0.15"/>
    <row r="968" ht="13.5" customHeight="1" x14ac:dyDescent="0.15"/>
    <row r="969" ht="13.5" customHeight="1" x14ac:dyDescent="0.15"/>
    <row r="970" ht="13.5" customHeight="1" x14ac:dyDescent="0.15"/>
    <row r="971" ht="13.5" customHeight="1" x14ac:dyDescent="0.15"/>
    <row r="972" ht="13.5" customHeight="1" x14ac:dyDescent="0.15"/>
    <row r="973" ht="13.5" customHeight="1" x14ac:dyDescent="0.15"/>
    <row r="974" ht="13.5" customHeight="1" x14ac:dyDescent="0.15"/>
    <row r="975" ht="13.5" customHeight="1" x14ac:dyDescent="0.15"/>
    <row r="976" ht="13.5" customHeight="1" x14ac:dyDescent="0.15"/>
    <row r="977" ht="13.5" customHeight="1" x14ac:dyDescent="0.15"/>
    <row r="978" ht="13.5" customHeight="1" x14ac:dyDescent="0.15"/>
    <row r="979" ht="13.5" customHeight="1" x14ac:dyDescent="0.15"/>
    <row r="980" ht="13.5" customHeight="1" x14ac:dyDescent="0.15"/>
    <row r="981" ht="13.5" customHeight="1" x14ac:dyDescent="0.15"/>
    <row r="982" ht="13.5" customHeight="1" x14ac:dyDescent="0.15"/>
    <row r="983" ht="13.5" customHeight="1" x14ac:dyDescent="0.15"/>
    <row r="984" ht="13.5" customHeight="1" x14ac:dyDescent="0.15"/>
    <row r="985" ht="13.5" customHeight="1" x14ac:dyDescent="0.15"/>
    <row r="986" ht="13.5" customHeight="1" x14ac:dyDescent="0.15"/>
    <row r="987" ht="13.5" customHeight="1" x14ac:dyDescent="0.15"/>
    <row r="988" ht="13.5" customHeight="1" x14ac:dyDescent="0.15"/>
    <row r="989" ht="13.5" customHeight="1" x14ac:dyDescent="0.15"/>
    <row r="990" ht="13.5" customHeight="1" x14ac:dyDescent="0.15"/>
    <row r="991" ht="13.5" customHeight="1" x14ac:dyDescent="0.15"/>
    <row r="992" ht="13.5" customHeight="1" x14ac:dyDescent="0.15"/>
    <row r="993" ht="13.5" customHeight="1" x14ac:dyDescent="0.15"/>
    <row r="994" ht="13.5" customHeight="1" x14ac:dyDescent="0.15"/>
    <row r="995" ht="13.5" customHeight="1" x14ac:dyDescent="0.15"/>
    <row r="996" ht="13.5" customHeight="1" x14ac:dyDescent="0.15"/>
    <row r="997" ht="13.5" customHeight="1" x14ac:dyDescent="0.15"/>
    <row r="998" ht="13.5" customHeight="1" x14ac:dyDescent="0.15"/>
    <row r="999" ht="13.5" customHeight="1" x14ac:dyDescent="0.15"/>
    <row r="1000" ht="13.5" customHeight="1" x14ac:dyDescent="0.15"/>
    <row r="1001" ht="13.5" customHeight="1" x14ac:dyDescent="0.15"/>
    <row r="1002" ht="13.5" customHeight="1" x14ac:dyDescent="0.15"/>
    <row r="1003" ht="13.5" customHeight="1" x14ac:dyDescent="0.15"/>
    <row r="1004" ht="13.5" customHeight="1" x14ac:dyDescent="0.15"/>
    <row r="1005" ht="13.5" customHeight="1" x14ac:dyDescent="0.15"/>
    <row r="1006" ht="13.5" customHeight="1" x14ac:dyDescent="0.15"/>
    <row r="1007" ht="13.5" customHeight="1" x14ac:dyDescent="0.15"/>
    <row r="1008" ht="13.5" customHeight="1" x14ac:dyDescent="0.15"/>
    <row r="1009" ht="13.5" customHeight="1" x14ac:dyDescent="0.15"/>
    <row r="1010" ht="13.5" customHeight="1" x14ac:dyDescent="0.15"/>
    <row r="1011" ht="13.5" customHeight="1" x14ac:dyDescent="0.15"/>
    <row r="1012" ht="13.5" customHeight="1" x14ac:dyDescent="0.15"/>
    <row r="1013" ht="13.5" customHeight="1" x14ac:dyDescent="0.15"/>
    <row r="1014" ht="13.5" customHeight="1" x14ac:dyDescent="0.15"/>
    <row r="1015" ht="13.5" customHeight="1" x14ac:dyDescent="0.15"/>
    <row r="1016" ht="13.5" customHeight="1" x14ac:dyDescent="0.15"/>
    <row r="1017" ht="13.5" customHeight="1" x14ac:dyDescent="0.15"/>
    <row r="1018" ht="13.5" customHeight="1" x14ac:dyDescent="0.15"/>
    <row r="1019" ht="13.5" customHeight="1" x14ac:dyDescent="0.15"/>
    <row r="1020" ht="13.5" customHeight="1" x14ac:dyDescent="0.15"/>
    <row r="1021" ht="13.5" customHeight="1" x14ac:dyDescent="0.15"/>
    <row r="1022" ht="13.5" customHeight="1" x14ac:dyDescent="0.15"/>
    <row r="1023" ht="13.5" customHeight="1" x14ac:dyDescent="0.15"/>
    <row r="1024" ht="13.5" customHeight="1" x14ac:dyDescent="0.15"/>
    <row r="1025" ht="13.5" customHeight="1" x14ac:dyDescent="0.15"/>
    <row r="1026" ht="13.5" customHeight="1" x14ac:dyDescent="0.15"/>
    <row r="1027" ht="13.5" customHeight="1" x14ac:dyDescent="0.15"/>
    <row r="1028" ht="13.5" customHeight="1" x14ac:dyDescent="0.15"/>
    <row r="1029" ht="13.5" customHeight="1" x14ac:dyDescent="0.15"/>
    <row r="1030" ht="13.5" customHeight="1" x14ac:dyDescent="0.15"/>
    <row r="1031" ht="13.5" customHeight="1" x14ac:dyDescent="0.15"/>
    <row r="1032" ht="13.5" customHeight="1" x14ac:dyDescent="0.15"/>
    <row r="1033" ht="13.5" customHeight="1" x14ac:dyDescent="0.15"/>
    <row r="1034" ht="13.5" customHeight="1" x14ac:dyDescent="0.15"/>
    <row r="1035" ht="13.5" customHeight="1" x14ac:dyDescent="0.15"/>
    <row r="1036" ht="13.5" customHeight="1" x14ac:dyDescent="0.15"/>
    <row r="1037" ht="13.5" customHeight="1" x14ac:dyDescent="0.15"/>
    <row r="1038" ht="13.5" customHeight="1" x14ac:dyDescent="0.15"/>
    <row r="1039" ht="13.5" customHeight="1" x14ac:dyDescent="0.15"/>
    <row r="1040" ht="13.5" customHeight="1" x14ac:dyDescent="0.15"/>
    <row r="1041" ht="13.5" customHeight="1" x14ac:dyDescent="0.15"/>
    <row r="1042" ht="13.5" customHeight="1" x14ac:dyDescent="0.15"/>
    <row r="1043" ht="13.5" customHeight="1" x14ac:dyDescent="0.15"/>
    <row r="1044" ht="13.5" customHeight="1" x14ac:dyDescent="0.15"/>
    <row r="1045" ht="13.5" customHeight="1" x14ac:dyDescent="0.15"/>
    <row r="1046" ht="13.5" customHeight="1" x14ac:dyDescent="0.15"/>
    <row r="1047" ht="13.5" customHeight="1" x14ac:dyDescent="0.15"/>
    <row r="1048" ht="13.5" customHeight="1" x14ac:dyDescent="0.15"/>
    <row r="1049" ht="13.5" customHeight="1" x14ac:dyDescent="0.15"/>
    <row r="1050" ht="13.5" customHeight="1" x14ac:dyDescent="0.15"/>
    <row r="1051" ht="13.5" customHeight="1" x14ac:dyDescent="0.15"/>
    <row r="1052" ht="13.5" customHeight="1" x14ac:dyDescent="0.15"/>
    <row r="1053" ht="13.5" customHeight="1" x14ac:dyDescent="0.15"/>
    <row r="1054" ht="13.5" customHeight="1" x14ac:dyDescent="0.15"/>
    <row r="1055" ht="13.5" customHeight="1" x14ac:dyDescent="0.15"/>
    <row r="1056" ht="13.5" customHeight="1" x14ac:dyDescent="0.15"/>
    <row r="1057" ht="13.5" customHeight="1" x14ac:dyDescent="0.15"/>
    <row r="1058" ht="13.5" customHeight="1" x14ac:dyDescent="0.15"/>
    <row r="1059" ht="13.5" customHeight="1" x14ac:dyDescent="0.15"/>
    <row r="1060" ht="13.5" customHeight="1" x14ac:dyDescent="0.15"/>
    <row r="1061" ht="13.5" customHeight="1" x14ac:dyDescent="0.15"/>
    <row r="1062" ht="13.5" customHeight="1" x14ac:dyDescent="0.15"/>
    <row r="1063" ht="13.5" customHeight="1" x14ac:dyDescent="0.15"/>
    <row r="1064" ht="13.5" customHeight="1" x14ac:dyDescent="0.15"/>
    <row r="1065" ht="13.5" customHeight="1" x14ac:dyDescent="0.15"/>
    <row r="1066" ht="13.5" customHeight="1" x14ac:dyDescent="0.15"/>
    <row r="1067" ht="13.5" customHeight="1" x14ac:dyDescent="0.15"/>
    <row r="1068" ht="13.5" customHeight="1" x14ac:dyDescent="0.15"/>
    <row r="1069" ht="13.5" customHeight="1" x14ac:dyDescent="0.15"/>
    <row r="1070" ht="13.5" customHeight="1" x14ac:dyDescent="0.15"/>
    <row r="1071" ht="13.5" customHeight="1" x14ac:dyDescent="0.15"/>
    <row r="1072" ht="13.5" customHeight="1" x14ac:dyDescent="0.15"/>
    <row r="1073" ht="13.5" customHeight="1" x14ac:dyDescent="0.15"/>
    <row r="1074" ht="13.5" customHeight="1" x14ac:dyDescent="0.15"/>
    <row r="1075" ht="13.5" customHeight="1" x14ac:dyDescent="0.15"/>
    <row r="1076" ht="13.5" customHeight="1" x14ac:dyDescent="0.15"/>
    <row r="1077" ht="13.5" customHeight="1" x14ac:dyDescent="0.15"/>
    <row r="1078" ht="13.5" customHeight="1" x14ac:dyDescent="0.15"/>
    <row r="1079" ht="13.5" customHeight="1" x14ac:dyDescent="0.15"/>
    <row r="1080" ht="13.5" customHeight="1" x14ac:dyDescent="0.15"/>
    <row r="1081" ht="13.5" customHeight="1" x14ac:dyDescent="0.15"/>
    <row r="1082" ht="13.5" customHeight="1" x14ac:dyDescent="0.15"/>
    <row r="1083" ht="13.5" customHeight="1" x14ac:dyDescent="0.15"/>
    <row r="1084" ht="13.5" customHeight="1" x14ac:dyDescent="0.15"/>
    <row r="1085" ht="13.5" customHeight="1" x14ac:dyDescent="0.15"/>
    <row r="1086" ht="13.5" customHeight="1" x14ac:dyDescent="0.15"/>
    <row r="1087" ht="13.5" customHeight="1" x14ac:dyDescent="0.15"/>
    <row r="1088" ht="13.5" customHeight="1" x14ac:dyDescent="0.15"/>
    <row r="1089" ht="13.5" customHeight="1" x14ac:dyDescent="0.15"/>
    <row r="1090" ht="13.5" customHeight="1" x14ac:dyDescent="0.15"/>
    <row r="1091" ht="13.5" customHeight="1" x14ac:dyDescent="0.15"/>
    <row r="1092" ht="13.5" customHeight="1" x14ac:dyDescent="0.15"/>
    <row r="1093" ht="13.5" customHeight="1" x14ac:dyDescent="0.15"/>
    <row r="1094" ht="13.5" customHeight="1" x14ac:dyDescent="0.15"/>
    <row r="1095" ht="13.5" customHeight="1" x14ac:dyDescent="0.15"/>
    <row r="1096" ht="13.5" customHeight="1" x14ac:dyDescent="0.15"/>
    <row r="1097" ht="13.5" customHeight="1" x14ac:dyDescent="0.15"/>
    <row r="1098" ht="13.5" customHeight="1" x14ac:dyDescent="0.15"/>
    <row r="1099" ht="13.5" customHeight="1" x14ac:dyDescent="0.15"/>
    <row r="1100" ht="13.5" customHeight="1" x14ac:dyDescent="0.15"/>
    <row r="1101" ht="13.5" customHeight="1" x14ac:dyDescent="0.15"/>
    <row r="1102" ht="13.5" customHeight="1" x14ac:dyDescent="0.15"/>
    <row r="1103" ht="13.5" customHeight="1" x14ac:dyDescent="0.15"/>
    <row r="1104" ht="13.5" customHeight="1" x14ac:dyDescent="0.15"/>
    <row r="1105" ht="13.5" customHeight="1" x14ac:dyDescent="0.15"/>
  </sheetData>
  <hyperlinks>
    <hyperlink ref="C1" r:id="rId1" xr:uid="{4590075F-FFF9-2C47-BD9E-7631F8888EBD}"/>
    <hyperlink ref="C2" r:id="rId2" xr:uid="{51E5D84A-8BD0-C648-9273-A8AFC7983E25}"/>
  </hyperlinks>
  <pageMargins left="0.7" right="0.7" top="0.78740157499999996" bottom="0.78740157499999996" header="0" footer="0"/>
  <pageSetup orientation="portrai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8</vt:i4>
      </vt:variant>
      <vt:variant>
        <vt:lpstr>Named Ranges</vt:lpstr>
      </vt:variant>
      <vt:variant>
        <vt:i4>1</vt:i4>
      </vt:variant>
    </vt:vector>
  </HeadingPairs>
  <TitlesOfParts>
    <vt:vector size="9" baseType="lpstr">
      <vt:lpstr>Read me</vt:lpstr>
      <vt:lpstr>Legend</vt:lpstr>
      <vt:lpstr>Calculator</vt:lpstr>
      <vt:lpstr>Living Wage &amp; Income Database</vt:lpstr>
      <vt:lpstr>Additional guidance on formulas</vt:lpstr>
      <vt:lpstr>LCU per US$, period average</vt:lpstr>
      <vt:lpstr>PPP private conversion factor</vt:lpstr>
      <vt:lpstr>Inflation rate, CPI</vt:lpstr>
      <vt:lpstr>Country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Κυριάκος</dc:creator>
  <cp:lastModifiedBy>Sandra Fudorová</cp:lastModifiedBy>
  <dcterms:created xsi:type="dcterms:W3CDTF">2021-01-13T10:55:26Z</dcterms:created>
  <dcterms:modified xsi:type="dcterms:W3CDTF">2025-03-26T08:37:01Z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0x01010071127BBBB5AAB5448D0FF0C8D351E6E4</vt:lpwstr>
  </property>
</Properties>
</file>