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http://sharedocs/sites/wa/p/np/ISP 2018/5. Publications/Website/ISP Database/"/>
    </mc:Choice>
  </mc:AlternateContent>
  <xr:revisionPtr revIDLastSave="0" documentId="10_ncr:100000_{30CE2129-BD7D-46EE-BE5A-44B802A85C02}" xr6:coauthVersionLast="31" xr6:coauthVersionMax="31" xr10:uidLastSave="{00000000-0000-0000-0000-000000000000}"/>
  <bookViews>
    <workbookView xWindow="0" yWindow="0" windowWidth="14370" windowHeight="11280" tabRatio="924" activeTab="1" xr2:uid="{00000000-000D-0000-FFFF-FFFF00000000}"/>
  </bookViews>
  <sheets>
    <sheet name="Disclaimer" sheetId="215" r:id="rId1"/>
    <sheet name="Change log" sheetId="216" r:id="rId2"/>
    <sheet name="Assumptions Summary" sheetId="185" r:id="rId3"/>
    <sheet name="Scenarios" sheetId="200" r:id="rId4"/>
    <sheet name="Renewable Energy Zones" sheetId="203" r:id="rId5"/>
    <sheet name="Demand Summary" sheetId="213" r:id="rId6"/>
    <sheet name="Demand" sheetId="205" r:id="rId7"/>
    <sheet name="Maximum Demand" sheetId="208" r:id="rId8"/>
    <sheet name="Gross State Product" sheetId="211" r:id="rId9"/>
    <sheet name="Rooftop PV" sheetId="207" r:id="rId10"/>
    <sheet name="Electric Vehicles" sheetId="209" r:id="rId11"/>
    <sheet name="DSP" sheetId="184" r:id="rId12"/>
    <sheet name="Battery aggregation" sheetId="191" r:id="rId13"/>
    <sheet name="Base LRET" sheetId="3" r:id="rId14"/>
    <sheet name="ACT auction" sheetId="156" r:id="rId15"/>
    <sheet name="Desalination" sheetId="154" r:id="rId16"/>
    <sheet name="GreenPower" sheetId="4" r:id="rId17"/>
    <sheet name="Effective LRET" sheetId="66" r:id="rId18"/>
    <sheet name="QRET" sheetId="201" r:id="rId19"/>
    <sheet name="VRET" sheetId="202" r:id="rId20"/>
    <sheet name="Emission Trajectory" sheetId="157" r:id="rId21"/>
    <sheet name="Interconnector Capability" sheetId="176" r:id="rId22"/>
    <sheet name="Proportioning factors" sheetId="182" r:id="rId23"/>
    <sheet name="Augmentation options" sheetId="188" r:id="rId24"/>
    <sheet name="Hydro Inflows" sheetId="178" r:id="rId25"/>
    <sheet name="Storage Initial Level" sheetId="177" r:id="rId26"/>
    <sheet name="Maximum capacity" sheetId="180" r:id="rId27"/>
    <sheet name="Firm capacity" sheetId="174" r:id="rId28"/>
    <sheet name="Generation limits" sheetId="217" r:id="rId29"/>
    <sheet name="Reserves" sheetId="183" r:id="rId30"/>
    <sheet name="Seasonal ratings" sheetId="181" r:id="rId31"/>
    <sheet name="Generator Reliability Settings" sheetId="194" r:id="rId32"/>
    <sheet name="Maintenance" sheetId="197" r:id="rId33"/>
    <sheet name="Build cost" sheetId="173" r:id="rId34"/>
    <sheet name="Connection cost" sheetId="192" r:id="rId35"/>
    <sheet name="Build limits" sheetId="210" r:id="rId36"/>
    <sheet name="Lead Time" sheetId="204" r:id="rId37"/>
    <sheet name="WACC" sheetId="171" r:id="rId38"/>
    <sheet name="Storage properties" sheetId="170" r:id="rId39"/>
    <sheet name="Coal and Biomass price" sheetId="169" r:id="rId40"/>
    <sheet name="Gas and Liquid fuel price" sheetId="168" r:id="rId41"/>
    <sheet name="Refurbishment" sheetId="166" r:id="rId42"/>
    <sheet name="Retirement" sheetId="165" r:id="rId43"/>
    <sheet name="Heat rates" sheetId="163" r:id="rId44"/>
    <sheet name="Auxiliary" sheetId="159" r:id="rId45"/>
    <sheet name="Fixed OPEX" sheetId="162" r:id="rId46"/>
    <sheet name="Variable OPEX" sheetId="161" r:id="rId47"/>
    <sheet name="Emissions" sheetId="160" r:id="rId48"/>
    <sheet name="MLF" sheetId="158" r:id="rId49"/>
  </sheets>
  <externalReferences>
    <externalReference r:id="rId50"/>
  </externalReferences>
  <definedNames>
    <definedName name="_xlnm._FilterDatabase" localSheetId="2" hidden="1">'Assumptions Summary'!$B$16:$E$54</definedName>
    <definedName name="_xlnm._FilterDatabase" localSheetId="48" hidden="1">MLF!$I$8:$K$67</definedName>
    <definedName name="_xlnm._FilterDatabase" localSheetId="4" hidden="1">'Renewable Energy Zones'!$B$4:$E$4</definedName>
    <definedName name="_xlnm._FilterDatabase" localSheetId="37" hidden="1">WACC!$B$6:$B$54</definedName>
    <definedName name="Costs">'[1]New capital costs'!$C$4:$C$6</definedName>
    <definedName name="FOREX_scenario">'[1]New capital costs'!$D$4:$D$6</definedName>
    <definedName name="_xlnm.Print_Area" localSheetId="14">'ACT auction'!$A$1:$G$15</definedName>
    <definedName name="_xlnm.Print_Area" localSheetId="44">Auxiliary!$A$1:$G$67</definedName>
    <definedName name="_xlnm.Print_Area" localSheetId="13">'Base LRET'!$A$1:$H$25</definedName>
    <definedName name="_xlnm.Print_Area" localSheetId="33">'Build cost'!$A$1:$AJ$30</definedName>
    <definedName name="_xlnm.Print_Area" localSheetId="35">'Build limits'!$A$1:$U$47</definedName>
    <definedName name="_xlnm.Print_Area" localSheetId="39">'Coal and Biomass price'!$A$1:$AA$31</definedName>
    <definedName name="_xlnm.Print_Area" localSheetId="34">'Connection cost'!$A$1:$L$36</definedName>
    <definedName name="_xlnm.Print_Area" localSheetId="15">Desalination!$A$1:$O$26</definedName>
    <definedName name="_xlnm.Print_Area" localSheetId="17">'Effective LRET'!$A$1:$Q$20</definedName>
    <definedName name="_xlnm.Print_Area" localSheetId="47">Emissions!$A$1:$J$71</definedName>
    <definedName name="_xlnm.Print_Area" localSheetId="27">'Firm capacity'!$A$1:$H$111</definedName>
    <definedName name="_xlnm.Print_Area" localSheetId="45">'Fixed OPEX'!$A$1:$G$68</definedName>
    <definedName name="_xlnm.Print_Area" localSheetId="31">'Generator Reliability Settings'!$A$1:$H$20</definedName>
    <definedName name="_xlnm.Print_Area" localSheetId="16">GreenPower!$A$1:$Q$32</definedName>
    <definedName name="_xlnm.Print_Area" localSheetId="43">'Heat rates'!$A$1:$F$67</definedName>
    <definedName name="_xlnm.Print_Area" localSheetId="24">'Hydro Inflows'!$A$1:$S$57</definedName>
    <definedName name="_xlnm.Print_Area" localSheetId="21">'Interconnector Capability'!$A$1:$G$19</definedName>
    <definedName name="_xlnm.Print_Area" localSheetId="26">'Maximum capacity'!$A$1:$H$154</definedName>
    <definedName name="_xlnm.Print_Area" localSheetId="22">'Proportioning factors'!$A$1:$E$15</definedName>
    <definedName name="_xlnm.Print_Area" localSheetId="18">QRET!$A$1:$G$20</definedName>
    <definedName name="_xlnm.Print_Area" localSheetId="41">Refurbishment!$A$1:$E$29</definedName>
    <definedName name="_xlnm.Print_Area" localSheetId="42">Retirement!$A$1:$G$31</definedName>
    <definedName name="_xlnm.Print_Area" localSheetId="30">'Seasonal ratings'!$A$1:$I$156</definedName>
    <definedName name="_xlnm.Print_Area" localSheetId="38">'Storage properties'!$A$1:$F$44</definedName>
    <definedName name="_xlnm.Print_Area" localSheetId="46">'Variable OPEX'!$A$1:$G$70</definedName>
    <definedName name="_xlnm.Print_Area" localSheetId="37">WACC!$A$1:$E$8</definedName>
  </definedNames>
  <calcPr calcId="179017"/>
</workbook>
</file>

<file path=xl/calcChain.xml><?xml version="1.0" encoding="utf-8"?>
<calcChain xmlns="http://schemas.openxmlformats.org/spreadsheetml/2006/main">
  <c r="D23" i="213" l="1"/>
  <c r="D22" i="213"/>
  <c r="D21" i="213"/>
  <c r="D20" i="213"/>
  <c r="C261" i="184"/>
  <c r="C260" i="184"/>
  <c r="C259" i="184"/>
  <c r="C258" i="184"/>
  <c r="C257" i="184"/>
  <c r="C253" i="184"/>
  <c r="C252" i="184"/>
  <c r="C251" i="184"/>
  <c r="C250" i="184"/>
  <c r="C249" i="184"/>
  <c r="C244" i="184"/>
  <c r="C243" i="184"/>
  <c r="C242" i="184"/>
  <c r="C241" i="184"/>
  <c r="C240" i="184"/>
  <c r="C236" i="184"/>
  <c r="C235" i="184"/>
  <c r="C234" i="184"/>
  <c r="C233" i="184"/>
  <c r="C232" i="184"/>
  <c r="C227" i="184"/>
  <c r="C226" i="184"/>
  <c r="C225" i="184"/>
  <c r="C224" i="184"/>
  <c r="C223" i="184"/>
  <c r="C219" i="184"/>
  <c r="C218" i="184"/>
  <c r="C217" i="184"/>
  <c r="C216" i="184"/>
  <c r="C215" i="184"/>
  <c r="C210" i="184"/>
  <c r="C209" i="184"/>
  <c r="C208" i="184"/>
  <c r="C207" i="184"/>
  <c r="C206" i="184"/>
  <c r="C202" i="184"/>
  <c r="C201" i="184"/>
  <c r="C200" i="184"/>
  <c r="C199" i="184"/>
  <c r="C198" i="184"/>
  <c r="C193" i="184"/>
  <c r="C192" i="184"/>
  <c r="C191" i="184"/>
  <c r="C190" i="184"/>
  <c r="C189" i="184"/>
  <c r="C185" i="184"/>
  <c r="C184" i="184"/>
  <c r="C183" i="184"/>
  <c r="C182" i="184"/>
  <c r="C181" i="184"/>
  <c r="C175" i="184"/>
  <c r="C174" i="184"/>
  <c r="C173" i="184"/>
  <c r="C172" i="184"/>
  <c r="C171" i="184"/>
  <c r="C167" i="184"/>
  <c r="C166" i="184"/>
  <c r="C165" i="184"/>
  <c r="C164" i="184"/>
  <c r="C163" i="184"/>
  <c r="C158" i="184"/>
  <c r="C157" i="184"/>
  <c r="C156" i="184"/>
  <c r="C155" i="184"/>
  <c r="C154" i="184"/>
  <c r="C150" i="184"/>
  <c r="C149" i="184"/>
  <c r="C148" i="184"/>
  <c r="C147" i="184"/>
  <c r="C146" i="184"/>
  <c r="C141" i="184"/>
  <c r="C140" i="184"/>
  <c r="C139" i="184"/>
  <c r="C138" i="184"/>
  <c r="C137" i="184"/>
  <c r="C133" i="184"/>
  <c r="C132" i="184"/>
  <c r="C131" i="184"/>
  <c r="C130" i="184"/>
  <c r="C129" i="184"/>
  <c r="C124" i="184"/>
  <c r="C123" i="184"/>
  <c r="C122" i="184"/>
  <c r="C121" i="184"/>
  <c r="C120" i="184"/>
  <c r="C116" i="184"/>
  <c r="C115" i="184"/>
  <c r="C114" i="184"/>
  <c r="C113" i="184"/>
  <c r="C112" i="184"/>
  <c r="C107" i="184"/>
  <c r="C106" i="184"/>
  <c r="C105" i="184"/>
  <c r="C104" i="184"/>
  <c r="C103" i="184"/>
  <c r="C99" i="184"/>
  <c r="C98" i="184"/>
  <c r="C97" i="184"/>
  <c r="C96" i="184"/>
  <c r="C95" i="184"/>
  <c r="C89" i="184"/>
  <c r="C88" i="184"/>
  <c r="C87" i="184"/>
  <c r="C86" i="184"/>
  <c r="C85" i="184"/>
  <c r="C81" i="184"/>
  <c r="C80" i="184"/>
  <c r="C79" i="184"/>
  <c r="C78" i="184"/>
  <c r="C77" i="184"/>
  <c r="C72" i="184"/>
  <c r="C71" i="184"/>
  <c r="C70" i="184"/>
  <c r="C69" i="184"/>
  <c r="C68" i="184"/>
  <c r="C64" i="184"/>
  <c r="C63" i="184"/>
  <c r="C62" i="184"/>
  <c r="C61" i="184"/>
  <c r="C60" i="184"/>
  <c r="C55" i="184"/>
  <c r="C54" i="184"/>
  <c r="C53" i="184"/>
  <c r="C52" i="184"/>
  <c r="C51" i="184"/>
  <c r="C47" i="184"/>
  <c r="C46" i="184"/>
  <c r="C45" i="184"/>
  <c r="C44" i="184"/>
  <c r="C43" i="184"/>
  <c r="C38" i="184"/>
  <c r="C37" i="184"/>
  <c r="C36" i="184"/>
  <c r="C35" i="184"/>
  <c r="C34" i="184"/>
  <c r="C30" i="184"/>
  <c r="C29" i="184"/>
  <c r="C28" i="184"/>
  <c r="C27" i="184"/>
  <c r="C26" i="184"/>
  <c r="C21" i="184"/>
  <c r="C20" i="184"/>
  <c r="C19" i="184"/>
  <c r="C18" i="184"/>
  <c r="C17" i="184"/>
  <c r="C13" i="184"/>
  <c r="C12" i="184"/>
  <c r="C11" i="184"/>
  <c r="C10" i="184"/>
  <c r="C9" i="184"/>
  <c r="Z23" i="213"/>
  <c r="Y23" i="213"/>
  <c r="X23" i="213"/>
  <c r="W23" i="213"/>
  <c r="V23" i="213"/>
  <c r="U23" i="213"/>
  <c r="T23" i="213"/>
  <c r="S23" i="213"/>
  <c r="R23" i="213"/>
  <c r="Q23" i="213"/>
  <c r="P23" i="213"/>
  <c r="O23" i="213"/>
  <c r="N23" i="213"/>
  <c r="M23" i="213"/>
  <c r="L23" i="213"/>
  <c r="K23" i="213"/>
  <c r="J23" i="213"/>
  <c r="I23" i="213"/>
  <c r="H23" i="213"/>
  <c r="G23" i="213"/>
  <c r="F23" i="213"/>
  <c r="Z22" i="213"/>
  <c r="Y22" i="213"/>
  <c r="X22" i="213"/>
  <c r="W22" i="213"/>
  <c r="V22" i="213"/>
  <c r="U22" i="213"/>
  <c r="T22" i="213"/>
  <c r="S22" i="213"/>
  <c r="R22" i="213"/>
  <c r="Q22" i="213"/>
  <c r="P22" i="213"/>
  <c r="O22" i="213"/>
  <c r="N22" i="213"/>
  <c r="M22" i="213"/>
  <c r="L22" i="213"/>
  <c r="K22" i="213"/>
  <c r="J22" i="213"/>
  <c r="I22" i="213"/>
  <c r="H22" i="213"/>
  <c r="G22" i="213"/>
  <c r="F22" i="213"/>
  <c r="Z21" i="213"/>
  <c r="Y21" i="213"/>
  <c r="X21" i="213"/>
  <c r="W21" i="213"/>
  <c r="V21" i="213"/>
  <c r="U21" i="213"/>
  <c r="T21" i="213"/>
  <c r="S21" i="213"/>
  <c r="R21" i="213"/>
  <c r="Q21" i="213"/>
  <c r="P21" i="213"/>
  <c r="O21" i="213"/>
  <c r="N21" i="213"/>
  <c r="M21" i="213"/>
  <c r="L21" i="213"/>
  <c r="K21" i="213"/>
  <c r="J21" i="213"/>
  <c r="I21" i="213"/>
  <c r="H21" i="213"/>
  <c r="G21" i="213"/>
  <c r="F21" i="213"/>
  <c r="Z20" i="213"/>
  <c r="Y20" i="213"/>
  <c r="X20" i="213"/>
  <c r="W20" i="213"/>
  <c r="V20" i="213"/>
  <c r="U20" i="213"/>
  <c r="T20" i="213"/>
  <c r="S20" i="213"/>
  <c r="R20" i="213"/>
  <c r="Q20" i="213"/>
  <c r="P20" i="213"/>
  <c r="O20" i="213"/>
  <c r="N20" i="213"/>
  <c r="M20" i="213"/>
  <c r="L20" i="213"/>
  <c r="K20" i="213"/>
  <c r="J20" i="213"/>
  <c r="I20" i="213"/>
  <c r="H20" i="213"/>
  <c r="G20" i="213"/>
  <c r="F20" i="213"/>
  <c r="E23" i="213"/>
  <c r="E22" i="213"/>
  <c r="E21" i="213"/>
  <c r="E20" i="213"/>
  <c r="D53" i="205" l="1"/>
  <c r="E53" i="205"/>
  <c r="F53" i="205"/>
  <c r="G53" i="205"/>
  <c r="H53" i="205"/>
  <c r="I53" i="205"/>
  <c r="J53" i="205"/>
  <c r="K53" i="205"/>
  <c r="L53" i="205"/>
  <c r="M53" i="205"/>
  <c r="N53" i="205"/>
  <c r="O53" i="205"/>
  <c r="P53" i="205"/>
  <c r="Q53" i="205"/>
  <c r="R53" i="205"/>
  <c r="S53" i="205"/>
  <c r="T53" i="205"/>
  <c r="U53" i="205"/>
  <c r="V53" i="205"/>
  <c r="W53" i="205"/>
  <c r="X53" i="205"/>
  <c r="Y53" i="205"/>
  <c r="D54" i="205"/>
  <c r="E54" i="205"/>
  <c r="F54" i="205"/>
  <c r="G54" i="205"/>
  <c r="H54" i="205"/>
  <c r="I54" i="205"/>
  <c r="J54" i="205"/>
  <c r="K54" i="205"/>
  <c r="L54" i="205"/>
  <c r="M54" i="205"/>
  <c r="N54" i="205"/>
  <c r="O54" i="205"/>
  <c r="P54" i="205"/>
  <c r="Q54" i="205"/>
  <c r="R54" i="205"/>
  <c r="S54" i="205"/>
  <c r="T54" i="205"/>
  <c r="U54" i="205"/>
  <c r="V54" i="205"/>
  <c r="W54" i="205"/>
  <c r="X54" i="205"/>
  <c r="Y54" i="205"/>
  <c r="D55" i="205"/>
  <c r="E55" i="205"/>
  <c r="F55" i="205"/>
  <c r="G55" i="205"/>
  <c r="H55" i="205"/>
  <c r="I55" i="205"/>
  <c r="J55" i="205"/>
  <c r="K55" i="205"/>
  <c r="L55" i="205"/>
  <c r="M55" i="205"/>
  <c r="N55" i="205"/>
  <c r="O55" i="205"/>
  <c r="P55" i="205"/>
  <c r="Q55" i="205"/>
  <c r="R55" i="205"/>
  <c r="S55" i="205"/>
  <c r="T55" i="205"/>
  <c r="U55" i="205"/>
  <c r="V55" i="205"/>
  <c r="W55" i="205"/>
  <c r="X55" i="205"/>
  <c r="Y55" i="205"/>
  <c r="D56" i="205"/>
  <c r="E56" i="205"/>
  <c r="F56" i="205"/>
  <c r="G56" i="205"/>
  <c r="H56" i="205"/>
  <c r="I56" i="205"/>
  <c r="J56" i="205"/>
  <c r="K56" i="205"/>
  <c r="L56" i="205"/>
  <c r="M56" i="205"/>
  <c r="N56" i="205"/>
  <c r="O56" i="205"/>
  <c r="P56" i="205"/>
  <c r="Q56" i="205"/>
  <c r="R56" i="205"/>
  <c r="S56" i="205"/>
  <c r="T56" i="205"/>
  <c r="U56" i="205"/>
  <c r="V56" i="205"/>
  <c r="W56" i="205"/>
  <c r="X56" i="205"/>
  <c r="Y56" i="205"/>
  <c r="D57" i="205"/>
  <c r="E57" i="205"/>
  <c r="F57" i="205"/>
  <c r="G57" i="205"/>
  <c r="H57" i="205"/>
  <c r="I57" i="205"/>
  <c r="J57" i="205"/>
  <c r="K57" i="205"/>
  <c r="L57" i="205"/>
  <c r="M57" i="205"/>
  <c r="N57" i="205"/>
  <c r="O57" i="205"/>
  <c r="P57" i="205"/>
  <c r="Q57" i="205"/>
  <c r="R57" i="205"/>
  <c r="S57" i="205"/>
  <c r="T57" i="205"/>
  <c r="U57" i="205"/>
  <c r="V57" i="205"/>
  <c r="W57" i="205"/>
  <c r="X57" i="205"/>
  <c r="Y57" i="205"/>
  <c r="C54" i="205"/>
  <c r="C55" i="205"/>
  <c r="C56" i="205"/>
  <c r="C57" i="205"/>
  <c r="C53" i="205"/>
  <c r="D45" i="205"/>
  <c r="E45" i="205"/>
  <c r="F45" i="205"/>
  <c r="G45" i="205"/>
  <c r="H45" i="205"/>
  <c r="I45" i="205"/>
  <c r="J45" i="205"/>
  <c r="K45" i="205"/>
  <c r="L45" i="205"/>
  <c r="M45" i="205"/>
  <c r="N45" i="205"/>
  <c r="O45" i="205"/>
  <c r="P45" i="205"/>
  <c r="Q45" i="205"/>
  <c r="R45" i="205"/>
  <c r="S45" i="205"/>
  <c r="T45" i="205"/>
  <c r="U45" i="205"/>
  <c r="V45" i="205"/>
  <c r="W45" i="205"/>
  <c r="X45" i="205"/>
  <c r="Y45" i="205"/>
  <c r="D46" i="205"/>
  <c r="E46" i="205"/>
  <c r="F46" i="205"/>
  <c r="G46" i="205"/>
  <c r="H46" i="205"/>
  <c r="I46" i="205"/>
  <c r="J46" i="205"/>
  <c r="K46" i="205"/>
  <c r="L46" i="205"/>
  <c r="M46" i="205"/>
  <c r="N46" i="205"/>
  <c r="O46" i="205"/>
  <c r="P46" i="205"/>
  <c r="Q46" i="205"/>
  <c r="R46" i="205"/>
  <c r="S46" i="205"/>
  <c r="T46" i="205"/>
  <c r="U46" i="205"/>
  <c r="V46" i="205"/>
  <c r="W46" i="205"/>
  <c r="X46" i="205"/>
  <c r="Y46" i="205"/>
  <c r="D47" i="205"/>
  <c r="E47" i="205"/>
  <c r="F47" i="205"/>
  <c r="G47" i="205"/>
  <c r="H47" i="205"/>
  <c r="I47" i="205"/>
  <c r="J47" i="205"/>
  <c r="K47" i="205"/>
  <c r="L47" i="205"/>
  <c r="M47" i="205"/>
  <c r="N47" i="205"/>
  <c r="O47" i="205"/>
  <c r="P47" i="205"/>
  <c r="Q47" i="205"/>
  <c r="R47" i="205"/>
  <c r="S47" i="205"/>
  <c r="T47" i="205"/>
  <c r="U47" i="205"/>
  <c r="V47" i="205"/>
  <c r="W47" i="205"/>
  <c r="X47" i="205"/>
  <c r="Y47" i="205"/>
  <c r="D48" i="205"/>
  <c r="E48" i="205"/>
  <c r="F48" i="205"/>
  <c r="G48" i="205"/>
  <c r="H48" i="205"/>
  <c r="I48" i="205"/>
  <c r="J48" i="205"/>
  <c r="K48" i="205"/>
  <c r="L48" i="205"/>
  <c r="M48" i="205"/>
  <c r="N48" i="205"/>
  <c r="O48" i="205"/>
  <c r="P48" i="205"/>
  <c r="Q48" i="205"/>
  <c r="R48" i="205"/>
  <c r="S48" i="205"/>
  <c r="T48" i="205"/>
  <c r="U48" i="205"/>
  <c r="V48" i="205"/>
  <c r="W48" i="205"/>
  <c r="X48" i="205"/>
  <c r="Y48" i="205"/>
  <c r="D49" i="205"/>
  <c r="E49" i="205"/>
  <c r="F49" i="205"/>
  <c r="G49" i="205"/>
  <c r="H49" i="205"/>
  <c r="I49" i="205"/>
  <c r="J49" i="205"/>
  <c r="K49" i="205"/>
  <c r="L49" i="205"/>
  <c r="M49" i="205"/>
  <c r="N49" i="205"/>
  <c r="O49" i="205"/>
  <c r="P49" i="205"/>
  <c r="Q49" i="205"/>
  <c r="R49" i="205"/>
  <c r="S49" i="205"/>
  <c r="T49" i="205"/>
  <c r="U49" i="205"/>
  <c r="V49" i="205"/>
  <c r="W49" i="205"/>
  <c r="X49" i="205"/>
  <c r="Y49" i="205"/>
  <c r="C46" i="205"/>
  <c r="C47" i="205"/>
  <c r="C48" i="205"/>
  <c r="C49" i="205"/>
  <c r="C45" i="205"/>
  <c r="D37" i="205"/>
  <c r="E37" i="205"/>
  <c r="F37" i="205"/>
  <c r="G37" i="205"/>
  <c r="H37" i="205"/>
  <c r="I37" i="205"/>
  <c r="J37" i="205"/>
  <c r="K37" i="205"/>
  <c r="L37" i="205"/>
  <c r="M37" i="205"/>
  <c r="N37" i="205"/>
  <c r="O37" i="205"/>
  <c r="P37" i="205"/>
  <c r="Q37" i="205"/>
  <c r="R37" i="205"/>
  <c r="S37" i="205"/>
  <c r="T37" i="205"/>
  <c r="U37" i="205"/>
  <c r="V37" i="205"/>
  <c r="W37" i="205"/>
  <c r="X37" i="205"/>
  <c r="Y37" i="205"/>
  <c r="D38" i="205"/>
  <c r="E38" i="205"/>
  <c r="F38" i="205"/>
  <c r="G38" i="205"/>
  <c r="H38" i="205"/>
  <c r="I38" i="205"/>
  <c r="J38" i="205"/>
  <c r="K38" i="205"/>
  <c r="L38" i="205"/>
  <c r="M38" i="205"/>
  <c r="N38" i="205"/>
  <c r="O38" i="205"/>
  <c r="P38" i="205"/>
  <c r="Q38" i="205"/>
  <c r="R38" i="205"/>
  <c r="S38" i="205"/>
  <c r="T38" i="205"/>
  <c r="U38" i="205"/>
  <c r="V38" i="205"/>
  <c r="W38" i="205"/>
  <c r="X38" i="205"/>
  <c r="Y38" i="205"/>
  <c r="D39" i="205"/>
  <c r="D28" i="207" s="1"/>
  <c r="E39" i="205"/>
  <c r="F39" i="205"/>
  <c r="G39" i="205"/>
  <c r="H39" i="205"/>
  <c r="I39" i="205"/>
  <c r="J39" i="205"/>
  <c r="K39" i="205"/>
  <c r="L39" i="205"/>
  <c r="M39" i="205"/>
  <c r="N39" i="205"/>
  <c r="O39" i="205"/>
  <c r="P39" i="205"/>
  <c r="Q39" i="205"/>
  <c r="R39" i="205"/>
  <c r="S39" i="205"/>
  <c r="T39" i="205"/>
  <c r="U39" i="205"/>
  <c r="V39" i="205"/>
  <c r="W39" i="205"/>
  <c r="X39" i="205"/>
  <c r="Y39" i="205"/>
  <c r="D40" i="205"/>
  <c r="E40" i="205"/>
  <c r="F40" i="205"/>
  <c r="G40" i="205"/>
  <c r="H40" i="205"/>
  <c r="I40" i="205"/>
  <c r="J40" i="205"/>
  <c r="K40" i="205"/>
  <c r="L40" i="205"/>
  <c r="M40" i="205"/>
  <c r="N40" i="205"/>
  <c r="O40" i="205"/>
  <c r="P40" i="205"/>
  <c r="Q40" i="205"/>
  <c r="R40" i="205"/>
  <c r="S40" i="205"/>
  <c r="T40" i="205"/>
  <c r="U40" i="205"/>
  <c r="V40" i="205"/>
  <c r="W40" i="205"/>
  <c r="X40" i="205"/>
  <c r="Y40" i="205"/>
  <c r="D41" i="205"/>
  <c r="E41" i="205"/>
  <c r="F41" i="205"/>
  <c r="G41" i="205"/>
  <c r="H41" i="205"/>
  <c r="I41" i="205"/>
  <c r="J41" i="205"/>
  <c r="K41" i="205"/>
  <c r="L41" i="205"/>
  <c r="M41" i="205"/>
  <c r="N41" i="205"/>
  <c r="O41" i="205"/>
  <c r="P41" i="205"/>
  <c r="Q41" i="205"/>
  <c r="R41" i="205"/>
  <c r="S41" i="205"/>
  <c r="T41" i="205"/>
  <c r="U41" i="205"/>
  <c r="V41" i="205"/>
  <c r="W41" i="205"/>
  <c r="X41" i="205"/>
  <c r="Y41" i="205"/>
  <c r="C38" i="205"/>
  <c r="C39" i="205"/>
  <c r="C40" i="205"/>
  <c r="C41" i="205"/>
  <c r="C37" i="205"/>
  <c r="Z23" i="169" l="1"/>
  <c r="Y23" i="169"/>
  <c r="X23" i="169"/>
  <c r="W23" i="169"/>
  <c r="V23" i="169"/>
  <c r="U23" i="169"/>
  <c r="T23" i="169"/>
  <c r="S23" i="169"/>
  <c r="R23" i="169"/>
  <c r="Q23" i="169"/>
  <c r="P23" i="169"/>
  <c r="O23" i="169"/>
  <c r="N23" i="169"/>
  <c r="M23" i="169"/>
  <c r="L23" i="169"/>
  <c r="K23" i="169"/>
  <c r="J23" i="169"/>
  <c r="I23" i="169"/>
  <c r="H23" i="169"/>
  <c r="G23" i="169"/>
  <c r="F23" i="169"/>
  <c r="E23" i="169"/>
  <c r="D23" i="169"/>
  <c r="C23" i="169"/>
  <c r="H38" i="160" l="1"/>
  <c r="H28" i="160"/>
  <c r="H29" i="160"/>
  <c r="H30" i="160"/>
  <c r="H31" i="160"/>
  <c r="H32" i="160"/>
  <c r="H33" i="160"/>
  <c r="H34" i="160"/>
  <c r="H35" i="160"/>
  <c r="H36" i="160"/>
  <c r="H37" i="160"/>
  <c r="H39" i="160"/>
  <c r="E34" i="213" l="1"/>
  <c r="F34" i="213"/>
  <c r="G34" i="213"/>
  <c r="H34" i="213"/>
  <c r="I34" i="213"/>
  <c r="J34" i="213"/>
  <c r="K34" i="213"/>
  <c r="L34" i="213"/>
  <c r="M34" i="213"/>
  <c r="N34" i="213"/>
  <c r="O34" i="213"/>
  <c r="P34" i="213"/>
  <c r="Q34" i="213"/>
  <c r="R34" i="213"/>
  <c r="S34" i="213"/>
  <c r="T34" i="213"/>
  <c r="U34" i="213"/>
  <c r="V34" i="213"/>
  <c r="W34" i="213"/>
  <c r="X34" i="213"/>
  <c r="Y34" i="213"/>
  <c r="Z34" i="213"/>
  <c r="E35" i="213"/>
  <c r="F35" i="213"/>
  <c r="G35" i="213"/>
  <c r="H35" i="213"/>
  <c r="I35" i="213"/>
  <c r="J35" i="213"/>
  <c r="K35" i="213"/>
  <c r="L35" i="213"/>
  <c r="M35" i="213"/>
  <c r="N35" i="213"/>
  <c r="O35" i="213"/>
  <c r="P35" i="213"/>
  <c r="Q35" i="213"/>
  <c r="R35" i="213"/>
  <c r="S35" i="213"/>
  <c r="T35" i="213"/>
  <c r="U35" i="213"/>
  <c r="V35" i="213"/>
  <c r="W35" i="213"/>
  <c r="X35" i="213"/>
  <c r="Y35" i="213"/>
  <c r="Z35" i="213"/>
  <c r="E36" i="213"/>
  <c r="F36" i="213"/>
  <c r="G36" i="213"/>
  <c r="H36" i="213"/>
  <c r="I36" i="213"/>
  <c r="J36" i="213"/>
  <c r="K36" i="213"/>
  <c r="L36" i="213"/>
  <c r="M36" i="213"/>
  <c r="N36" i="213"/>
  <c r="O36" i="213"/>
  <c r="P36" i="213"/>
  <c r="Q36" i="213"/>
  <c r="R36" i="213"/>
  <c r="S36" i="213"/>
  <c r="T36" i="213"/>
  <c r="U36" i="213"/>
  <c r="V36" i="213"/>
  <c r="W36" i="213"/>
  <c r="X36" i="213"/>
  <c r="Y36" i="213"/>
  <c r="Z36" i="213"/>
  <c r="E37" i="213"/>
  <c r="F37" i="213"/>
  <c r="G37" i="213"/>
  <c r="H37" i="213"/>
  <c r="I37" i="213"/>
  <c r="J37" i="213"/>
  <c r="K37" i="213"/>
  <c r="L37" i="213"/>
  <c r="M37" i="213"/>
  <c r="N37" i="213"/>
  <c r="O37" i="213"/>
  <c r="P37" i="213"/>
  <c r="Q37" i="213"/>
  <c r="R37" i="213"/>
  <c r="S37" i="213"/>
  <c r="T37" i="213"/>
  <c r="U37" i="213"/>
  <c r="V37" i="213"/>
  <c r="W37" i="213"/>
  <c r="X37" i="213"/>
  <c r="Y37" i="213"/>
  <c r="Z37" i="213"/>
  <c r="D37" i="213"/>
  <c r="D36" i="213"/>
  <c r="D35" i="213"/>
  <c r="D34" i="213"/>
  <c r="C131" i="168" l="1"/>
  <c r="AI29" i="173" l="1"/>
  <c r="AH29" i="173"/>
  <c r="AG29" i="173"/>
  <c r="AF29" i="173"/>
  <c r="AE29" i="173"/>
  <c r="AD29" i="173"/>
  <c r="AC29" i="173"/>
  <c r="AB29" i="173"/>
  <c r="AA29" i="173"/>
  <c r="Z29" i="173"/>
  <c r="Y29" i="173"/>
  <c r="X29" i="173"/>
  <c r="W29" i="173"/>
  <c r="V29" i="173"/>
  <c r="U29" i="173"/>
  <c r="T29" i="173"/>
  <c r="S29" i="173"/>
  <c r="R29" i="173"/>
  <c r="Q29" i="173"/>
  <c r="P29" i="173"/>
  <c r="O29" i="173"/>
  <c r="N29" i="173"/>
  <c r="M29" i="173"/>
  <c r="L29" i="173"/>
  <c r="K29" i="173"/>
  <c r="J29" i="173"/>
  <c r="I29" i="173"/>
  <c r="H29" i="173"/>
  <c r="G29" i="173"/>
  <c r="F29" i="173"/>
  <c r="E29" i="173"/>
  <c r="AI27" i="173"/>
  <c r="AH27" i="173"/>
  <c r="AG27" i="173"/>
  <c r="AF27" i="173"/>
  <c r="AE27" i="173"/>
  <c r="AD27" i="173"/>
  <c r="AC27" i="173"/>
  <c r="AB27" i="173"/>
  <c r="AA27" i="173"/>
  <c r="Z27" i="173"/>
  <c r="Y27" i="173"/>
  <c r="X27" i="173"/>
  <c r="W27" i="173"/>
  <c r="V27" i="173"/>
  <c r="U27" i="173"/>
  <c r="T27" i="173"/>
  <c r="S27" i="173"/>
  <c r="R27" i="173"/>
  <c r="Q27" i="173"/>
  <c r="P27" i="173"/>
  <c r="O27" i="173"/>
  <c r="N27" i="173"/>
  <c r="M27" i="173"/>
  <c r="L27" i="173"/>
  <c r="K27" i="173"/>
  <c r="J27" i="173"/>
  <c r="I27" i="173"/>
  <c r="H27" i="173"/>
  <c r="G27" i="173"/>
  <c r="F27" i="173"/>
  <c r="E27" i="173"/>
  <c r="D29" i="173"/>
  <c r="D28" i="173"/>
  <c r="D27" i="173"/>
  <c r="C29" i="173"/>
  <c r="C28" i="173"/>
  <c r="C27" i="173"/>
  <c r="AI23" i="173"/>
  <c r="AH23" i="173"/>
  <c r="AG23" i="173"/>
  <c r="AF23" i="173"/>
  <c r="AE23" i="173"/>
  <c r="AD23" i="173"/>
  <c r="AC23" i="173"/>
  <c r="AB23" i="173"/>
  <c r="AA23" i="173"/>
  <c r="Z23" i="173"/>
  <c r="Y23" i="173"/>
  <c r="X23" i="173"/>
  <c r="W23" i="173"/>
  <c r="V23" i="173"/>
  <c r="U23" i="173"/>
  <c r="T23" i="173"/>
  <c r="S23" i="173"/>
  <c r="R23" i="173"/>
  <c r="Q23" i="173"/>
  <c r="P23" i="173"/>
  <c r="O23" i="173"/>
  <c r="N23" i="173"/>
  <c r="M23" i="173"/>
  <c r="L23" i="173"/>
  <c r="K23" i="173"/>
  <c r="J23" i="173"/>
  <c r="I23" i="173"/>
  <c r="H23" i="173"/>
  <c r="G23" i="173"/>
  <c r="F23" i="173"/>
  <c r="E23" i="173"/>
  <c r="D23" i="173"/>
  <c r="C23" i="173"/>
  <c r="C22" i="173"/>
  <c r="C21" i="173"/>
  <c r="C20" i="173"/>
  <c r="AI22" i="173"/>
  <c r="AH22" i="173"/>
  <c r="AG22" i="173"/>
  <c r="AF22" i="173"/>
  <c r="AE22" i="173"/>
  <c r="AD22" i="173"/>
  <c r="AC22" i="173"/>
  <c r="AB22" i="173"/>
  <c r="AA22" i="173"/>
  <c r="Z22" i="173"/>
  <c r="Y22" i="173"/>
  <c r="X22" i="173"/>
  <c r="W22" i="173"/>
  <c r="V22" i="173"/>
  <c r="U22" i="173"/>
  <c r="T22" i="173"/>
  <c r="S22" i="173"/>
  <c r="R22" i="173"/>
  <c r="Q22" i="173"/>
  <c r="P22" i="173"/>
  <c r="O22" i="173"/>
  <c r="N22" i="173"/>
  <c r="M22" i="173"/>
  <c r="L22" i="173"/>
  <c r="K22" i="173"/>
  <c r="J22" i="173"/>
  <c r="I22" i="173"/>
  <c r="H22" i="173"/>
  <c r="G22" i="173"/>
  <c r="F22" i="173"/>
  <c r="E22" i="173"/>
  <c r="D22" i="173"/>
  <c r="AI21" i="173"/>
  <c r="AH21" i="173"/>
  <c r="AG21" i="173"/>
  <c r="AF21" i="173"/>
  <c r="AE21" i="173"/>
  <c r="AD21" i="173"/>
  <c r="AC21" i="173"/>
  <c r="AB21" i="173"/>
  <c r="AA21" i="173"/>
  <c r="Z21" i="173"/>
  <c r="Y21" i="173"/>
  <c r="X21" i="173"/>
  <c r="W21" i="173"/>
  <c r="V21" i="173"/>
  <c r="U21" i="173"/>
  <c r="T21" i="173"/>
  <c r="S21" i="173"/>
  <c r="R21" i="173"/>
  <c r="Q21" i="173"/>
  <c r="P21" i="173"/>
  <c r="O21" i="173"/>
  <c r="N21" i="173"/>
  <c r="M21" i="173"/>
  <c r="L21" i="173"/>
  <c r="K21" i="173"/>
  <c r="J21" i="173"/>
  <c r="I21" i="173"/>
  <c r="H21" i="173"/>
  <c r="G21" i="173"/>
  <c r="F21" i="173"/>
  <c r="E21" i="173"/>
  <c r="D21" i="173"/>
  <c r="AI20" i="173"/>
  <c r="AH20" i="173"/>
  <c r="AG20" i="173"/>
  <c r="AF20" i="173"/>
  <c r="AE20" i="173"/>
  <c r="AD20" i="173"/>
  <c r="AC20" i="173"/>
  <c r="AB20" i="173"/>
  <c r="AA20" i="173"/>
  <c r="Z20" i="173"/>
  <c r="Y20" i="173"/>
  <c r="X20" i="173"/>
  <c r="W20" i="173"/>
  <c r="V20" i="173"/>
  <c r="U20" i="173"/>
  <c r="T20" i="173"/>
  <c r="S20" i="173"/>
  <c r="R20" i="173"/>
  <c r="Q20" i="173"/>
  <c r="P20" i="173"/>
  <c r="O20" i="173"/>
  <c r="N20" i="173"/>
  <c r="M20" i="173"/>
  <c r="L20" i="173"/>
  <c r="K20" i="173"/>
  <c r="J20" i="173"/>
  <c r="I20" i="173"/>
  <c r="H20" i="173"/>
  <c r="G20" i="173"/>
  <c r="F20" i="173"/>
  <c r="E20" i="173"/>
  <c r="D20" i="173"/>
  <c r="E28" i="173" l="1"/>
  <c r="G28" i="173"/>
  <c r="F28" i="173"/>
  <c r="Z16" i="213"/>
  <c r="Y16" i="213"/>
  <c r="X16" i="213"/>
  <c r="W16" i="213"/>
  <c r="V16" i="213"/>
  <c r="U16" i="213"/>
  <c r="T16" i="213"/>
  <c r="S16" i="213"/>
  <c r="R16" i="213"/>
  <c r="Q16" i="213"/>
  <c r="P16" i="213"/>
  <c r="O16" i="213"/>
  <c r="N16" i="213"/>
  <c r="M16" i="213"/>
  <c r="L16" i="213"/>
  <c r="K16" i="213"/>
  <c r="J16" i="213"/>
  <c r="I16" i="213"/>
  <c r="H16" i="213"/>
  <c r="G16" i="213"/>
  <c r="F16" i="213"/>
  <c r="E16" i="213"/>
  <c r="D16" i="213"/>
  <c r="Y57" i="191"/>
  <c r="X57" i="191"/>
  <c r="W57" i="191"/>
  <c r="V57" i="191"/>
  <c r="U57" i="191"/>
  <c r="T57" i="191"/>
  <c r="S57" i="191"/>
  <c r="R57" i="191"/>
  <c r="Q57" i="191"/>
  <c r="P57" i="191"/>
  <c r="O57" i="191"/>
  <c r="N57" i="191"/>
  <c r="M57" i="191"/>
  <c r="L57" i="191"/>
  <c r="K57" i="191"/>
  <c r="J57" i="191"/>
  <c r="I57" i="191"/>
  <c r="H57" i="191"/>
  <c r="G57" i="191"/>
  <c r="F57" i="191"/>
  <c r="E57" i="191"/>
  <c r="D57" i="191"/>
  <c r="C57" i="191"/>
  <c r="Y56" i="191"/>
  <c r="X56" i="191"/>
  <c r="W56" i="191"/>
  <c r="V56" i="191"/>
  <c r="U56" i="191"/>
  <c r="T56" i="191"/>
  <c r="S56" i="191"/>
  <c r="R56" i="191"/>
  <c r="Q56" i="191"/>
  <c r="P56" i="191"/>
  <c r="O56" i="191"/>
  <c r="N56" i="191"/>
  <c r="M56" i="191"/>
  <c r="L56" i="191"/>
  <c r="K56" i="191"/>
  <c r="J56" i="191"/>
  <c r="I56" i="191"/>
  <c r="H56" i="191"/>
  <c r="G56" i="191"/>
  <c r="F56" i="191"/>
  <c r="E56" i="191"/>
  <c r="D56" i="191"/>
  <c r="C56" i="191"/>
  <c r="Y55" i="191"/>
  <c r="X55" i="191"/>
  <c r="W55" i="191"/>
  <c r="V55" i="191"/>
  <c r="U55" i="191"/>
  <c r="T55" i="191"/>
  <c r="S55" i="191"/>
  <c r="R55" i="191"/>
  <c r="Q55" i="191"/>
  <c r="P55" i="191"/>
  <c r="O55" i="191"/>
  <c r="N55" i="191"/>
  <c r="M55" i="191"/>
  <c r="L55" i="191"/>
  <c r="K55" i="191"/>
  <c r="J55" i="191"/>
  <c r="I55" i="191"/>
  <c r="H55" i="191"/>
  <c r="G55" i="191"/>
  <c r="F55" i="191"/>
  <c r="E55" i="191"/>
  <c r="D55" i="191"/>
  <c r="C55" i="191"/>
  <c r="Y54" i="191"/>
  <c r="X54" i="191"/>
  <c r="W54" i="191"/>
  <c r="V54" i="191"/>
  <c r="U54" i="191"/>
  <c r="T54" i="191"/>
  <c r="S54" i="191"/>
  <c r="R54" i="191"/>
  <c r="Q54" i="191"/>
  <c r="P54" i="191"/>
  <c r="O54" i="191"/>
  <c r="N54" i="191"/>
  <c r="M54" i="191"/>
  <c r="L54" i="191"/>
  <c r="K54" i="191"/>
  <c r="J54" i="191"/>
  <c r="I54" i="191"/>
  <c r="H54" i="191"/>
  <c r="G54" i="191"/>
  <c r="F54" i="191"/>
  <c r="E54" i="191"/>
  <c r="D54" i="191"/>
  <c r="C54" i="191"/>
  <c r="Y53" i="191"/>
  <c r="X53" i="191"/>
  <c r="W53" i="191"/>
  <c r="V53" i="191"/>
  <c r="U53" i="191"/>
  <c r="T53" i="191"/>
  <c r="S53" i="191"/>
  <c r="R53" i="191"/>
  <c r="Q53" i="191"/>
  <c r="P53" i="191"/>
  <c r="O53" i="191"/>
  <c r="N53" i="191"/>
  <c r="M53" i="191"/>
  <c r="L53" i="191"/>
  <c r="K53" i="191"/>
  <c r="J53" i="191"/>
  <c r="I53" i="191"/>
  <c r="H53" i="191"/>
  <c r="G53" i="191"/>
  <c r="F53" i="191"/>
  <c r="E53" i="191"/>
  <c r="D53" i="191"/>
  <c r="C53" i="191"/>
  <c r="Y22" i="191"/>
  <c r="X22" i="191"/>
  <c r="W22" i="191"/>
  <c r="V22" i="191"/>
  <c r="U22" i="191"/>
  <c r="T22" i="191"/>
  <c r="S22" i="191"/>
  <c r="R22" i="191"/>
  <c r="Q22" i="191"/>
  <c r="P22" i="191"/>
  <c r="O22" i="191"/>
  <c r="N22" i="191"/>
  <c r="M22" i="191"/>
  <c r="L22" i="191"/>
  <c r="K22" i="191"/>
  <c r="J22" i="191"/>
  <c r="I22" i="191"/>
  <c r="H22" i="191"/>
  <c r="G22" i="191"/>
  <c r="F22" i="191"/>
  <c r="E22" i="191"/>
  <c r="D22" i="191"/>
  <c r="C22" i="191"/>
  <c r="Y14" i="191"/>
  <c r="X14" i="191"/>
  <c r="W14" i="191"/>
  <c r="V14" i="191"/>
  <c r="U14" i="191"/>
  <c r="T14" i="191"/>
  <c r="S14" i="191"/>
  <c r="R14" i="191"/>
  <c r="Q14" i="191"/>
  <c r="P14" i="191"/>
  <c r="O14" i="191"/>
  <c r="N14" i="191"/>
  <c r="M14" i="191"/>
  <c r="L14" i="191"/>
  <c r="K14" i="191"/>
  <c r="J14" i="191"/>
  <c r="I14" i="191"/>
  <c r="H14" i="191"/>
  <c r="G14" i="191"/>
  <c r="F14" i="191"/>
  <c r="E14" i="191"/>
  <c r="D14" i="191"/>
  <c r="C14" i="191"/>
  <c r="H28" i="173" l="1"/>
  <c r="Y38" i="207"/>
  <c r="X38" i="207"/>
  <c r="W38" i="207"/>
  <c r="V38" i="207"/>
  <c r="U38" i="207"/>
  <c r="T38" i="207"/>
  <c r="S38" i="207"/>
  <c r="R38" i="207"/>
  <c r="Q38" i="207"/>
  <c r="P38" i="207"/>
  <c r="O38" i="207"/>
  <c r="N38" i="207"/>
  <c r="M38" i="207"/>
  <c r="L38" i="207"/>
  <c r="K38" i="207"/>
  <c r="J38" i="207"/>
  <c r="I38" i="207"/>
  <c r="H38" i="207"/>
  <c r="G38" i="207"/>
  <c r="F38" i="207"/>
  <c r="E38" i="207"/>
  <c r="D38" i="207"/>
  <c r="C38" i="207"/>
  <c r="Y37" i="207"/>
  <c r="X37" i="207"/>
  <c r="W37" i="207"/>
  <c r="V37" i="207"/>
  <c r="U37" i="207"/>
  <c r="T37" i="207"/>
  <c r="S37" i="207"/>
  <c r="R37" i="207"/>
  <c r="Q37" i="207"/>
  <c r="P37" i="207"/>
  <c r="O37" i="207"/>
  <c r="N37" i="207"/>
  <c r="M37" i="207"/>
  <c r="L37" i="207"/>
  <c r="K37" i="207"/>
  <c r="J37" i="207"/>
  <c r="I37" i="207"/>
  <c r="H37" i="207"/>
  <c r="G37" i="207"/>
  <c r="F37" i="207"/>
  <c r="E37" i="207"/>
  <c r="D37" i="207"/>
  <c r="C37" i="207"/>
  <c r="Y36" i="207"/>
  <c r="X36" i="207"/>
  <c r="W36" i="207"/>
  <c r="V36" i="207"/>
  <c r="U36" i="207"/>
  <c r="T36" i="207"/>
  <c r="S36" i="207"/>
  <c r="R36" i="207"/>
  <c r="Q36" i="207"/>
  <c r="P36" i="207"/>
  <c r="O36" i="207"/>
  <c r="N36" i="207"/>
  <c r="M36" i="207"/>
  <c r="L36" i="207"/>
  <c r="K36" i="207"/>
  <c r="J36" i="207"/>
  <c r="I36" i="207"/>
  <c r="H36" i="207"/>
  <c r="G36" i="207"/>
  <c r="F36" i="207"/>
  <c r="E36" i="207"/>
  <c r="D36" i="207"/>
  <c r="C36" i="207"/>
  <c r="Y35" i="207"/>
  <c r="X35" i="207"/>
  <c r="W35" i="207"/>
  <c r="V35" i="207"/>
  <c r="U35" i="207"/>
  <c r="T35" i="207"/>
  <c r="S35" i="207"/>
  <c r="R35" i="207"/>
  <c r="Q35" i="207"/>
  <c r="P35" i="207"/>
  <c r="O35" i="207"/>
  <c r="N35" i="207"/>
  <c r="M35" i="207"/>
  <c r="L35" i="207"/>
  <c r="K35" i="207"/>
  <c r="J35" i="207"/>
  <c r="I35" i="207"/>
  <c r="H35" i="207"/>
  <c r="G35" i="207"/>
  <c r="F35" i="207"/>
  <c r="E35" i="207"/>
  <c r="D35" i="207"/>
  <c r="C35" i="207"/>
  <c r="Y34" i="207"/>
  <c r="X34" i="207"/>
  <c r="W34" i="207"/>
  <c r="V34" i="207"/>
  <c r="U34" i="207"/>
  <c r="T34" i="207"/>
  <c r="S34" i="207"/>
  <c r="R34" i="207"/>
  <c r="Q34" i="207"/>
  <c r="P34" i="207"/>
  <c r="O34" i="207"/>
  <c r="N34" i="207"/>
  <c r="M34" i="207"/>
  <c r="L34" i="207"/>
  <c r="K34" i="207"/>
  <c r="J34" i="207"/>
  <c r="I34" i="207"/>
  <c r="H34" i="207"/>
  <c r="G34" i="207"/>
  <c r="F34" i="207"/>
  <c r="E34" i="207"/>
  <c r="D34" i="207"/>
  <c r="C34" i="207"/>
  <c r="I28" i="173" l="1"/>
  <c r="J28" i="173" l="1"/>
  <c r="D57" i="209"/>
  <c r="E57" i="209"/>
  <c r="F57" i="209"/>
  <c r="G57" i="209"/>
  <c r="H57" i="209"/>
  <c r="I57" i="209"/>
  <c r="J57" i="209"/>
  <c r="K57" i="209"/>
  <c r="L57" i="209"/>
  <c r="M57" i="209"/>
  <c r="N57" i="209"/>
  <c r="O57" i="209"/>
  <c r="P57" i="209"/>
  <c r="Q57" i="209"/>
  <c r="R57" i="209"/>
  <c r="S57" i="209"/>
  <c r="T57" i="209"/>
  <c r="U57" i="209"/>
  <c r="V57" i="209"/>
  <c r="W57" i="209"/>
  <c r="C57" i="209"/>
  <c r="D52" i="209"/>
  <c r="E52" i="209"/>
  <c r="F52" i="209"/>
  <c r="G52" i="209"/>
  <c r="H52" i="209"/>
  <c r="I52" i="209"/>
  <c r="J52" i="209"/>
  <c r="K52" i="209"/>
  <c r="L52" i="209"/>
  <c r="M52" i="209"/>
  <c r="N52" i="209"/>
  <c r="O52" i="209"/>
  <c r="P52" i="209"/>
  <c r="Q52" i="209"/>
  <c r="R52" i="209"/>
  <c r="S52" i="209"/>
  <c r="T52" i="209"/>
  <c r="U52" i="209"/>
  <c r="V52" i="209"/>
  <c r="W52" i="209"/>
  <c r="C52" i="209"/>
  <c r="K28" i="173" l="1"/>
  <c r="C47" i="209"/>
  <c r="C63" i="209"/>
  <c r="C64" i="209"/>
  <c r="C65" i="209"/>
  <c r="C66" i="209"/>
  <c r="C67" i="209"/>
  <c r="C70" i="209"/>
  <c r="L28" i="173" l="1"/>
  <c r="D47" i="209"/>
  <c r="E47" i="209"/>
  <c r="F47" i="209"/>
  <c r="G47" i="209"/>
  <c r="H47" i="209"/>
  <c r="I47" i="209"/>
  <c r="J47" i="209"/>
  <c r="K47" i="209"/>
  <c r="L47" i="209"/>
  <c r="M47" i="209"/>
  <c r="N47" i="209"/>
  <c r="O47" i="209"/>
  <c r="P47" i="209"/>
  <c r="Q47" i="209"/>
  <c r="R47" i="209"/>
  <c r="S47" i="209"/>
  <c r="T47" i="209"/>
  <c r="U47" i="209"/>
  <c r="V47" i="209"/>
  <c r="W47" i="209"/>
  <c r="M28" i="173" l="1"/>
  <c r="D133" i="168"/>
  <c r="E133" i="168" s="1"/>
  <c r="F133" i="168" s="1"/>
  <c r="G133" i="168" s="1"/>
  <c r="H133" i="168" s="1"/>
  <c r="I133" i="168" s="1"/>
  <c r="J133" i="168" s="1"/>
  <c r="K133" i="168" s="1"/>
  <c r="L133" i="168" s="1"/>
  <c r="M133" i="168" s="1"/>
  <c r="N133" i="168" s="1"/>
  <c r="O133" i="168" s="1"/>
  <c r="P133" i="168" s="1"/>
  <c r="Q133" i="168" s="1"/>
  <c r="R133" i="168" s="1"/>
  <c r="S133" i="168" s="1"/>
  <c r="T133" i="168" s="1"/>
  <c r="U133" i="168" s="1"/>
  <c r="V133" i="168" s="1"/>
  <c r="W133" i="168" s="1"/>
  <c r="X133" i="168" s="1"/>
  <c r="Y133" i="168" s="1"/>
  <c r="Z133" i="168" s="1"/>
  <c r="C135" i="168"/>
  <c r="D135" i="168" s="1"/>
  <c r="E135" i="168" s="1"/>
  <c r="F135" i="168" s="1"/>
  <c r="G135" i="168" s="1"/>
  <c r="H135" i="168" s="1"/>
  <c r="I135" i="168" s="1"/>
  <c r="J135" i="168" s="1"/>
  <c r="K135" i="168" s="1"/>
  <c r="L135" i="168" s="1"/>
  <c r="M135" i="168" s="1"/>
  <c r="N135" i="168" s="1"/>
  <c r="O135" i="168" s="1"/>
  <c r="P135" i="168" s="1"/>
  <c r="Q135" i="168" s="1"/>
  <c r="R135" i="168" s="1"/>
  <c r="S135" i="168" s="1"/>
  <c r="T135" i="168" s="1"/>
  <c r="U135" i="168" s="1"/>
  <c r="V135" i="168" s="1"/>
  <c r="W135" i="168" s="1"/>
  <c r="X135" i="168" s="1"/>
  <c r="Y135" i="168" s="1"/>
  <c r="Z135" i="168" s="1"/>
  <c r="C134" i="168"/>
  <c r="D134" i="168" s="1"/>
  <c r="E134" i="168" s="1"/>
  <c r="F134" i="168" s="1"/>
  <c r="G134" i="168" s="1"/>
  <c r="H134" i="168" s="1"/>
  <c r="I134" i="168" s="1"/>
  <c r="J134" i="168" s="1"/>
  <c r="K134" i="168" s="1"/>
  <c r="L134" i="168" s="1"/>
  <c r="M134" i="168" s="1"/>
  <c r="N134" i="168" s="1"/>
  <c r="O134" i="168" s="1"/>
  <c r="P134" i="168" s="1"/>
  <c r="Q134" i="168" s="1"/>
  <c r="R134" i="168" s="1"/>
  <c r="S134" i="168" s="1"/>
  <c r="T134" i="168" s="1"/>
  <c r="U134" i="168" s="1"/>
  <c r="V134" i="168" s="1"/>
  <c r="W134" i="168" s="1"/>
  <c r="X134" i="168" s="1"/>
  <c r="Y134" i="168" s="1"/>
  <c r="Z134" i="168" s="1"/>
  <c r="C132" i="168"/>
  <c r="D132" i="168" s="1"/>
  <c r="E132" i="168" s="1"/>
  <c r="F132" i="168" s="1"/>
  <c r="G132" i="168" s="1"/>
  <c r="H132" i="168" s="1"/>
  <c r="I132" i="168" s="1"/>
  <c r="J132" i="168" s="1"/>
  <c r="K132" i="168" s="1"/>
  <c r="L132" i="168" s="1"/>
  <c r="M132" i="168" s="1"/>
  <c r="N132" i="168" s="1"/>
  <c r="O132" i="168" s="1"/>
  <c r="P132" i="168" s="1"/>
  <c r="Q132" i="168" s="1"/>
  <c r="R132" i="168" s="1"/>
  <c r="S132" i="168" s="1"/>
  <c r="T132" i="168" s="1"/>
  <c r="U132" i="168" s="1"/>
  <c r="V132" i="168" s="1"/>
  <c r="W132" i="168" s="1"/>
  <c r="X132" i="168" s="1"/>
  <c r="Y132" i="168" s="1"/>
  <c r="Z132" i="168" s="1"/>
  <c r="D131" i="168"/>
  <c r="E131" i="168" s="1"/>
  <c r="F131" i="168" s="1"/>
  <c r="G131" i="168" s="1"/>
  <c r="H131" i="168" s="1"/>
  <c r="I131" i="168" s="1"/>
  <c r="J131" i="168" s="1"/>
  <c r="K131" i="168" s="1"/>
  <c r="L131" i="168" s="1"/>
  <c r="M131" i="168" s="1"/>
  <c r="N131" i="168" s="1"/>
  <c r="O131" i="168" s="1"/>
  <c r="P131" i="168" s="1"/>
  <c r="Q131" i="168" s="1"/>
  <c r="R131" i="168" s="1"/>
  <c r="S131" i="168" s="1"/>
  <c r="T131" i="168" s="1"/>
  <c r="U131" i="168" s="1"/>
  <c r="V131" i="168" s="1"/>
  <c r="W131" i="168" s="1"/>
  <c r="X131" i="168" s="1"/>
  <c r="Y131" i="168" s="1"/>
  <c r="Z131" i="168" s="1"/>
  <c r="N28" i="173" l="1"/>
  <c r="O28" i="173" l="1"/>
  <c r="X29" i="213"/>
  <c r="X28" i="213"/>
  <c r="X27" i="213"/>
  <c r="X30" i="213" s="1"/>
  <c r="Z15" i="213"/>
  <c r="Y15" i="213"/>
  <c r="X15" i="213"/>
  <c r="Z14" i="213"/>
  <c r="Y14" i="213"/>
  <c r="X14" i="213"/>
  <c r="Z13" i="213"/>
  <c r="Y13" i="213"/>
  <c r="X13" i="213"/>
  <c r="X8" i="213"/>
  <c r="X7" i="213"/>
  <c r="X6" i="213"/>
  <c r="X9" i="213" s="1"/>
  <c r="P28" i="173" l="1"/>
  <c r="B29" i="213"/>
  <c r="B36" i="213" s="1"/>
  <c r="B13" i="213"/>
  <c r="Q28" i="173" l="1"/>
  <c r="C25" i="166"/>
  <c r="R28" i="173" l="1"/>
  <c r="S28" i="173" l="1"/>
  <c r="I25" i="188"/>
  <c r="I22" i="188"/>
  <c r="I14" i="188"/>
  <c r="I7" i="188"/>
  <c r="T28" i="173" l="1"/>
  <c r="Y49" i="191"/>
  <c r="X49" i="191"/>
  <c r="W49" i="191"/>
  <c r="V49" i="191"/>
  <c r="U49" i="191"/>
  <c r="T49" i="191"/>
  <c r="S49" i="191"/>
  <c r="R49" i="191"/>
  <c r="Q49" i="191"/>
  <c r="P49" i="191"/>
  <c r="O49" i="191"/>
  <c r="N49" i="191"/>
  <c r="M49" i="191"/>
  <c r="L49" i="191"/>
  <c r="K49" i="191"/>
  <c r="J49" i="191"/>
  <c r="I49" i="191"/>
  <c r="H49" i="191"/>
  <c r="G49" i="191"/>
  <c r="F49" i="191"/>
  <c r="E49" i="191"/>
  <c r="D49" i="191"/>
  <c r="C49" i="191"/>
  <c r="Y48" i="191"/>
  <c r="X48" i="191"/>
  <c r="W48" i="191"/>
  <c r="V48" i="191"/>
  <c r="U48" i="191"/>
  <c r="T48" i="191"/>
  <c r="S48" i="191"/>
  <c r="R48" i="191"/>
  <c r="Q48" i="191"/>
  <c r="P48" i="191"/>
  <c r="O48" i="191"/>
  <c r="N48" i="191"/>
  <c r="M48" i="191"/>
  <c r="L48" i="191"/>
  <c r="K48" i="191"/>
  <c r="J48" i="191"/>
  <c r="I48" i="191"/>
  <c r="H48" i="191"/>
  <c r="G48" i="191"/>
  <c r="F48" i="191"/>
  <c r="E48" i="191"/>
  <c r="D48" i="191"/>
  <c r="C48" i="191"/>
  <c r="Y47" i="191"/>
  <c r="X47" i="191"/>
  <c r="W47" i="191"/>
  <c r="V47" i="191"/>
  <c r="U47" i="191"/>
  <c r="T47" i="191"/>
  <c r="S47" i="191"/>
  <c r="R47" i="191"/>
  <c r="Q47" i="191"/>
  <c r="P47" i="191"/>
  <c r="O47" i="191"/>
  <c r="N47" i="191"/>
  <c r="M47" i="191"/>
  <c r="L47" i="191"/>
  <c r="K47" i="191"/>
  <c r="J47" i="191"/>
  <c r="I47" i="191"/>
  <c r="H47" i="191"/>
  <c r="G47" i="191"/>
  <c r="F47" i="191"/>
  <c r="E47" i="191"/>
  <c r="D47" i="191"/>
  <c r="C47" i="191"/>
  <c r="Y46" i="191"/>
  <c r="X46" i="191"/>
  <c r="W46" i="191"/>
  <c r="V46" i="191"/>
  <c r="U46" i="191"/>
  <c r="T46" i="191"/>
  <c r="S46" i="191"/>
  <c r="R46" i="191"/>
  <c r="Q46" i="191"/>
  <c r="P46" i="191"/>
  <c r="O46" i="191"/>
  <c r="N46" i="191"/>
  <c r="M46" i="191"/>
  <c r="L46" i="191"/>
  <c r="K46" i="191"/>
  <c r="J46" i="191"/>
  <c r="I46" i="191"/>
  <c r="H46" i="191"/>
  <c r="G46" i="191"/>
  <c r="F46" i="191"/>
  <c r="E46" i="191"/>
  <c r="D46" i="191"/>
  <c r="C46" i="191"/>
  <c r="Y45" i="191"/>
  <c r="X45" i="191"/>
  <c r="W45" i="191"/>
  <c r="V45" i="191"/>
  <c r="U45" i="191"/>
  <c r="T45" i="191"/>
  <c r="S45" i="191"/>
  <c r="R45" i="191"/>
  <c r="Q45" i="191"/>
  <c r="P45" i="191"/>
  <c r="O45" i="191"/>
  <c r="N45" i="191"/>
  <c r="M45" i="191"/>
  <c r="L45" i="191"/>
  <c r="K45" i="191"/>
  <c r="J45" i="191"/>
  <c r="I45" i="191"/>
  <c r="H45" i="191"/>
  <c r="G45" i="191"/>
  <c r="F45" i="191"/>
  <c r="E45" i="191"/>
  <c r="D45" i="191"/>
  <c r="C45" i="191"/>
  <c r="Y41" i="191"/>
  <c r="X41" i="191"/>
  <c r="W41" i="191"/>
  <c r="V41" i="191"/>
  <c r="U41" i="191"/>
  <c r="T41" i="191"/>
  <c r="S41" i="191"/>
  <c r="R41" i="191"/>
  <c r="Q41" i="191"/>
  <c r="P41" i="191"/>
  <c r="O41" i="191"/>
  <c r="N41" i="191"/>
  <c r="M41" i="191"/>
  <c r="L41" i="191"/>
  <c r="K41" i="191"/>
  <c r="J41" i="191"/>
  <c r="I41" i="191"/>
  <c r="H41" i="191"/>
  <c r="G41" i="191"/>
  <c r="F41" i="191"/>
  <c r="E41" i="191"/>
  <c r="D41" i="191"/>
  <c r="C41" i="191"/>
  <c r="Y40" i="191"/>
  <c r="X40" i="191"/>
  <c r="W40" i="191"/>
  <c r="V40" i="191"/>
  <c r="U40" i="191"/>
  <c r="T40" i="191"/>
  <c r="S40" i="191"/>
  <c r="R40" i="191"/>
  <c r="Q40" i="191"/>
  <c r="P40" i="191"/>
  <c r="O40" i="191"/>
  <c r="N40" i="191"/>
  <c r="M40" i="191"/>
  <c r="L40" i="191"/>
  <c r="K40" i="191"/>
  <c r="J40" i="191"/>
  <c r="I40" i="191"/>
  <c r="H40" i="191"/>
  <c r="G40" i="191"/>
  <c r="F40" i="191"/>
  <c r="E40" i="191"/>
  <c r="D40" i="191"/>
  <c r="C40" i="191"/>
  <c r="Y39" i="191"/>
  <c r="X39" i="191"/>
  <c r="W39" i="191"/>
  <c r="V39" i="191"/>
  <c r="U39" i="191"/>
  <c r="T39" i="191"/>
  <c r="S39" i="191"/>
  <c r="R39" i="191"/>
  <c r="Q39" i="191"/>
  <c r="P39" i="191"/>
  <c r="O39" i="191"/>
  <c r="N39" i="191"/>
  <c r="M39" i="191"/>
  <c r="L39" i="191"/>
  <c r="K39" i="191"/>
  <c r="J39" i="191"/>
  <c r="I39" i="191"/>
  <c r="H39" i="191"/>
  <c r="G39" i="191"/>
  <c r="F39" i="191"/>
  <c r="E39" i="191"/>
  <c r="D39" i="191"/>
  <c r="C39" i="191"/>
  <c r="Y38" i="191"/>
  <c r="X38" i="191"/>
  <c r="W38" i="191"/>
  <c r="V38" i="191"/>
  <c r="U38" i="191"/>
  <c r="T38" i="191"/>
  <c r="S38" i="191"/>
  <c r="R38" i="191"/>
  <c r="Q38" i="191"/>
  <c r="P38" i="191"/>
  <c r="O38" i="191"/>
  <c r="N38" i="191"/>
  <c r="M38" i="191"/>
  <c r="L38" i="191"/>
  <c r="K38" i="191"/>
  <c r="J38" i="191"/>
  <c r="I38" i="191"/>
  <c r="H38" i="191"/>
  <c r="G38" i="191"/>
  <c r="F38" i="191"/>
  <c r="E38" i="191"/>
  <c r="D38" i="191"/>
  <c r="C38" i="191"/>
  <c r="Y37" i="191"/>
  <c r="X37" i="191"/>
  <c r="W37" i="191"/>
  <c r="V37" i="191"/>
  <c r="U37" i="191"/>
  <c r="T37" i="191"/>
  <c r="S37" i="191"/>
  <c r="R37" i="191"/>
  <c r="Q37" i="191"/>
  <c r="P37" i="191"/>
  <c r="O37" i="191"/>
  <c r="N37" i="191"/>
  <c r="M37" i="191"/>
  <c r="L37" i="191"/>
  <c r="K37" i="191"/>
  <c r="J37" i="191"/>
  <c r="I37" i="191"/>
  <c r="H37" i="191"/>
  <c r="G37" i="191"/>
  <c r="F37" i="191"/>
  <c r="E37" i="191"/>
  <c r="D37" i="191"/>
  <c r="C33" i="191"/>
  <c r="C32" i="191"/>
  <c r="C31" i="191"/>
  <c r="C30" i="191"/>
  <c r="C29" i="191"/>
  <c r="Y33" i="191"/>
  <c r="X33" i="191"/>
  <c r="W33" i="191"/>
  <c r="V33" i="191"/>
  <c r="U33" i="191"/>
  <c r="T33" i="191"/>
  <c r="S33" i="191"/>
  <c r="R33" i="191"/>
  <c r="Q33" i="191"/>
  <c r="P33" i="191"/>
  <c r="O33" i="191"/>
  <c r="N33" i="191"/>
  <c r="M33" i="191"/>
  <c r="L33" i="191"/>
  <c r="K33" i="191"/>
  <c r="J33" i="191"/>
  <c r="I33" i="191"/>
  <c r="H33" i="191"/>
  <c r="G33" i="191"/>
  <c r="F33" i="191"/>
  <c r="E33" i="191"/>
  <c r="D33" i="191"/>
  <c r="Y32" i="191"/>
  <c r="X32" i="191"/>
  <c r="W32" i="191"/>
  <c r="V32" i="191"/>
  <c r="U32" i="191"/>
  <c r="T32" i="191"/>
  <c r="S32" i="191"/>
  <c r="R32" i="191"/>
  <c r="Q32" i="191"/>
  <c r="P32" i="191"/>
  <c r="O32" i="191"/>
  <c r="N32" i="191"/>
  <c r="M32" i="191"/>
  <c r="L32" i="191"/>
  <c r="K32" i="191"/>
  <c r="J32" i="191"/>
  <c r="I32" i="191"/>
  <c r="H32" i="191"/>
  <c r="G32" i="191"/>
  <c r="F32" i="191"/>
  <c r="E32" i="191"/>
  <c r="D32" i="191"/>
  <c r="Y31" i="191"/>
  <c r="X31" i="191"/>
  <c r="W31" i="191"/>
  <c r="V31" i="191"/>
  <c r="U31" i="191"/>
  <c r="T31" i="191"/>
  <c r="S31" i="191"/>
  <c r="R31" i="191"/>
  <c r="Q31" i="191"/>
  <c r="P31" i="191"/>
  <c r="O31" i="191"/>
  <c r="N31" i="191"/>
  <c r="M31" i="191"/>
  <c r="L31" i="191"/>
  <c r="K31" i="191"/>
  <c r="J31" i="191"/>
  <c r="I31" i="191"/>
  <c r="H31" i="191"/>
  <c r="G31" i="191"/>
  <c r="F31" i="191"/>
  <c r="E31" i="191"/>
  <c r="D31" i="191"/>
  <c r="Y30" i="191"/>
  <c r="X30" i="191"/>
  <c r="W30" i="191"/>
  <c r="V30" i="191"/>
  <c r="U30" i="191"/>
  <c r="T30" i="191"/>
  <c r="S30" i="191"/>
  <c r="R30" i="191"/>
  <c r="Q30" i="191"/>
  <c r="P30" i="191"/>
  <c r="O30" i="191"/>
  <c r="N30" i="191"/>
  <c r="M30" i="191"/>
  <c r="L30" i="191"/>
  <c r="K30" i="191"/>
  <c r="J30" i="191"/>
  <c r="I30" i="191"/>
  <c r="H30" i="191"/>
  <c r="G30" i="191"/>
  <c r="F30" i="191"/>
  <c r="E30" i="191"/>
  <c r="D30" i="191"/>
  <c r="Y29" i="191"/>
  <c r="X29" i="191"/>
  <c r="W29" i="191"/>
  <c r="V29" i="191"/>
  <c r="U29" i="191"/>
  <c r="T29" i="191"/>
  <c r="S29" i="191"/>
  <c r="R29" i="191"/>
  <c r="Q29" i="191"/>
  <c r="P29" i="191"/>
  <c r="O29" i="191"/>
  <c r="N29" i="191"/>
  <c r="M29" i="191"/>
  <c r="L29" i="191"/>
  <c r="K29" i="191"/>
  <c r="J29" i="191"/>
  <c r="I29" i="191"/>
  <c r="H29" i="191"/>
  <c r="G29" i="191"/>
  <c r="F29" i="191"/>
  <c r="E29" i="191"/>
  <c r="D29" i="191"/>
  <c r="C37" i="191"/>
  <c r="Y30" i="207"/>
  <c r="X30" i="207"/>
  <c r="W30" i="207"/>
  <c r="V30" i="207"/>
  <c r="U30" i="207"/>
  <c r="T30" i="207"/>
  <c r="S30" i="207"/>
  <c r="R30" i="207"/>
  <c r="Q30" i="207"/>
  <c r="P30" i="207"/>
  <c r="O30" i="207"/>
  <c r="N30" i="207"/>
  <c r="M30" i="207"/>
  <c r="L30" i="207"/>
  <c r="K30" i="207"/>
  <c r="J30" i="207"/>
  <c r="I30" i="207"/>
  <c r="H30" i="207"/>
  <c r="G30" i="207"/>
  <c r="F30" i="207"/>
  <c r="E30" i="207"/>
  <c r="D30" i="207"/>
  <c r="C30" i="207"/>
  <c r="Y29" i="207"/>
  <c r="X29" i="207"/>
  <c r="W29" i="207"/>
  <c r="V29" i="207"/>
  <c r="U29" i="207"/>
  <c r="T29" i="207"/>
  <c r="S29" i="207"/>
  <c r="R29" i="207"/>
  <c r="Q29" i="207"/>
  <c r="P29" i="207"/>
  <c r="O29" i="207"/>
  <c r="N29" i="207"/>
  <c r="M29" i="207"/>
  <c r="L29" i="207"/>
  <c r="K29" i="207"/>
  <c r="J29" i="207"/>
  <c r="I29" i="207"/>
  <c r="H29" i="207"/>
  <c r="G29" i="207"/>
  <c r="F29" i="207"/>
  <c r="E29" i="207"/>
  <c r="D29" i="207"/>
  <c r="C29" i="207"/>
  <c r="Y28" i="207"/>
  <c r="X28" i="207"/>
  <c r="W28" i="207"/>
  <c r="V28" i="207"/>
  <c r="U28" i="207"/>
  <c r="T28" i="207"/>
  <c r="S28" i="207"/>
  <c r="R28" i="207"/>
  <c r="Q28" i="207"/>
  <c r="P28" i="207"/>
  <c r="O28" i="207"/>
  <c r="N28" i="207"/>
  <c r="M28" i="207"/>
  <c r="L28" i="207"/>
  <c r="K28" i="207"/>
  <c r="J28" i="207"/>
  <c r="I28" i="207"/>
  <c r="H28" i="207"/>
  <c r="G28" i="207"/>
  <c r="F28" i="207"/>
  <c r="E28" i="207"/>
  <c r="C28" i="207"/>
  <c r="Y27" i="207"/>
  <c r="X27" i="207"/>
  <c r="W27" i="207"/>
  <c r="V27" i="207"/>
  <c r="U27" i="207"/>
  <c r="T27" i="207"/>
  <c r="S27" i="207"/>
  <c r="R27" i="207"/>
  <c r="Q27" i="207"/>
  <c r="P27" i="207"/>
  <c r="O27" i="207"/>
  <c r="N27" i="207"/>
  <c r="M27" i="207"/>
  <c r="L27" i="207"/>
  <c r="K27" i="207"/>
  <c r="J27" i="207"/>
  <c r="I27" i="207"/>
  <c r="H27" i="207"/>
  <c r="G27" i="207"/>
  <c r="F27" i="207"/>
  <c r="E27" i="207"/>
  <c r="D27" i="207"/>
  <c r="C27" i="207"/>
  <c r="Y26" i="207"/>
  <c r="X26" i="207"/>
  <c r="W26" i="207"/>
  <c r="V26" i="207"/>
  <c r="U26" i="207"/>
  <c r="T26" i="207"/>
  <c r="S26" i="207"/>
  <c r="R26" i="207"/>
  <c r="Q26" i="207"/>
  <c r="P26" i="207"/>
  <c r="O26" i="207"/>
  <c r="N26" i="207"/>
  <c r="M26" i="207"/>
  <c r="L26" i="207"/>
  <c r="K26" i="207"/>
  <c r="J26" i="207"/>
  <c r="I26" i="207"/>
  <c r="H26" i="207"/>
  <c r="G26" i="207"/>
  <c r="F26" i="207"/>
  <c r="E26" i="207"/>
  <c r="D26" i="207"/>
  <c r="C26" i="207"/>
  <c r="D15" i="213"/>
  <c r="E15" i="213"/>
  <c r="F15" i="213"/>
  <c r="G15" i="213"/>
  <c r="H15" i="213"/>
  <c r="I15" i="213"/>
  <c r="J15" i="213"/>
  <c r="K15" i="213"/>
  <c r="L15" i="213"/>
  <c r="M15" i="213"/>
  <c r="N15" i="213"/>
  <c r="O15" i="213"/>
  <c r="P15" i="213"/>
  <c r="Q15" i="213"/>
  <c r="R15" i="213"/>
  <c r="S15" i="213"/>
  <c r="T15" i="213"/>
  <c r="U15" i="213"/>
  <c r="V15" i="213"/>
  <c r="W15" i="213"/>
  <c r="D14" i="213"/>
  <c r="E14" i="213"/>
  <c r="F14" i="213"/>
  <c r="G14" i="213"/>
  <c r="H14" i="213"/>
  <c r="I14" i="213"/>
  <c r="J14" i="213"/>
  <c r="K14" i="213"/>
  <c r="L14" i="213"/>
  <c r="M14" i="213"/>
  <c r="N14" i="213"/>
  <c r="O14" i="213"/>
  <c r="P14" i="213"/>
  <c r="Q14" i="213"/>
  <c r="R14" i="213"/>
  <c r="S14" i="213"/>
  <c r="T14" i="213"/>
  <c r="U14" i="213"/>
  <c r="V14" i="213"/>
  <c r="W14" i="213"/>
  <c r="U28" i="173" l="1"/>
  <c r="E13" i="4"/>
  <c r="V28" i="173" l="1"/>
  <c r="W28" i="173" l="1"/>
  <c r="E33" i="213"/>
  <c r="F33" i="213"/>
  <c r="G33" i="213"/>
  <c r="H33" i="213"/>
  <c r="I33" i="213"/>
  <c r="J33" i="213"/>
  <c r="K33" i="213"/>
  <c r="L33" i="213"/>
  <c r="M33" i="213"/>
  <c r="N33" i="213"/>
  <c r="O33" i="213"/>
  <c r="P33" i="213"/>
  <c r="Q33" i="213"/>
  <c r="R33" i="213"/>
  <c r="S33" i="213"/>
  <c r="T33" i="213"/>
  <c r="U33" i="213"/>
  <c r="V33" i="213"/>
  <c r="D33" i="213"/>
  <c r="E27" i="213"/>
  <c r="E30" i="213" s="1"/>
  <c r="F27" i="213"/>
  <c r="F30" i="213" s="1"/>
  <c r="G27" i="213"/>
  <c r="G30" i="213" s="1"/>
  <c r="H27" i="213"/>
  <c r="H30" i="213" s="1"/>
  <c r="I27" i="213"/>
  <c r="I30" i="213" s="1"/>
  <c r="J27" i="213"/>
  <c r="J30" i="213" s="1"/>
  <c r="K27" i="213"/>
  <c r="K30" i="213" s="1"/>
  <c r="L27" i="213"/>
  <c r="L30" i="213" s="1"/>
  <c r="M27" i="213"/>
  <c r="M30" i="213" s="1"/>
  <c r="N27" i="213"/>
  <c r="N30" i="213" s="1"/>
  <c r="O27" i="213"/>
  <c r="O30" i="213" s="1"/>
  <c r="P27" i="213"/>
  <c r="P30" i="213" s="1"/>
  <c r="Q27" i="213"/>
  <c r="Q30" i="213" s="1"/>
  <c r="R27" i="213"/>
  <c r="R30" i="213" s="1"/>
  <c r="S27" i="213"/>
  <c r="S30" i="213" s="1"/>
  <c r="T27" i="213"/>
  <c r="T30" i="213" s="1"/>
  <c r="U27" i="213"/>
  <c r="U30" i="213" s="1"/>
  <c r="V27" i="213"/>
  <c r="V30" i="213" s="1"/>
  <c r="W27" i="213"/>
  <c r="W30" i="213" s="1"/>
  <c r="E28" i="213"/>
  <c r="F28" i="213"/>
  <c r="G28" i="213"/>
  <c r="H28" i="213"/>
  <c r="I28" i="213"/>
  <c r="J28" i="213"/>
  <c r="K28" i="213"/>
  <c r="L28" i="213"/>
  <c r="M28" i="213"/>
  <c r="N28" i="213"/>
  <c r="O28" i="213"/>
  <c r="P28" i="213"/>
  <c r="Q28" i="213"/>
  <c r="R28" i="213"/>
  <c r="S28" i="213"/>
  <c r="T28" i="213"/>
  <c r="U28" i="213"/>
  <c r="V28" i="213"/>
  <c r="W28" i="213"/>
  <c r="E29" i="213"/>
  <c r="F29" i="213"/>
  <c r="G29" i="213"/>
  <c r="H29" i="213"/>
  <c r="I29" i="213"/>
  <c r="J29" i="213"/>
  <c r="K29" i="213"/>
  <c r="L29" i="213"/>
  <c r="M29" i="213"/>
  <c r="N29" i="213"/>
  <c r="O29" i="213"/>
  <c r="P29" i="213"/>
  <c r="Q29" i="213"/>
  <c r="R29" i="213"/>
  <c r="S29" i="213"/>
  <c r="T29" i="213"/>
  <c r="U29" i="213"/>
  <c r="V29" i="213"/>
  <c r="W29" i="213"/>
  <c r="D29" i="213"/>
  <c r="D28" i="213"/>
  <c r="D27" i="213"/>
  <c r="D30" i="213" s="1"/>
  <c r="X28" i="173" l="1"/>
  <c r="E13" i="213"/>
  <c r="F13" i="213"/>
  <c r="G13" i="213"/>
  <c r="H13" i="213"/>
  <c r="I13" i="213"/>
  <c r="J13" i="213"/>
  <c r="K13" i="213"/>
  <c r="L13" i="213"/>
  <c r="M13" i="213"/>
  <c r="N13" i="213"/>
  <c r="O13" i="213"/>
  <c r="P13" i="213"/>
  <c r="Q13" i="213"/>
  <c r="R13" i="213"/>
  <c r="S13" i="213"/>
  <c r="T13" i="213"/>
  <c r="U13" i="213"/>
  <c r="V13" i="213"/>
  <c r="W13" i="213"/>
  <c r="D13" i="213"/>
  <c r="E6" i="213"/>
  <c r="E9" i="213" s="1"/>
  <c r="F6" i="213"/>
  <c r="F9" i="213" s="1"/>
  <c r="G6" i="213"/>
  <c r="G9" i="213" s="1"/>
  <c r="H6" i="213"/>
  <c r="H9" i="213" s="1"/>
  <c r="I6" i="213"/>
  <c r="I9" i="213" s="1"/>
  <c r="J6" i="213"/>
  <c r="J9" i="213" s="1"/>
  <c r="K6" i="213"/>
  <c r="K9" i="213" s="1"/>
  <c r="L6" i="213"/>
  <c r="L9" i="213" s="1"/>
  <c r="M6" i="213"/>
  <c r="M9" i="213" s="1"/>
  <c r="N6" i="213"/>
  <c r="N9" i="213" s="1"/>
  <c r="O6" i="213"/>
  <c r="O9" i="213" s="1"/>
  <c r="P6" i="213"/>
  <c r="P9" i="213" s="1"/>
  <c r="Q6" i="213"/>
  <c r="Q9" i="213" s="1"/>
  <c r="R6" i="213"/>
  <c r="R9" i="213" s="1"/>
  <c r="S6" i="213"/>
  <c r="S9" i="213" s="1"/>
  <c r="T6" i="213"/>
  <c r="T9" i="213" s="1"/>
  <c r="U6" i="213"/>
  <c r="U9" i="213" s="1"/>
  <c r="V6" i="213"/>
  <c r="V9" i="213" s="1"/>
  <c r="W6" i="213"/>
  <c r="W9" i="213" s="1"/>
  <c r="E7" i="213"/>
  <c r="F7" i="213"/>
  <c r="G7" i="213"/>
  <c r="H7" i="213"/>
  <c r="I7" i="213"/>
  <c r="J7" i="213"/>
  <c r="K7" i="213"/>
  <c r="L7" i="213"/>
  <c r="M7" i="213"/>
  <c r="N7" i="213"/>
  <c r="O7" i="213"/>
  <c r="P7" i="213"/>
  <c r="Q7" i="213"/>
  <c r="R7" i="213"/>
  <c r="S7" i="213"/>
  <c r="T7" i="213"/>
  <c r="U7" i="213"/>
  <c r="V7" i="213"/>
  <c r="W7" i="213"/>
  <c r="E8" i="213"/>
  <c r="F8" i="213"/>
  <c r="G8" i="213"/>
  <c r="H8" i="213"/>
  <c r="I8" i="213"/>
  <c r="J8" i="213"/>
  <c r="K8" i="213"/>
  <c r="L8" i="213"/>
  <c r="M8" i="213"/>
  <c r="N8" i="213"/>
  <c r="O8" i="213"/>
  <c r="P8" i="213"/>
  <c r="Q8" i="213"/>
  <c r="R8" i="213"/>
  <c r="S8" i="213"/>
  <c r="T8" i="213"/>
  <c r="U8" i="213"/>
  <c r="V8" i="213"/>
  <c r="W8" i="213"/>
  <c r="D8" i="213"/>
  <c r="D7" i="213"/>
  <c r="D6" i="213"/>
  <c r="D9" i="213" s="1"/>
  <c r="Y28" i="173" l="1"/>
  <c r="B14" i="213"/>
  <c r="B21" i="213" s="1"/>
  <c r="B28" i="213" s="1"/>
  <c r="B35" i="213" s="1"/>
  <c r="B20" i="213"/>
  <c r="B27" i="213" s="1"/>
  <c r="B34" i="213" s="1"/>
  <c r="V19" i="213"/>
  <c r="U19" i="213"/>
  <c r="T19" i="213"/>
  <c r="S19" i="213"/>
  <c r="R19" i="213"/>
  <c r="Q19" i="213"/>
  <c r="P19" i="213"/>
  <c r="O19" i="213"/>
  <c r="N19" i="213"/>
  <c r="M19" i="213"/>
  <c r="L19" i="213"/>
  <c r="K19" i="213"/>
  <c r="J19" i="213"/>
  <c r="I19" i="213"/>
  <c r="H19" i="213"/>
  <c r="G19" i="213"/>
  <c r="F19" i="213"/>
  <c r="E19" i="213"/>
  <c r="D19" i="213"/>
  <c r="Z28" i="173" l="1"/>
  <c r="W14" i="211"/>
  <c r="W22" i="211" s="1"/>
  <c r="V14" i="211"/>
  <c r="V22" i="211" s="1"/>
  <c r="U14" i="211"/>
  <c r="U22" i="211" s="1"/>
  <c r="T14" i="211"/>
  <c r="T22" i="211" s="1"/>
  <c r="S14" i="211"/>
  <c r="S22" i="211" s="1"/>
  <c r="R14" i="211"/>
  <c r="R22" i="211" s="1"/>
  <c r="Q14" i="211"/>
  <c r="Q22" i="211" s="1"/>
  <c r="P14" i="211"/>
  <c r="P22" i="211" s="1"/>
  <c r="O14" i="211"/>
  <c r="O22" i="211" s="1"/>
  <c r="N14" i="211"/>
  <c r="N22" i="211" s="1"/>
  <c r="M14" i="211"/>
  <c r="M22" i="211" s="1"/>
  <c r="L14" i="211"/>
  <c r="L22" i="211" s="1"/>
  <c r="K14" i="211"/>
  <c r="K22" i="211" s="1"/>
  <c r="J14" i="211"/>
  <c r="J22" i="211" s="1"/>
  <c r="I14" i="211"/>
  <c r="I22" i="211" s="1"/>
  <c r="H14" i="211"/>
  <c r="H22" i="211" s="1"/>
  <c r="G14" i="211"/>
  <c r="G22" i="211" s="1"/>
  <c r="F14" i="211"/>
  <c r="F22" i="211" s="1"/>
  <c r="E14" i="211"/>
  <c r="E22" i="211" s="1"/>
  <c r="D14" i="211"/>
  <c r="D22" i="211" s="1"/>
  <c r="C14" i="211"/>
  <c r="C22" i="211" s="1"/>
  <c r="AA28" i="173" l="1"/>
  <c r="O75" i="209"/>
  <c r="W83" i="209"/>
  <c r="V83" i="209"/>
  <c r="U83" i="209"/>
  <c r="T83" i="209"/>
  <c r="S83" i="209"/>
  <c r="R83" i="209"/>
  <c r="Q83" i="209"/>
  <c r="P83" i="209"/>
  <c r="O83" i="209"/>
  <c r="N83" i="209"/>
  <c r="M83" i="209"/>
  <c r="L83" i="209"/>
  <c r="K83" i="209"/>
  <c r="J83" i="209"/>
  <c r="I83" i="209"/>
  <c r="H83" i="209"/>
  <c r="G83" i="209"/>
  <c r="F83" i="209"/>
  <c r="E83" i="209"/>
  <c r="D83" i="209"/>
  <c r="C83" i="209"/>
  <c r="W82" i="209"/>
  <c r="V82" i="209"/>
  <c r="U82" i="209"/>
  <c r="T82" i="209"/>
  <c r="S82" i="209"/>
  <c r="R82" i="209"/>
  <c r="Q82" i="209"/>
  <c r="P82" i="209"/>
  <c r="O82" i="209"/>
  <c r="N82" i="209"/>
  <c r="M82" i="209"/>
  <c r="L82" i="209"/>
  <c r="K82" i="209"/>
  <c r="J82" i="209"/>
  <c r="I82" i="209"/>
  <c r="H82" i="209"/>
  <c r="G82" i="209"/>
  <c r="F82" i="209"/>
  <c r="E82" i="209"/>
  <c r="D82" i="209"/>
  <c r="C82" i="209"/>
  <c r="W81" i="209"/>
  <c r="V81" i="209"/>
  <c r="U81" i="209"/>
  <c r="T81" i="209"/>
  <c r="S81" i="209"/>
  <c r="R81" i="209"/>
  <c r="Q81" i="209"/>
  <c r="P81" i="209"/>
  <c r="O81" i="209"/>
  <c r="N81" i="209"/>
  <c r="M81" i="209"/>
  <c r="L81" i="209"/>
  <c r="K81" i="209"/>
  <c r="J81" i="209"/>
  <c r="I81" i="209"/>
  <c r="H81" i="209"/>
  <c r="G81" i="209"/>
  <c r="F81" i="209"/>
  <c r="E81" i="209"/>
  <c r="D81" i="209"/>
  <c r="C81" i="209"/>
  <c r="W80" i="209"/>
  <c r="V80" i="209"/>
  <c r="U80" i="209"/>
  <c r="T80" i="209"/>
  <c r="S80" i="209"/>
  <c r="R80" i="209"/>
  <c r="Q80" i="209"/>
  <c r="P80" i="209"/>
  <c r="O80" i="209"/>
  <c r="N80" i="209"/>
  <c r="M80" i="209"/>
  <c r="L80" i="209"/>
  <c r="K80" i="209"/>
  <c r="J80" i="209"/>
  <c r="I80" i="209"/>
  <c r="H80" i="209"/>
  <c r="G80" i="209"/>
  <c r="F80" i="209"/>
  <c r="E80" i="209"/>
  <c r="D80" i="209"/>
  <c r="C80" i="209"/>
  <c r="W79" i="209"/>
  <c r="V79" i="209"/>
  <c r="U79" i="209"/>
  <c r="T79" i="209"/>
  <c r="S79" i="209"/>
  <c r="R79" i="209"/>
  <c r="Q79" i="209"/>
  <c r="P79" i="209"/>
  <c r="O79" i="209"/>
  <c r="N79" i="209"/>
  <c r="M79" i="209"/>
  <c r="L79" i="209"/>
  <c r="K79" i="209"/>
  <c r="J79" i="209"/>
  <c r="I79" i="209"/>
  <c r="H79" i="209"/>
  <c r="G79" i="209"/>
  <c r="F79" i="209"/>
  <c r="E79" i="209"/>
  <c r="D79" i="209"/>
  <c r="C79" i="209"/>
  <c r="W75" i="209"/>
  <c r="V75" i="209"/>
  <c r="U75" i="209"/>
  <c r="T75" i="209"/>
  <c r="S75" i="209"/>
  <c r="R75" i="209"/>
  <c r="Q75" i="209"/>
  <c r="P75" i="209"/>
  <c r="N75" i="209"/>
  <c r="M75" i="209"/>
  <c r="L75" i="209"/>
  <c r="K75" i="209"/>
  <c r="J75" i="209"/>
  <c r="I75" i="209"/>
  <c r="H75" i="209"/>
  <c r="G75" i="209"/>
  <c r="F75" i="209"/>
  <c r="E75" i="209"/>
  <c r="D75" i="209"/>
  <c r="C75" i="209"/>
  <c r="W74" i="209"/>
  <c r="V74" i="209"/>
  <c r="U74" i="209"/>
  <c r="T74" i="209"/>
  <c r="S74" i="209"/>
  <c r="R74" i="209"/>
  <c r="Q74" i="209"/>
  <c r="P74" i="209"/>
  <c r="O74" i="209"/>
  <c r="N74" i="209"/>
  <c r="M74" i="209"/>
  <c r="L74" i="209"/>
  <c r="K74" i="209"/>
  <c r="J74" i="209"/>
  <c r="I74" i="209"/>
  <c r="H74" i="209"/>
  <c r="G74" i="209"/>
  <c r="F74" i="209"/>
  <c r="E74" i="209"/>
  <c r="D74" i="209"/>
  <c r="C74" i="209"/>
  <c r="W73" i="209"/>
  <c r="V73" i="209"/>
  <c r="U73" i="209"/>
  <c r="T73" i="209"/>
  <c r="S73" i="209"/>
  <c r="R73" i="209"/>
  <c r="Q73" i="209"/>
  <c r="P73" i="209"/>
  <c r="O73" i="209"/>
  <c r="N73" i="209"/>
  <c r="M73" i="209"/>
  <c r="L73" i="209"/>
  <c r="K73" i="209"/>
  <c r="J73" i="209"/>
  <c r="I73" i="209"/>
  <c r="H73" i="209"/>
  <c r="G73" i="209"/>
  <c r="F73" i="209"/>
  <c r="E73" i="209"/>
  <c r="D73" i="209"/>
  <c r="C73" i="209"/>
  <c r="W72" i="209"/>
  <c r="V72" i="209"/>
  <c r="U72" i="209"/>
  <c r="T72" i="209"/>
  <c r="S72" i="209"/>
  <c r="R72" i="209"/>
  <c r="Q72" i="209"/>
  <c r="P72" i="209"/>
  <c r="O72" i="209"/>
  <c r="N72" i="209"/>
  <c r="M72" i="209"/>
  <c r="L72" i="209"/>
  <c r="K72" i="209"/>
  <c r="J72" i="209"/>
  <c r="I72" i="209"/>
  <c r="H72" i="209"/>
  <c r="G72" i="209"/>
  <c r="F72" i="209"/>
  <c r="E72" i="209"/>
  <c r="D72" i="209"/>
  <c r="C72" i="209"/>
  <c r="W71" i="209"/>
  <c r="V71" i="209"/>
  <c r="U71" i="209"/>
  <c r="T71" i="209"/>
  <c r="S71" i="209"/>
  <c r="R71" i="209"/>
  <c r="Q71" i="209"/>
  <c r="P71" i="209"/>
  <c r="O71" i="209"/>
  <c r="N71" i="209"/>
  <c r="M71" i="209"/>
  <c r="L71" i="209"/>
  <c r="K71" i="209"/>
  <c r="J71" i="209"/>
  <c r="I71" i="209"/>
  <c r="H71" i="209"/>
  <c r="G71" i="209"/>
  <c r="F71" i="209"/>
  <c r="E71" i="209"/>
  <c r="D71" i="209"/>
  <c r="C71" i="209"/>
  <c r="D64" i="209"/>
  <c r="E64" i="209"/>
  <c r="F64" i="209"/>
  <c r="G64" i="209"/>
  <c r="H64" i="209"/>
  <c r="I64" i="209"/>
  <c r="J64" i="209"/>
  <c r="K64" i="209"/>
  <c r="L64" i="209"/>
  <c r="M64" i="209"/>
  <c r="N64" i="209"/>
  <c r="O64" i="209"/>
  <c r="P64" i="209"/>
  <c r="Q64" i="209"/>
  <c r="R64" i="209"/>
  <c r="S64" i="209"/>
  <c r="T64" i="209"/>
  <c r="U64" i="209"/>
  <c r="V64" i="209"/>
  <c r="W64" i="209"/>
  <c r="D65" i="209"/>
  <c r="E65" i="209"/>
  <c r="F65" i="209"/>
  <c r="G65" i="209"/>
  <c r="H65" i="209"/>
  <c r="I65" i="209"/>
  <c r="J65" i="209"/>
  <c r="K65" i="209"/>
  <c r="L65" i="209"/>
  <c r="M65" i="209"/>
  <c r="N65" i="209"/>
  <c r="O65" i="209"/>
  <c r="P65" i="209"/>
  <c r="Q65" i="209"/>
  <c r="R65" i="209"/>
  <c r="S65" i="209"/>
  <c r="T65" i="209"/>
  <c r="U65" i="209"/>
  <c r="V65" i="209"/>
  <c r="W65" i="209"/>
  <c r="D66" i="209"/>
  <c r="E66" i="209"/>
  <c r="F66" i="209"/>
  <c r="G66" i="209"/>
  <c r="H66" i="209"/>
  <c r="I66" i="209"/>
  <c r="J66" i="209"/>
  <c r="K66" i="209"/>
  <c r="L66" i="209"/>
  <c r="M66" i="209"/>
  <c r="N66" i="209"/>
  <c r="O66" i="209"/>
  <c r="P66" i="209"/>
  <c r="Q66" i="209"/>
  <c r="R66" i="209"/>
  <c r="S66" i="209"/>
  <c r="T66" i="209"/>
  <c r="U66" i="209"/>
  <c r="V66" i="209"/>
  <c r="W66" i="209"/>
  <c r="D67" i="209"/>
  <c r="E67" i="209"/>
  <c r="F67" i="209"/>
  <c r="G67" i="209"/>
  <c r="H67" i="209"/>
  <c r="I67" i="209"/>
  <c r="J67" i="209"/>
  <c r="K67" i="209"/>
  <c r="L67" i="209"/>
  <c r="M67" i="209"/>
  <c r="N67" i="209"/>
  <c r="O67" i="209"/>
  <c r="P67" i="209"/>
  <c r="Q67" i="209"/>
  <c r="R67" i="209"/>
  <c r="S67" i="209"/>
  <c r="T67" i="209"/>
  <c r="U67" i="209"/>
  <c r="V67" i="209"/>
  <c r="W67" i="209"/>
  <c r="D63" i="209"/>
  <c r="E63" i="209"/>
  <c r="F63" i="209"/>
  <c r="G63" i="209"/>
  <c r="H63" i="209"/>
  <c r="I63" i="209"/>
  <c r="J63" i="209"/>
  <c r="K63" i="209"/>
  <c r="L63" i="209"/>
  <c r="M63" i="209"/>
  <c r="N63" i="209"/>
  <c r="O63" i="209"/>
  <c r="P63" i="209"/>
  <c r="Q63" i="209"/>
  <c r="R63" i="209"/>
  <c r="S63" i="209"/>
  <c r="T63" i="209"/>
  <c r="U63" i="209"/>
  <c r="V63" i="209"/>
  <c r="W63" i="209"/>
  <c r="W70" i="209"/>
  <c r="W78" i="209" s="1"/>
  <c r="V70" i="209"/>
  <c r="V78" i="209" s="1"/>
  <c r="U70" i="209"/>
  <c r="U78" i="209" s="1"/>
  <c r="T70" i="209"/>
  <c r="T78" i="209" s="1"/>
  <c r="S70" i="209"/>
  <c r="S78" i="209" s="1"/>
  <c r="R70" i="209"/>
  <c r="R78" i="209" s="1"/>
  <c r="Q70" i="209"/>
  <c r="Q78" i="209" s="1"/>
  <c r="P70" i="209"/>
  <c r="P78" i="209" s="1"/>
  <c r="O70" i="209"/>
  <c r="O78" i="209" s="1"/>
  <c r="N70" i="209"/>
  <c r="N78" i="209" s="1"/>
  <c r="M70" i="209"/>
  <c r="M78" i="209" s="1"/>
  <c r="L70" i="209"/>
  <c r="L78" i="209" s="1"/>
  <c r="K70" i="209"/>
  <c r="K78" i="209" s="1"/>
  <c r="J70" i="209"/>
  <c r="J78" i="209" s="1"/>
  <c r="I70" i="209"/>
  <c r="I78" i="209" s="1"/>
  <c r="H70" i="209"/>
  <c r="H78" i="209" s="1"/>
  <c r="G70" i="209"/>
  <c r="G78" i="209" s="1"/>
  <c r="F70" i="209"/>
  <c r="F78" i="209" s="1"/>
  <c r="E70" i="209"/>
  <c r="E78" i="209" s="1"/>
  <c r="D70" i="209"/>
  <c r="D78" i="209" s="1"/>
  <c r="C78" i="209"/>
  <c r="W14" i="209"/>
  <c r="W22" i="209" s="1"/>
  <c r="W45" i="209" s="1"/>
  <c r="W50" i="209" s="1"/>
  <c r="W55" i="209" s="1"/>
  <c r="V14" i="209"/>
  <c r="V22" i="209" s="1"/>
  <c r="V45" i="209" s="1"/>
  <c r="V50" i="209" s="1"/>
  <c r="V55" i="209" s="1"/>
  <c r="U14" i="209"/>
  <c r="U22" i="209" s="1"/>
  <c r="U45" i="209" s="1"/>
  <c r="U50" i="209" s="1"/>
  <c r="U55" i="209" s="1"/>
  <c r="T14" i="209"/>
  <c r="T22" i="209" s="1"/>
  <c r="T45" i="209" s="1"/>
  <c r="T50" i="209" s="1"/>
  <c r="T55" i="209" s="1"/>
  <c r="S14" i="209"/>
  <c r="S22" i="209" s="1"/>
  <c r="S45" i="209" s="1"/>
  <c r="S50" i="209" s="1"/>
  <c r="S55" i="209" s="1"/>
  <c r="R14" i="209"/>
  <c r="R22" i="209" s="1"/>
  <c r="R45" i="209" s="1"/>
  <c r="R50" i="209" s="1"/>
  <c r="R55" i="209" s="1"/>
  <c r="Q14" i="209"/>
  <c r="Q22" i="209" s="1"/>
  <c r="Q45" i="209" s="1"/>
  <c r="Q50" i="209" s="1"/>
  <c r="Q55" i="209" s="1"/>
  <c r="P14" i="209"/>
  <c r="P22" i="209" s="1"/>
  <c r="P45" i="209" s="1"/>
  <c r="P50" i="209" s="1"/>
  <c r="P55" i="209" s="1"/>
  <c r="O14" i="209"/>
  <c r="O22" i="209" s="1"/>
  <c r="O45" i="209" s="1"/>
  <c r="O50" i="209" s="1"/>
  <c r="O55" i="209" s="1"/>
  <c r="N14" i="209"/>
  <c r="N22" i="209" s="1"/>
  <c r="N45" i="209" s="1"/>
  <c r="N50" i="209" s="1"/>
  <c r="N55" i="209" s="1"/>
  <c r="M14" i="209"/>
  <c r="M22" i="209" s="1"/>
  <c r="M45" i="209" s="1"/>
  <c r="M50" i="209" s="1"/>
  <c r="M55" i="209" s="1"/>
  <c r="L14" i="209"/>
  <c r="L22" i="209" s="1"/>
  <c r="L45" i="209" s="1"/>
  <c r="L50" i="209" s="1"/>
  <c r="L55" i="209" s="1"/>
  <c r="K14" i="209"/>
  <c r="K22" i="209" s="1"/>
  <c r="K45" i="209" s="1"/>
  <c r="K50" i="209" s="1"/>
  <c r="K55" i="209" s="1"/>
  <c r="J14" i="209"/>
  <c r="J22" i="209" s="1"/>
  <c r="J45" i="209" s="1"/>
  <c r="J50" i="209" s="1"/>
  <c r="J55" i="209" s="1"/>
  <c r="I14" i="209"/>
  <c r="I22" i="209" s="1"/>
  <c r="I45" i="209" s="1"/>
  <c r="I50" i="209" s="1"/>
  <c r="I55" i="209" s="1"/>
  <c r="H14" i="209"/>
  <c r="H22" i="209" s="1"/>
  <c r="H45" i="209" s="1"/>
  <c r="H50" i="209" s="1"/>
  <c r="H55" i="209" s="1"/>
  <c r="G14" i="209"/>
  <c r="G22" i="209" s="1"/>
  <c r="G45" i="209" s="1"/>
  <c r="G50" i="209" s="1"/>
  <c r="G55" i="209" s="1"/>
  <c r="F14" i="209"/>
  <c r="F22" i="209" s="1"/>
  <c r="F45" i="209" s="1"/>
  <c r="F50" i="209" s="1"/>
  <c r="F55" i="209" s="1"/>
  <c r="E14" i="209"/>
  <c r="E22" i="209" s="1"/>
  <c r="E45" i="209" s="1"/>
  <c r="E50" i="209" s="1"/>
  <c r="E55" i="209" s="1"/>
  <c r="D14" i="209"/>
  <c r="D22" i="209" s="1"/>
  <c r="D45" i="209" s="1"/>
  <c r="D50" i="209" s="1"/>
  <c r="D55" i="209" s="1"/>
  <c r="C14" i="209"/>
  <c r="C22" i="209" s="1"/>
  <c r="C45" i="209" s="1"/>
  <c r="C50" i="209" s="1"/>
  <c r="C55" i="209" s="1"/>
  <c r="AB28" i="173" l="1"/>
  <c r="Y16" i="208"/>
  <c r="Y24" i="208" s="1"/>
  <c r="Y34" i="208" s="1"/>
  <c r="Y42" i="208" s="1"/>
  <c r="Y50" i="208" s="1"/>
  <c r="X16" i="208"/>
  <c r="X24" i="208" s="1"/>
  <c r="X34" i="208" s="1"/>
  <c r="X42" i="208" s="1"/>
  <c r="X50" i="208" s="1"/>
  <c r="W16" i="208"/>
  <c r="W24" i="208" s="1"/>
  <c r="W34" i="208" s="1"/>
  <c r="W42" i="208" s="1"/>
  <c r="W50" i="208" s="1"/>
  <c r="V16" i="208"/>
  <c r="V24" i="208" s="1"/>
  <c r="V34" i="208" s="1"/>
  <c r="V42" i="208" s="1"/>
  <c r="V50" i="208" s="1"/>
  <c r="U16" i="208"/>
  <c r="U24" i="208" s="1"/>
  <c r="U34" i="208" s="1"/>
  <c r="U42" i="208" s="1"/>
  <c r="U50" i="208" s="1"/>
  <c r="T16" i="208"/>
  <c r="T24" i="208" s="1"/>
  <c r="T34" i="208" s="1"/>
  <c r="T42" i="208" s="1"/>
  <c r="T50" i="208" s="1"/>
  <c r="S16" i="208"/>
  <c r="S24" i="208" s="1"/>
  <c r="S34" i="208" s="1"/>
  <c r="S42" i="208" s="1"/>
  <c r="S50" i="208" s="1"/>
  <c r="R16" i="208"/>
  <c r="R24" i="208" s="1"/>
  <c r="R34" i="208" s="1"/>
  <c r="R42" i="208" s="1"/>
  <c r="R50" i="208" s="1"/>
  <c r="Q16" i="208"/>
  <c r="Q24" i="208" s="1"/>
  <c r="Q34" i="208" s="1"/>
  <c r="Q42" i="208" s="1"/>
  <c r="Q50" i="208" s="1"/>
  <c r="P16" i="208"/>
  <c r="P24" i="208" s="1"/>
  <c r="P34" i="208" s="1"/>
  <c r="P42" i="208" s="1"/>
  <c r="P50" i="208" s="1"/>
  <c r="O16" i="208"/>
  <c r="O24" i="208" s="1"/>
  <c r="O34" i="208" s="1"/>
  <c r="O42" i="208" s="1"/>
  <c r="O50" i="208" s="1"/>
  <c r="N16" i="208"/>
  <c r="N24" i="208" s="1"/>
  <c r="N34" i="208" s="1"/>
  <c r="N42" i="208" s="1"/>
  <c r="N50" i="208" s="1"/>
  <c r="M16" i="208"/>
  <c r="M24" i="208" s="1"/>
  <c r="M34" i="208" s="1"/>
  <c r="M42" i="208" s="1"/>
  <c r="M50" i="208" s="1"/>
  <c r="L16" i="208"/>
  <c r="L24" i="208" s="1"/>
  <c r="L34" i="208" s="1"/>
  <c r="L42" i="208" s="1"/>
  <c r="L50" i="208" s="1"/>
  <c r="K16" i="208"/>
  <c r="K24" i="208" s="1"/>
  <c r="K34" i="208" s="1"/>
  <c r="K42" i="208" s="1"/>
  <c r="K50" i="208" s="1"/>
  <c r="J16" i="208"/>
  <c r="J24" i="208" s="1"/>
  <c r="J34" i="208" s="1"/>
  <c r="J42" i="208" s="1"/>
  <c r="J50" i="208" s="1"/>
  <c r="I16" i="208"/>
  <c r="I24" i="208" s="1"/>
  <c r="I34" i="208" s="1"/>
  <c r="I42" i="208" s="1"/>
  <c r="I50" i="208" s="1"/>
  <c r="H16" i="208"/>
  <c r="H24" i="208" s="1"/>
  <c r="H34" i="208" s="1"/>
  <c r="H42" i="208" s="1"/>
  <c r="H50" i="208" s="1"/>
  <c r="G16" i="208"/>
  <c r="G24" i="208" s="1"/>
  <c r="G34" i="208" s="1"/>
  <c r="G42" i="208" s="1"/>
  <c r="G50" i="208" s="1"/>
  <c r="F16" i="208"/>
  <c r="F24" i="208" s="1"/>
  <c r="F34" i="208" s="1"/>
  <c r="F42" i="208" s="1"/>
  <c r="F50" i="208" s="1"/>
  <c r="E16" i="208"/>
  <c r="E24" i="208" s="1"/>
  <c r="E34" i="208" s="1"/>
  <c r="E42" i="208" s="1"/>
  <c r="E50" i="208" s="1"/>
  <c r="D16" i="208"/>
  <c r="D24" i="208" s="1"/>
  <c r="D34" i="208" s="1"/>
  <c r="D42" i="208" s="1"/>
  <c r="D50" i="208" s="1"/>
  <c r="C16" i="208"/>
  <c r="C24" i="208" s="1"/>
  <c r="C34" i="208" s="1"/>
  <c r="C42" i="208" s="1"/>
  <c r="C50" i="208" s="1"/>
  <c r="AC28" i="173" l="1"/>
  <c r="W33" i="207"/>
  <c r="G33" i="207"/>
  <c r="Y14" i="207"/>
  <c r="Y33" i="207" s="1"/>
  <c r="X14" i="207"/>
  <c r="X33" i="207" s="1"/>
  <c r="W14" i="207"/>
  <c r="V14" i="207"/>
  <c r="V33" i="207" s="1"/>
  <c r="U14" i="207"/>
  <c r="U33" i="207" s="1"/>
  <c r="T14" i="207"/>
  <c r="T33" i="207" s="1"/>
  <c r="S14" i="207"/>
  <c r="S33" i="207" s="1"/>
  <c r="R14" i="207"/>
  <c r="R33" i="207" s="1"/>
  <c r="Q14" i="207"/>
  <c r="Q33" i="207" s="1"/>
  <c r="P14" i="207"/>
  <c r="P33" i="207" s="1"/>
  <c r="O14" i="207"/>
  <c r="O33" i="207" s="1"/>
  <c r="N14" i="207"/>
  <c r="N33" i="207" s="1"/>
  <c r="M14" i="207"/>
  <c r="M33" i="207" s="1"/>
  <c r="L14" i="207"/>
  <c r="L33" i="207" s="1"/>
  <c r="K14" i="207"/>
  <c r="K33" i="207" s="1"/>
  <c r="J14" i="207"/>
  <c r="J33" i="207" s="1"/>
  <c r="I14" i="207"/>
  <c r="I33" i="207" s="1"/>
  <c r="H14" i="207"/>
  <c r="H33" i="207" s="1"/>
  <c r="G14" i="207"/>
  <c r="F14" i="207"/>
  <c r="F33" i="207" s="1"/>
  <c r="E14" i="207"/>
  <c r="E33" i="207" s="1"/>
  <c r="D14" i="207"/>
  <c r="D33" i="207" s="1"/>
  <c r="C14" i="207"/>
  <c r="C33" i="207" s="1"/>
  <c r="D17" i="205"/>
  <c r="D25" i="205" s="1"/>
  <c r="D36" i="205" s="1"/>
  <c r="E17" i="205"/>
  <c r="E25" i="205" s="1"/>
  <c r="E36" i="205" s="1"/>
  <c r="F17" i="205"/>
  <c r="F25" i="205" s="1"/>
  <c r="F36" i="205" s="1"/>
  <c r="G17" i="205"/>
  <c r="G25" i="205" s="1"/>
  <c r="G36" i="205" s="1"/>
  <c r="H17" i="205"/>
  <c r="H25" i="205" s="1"/>
  <c r="H36" i="205" s="1"/>
  <c r="I17" i="205"/>
  <c r="I25" i="205" s="1"/>
  <c r="I36" i="205" s="1"/>
  <c r="J17" i="205"/>
  <c r="J25" i="205" s="1"/>
  <c r="J36" i="205" s="1"/>
  <c r="K17" i="205"/>
  <c r="K25" i="205" s="1"/>
  <c r="K36" i="205" s="1"/>
  <c r="L17" i="205"/>
  <c r="L25" i="205" s="1"/>
  <c r="L36" i="205" s="1"/>
  <c r="M17" i="205"/>
  <c r="M25" i="205" s="1"/>
  <c r="M36" i="205" s="1"/>
  <c r="N17" i="205"/>
  <c r="N25" i="205" s="1"/>
  <c r="N36" i="205" s="1"/>
  <c r="O17" i="205"/>
  <c r="O25" i="205" s="1"/>
  <c r="O36" i="205" s="1"/>
  <c r="P17" i="205"/>
  <c r="P25" i="205" s="1"/>
  <c r="P36" i="205" s="1"/>
  <c r="Q17" i="205"/>
  <c r="Q25" i="205" s="1"/>
  <c r="Q36" i="205" s="1"/>
  <c r="R17" i="205"/>
  <c r="R25" i="205" s="1"/>
  <c r="R36" i="205" s="1"/>
  <c r="S17" i="205"/>
  <c r="S25" i="205" s="1"/>
  <c r="S36" i="205" s="1"/>
  <c r="T17" i="205"/>
  <c r="T25" i="205" s="1"/>
  <c r="T36" i="205" s="1"/>
  <c r="U17" i="205"/>
  <c r="U25" i="205" s="1"/>
  <c r="U36" i="205" s="1"/>
  <c r="V17" i="205"/>
  <c r="V25" i="205" s="1"/>
  <c r="V36" i="205" s="1"/>
  <c r="W17" i="205"/>
  <c r="W25" i="205" s="1"/>
  <c r="W36" i="205" s="1"/>
  <c r="X17" i="205"/>
  <c r="X25" i="205" s="1"/>
  <c r="X36" i="205" s="1"/>
  <c r="Y17" i="205"/>
  <c r="Y25" i="205" s="1"/>
  <c r="Y36" i="205" s="1"/>
  <c r="C17" i="205"/>
  <c r="C25" i="205" s="1"/>
  <c r="C36" i="205" s="1"/>
  <c r="V44" i="205" l="1"/>
  <c r="V52" i="205" s="1"/>
  <c r="N44" i="205"/>
  <c r="N52" i="205" s="1"/>
  <c r="F44" i="205"/>
  <c r="F52" i="205" s="1"/>
  <c r="Y44" i="205"/>
  <c r="Y52" i="205" s="1"/>
  <c r="U44" i="205"/>
  <c r="U52" i="205" s="1"/>
  <c r="Q44" i="205"/>
  <c r="Q52" i="205" s="1"/>
  <c r="M44" i="205"/>
  <c r="M52" i="205" s="1"/>
  <c r="I44" i="205"/>
  <c r="I52" i="205" s="1"/>
  <c r="E44" i="205"/>
  <c r="E52" i="205" s="1"/>
  <c r="R44" i="205"/>
  <c r="R52" i="205" s="1"/>
  <c r="J44" i="205"/>
  <c r="J52" i="205" s="1"/>
  <c r="C44" i="205"/>
  <c r="C52" i="205" s="1"/>
  <c r="X44" i="205"/>
  <c r="X52" i="205" s="1"/>
  <c r="T44" i="205"/>
  <c r="T52" i="205" s="1"/>
  <c r="P44" i="205"/>
  <c r="P52" i="205" s="1"/>
  <c r="L44" i="205"/>
  <c r="L52" i="205" s="1"/>
  <c r="H44" i="205"/>
  <c r="H52" i="205" s="1"/>
  <c r="D44" i="205"/>
  <c r="D52" i="205" s="1"/>
  <c r="W44" i="205"/>
  <c r="W52" i="205" s="1"/>
  <c r="S44" i="205"/>
  <c r="S52" i="205" s="1"/>
  <c r="O44" i="205"/>
  <c r="O52" i="205" s="1"/>
  <c r="K44" i="205"/>
  <c r="K52" i="205" s="1"/>
  <c r="G44" i="205"/>
  <c r="G52" i="205" s="1"/>
  <c r="AD28" i="173"/>
  <c r="F13" i="161"/>
  <c r="F13" i="162"/>
  <c r="E8" i="202"/>
  <c r="E9" i="202"/>
  <c r="E10" i="202"/>
  <c r="E11" i="202"/>
  <c r="E12" i="202"/>
  <c r="E7" i="202"/>
  <c r="AE28" i="173" l="1"/>
  <c r="C36" i="191"/>
  <c r="C44" i="191"/>
  <c r="C52" i="191" s="1"/>
  <c r="D36" i="191"/>
  <c r="E36" i="191"/>
  <c r="F36" i="191"/>
  <c r="G36" i="191"/>
  <c r="D44" i="191"/>
  <c r="D52" i="191" s="1"/>
  <c r="E44" i="191"/>
  <c r="E52" i="191" s="1"/>
  <c r="F44" i="191"/>
  <c r="F52" i="191" s="1"/>
  <c r="G44" i="191"/>
  <c r="G52" i="191" s="1"/>
  <c r="AF28" i="173" l="1"/>
  <c r="D148" i="181"/>
  <c r="C130" i="181"/>
  <c r="C128" i="181"/>
  <c r="C127" i="181"/>
  <c r="C111" i="181"/>
  <c r="AG28" i="173" l="1"/>
  <c r="C34" i="180"/>
  <c r="C87" i="180"/>
  <c r="AI28" i="173" l="1"/>
  <c r="AH28" i="173"/>
  <c r="H44" i="191"/>
  <c r="H52" i="191" s="1"/>
  <c r="I44" i="191"/>
  <c r="I52" i="191" s="1"/>
  <c r="J44" i="191"/>
  <c r="J52" i="191" s="1"/>
  <c r="K44" i="191"/>
  <c r="K52" i="191" s="1"/>
  <c r="L44" i="191"/>
  <c r="L52" i="191" s="1"/>
  <c r="M44" i="191"/>
  <c r="M52" i="191" s="1"/>
  <c r="N44" i="191"/>
  <c r="N52" i="191" s="1"/>
  <c r="O44" i="191"/>
  <c r="O52" i="191" s="1"/>
  <c r="P44" i="191"/>
  <c r="P52" i="191" s="1"/>
  <c r="Q44" i="191"/>
  <c r="Q52" i="191" s="1"/>
  <c r="R44" i="191"/>
  <c r="R52" i="191" s="1"/>
  <c r="S44" i="191"/>
  <c r="S52" i="191" s="1"/>
  <c r="T44" i="191"/>
  <c r="T52" i="191" s="1"/>
  <c r="U44" i="191"/>
  <c r="U52" i="191" s="1"/>
  <c r="V44" i="191"/>
  <c r="V52" i="191" s="1"/>
  <c r="W44" i="191"/>
  <c r="W52" i="191" s="1"/>
  <c r="X44" i="191"/>
  <c r="X52" i="191" s="1"/>
  <c r="Y44" i="191"/>
  <c r="Y52" i="191" s="1"/>
  <c r="H36" i="191"/>
  <c r="I36" i="191"/>
  <c r="J36" i="191"/>
  <c r="K36" i="191"/>
  <c r="L36" i="191"/>
  <c r="M36" i="191"/>
  <c r="N36" i="191"/>
  <c r="O36" i="191"/>
  <c r="P36" i="191"/>
  <c r="Q36" i="191"/>
  <c r="R36" i="191"/>
  <c r="S36" i="191"/>
  <c r="T36" i="191"/>
  <c r="U36" i="191"/>
  <c r="V36" i="191"/>
  <c r="W36" i="191"/>
  <c r="X36" i="191"/>
  <c r="Y36" i="191"/>
  <c r="H9" i="160" l="1"/>
  <c r="E7" i="160" l="1"/>
  <c r="E8" i="160"/>
  <c r="E9" i="160"/>
  <c r="E10" i="160"/>
  <c r="E11" i="160"/>
  <c r="E12" i="160"/>
  <c r="E13" i="160"/>
  <c r="E14" i="160"/>
  <c r="E15" i="160"/>
  <c r="E16" i="160"/>
  <c r="E17" i="160"/>
  <c r="E18" i="160"/>
  <c r="E19" i="160"/>
  <c r="E20" i="160"/>
  <c r="E21" i="160"/>
  <c r="E22" i="160"/>
  <c r="E23" i="160"/>
  <c r="E24" i="160"/>
  <c r="E25" i="160"/>
  <c r="E26" i="160"/>
  <c r="E27" i="160"/>
  <c r="E28" i="160"/>
  <c r="E29" i="160"/>
  <c r="E30" i="160"/>
  <c r="E31" i="160"/>
  <c r="E32" i="160"/>
  <c r="E33" i="160"/>
  <c r="E34" i="160"/>
  <c r="E35" i="160"/>
  <c r="E36" i="160"/>
  <c r="E37" i="160"/>
  <c r="E38" i="160"/>
  <c r="E39" i="160"/>
  <c r="E40" i="160"/>
  <c r="E41" i="160"/>
  <c r="E42" i="160"/>
  <c r="E43" i="160"/>
  <c r="E44" i="160"/>
  <c r="E45" i="160"/>
  <c r="E46" i="160"/>
  <c r="E47" i="160"/>
  <c r="E48" i="160"/>
  <c r="E49" i="160"/>
  <c r="E50" i="160"/>
  <c r="E51" i="160"/>
  <c r="E52" i="160"/>
  <c r="E53" i="160"/>
  <c r="E54" i="160"/>
  <c r="E55" i="160"/>
  <c r="E56" i="160"/>
  <c r="E57" i="160"/>
  <c r="E58" i="160"/>
  <c r="E59" i="160"/>
  <c r="E60" i="160"/>
  <c r="E61" i="160"/>
  <c r="E62" i="160"/>
  <c r="E63" i="160"/>
  <c r="E64" i="160"/>
  <c r="E65" i="160"/>
  <c r="E66" i="160"/>
  <c r="E67" i="160"/>
  <c r="E68" i="160"/>
  <c r="E6" i="160"/>
  <c r="E9" i="154" l="1"/>
  <c r="E8" i="154"/>
  <c r="E7" i="154"/>
  <c r="E6" i="154"/>
  <c r="D10" i="154"/>
  <c r="D11" i="154" s="1"/>
  <c r="D12" i="154" s="1"/>
  <c r="D13" i="154" s="1"/>
  <c r="D14" i="154" s="1"/>
  <c r="D15" i="154" s="1"/>
  <c r="D16" i="154" s="1"/>
  <c r="D17" i="154" s="1"/>
  <c r="D18" i="154" s="1"/>
  <c r="E18" i="154" s="1"/>
  <c r="G5" i="66"/>
  <c r="G6" i="66" s="1"/>
  <c r="G7" i="66" s="1"/>
  <c r="G8" i="66" s="1"/>
  <c r="G9" i="66" s="1"/>
  <c r="G10" i="66" s="1"/>
  <c r="G11" i="66" s="1"/>
  <c r="G12" i="66" s="1"/>
  <c r="G13" i="66" s="1"/>
  <c r="G14" i="66" s="1"/>
  <c r="G15" i="66" s="1"/>
  <c r="G16" i="66" s="1"/>
  <c r="G17" i="66" s="1"/>
  <c r="E15" i="154" l="1"/>
  <c r="E11" i="154"/>
  <c r="E12" i="154"/>
  <c r="E16" i="154"/>
  <c r="E13" i="154"/>
  <c r="E17" i="154"/>
  <c r="N17" i="154" s="1"/>
  <c r="E16" i="66" s="1"/>
  <c r="E10" i="154"/>
  <c r="E14" i="154"/>
  <c r="N9" i="154"/>
  <c r="E8" i="66" s="1"/>
  <c r="H18" i="154"/>
  <c r="N18" i="154" s="1"/>
  <c r="E17" i="66" s="1"/>
  <c r="H17" i="154"/>
  <c r="H16" i="154"/>
  <c r="H15" i="154"/>
  <c r="N15" i="154" s="1"/>
  <c r="E14" i="66" s="1"/>
  <c r="H14" i="154"/>
  <c r="H13" i="154"/>
  <c r="H12" i="154"/>
  <c r="H11" i="154"/>
  <c r="N11" i="154" s="1"/>
  <c r="E10" i="66" s="1"/>
  <c r="H10" i="154"/>
  <c r="N10" i="154" s="1"/>
  <c r="E9" i="66" s="1"/>
  <c r="H9" i="154"/>
  <c r="H8" i="154"/>
  <c r="N8" i="154" s="1"/>
  <c r="E7" i="66" s="1"/>
  <c r="H7" i="154"/>
  <c r="N7" i="154" s="1"/>
  <c r="E6" i="66" s="1"/>
  <c r="H6" i="154"/>
  <c r="N6" i="154" s="1"/>
  <c r="E5" i="66" s="1"/>
  <c r="N14" i="154" l="1"/>
  <c r="E13" i="66" s="1"/>
  <c r="N12" i="154"/>
  <c r="E11" i="66" s="1"/>
  <c r="N13" i="154"/>
  <c r="E12" i="66" s="1"/>
  <c r="N16" i="154"/>
  <c r="E15" i="66" s="1"/>
  <c r="D19" i="3" l="1"/>
  <c r="D18" i="3"/>
  <c r="D17" i="3"/>
  <c r="D16" i="3"/>
  <c r="D15" i="3"/>
  <c r="D14" i="3"/>
  <c r="D13" i="3"/>
  <c r="D12" i="3"/>
  <c r="D11" i="3"/>
  <c r="D10" i="3"/>
  <c r="D9" i="3"/>
  <c r="D8" i="3"/>
  <c r="D7" i="3"/>
  <c r="D6" i="3"/>
  <c r="D5" i="4" l="1"/>
  <c r="D6" i="4"/>
  <c r="D27" i="4"/>
  <c r="D26" i="4"/>
  <c r="D25" i="4"/>
  <c r="D24" i="4"/>
  <c r="D23" i="4"/>
  <c r="D22" i="4"/>
  <c r="D21" i="4"/>
  <c r="D20" i="4"/>
  <c r="D19" i="4"/>
  <c r="D18" i="4"/>
  <c r="D17" i="4"/>
  <c r="D16" i="4"/>
  <c r="D15" i="4"/>
  <c r="D14" i="4"/>
  <c r="D12" i="4"/>
  <c r="D11" i="4"/>
  <c r="D10" i="4"/>
  <c r="D9" i="4"/>
  <c r="D8" i="4"/>
  <c r="D7" i="4"/>
  <c r="D13" i="4"/>
  <c r="E12" i="4"/>
  <c r="F12" i="4" s="1"/>
  <c r="E11" i="4"/>
  <c r="F11" i="4" s="1"/>
  <c r="E10" i="4"/>
  <c r="F10" i="4" s="1"/>
  <c r="E9" i="4"/>
  <c r="F9" i="4" s="1"/>
  <c r="E8" i="4"/>
  <c r="F8" i="4" s="1"/>
  <c r="E7" i="4"/>
  <c r="F7" i="4" s="1"/>
  <c r="E6" i="4"/>
  <c r="F6" i="4" s="1"/>
  <c r="E27" i="4"/>
  <c r="G27" i="4" s="1"/>
  <c r="D17" i="66" s="1"/>
  <c r="E26" i="4"/>
  <c r="G26" i="4" s="1"/>
  <c r="D16" i="66" s="1"/>
  <c r="E25" i="4"/>
  <c r="G25" i="4" s="1"/>
  <c r="D15" i="66" s="1"/>
  <c r="E24" i="4"/>
  <c r="G24" i="4" s="1"/>
  <c r="D14" i="66" s="1"/>
  <c r="E23" i="4"/>
  <c r="G23" i="4" s="1"/>
  <c r="D13" i="66" s="1"/>
  <c r="E22" i="4"/>
  <c r="G22" i="4" s="1"/>
  <c r="D12" i="66" s="1"/>
  <c r="E21" i="4"/>
  <c r="G21" i="4" s="1"/>
  <c r="D11" i="66" s="1"/>
  <c r="E20" i="4"/>
  <c r="G20" i="4" s="1"/>
  <c r="D10" i="66" s="1"/>
  <c r="E19" i="4"/>
  <c r="G19" i="4" s="1"/>
  <c r="D9" i="66" s="1"/>
  <c r="E18" i="4"/>
  <c r="G18" i="4" s="1"/>
  <c r="D8" i="66" s="1"/>
  <c r="E17" i="4"/>
  <c r="G17" i="4" s="1"/>
  <c r="D7" i="66" s="1"/>
  <c r="E16" i="4"/>
  <c r="G16" i="4" s="1"/>
  <c r="D6" i="66" s="1"/>
  <c r="E15" i="4"/>
  <c r="G15" i="4" s="1"/>
  <c r="D5" i="66" s="1"/>
  <c r="E14" i="4"/>
  <c r="G14" i="4" s="1"/>
  <c r="G13" i="4"/>
  <c r="F19" i="3" l="1"/>
  <c r="G19" i="3" s="1"/>
  <c r="C17" i="66" s="1"/>
  <c r="F17" i="66" s="1"/>
  <c r="F18" i="3"/>
  <c r="G18" i="3" s="1"/>
  <c r="C16" i="66" s="1"/>
  <c r="F16" i="66" s="1"/>
  <c r="F17" i="3"/>
  <c r="G17" i="3" s="1"/>
  <c r="C15" i="66" s="1"/>
  <c r="F15" i="66" s="1"/>
  <c r="F16" i="3"/>
  <c r="G16" i="3" s="1"/>
  <c r="C14" i="66" s="1"/>
  <c r="F14" i="66" s="1"/>
  <c r="F15" i="3"/>
  <c r="G15" i="3" s="1"/>
  <c r="C13" i="66" s="1"/>
  <c r="F13" i="66" s="1"/>
  <c r="F14" i="3"/>
  <c r="G14" i="3" s="1"/>
  <c r="C12" i="66" s="1"/>
  <c r="F12" i="66" s="1"/>
  <c r="F13" i="3"/>
  <c r="G13" i="3" s="1"/>
  <c r="C11" i="66" s="1"/>
  <c r="F11" i="66" s="1"/>
  <c r="F12" i="3"/>
  <c r="G12" i="3" s="1"/>
  <c r="C10" i="66" s="1"/>
  <c r="F10" i="66" s="1"/>
  <c r="F11" i="3"/>
  <c r="G11" i="3" s="1"/>
  <c r="C9" i="66" s="1"/>
  <c r="F9" i="66" s="1"/>
  <c r="F10" i="3"/>
  <c r="G10" i="3" s="1"/>
  <c r="C8" i="66" s="1"/>
  <c r="F8" i="66" s="1"/>
  <c r="F9" i="3"/>
  <c r="G9" i="3" s="1"/>
  <c r="C7" i="66" s="1"/>
  <c r="F7" i="66" s="1"/>
  <c r="F8" i="3"/>
  <c r="G8" i="3" s="1"/>
  <c r="C6" i="66" s="1"/>
  <c r="F6" i="66" s="1"/>
  <c r="F7" i="3"/>
  <c r="G7" i="3" s="1"/>
  <c r="C5" i="66" s="1"/>
  <c r="F5" i="66" s="1"/>
</calcChain>
</file>

<file path=xl/sharedStrings.xml><?xml version="1.0" encoding="utf-8"?>
<sst xmlns="http://schemas.openxmlformats.org/spreadsheetml/2006/main" count="4413" uniqueCount="1344">
  <si>
    <t>Large-scale Renewable Energy Target</t>
  </si>
  <si>
    <t>Calendar year</t>
  </si>
  <si>
    <t>Target
(GWh, Australia)</t>
  </si>
  <si>
    <t>2029-30</t>
  </si>
  <si>
    <t>3. LRET targets are defined on a calendar year basis, however modelling is performed on financial year basis</t>
  </si>
  <si>
    <t>GreenPower</t>
  </si>
  <si>
    <t>Calendar Year</t>
  </si>
  <si>
    <t>Financial year</t>
  </si>
  <si>
    <t>2016-17</t>
  </si>
  <si>
    <t>2017-18</t>
  </si>
  <si>
    <t>2018-19</t>
  </si>
  <si>
    <t>2019-20</t>
  </si>
  <si>
    <t>2020-21</t>
  </si>
  <si>
    <t>2021-22</t>
  </si>
  <si>
    <t>2022-23</t>
  </si>
  <si>
    <t>2023-24</t>
  </si>
  <si>
    <t>2024-25</t>
  </si>
  <si>
    <t>2025-26</t>
  </si>
  <si>
    <t>2026-27</t>
  </si>
  <si>
    <t>2027-28</t>
  </si>
  <si>
    <t>2028-29</t>
  </si>
  <si>
    <t xml:space="preserve">2. The LRET target is undefined after 2030 </t>
  </si>
  <si>
    <t>Energy generated to satisfy GreenPower requirements is additional to LRET targets</t>
  </si>
  <si>
    <t>Actual</t>
  </si>
  <si>
    <t>1. GreenPower annual audit reports, 2008 to 2015. Available at http://www.greenpower.gov.au/search%20results?keyword=audit</t>
  </si>
  <si>
    <t>2. Actual and projected subscriptions are reported on a calendar year basis and converted to financial year basis for modelling.</t>
  </si>
  <si>
    <t>3. Subscription to GreenPower has declined since 2011. Projected subscriptions continue the trend on an exponential curve fitted to 2011 to 2015 data.</t>
  </si>
  <si>
    <t>Source: http://www.cleanenergyregulator.gov.au/RET/Scheme-participants-and-industry/the-renewable-power-percentage</t>
  </si>
  <si>
    <t>1. Assumes NEM share of Australia-wide energy consumption of 83.9% (See Table L, 2016 Australian Energy Statistics).</t>
  </si>
  <si>
    <t>Target
(GWh, NEM)</t>
  </si>
  <si>
    <t>4. A baseline of 14425.98 GWh from NEM renewable generation existing prior to establishment of the target</t>
  </si>
  <si>
    <t>GreenPower
(GWh)</t>
  </si>
  <si>
    <t>Desalination
(GWh)</t>
  </si>
  <si>
    <t>Effective Target
(GWh)</t>
  </si>
  <si>
    <t>1. Essential Services Commission, Melbourne Water Price Review 2016, Table 3.5</t>
  </si>
  <si>
    <t>2. Sydney Desalination Plant Regulatory Proposal to IPART 2017</t>
  </si>
  <si>
    <t>3. Sydney Desalination Plant currently operates in water security mode and is assumed to continue to do so.</t>
  </si>
  <si>
    <t>Renewable Portion</t>
  </si>
  <si>
    <t>4. Based on 412.3MWh per day in full operation</t>
  </si>
  <si>
    <t>5. Estimated 3ML/day</t>
  </si>
  <si>
    <t>Tugun Desalination Plant</t>
  </si>
  <si>
    <t>6. Estimated 30ML/day and 5MWh/ML</t>
  </si>
  <si>
    <t>Adelaide Desalination Plant Operation Mode</t>
  </si>
  <si>
    <t>Total</t>
  </si>
  <si>
    <t>Electricity Consumption for Desalination (GWh)</t>
  </si>
  <si>
    <t>Wonthaggi Desalination Plant Renewable</t>
  </si>
  <si>
    <t>Desalination plants typically procure 100% renewable energy in addition to the LRET, with the exception of Wonthaggi</t>
  </si>
  <si>
    <t>ACT auction</t>
  </si>
  <si>
    <t>Generators with auctioned PPA agreements with the ACT government do not participate in the LRET</t>
  </si>
  <si>
    <t>Ararat</t>
  </si>
  <si>
    <t>Hornsdale 2</t>
  </si>
  <si>
    <t>Sapphire</t>
  </si>
  <si>
    <t>Hornsdale 3</t>
  </si>
  <si>
    <t>Crookwell 2</t>
  </si>
  <si>
    <t>Capacity (MW)</t>
  </si>
  <si>
    <t>Commencement</t>
  </si>
  <si>
    <t>Generator</t>
  </si>
  <si>
    <t>Financial Year</t>
  </si>
  <si>
    <t>2030-31</t>
  </si>
  <si>
    <t>2031-32</t>
  </si>
  <si>
    <t>2032-33</t>
  </si>
  <si>
    <t>2033-34</t>
  </si>
  <si>
    <t>2034-35</t>
  </si>
  <si>
    <t>2035-36</t>
  </si>
  <si>
    <t>2036-37</t>
  </si>
  <si>
    <t>2037-38</t>
  </si>
  <si>
    <t>2038-39</t>
  </si>
  <si>
    <t>2039-40</t>
  </si>
  <si>
    <t>2040-41</t>
  </si>
  <si>
    <t>2041-42</t>
  </si>
  <si>
    <t>2042-43</t>
  </si>
  <si>
    <t>2043-44</t>
  </si>
  <si>
    <t>2044-45</t>
  </si>
  <si>
    <t>2045-46</t>
  </si>
  <si>
    <t>2046-47</t>
  </si>
  <si>
    <t>2047-48</t>
  </si>
  <si>
    <t>2048-49</t>
  </si>
  <si>
    <t>2049-50</t>
  </si>
  <si>
    <t>Marginal Loss Factors (MLFs)</t>
  </si>
  <si>
    <t>Marginal loss factor</t>
  </si>
  <si>
    <t>Bayswater</t>
  </si>
  <si>
    <t>Bayswater units 1,2</t>
  </si>
  <si>
    <t>Bayswater units 3,4</t>
  </si>
  <si>
    <t>Eraring units 1,2</t>
  </si>
  <si>
    <t>Eraring units 3,4</t>
  </si>
  <si>
    <t>Liddell</t>
  </si>
  <si>
    <t>Existing generators</t>
  </si>
  <si>
    <t>Committed and advanced projects</t>
  </si>
  <si>
    <t>Generic new entrant units</t>
  </si>
  <si>
    <t>Mount Piper</t>
  </si>
  <si>
    <t>Vales Point</t>
  </si>
  <si>
    <t>Callide B</t>
  </si>
  <si>
    <t>Callide Power Plant</t>
  </si>
  <si>
    <t>Gladstone units 3,4</t>
  </si>
  <si>
    <t>Gladstone units 1,2,5,6</t>
  </si>
  <si>
    <t>Kogan Creek</t>
  </si>
  <si>
    <t>Millmerran</t>
  </si>
  <si>
    <t>Stanwell</t>
  </si>
  <si>
    <t>Tarong</t>
  </si>
  <si>
    <t>Tarong North</t>
  </si>
  <si>
    <t>Loy Yang A</t>
  </si>
  <si>
    <t>Loy Yang B</t>
  </si>
  <si>
    <t>Yallourn unit 1</t>
  </si>
  <si>
    <t>Yallourn units 2,3,4</t>
  </si>
  <si>
    <t>Blowering</t>
  </si>
  <si>
    <t>Guthega</t>
  </si>
  <si>
    <t>Hume</t>
  </si>
  <si>
    <t>Shoalhaven</t>
  </si>
  <si>
    <t>Tumut 1</t>
  </si>
  <si>
    <t>Tumut 2</t>
  </si>
  <si>
    <t>Tumut 3</t>
  </si>
  <si>
    <t>Barron Gorge</t>
  </si>
  <si>
    <t>Kareeya</t>
  </si>
  <si>
    <t>Wivenhoe</t>
  </si>
  <si>
    <t>Bogong</t>
  </si>
  <si>
    <t>Dartmouth</t>
  </si>
  <si>
    <t>Eildon</t>
  </si>
  <si>
    <t>McKay Creek</t>
  </si>
  <si>
    <t>Murray</t>
  </si>
  <si>
    <t>West Kiewa</t>
  </si>
  <si>
    <t>Bastyan</t>
  </si>
  <si>
    <t>Catagunya</t>
  </si>
  <si>
    <t>Cethana</t>
  </si>
  <si>
    <t>Devils Gate</t>
  </si>
  <si>
    <t>Fisher</t>
  </si>
  <si>
    <t>Gordon</t>
  </si>
  <si>
    <t>John Butters</t>
  </si>
  <si>
    <t>Liapootah</t>
  </si>
  <si>
    <t>Lake Echo</t>
  </si>
  <si>
    <t>Lemonthyme</t>
  </si>
  <si>
    <t>Mackintosh</t>
  </si>
  <si>
    <t>Meadowbank</t>
  </si>
  <si>
    <t>Poatina units 1,2</t>
  </si>
  <si>
    <t>Poatina units 3,4,5,6</t>
  </si>
  <si>
    <t>Reece unit 1</t>
  </si>
  <si>
    <t>Reece unit 2</t>
  </si>
  <si>
    <t>Tarraleah</t>
  </si>
  <si>
    <t>Trevallyn</t>
  </si>
  <si>
    <t>Tribute</t>
  </si>
  <si>
    <t>Tungatinah</t>
  </si>
  <si>
    <t>Wilmot</t>
  </si>
  <si>
    <t>Wayatinah</t>
  </si>
  <si>
    <t>Colongra</t>
  </si>
  <si>
    <t>Smithfield</t>
  </si>
  <si>
    <t>Tallawarra</t>
  </si>
  <si>
    <t>Uranquinty</t>
  </si>
  <si>
    <t>Barcaldine</t>
  </si>
  <si>
    <t>Braemar</t>
  </si>
  <si>
    <t>Condamine</t>
  </si>
  <si>
    <t>Darling Downs</t>
  </si>
  <si>
    <t>Oakey</t>
  </si>
  <si>
    <t>Roma</t>
  </si>
  <si>
    <t>Swanbank E</t>
  </si>
  <si>
    <t>Yabulu</t>
  </si>
  <si>
    <t>Yabulu Steam Turbine</t>
  </si>
  <si>
    <t>Yarwun</t>
  </si>
  <si>
    <t>Somerton</t>
  </si>
  <si>
    <t>Bairnsdale</t>
  </si>
  <si>
    <t>Jeeralang A</t>
  </si>
  <si>
    <t>Jeeralang B</t>
  </si>
  <si>
    <t>Laverton North</t>
  </si>
  <si>
    <t>Mortlake</t>
  </si>
  <si>
    <t>Newport</t>
  </si>
  <si>
    <t>Valley Power</t>
  </si>
  <si>
    <t>Hallett GT</t>
  </si>
  <si>
    <t>Dry Creek</t>
  </si>
  <si>
    <t>Ladbroke Grove</t>
  </si>
  <si>
    <t>Mintaro</t>
  </si>
  <si>
    <t>Osborne</t>
  </si>
  <si>
    <t>Pelican Point</t>
  </si>
  <si>
    <t>Quarantine</t>
  </si>
  <si>
    <t>Torrens Island A</t>
  </si>
  <si>
    <t>Torrens Island B</t>
  </si>
  <si>
    <t>Bell Bay Three</t>
  </si>
  <si>
    <t>Tamar Valley</t>
  </si>
  <si>
    <t>Hunter Valley GT</t>
  </si>
  <si>
    <t>Mackay GT</t>
  </si>
  <si>
    <t>Mount Stuart</t>
  </si>
  <si>
    <t>Angaston</t>
  </si>
  <si>
    <t>Lonsdale</t>
  </si>
  <si>
    <t>Port Lincoln</t>
  </si>
  <si>
    <t>Port Lincoln 3</t>
  </si>
  <si>
    <t>Snuggery</t>
  </si>
  <si>
    <t>Tailem Bend</t>
  </si>
  <si>
    <t>Boco Rock</t>
  </si>
  <si>
    <t>Cullerin Range</t>
  </si>
  <si>
    <t>Capital</t>
  </si>
  <si>
    <t>Gullen Range</t>
  </si>
  <si>
    <t>Gunning</t>
  </si>
  <si>
    <t>Taralga</t>
  </si>
  <si>
    <t>Woodlawn</t>
  </si>
  <si>
    <t>Bald Hills</t>
  </si>
  <si>
    <t>Challicum Hills</t>
  </si>
  <si>
    <t>Macarthur</t>
  </si>
  <si>
    <t>Mortons Lane</t>
  </si>
  <si>
    <t>Mount Mercer</t>
  </si>
  <si>
    <t>Oaklands Hill</t>
  </si>
  <si>
    <t>Portland stage 1</t>
  </si>
  <si>
    <t>Portland stage 2,3,4</t>
  </si>
  <si>
    <t>Waubra</t>
  </si>
  <si>
    <t>Canunda</t>
  </si>
  <si>
    <t>Cathedral Rocks</t>
  </si>
  <si>
    <t>Clements Gap</t>
  </si>
  <si>
    <t>Hallett Brown Hill</t>
  </si>
  <si>
    <t>Hallett Hill</t>
  </si>
  <si>
    <t>Hallett North Brown Hill</t>
  </si>
  <si>
    <t>Hallett The Bluff</t>
  </si>
  <si>
    <t>Hornsdale</t>
  </si>
  <si>
    <t>Lake Bonney</t>
  </si>
  <si>
    <t>Mount Millar</t>
  </si>
  <si>
    <t>Snowtown 1</t>
  </si>
  <si>
    <t>Snowtown 2</t>
  </si>
  <si>
    <t>Starfish Hill</t>
  </si>
  <si>
    <t>Waterloo</t>
  </si>
  <si>
    <t>Wattle Point</t>
  </si>
  <si>
    <t>Musselroe</t>
  </si>
  <si>
    <t>Woolnorth</t>
  </si>
  <si>
    <t>Broken Hill Solar</t>
  </si>
  <si>
    <t>Nyngan</t>
  </si>
  <si>
    <t>Moree</t>
  </si>
  <si>
    <t>Oakey Solar</t>
  </si>
  <si>
    <t>Tailem Bend Solar</t>
  </si>
  <si>
    <t>Darling Downs Solar</t>
  </si>
  <si>
    <t>All wind</t>
  </si>
  <si>
    <t>All solar</t>
  </si>
  <si>
    <t>Shadow connection point</t>
  </si>
  <si>
    <t>Morton's Lane</t>
  </si>
  <si>
    <t>Broken Hill</t>
  </si>
  <si>
    <t>Horsham 66kV</t>
  </si>
  <si>
    <t>Griffith 33kV</t>
  </si>
  <si>
    <t>Collinsville 33kV</t>
  </si>
  <si>
    <t>Oakey 110kV</t>
  </si>
  <si>
    <t>Teebar Creek 132kV</t>
  </si>
  <si>
    <t>Red Cliffs 66kV</t>
  </si>
  <si>
    <t>Kerang 66kV</t>
  </si>
  <si>
    <t>Playford 132kV</t>
  </si>
  <si>
    <t>Tailem Bend 33kV</t>
  </si>
  <si>
    <t>Lilyvale substation</t>
  </si>
  <si>
    <t>66kV near Hughenden</t>
  </si>
  <si>
    <t>Davenport</t>
  </si>
  <si>
    <t>Orange 132kV</t>
  </si>
  <si>
    <t>Proponent's estimate</t>
  </si>
  <si>
    <t>Auxiliary load</t>
  </si>
  <si>
    <t>Auxiliary load is also called "parasitic load" or "self load" and refers to energy generated for use within power stations</t>
  </si>
  <si>
    <t>% auxiliary load</t>
  </si>
  <si>
    <t>Eraring</t>
  </si>
  <si>
    <t>Gladstone</t>
  </si>
  <si>
    <t>Yallourn</t>
  </si>
  <si>
    <t>All hydro</t>
  </si>
  <si>
    <t>CCGT</t>
  </si>
  <si>
    <t>OCGT</t>
  </si>
  <si>
    <t>Biomass</t>
  </si>
  <si>
    <t>Wind</t>
  </si>
  <si>
    <t>Solar</t>
  </si>
  <si>
    <t>Emissions</t>
  </si>
  <si>
    <t>Generic new entrant units, committed and advanced projects</t>
  </si>
  <si>
    <t>Pumped hydro</t>
  </si>
  <si>
    <t>Heat rates</t>
  </si>
  <si>
    <t>Retirement</t>
  </si>
  <si>
    <t>Announced retirement</t>
  </si>
  <si>
    <t>End of technical life</t>
  </si>
  <si>
    <t>Financial year beginning</t>
  </si>
  <si>
    <t>500kV east of Mortlake</t>
  </si>
  <si>
    <t>Tamar Valley GT</t>
  </si>
  <si>
    <t>Tamar Valley ST</t>
  </si>
  <si>
    <t>Costs that can be expressed in terms of energy generated, not including fuel costs. Scaled by 2.7% from 2015 values to account for CPI increase.</t>
  </si>
  <si>
    <t>Costs that are incurred regardless of energy generated. Scaled by 2.7% from 2015 values to account for CPI increase.</t>
  </si>
  <si>
    <t>First refurbishment</t>
  </si>
  <si>
    <t>Second refurbishment</t>
  </si>
  <si>
    <t>Refurbishment</t>
  </si>
  <si>
    <t>Braemar 2</t>
  </si>
  <si>
    <t>Hallett</t>
  </si>
  <si>
    <t>Jeeralang</t>
  </si>
  <si>
    <t>Mortlake OCGT</t>
  </si>
  <si>
    <t>Torrens Island</t>
  </si>
  <si>
    <t>Townsville</t>
  </si>
  <si>
    <t xml:space="preserve">Neutral </t>
  </si>
  <si>
    <t>Strong</t>
  </si>
  <si>
    <t>Weak</t>
  </si>
  <si>
    <t>Batteries</t>
  </si>
  <si>
    <t>Property</t>
  </si>
  <si>
    <t>Value</t>
  </si>
  <si>
    <t>MW</t>
  </si>
  <si>
    <t>Energy capacity</t>
  </si>
  <si>
    <t>MWh</t>
  </si>
  <si>
    <t>years</t>
  </si>
  <si>
    <t>New entrant OCGT</t>
  </si>
  <si>
    <t>New entrant CCGT</t>
  </si>
  <si>
    <t>Generator class</t>
  </si>
  <si>
    <t>Build cost</t>
  </si>
  <si>
    <t>Neutral</t>
  </si>
  <si>
    <t>Firm capacity</t>
  </si>
  <si>
    <t>Interconnector</t>
  </si>
  <si>
    <t>Forward Direction</t>
  </si>
  <si>
    <t>Notional Limit</t>
  </si>
  <si>
    <t>Forward direction</t>
  </si>
  <si>
    <t>Reverse direction</t>
  </si>
  <si>
    <t>QNI</t>
  </si>
  <si>
    <t>QNI-Option 1</t>
  </si>
  <si>
    <t>NSW to QLD</t>
  </si>
  <si>
    <t>QNI-Option 2</t>
  </si>
  <si>
    <t>QNI-Option 3</t>
  </si>
  <si>
    <t>QNI-Option 4</t>
  </si>
  <si>
    <t>QNI-Option 6</t>
  </si>
  <si>
    <t>VIC-NSW</t>
  </si>
  <si>
    <t>VIC-TAS</t>
  </si>
  <si>
    <t>TAS to VIC</t>
  </si>
  <si>
    <t>VIC-SA</t>
  </si>
  <si>
    <t>Terranora</t>
  </si>
  <si>
    <t>VIC to NSW</t>
  </si>
  <si>
    <t>Heywood</t>
  </si>
  <si>
    <t>VIC to SA</t>
  </si>
  <si>
    <t>Koombooloomba Dam</t>
  </si>
  <si>
    <t>Kuranda Weir</t>
  </si>
  <si>
    <t>Jounama Pondage</t>
  </si>
  <si>
    <t>Murray Pondage</t>
  </si>
  <si>
    <t>Murray2Pondage</t>
  </si>
  <si>
    <t>Talbingo</t>
  </si>
  <si>
    <t>Tumut Pondage</t>
  </si>
  <si>
    <t>Tumut2Pondage</t>
  </si>
  <si>
    <t>Bendeela Pondage</t>
  </si>
  <si>
    <t>Fitzroy Falls</t>
  </si>
  <si>
    <t>Lake Yarrunga</t>
  </si>
  <si>
    <t>Split Yard Creek Dam</t>
  </si>
  <si>
    <t>Anthony-Pieman Pond</t>
  </si>
  <si>
    <t>Burbury</t>
  </si>
  <si>
    <t>Derwent</t>
  </si>
  <si>
    <t>Lake Gordon</t>
  </si>
  <si>
    <t>Mersey Forth Pond</t>
  </si>
  <si>
    <t>Hume Dam</t>
  </si>
  <si>
    <t>Jan</t>
  </si>
  <si>
    <t>Feb</t>
  </si>
  <si>
    <t>Mar</t>
  </si>
  <si>
    <t>Apr</t>
  </si>
  <si>
    <t>May</t>
  </si>
  <si>
    <t>Jun</t>
  </si>
  <si>
    <t>Jul</t>
  </si>
  <si>
    <t>Aug</t>
  </si>
  <si>
    <t>Sep</t>
  </si>
  <si>
    <t>Oct</t>
  </si>
  <si>
    <t>Nov</t>
  </si>
  <si>
    <t>Dec</t>
  </si>
  <si>
    <t>Eucumbene</t>
  </si>
  <si>
    <t>Anthony/Pieman Pond</t>
  </si>
  <si>
    <t>Great Lake/Trevallyn pond</t>
  </si>
  <si>
    <t>NSW</t>
  </si>
  <si>
    <t>SA</t>
  </si>
  <si>
    <t>Boco Rock WF</t>
  </si>
  <si>
    <t>Capital WF</t>
  </si>
  <si>
    <t>Cullerin Range WF</t>
  </si>
  <si>
    <t>Gullen Range WF</t>
  </si>
  <si>
    <t>Gunning WF</t>
  </si>
  <si>
    <t>Taralga WF</t>
  </si>
  <si>
    <t>Woodlawn WF</t>
  </si>
  <si>
    <t>Ararat WF</t>
  </si>
  <si>
    <t>Bald Hills WF</t>
  </si>
  <si>
    <t>Challicum Hills WF</t>
  </si>
  <si>
    <t>Macarthur WF</t>
  </si>
  <si>
    <t>Mount Mercer WF</t>
  </si>
  <si>
    <t>Oaklands Hill WF</t>
  </si>
  <si>
    <t>PWEP 1 Yambuk WF</t>
  </si>
  <si>
    <t>PWEP 2 Cape Bridgewater WF</t>
  </si>
  <si>
    <t>PWEP 3 Cape Nelson South WF</t>
  </si>
  <si>
    <t>PWEP 4 Cape Nelson North WF</t>
  </si>
  <si>
    <t>Waubra WF</t>
  </si>
  <si>
    <t>Canunda WF</t>
  </si>
  <si>
    <t>Cathedral Rocks WF</t>
  </si>
  <si>
    <t>Clements Gap WF</t>
  </si>
  <si>
    <t>Hallett 1 Brown Hill WF</t>
  </si>
  <si>
    <t>Hallett 2 Hallett Hill WF</t>
  </si>
  <si>
    <t>Hallett 3 North Brown Hill WF</t>
  </si>
  <si>
    <t>Hallett 4 The Bluff WF</t>
  </si>
  <si>
    <t>Hornsdale S1 WF</t>
  </si>
  <si>
    <t>Lake Bonney 1 WF</t>
  </si>
  <si>
    <t>Lake Bonney 2 WF</t>
  </si>
  <si>
    <t>Lake Bonney 3 WF</t>
  </si>
  <si>
    <t>Mount Millar WF</t>
  </si>
  <si>
    <t>Snowtown 1 WF</t>
  </si>
  <si>
    <t>Snowtown 2 North WF</t>
  </si>
  <si>
    <t>Snowtown 2 South WF</t>
  </si>
  <si>
    <t>Starfish Hill WF</t>
  </si>
  <si>
    <t>Waterloo WF</t>
  </si>
  <si>
    <t>Wattle Point WF</t>
  </si>
  <si>
    <t>Musselroe WF</t>
  </si>
  <si>
    <t>Woolnorth WF</t>
  </si>
  <si>
    <t>Broken Hill Solar Plant</t>
  </si>
  <si>
    <t>Griffith Solar</t>
  </si>
  <si>
    <t>Manildra Solar</t>
  </si>
  <si>
    <t>Moree Solar</t>
  </si>
  <si>
    <t>Nyngan Solar</t>
  </si>
  <si>
    <t>Parkes Solar</t>
  </si>
  <si>
    <t>Clare Solar</t>
  </si>
  <si>
    <t>Hamilton Solar</t>
  </si>
  <si>
    <t>Kidston Solar</t>
  </si>
  <si>
    <t>Ross River Solar</t>
  </si>
  <si>
    <t>Sun Metals Solar</t>
  </si>
  <si>
    <t>Teebar Solar</t>
  </si>
  <si>
    <t>Whitsunday Solar</t>
  </si>
  <si>
    <t>Bannerton Solar</t>
  </si>
  <si>
    <t>Gannawarra Solar</t>
  </si>
  <si>
    <t>Karadoc Solar</t>
  </si>
  <si>
    <t>Wemen Solar</t>
  </si>
  <si>
    <t>Yatpool Solar</t>
  </si>
  <si>
    <t>Bungala Solar</t>
  </si>
  <si>
    <t>Poatina</t>
  </si>
  <si>
    <t>Reece</t>
  </si>
  <si>
    <t>Hornsdale S2 WF</t>
  </si>
  <si>
    <t>Waterloo S2 WF</t>
  </si>
  <si>
    <t>Bodangora WF</t>
  </si>
  <si>
    <t>Barker Inlet</t>
  </si>
  <si>
    <t>Crookwell 2 WF</t>
  </si>
  <si>
    <t>Sapphire WF</t>
  </si>
  <si>
    <t>Silverton WF</t>
  </si>
  <si>
    <t>White Rock WF</t>
  </si>
  <si>
    <t>Mt Emerald WF</t>
  </si>
  <si>
    <t>Bulgana WF</t>
  </si>
  <si>
    <t>Kiata WF</t>
  </si>
  <si>
    <t>Mt Gellibrand WF</t>
  </si>
  <si>
    <t>Salt Creek WF</t>
  </si>
  <si>
    <t>Hornsdale S3 WF</t>
  </si>
  <si>
    <t>Summer</t>
  </si>
  <si>
    <t>Not summer</t>
  </si>
  <si>
    <t>Seasonal ratings</t>
  </si>
  <si>
    <t>Proportioning Factors for Inter-Regional Losses</t>
  </si>
  <si>
    <t>Notional Interconnector</t>
  </si>
  <si>
    <t>Proportioning Factor</t>
  </si>
  <si>
    <t>Region applied to</t>
  </si>
  <si>
    <t>Queensland - New South Wales (QNI)</t>
  </si>
  <si>
    <t>New South Wales</t>
  </si>
  <si>
    <t>Queensland - New South Wales (Terranora)</t>
  </si>
  <si>
    <t>Victoria - New South Wales</t>
  </si>
  <si>
    <t>Victoria - South Australia (Heywood)</t>
  </si>
  <si>
    <t>Victoria</t>
  </si>
  <si>
    <t>Victoria - South Australia (Murraylink)</t>
  </si>
  <si>
    <t>Region</t>
  </si>
  <si>
    <t>1. ACT Government Renewable energy target legislation and reporting</t>
  </si>
  <si>
    <t>Electricity demand that will be removed from the market when modelled prices reach specified limits</t>
  </si>
  <si>
    <t>Price band</t>
  </si>
  <si>
    <t>MPC</t>
  </si>
  <si>
    <t>$300 - $500</t>
  </si>
  <si>
    <t>$7,500 - MPC</t>
  </si>
  <si>
    <t>$1,000 - $7,500</t>
  </si>
  <si>
    <t>$500 - $1,000</t>
  </si>
  <si>
    <t>Winter</t>
  </si>
  <si>
    <t>Queensland</t>
  </si>
  <si>
    <t>South Australia</t>
  </si>
  <si>
    <t>Tasmania</t>
  </si>
  <si>
    <t>Snowy</t>
  </si>
  <si>
    <t>Demand-side Participation (MW)</t>
  </si>
  <si>
    <t>Initial Volume
(1000 m³)</t>
  </si>
  <si>
    <t>Reservoir</t>
  </si>
  <si>
    <t>Interconnector Transfer Capability (MW)</t>
  </si>
  <si>
    <r>
      <t>Worst-case transfer limits at times of peak demand in the receiving region. Used in capacity expansion modelling</t>
    </r>
    <r>
      <rPr>
        <b/>
        <vertAlign val="superscript"/>
        <sz val="8"/>
        <color theme="1"/>
        <rFont val="Arial"/>
        <family val="2"/>
      </rPr>
      <t>1</t>
    </r>
  </si>
  <si>
    <r>
      <t>Losses due to interconnector flow are assigned asymmetrically to regions either side of the interconnector</t>
    </r>
    <r>
      <rPr>
        <b/>
        <vertAlign val="superscript"/>
        <sz val="8"/>
        <color theme="1"/>
        <rFont val="Arial"/>
        <family val="2"/>
      </rPr>
      <t>1</t>
    </r>
  </si>
  <si>
    <t>1. For derivation of loss factors, see Regional Boundaries and Marginal Loss Factors for the 2017-18 Financial Year</t>
  </si>
  <si>
    <t>Unit refurbishment is staggered within a power station, one unit at a time at six month intervals. In a power station with 4 units, for example, the fourth unit is not refurbished until 18 months after the given date.</t>
  </si>
  <si>
    <t>Refurbishment timing</t>
  </si>
  <si>
    <t>Refurbishment cost</t>
  </si>
  <si>
    <t>Black coal</t>
  </si>
  <si>
    <t>Brown coal</t>
  </si>
  <si>
    <t>1. Costs are applied as an additional fixed cost for the duration of the refurbishment event.</t>
  </si>
  <si>
    <t>Heat rate (GJ/MWh)</t>
  </si>
  <si>
    <t>1. In capacity expansion simulations, variable OPEX may be varied by a small amount ($0.01) on a unit-by-unit basis within a power station to encourage model-driven retirement to occur on a per-unit basis</t>
  </si>
  <si>
    <t>Variable OPEX
($/MWh)</t>
  </si>
  <si>
    <t>Combustion emissions (kg/MWh)</t>
  </si>
  <si>
    <t>Fugitive emissions (kg/MWh)</t>
  </si>
  <si>
    <t>Total emissions (kg/MWh)</t>
  </si>
  <si>
    <t>Hume (NSW)</t>
  </si>
  <si>
    <t>Hume (Vic)</t>
  </si>
  <si>
    <t>Base LRET</t>
  </si>
  <si>
    <t>Conversion from Clean Energy Regulator Australian LRET targets to NEM-only financial year targets that include 1997 hydroelectric baseline</t>
  </si>
  <si>
    <t>Clean Energy Regulator, Office of Chief Economist</t>
  </si>
  <si>
    <t>ACT Auction</t>
  </si>
  <si>
    <t>Renewable generators assigned to supply of ACT demand above and beyond LRET targets</t>
  </si>
  <si>
    <t>ACT Government</t>
  </si>
  <si>
    <t>Desalination</t>
  </si>
  <si>
    <t>Projected load for desalination with renewable proportions</t>
  </si>
  <si>
    <t>Regional water authorities, desalination plant operators</t>
  </si>
  <si>
    <t>Renewable energy above and beyond LRET requirement required to meet GreenPower obligations</t>
  </si>
  <si>
    <t>GreenPower auditing, AEMO projection</t>
  </si>
  <si>
    <t>Effective LRET</t>
  </si>
  <si>
    <t>Combined Base LRET, ACT Auction, Desalination and GreenPower parameters</t>
  </si>
  <si>
    <t>Commonwealth Government, CSIRO, AEMO modelling outcomes</t>
  </si>
  <si>
    <t>Minimum reserve levels for reliable regional supply</t>
  </si>
  <si>
    <t>AEMO internal study</t>
  </si>
  <si>
    <t>Hydro Inflows</t>
  </si>
  <si>
    <t>Expected long-term inflow of water to hydroelectric storage reservoirs</t>
  </si>
  <si>
    <t>Storage Initial Level</t>
  </si>
  <si>
    <t>Interconnector Capability</t>
  </si>
  <si>
    <t>Maximum forward and reverse interconnector flow capability for capacity expansion modelling</t>
  </si>
  <si>
    <t>Proportioning factors</t>
  </si>
  <si>
    <t>Proportion of interconnector losses applied to regional reference nodes</t>
  </si>
  <si>
    <t>Augmentation options</t>
  </si>
  <si>
    <t>WACC</t>
  </si>
  <si>
    <t>Fixed OPEX</t>
  </si>
  <si>
    <t>Variable OPEX</t>
  </si>
  <si>
    <t>Auxiliary</t>
  </si>
  <si>
    <t>MLF</t>
  </si>
  <si>
    <t>Marginal loss factors for each generator</t>
  </si>
  <si>
    <t>Fuel and technology cost review (ACIL Allen)</t>
  </si>
  <si>
    <t>Emissions production per MWh of output for each generator or generator class</t>
  </si>
  <si>
    <t>Variable operating cost per MWh of output for each generator or generator class</t>
  </si>
  <si>
    <t>Fixed operating cost regardless of output for each generator or generator class</t>
  </si>
  <si>
    <t>Efficiency of conversion of fuel to output for thermal generators</t>
  </si>
  <si>
    <t>Announced and end-of-technical-life generator retirement</t>
  </si>
  <si>
    <t>Public announcements, AEMO internal study</t>
  </si>
  <si>
    <t>Cost and timing for refurbishment of ageing generators</t>
  </si>
  <si>
    <t>Coal fuel price for each coal generator</t>
  </si>
  <si>
    <t>Battery storage to power ratio, lifetime and round-trip efficiency</t>
  </si>
  <si>
    <t>Weighted average cost of capital for new generation projects</t>
  </si>
  <si>
    <t>Description</t>
  </si>
  <si>
    <t>Source</t>
  </si>
  <si>
    <t>Capability, cost and timing for interconnector augmentation options</t>
  </si>
  <si>
    <t>Firm capacity of existing, committed and advanced generators and new entrant generator classes</t>
  </si>
  <si>
    <t>Maintenance ratings</t>
  </si>
  <si>
    <t>Winter and summer ratings for existing, committed, advanced and new entrant generators</t>
  </si>
  <si>
    <t>Build costs for new entrant generator classes</t>
  </si>
  <si>
    <t>Emissions (kg/MWh)</t>
  </si>
  <si>
    <t>Initial Regional Reserve</t>
  </si>
  <si>
    <t>3. Further details are available in the 2017 Interconnector Capabilities report.</t>
  </si>
  <si>
    <t xml:space="preserve">1. Time-sequential modelling uses higher thermal limits combined with constraint equations to better capture network conditions impacting flow capability. In real time operation transfer capability is determined by constraint equations. </t>
  </si>
  <si>
    <t>Interconnector augmentation options</t>
  </si>
  <si>
    <t>Project description</t>
  </si>
  <si>
    <t xml:space="preserve">Cost Estimate 
($ millions) </t>
  </si>
  <si>
    <t>Do Nothing</t>
  </si>
  <si>
    <t>Do nothing</t>
  </si>
  <si>
    <t>Option label</t>
  </si>
  <si>
    <t>1. Option cannot be built before this date, to account for development lead times</t>
  </si>
  <si>
    <t>WACC expresses the costs incurred to obtain finance for capital expenditure</t>
  </si>
  <si>
    <t>Charge efficiency (household)</t>
  </si>
  <si>
    <t>Charge efficiency (utility)</t>
  </si>
  <si>
    <t>QLD new entrants</t>
  </si>
  <si>
    <t>NSW new entrants</t>
  </si>
  <si>
    <t>VIC new entrants</t>
  </si>
  <si>
    <t>SA new entrants</t>
  </si>
  <si>
    <t>TAS new entrants</t>
  </si>
  <si>
    <t>1. Assumed retirement upon conclusion of current mine coal supply agreement</t>
  </si>
  <si>
    <t>1. Not present in source material; previous (2014) value retained</t>
  </si>
  <si>
    <t>Qld</t>
  </si>
  <si>
    <t>Vic</t>
  </si>
  <si>
    <t>Tas</t>
  </si>
  <si>
    <t>Emissions (kg/GJ)</t>
  </si>
  <si>
    <t>Qld OCGT</t>
  </si>
  <si>
    <t>Qld CCGT</t>
  </si>
  <si>
    <t>NSW OCGT</t>
  </si>
  <si>
    <t>NSW CCGT</t>
  </si>
  <si>
    <t>Vic OCGT</t>
  </si>
  <si>
    <t>Vic CCGT</t>
  </si>
  <si>
    <t>SA OCGT</t>
  </si>
  <si>
    <t>SA CCGT</t>
  </si>
  <si>
    <t>Tas OCGT</t>
  </si>
  <si>
    <t>Tas CCGT</t>
  </si>
  <si>
    <t>Derived new entrant emissions (kg/MWh)</t>
  </si>
  <si>
    <t>New entrant</t>
  </si>
  <si>
    <t>New entrant fugitive emissions</t>
  </si>
  <si>
    <t>Woree 132kV</t>
  </si>
  <si>
    <t>Armidale 66kV</t>
  </si>
  <si>
    <t>Hallett 1</t>
  </si>
  <si>
    <t>Maximum capacity</t>
  </si>
  <si>
    <t>Murray 2</t>
  </si>
  <si>
    <t>Murray 1</t>
  </si>
  <si>
    <t>Not all committed or advanced projects have ratings listed in Generation Information. Where information is absent Maximum Capacity is used.</t>
  </si>
  <si>
    <t>Firm capacity (MW)</t>
  </si>
  <si>
    <t>New solar, 2020-21 to 2025-26</t>
  </si>
  <si>
    <t>New solar, post 2025-26</t>
  </si>
  <si>
    <t>1. Peak contribution factor refers to the percentage of total capacity expected to be available at the time of peak demand</t>
  </si>
  <si>
    <t>3. As solar penetration increases, peak demand moves away from times where solar energy is available</t>
  </si>
  <si>
    <t>New entrant Biomass</t>
  </si>
  <si>
    <t>All new generation and transmission</t>
  </si>
  <si>
    <t>De-rating applied to generators under maintenance, staged construction or to track age-related degradation</t>
  </si>
  <si>
    <t>Installed capacity of existing, committed and advanced generators. Existing generators refer to maximal seasonal ratings.</t>
  </si>
  <si>
    <t>2017 Regional Boundaries and Marginal Loss Factors</t>
  </si>
  <si>
    <t>ACIL Allen - AEMO Emissions Factors Update 2016</t>
  </si>
  <si>
    <t>Battery properties</t>
  </si>
  <si>
    <t>Asset class</t>
  </si>
  <si>
    <t>Battery aggregation</t>
  </si>
  <si>
    <t>Encapsulates the efficiency of thermal generators (as-generated, HHV)</t>
  </si>
  <si>
    <t>Aggregation of household battery installations by NEM participants for arbitrage and emergency response</t>
  </si>
  <si>
    <t>TAS</t>
  </si>
  <si>
    <t>Neutral capacity growth, 45% aggregation by 2050 (MW)</t>
  </si>
  <si>
    <t>Strong capacity growth, 90% aggregation by 2050 (MW)</t>
  </si>
  <si>
    <t>Great Lake-Trevallyn Pond</t>
  </si>
  <si>
    <t>BoM, regional water authorities, hydroelectric operators</t>
  </si>
  <si>
    <t>2016 NTNDP</t>
  </si>
  <si>
    <t>2017 Interconnector capabilities report; adjustments for capacity expansion modelling</t>
  </si>
  <si>
    <t>Bloomberg New Energy Finance</t>
  </si>
  <si>
    <t>Gas</t>
  </si>
  <si>
    <t>NQ</t>
  </si>
  <si>
    <t>CQ</t>
  </si>
  <si>
    <t>SWQ</t>
  </si>
  <si>
    <t>NNS</t>
  </si>
  <si>
    <t>NCEN</t>
  </si>
  <si>
    <t>CAN</t>
  </si>
  <si>
    <t>SWNSW</t>
  </si>
  <si>
    <t>LV</t>
  </si>
  <si>
    <t>CVIC</t>
  </si>
  <si>
    <t>NSA</t>
  </si>
  <si>
    <t>ADE</t>
  </si>
  <si>
    <t>SESA</t>
  </si>
  <si>
    <t>Build costs are adjusted according to NEM planning zone to account for proximity to transmission assets</t>
  </si>
  <si>
    <t>Single-axis tracking solar</t>
  </si>
  <si>
    <t>Brown Coal</t>
  </si>
  <si>
    <t>Installed capacity (MW)</t>
  </si>
  <si>
    <t>Summer (MW)</t>
  </si>
  <si>
    <t>Not summer (MW)</t>
  </si>
  <si>
    <t>Cost to construct new generation, not including connection costs. Battery installations assume energy storage of 2kWh/kW. Pumped hydro installations assume energy storage of 6kWh/kW</t>
  </si>
  <si>
    <t>NEM Zone</t>
  </si>
  <si>
    <t>Expected water volumes and total storage capacity in hydroelectric storage reservoirs</t>
  </si>
  <si>
    <t>Connection cost</t>
  </si>
  <si>
    <t>Cost to connect different generation classes according to NEM zone</t>
  </si>
  <si>
    <t>Auxiliary (self) load for each generator or generator class</t>
  </si>
  <si>
    <t>Tamar Valley CCGT</t>
  </si>
  <si>
    <t>Tamar Valley OCGT</t>
  </si>
  <si>
    <t>Annual Energy (GWh)</t>
  </si>
  <si>
    <t>Yabulu (Townsville)</t>
  </si>
  <si>
    <t>Gippsland</t>
  </si>
  <si>
    <t>Fixed OPEX
($/kW/year)</t>
  </si>
  <si>
    <t>Reserves</t>
  </si>
  <si>
    <t>Regional Reserve Requirements (MW)</t>
  </si>
  <si>
    <t>Maximum capacity is used to report capacity factors and calculate fixed operating costs. It may not correspond to "installed capacity" listed in Generation Information workbooks, when maximum seasonal ratings differ.</t>
  </si>
  <si>
    <t>Weighted average cost of capital (WACC)</t>
  </si>
  <si>
    <t>WACC is assumed to return to typical historical values, corresponding to reduction of debt and increase in equity. Estimate is intentionally conservative, corresponding to a marginally optimistic capital investment cost, faster change in mix and higher need for responsiveness from the market.
Value represents real, pre tax WACC.</t>
  </si>
  <si>
    <t>New entrant technologies</t>
  </si>
  <si>
    <t>Clare 66kV</t>
  </si>
  <si>
    <t>Parkes 66kV</t>
  </si>
  <si>
    <t>Kennedy Energy Park Solar</t>
  </si>
  <si>
    <t>Kennedy Energy Park Wind</t>
  </si>
  <si>
    <t>Lilyvale Solar</t>
  </si>
  <si>
    <t>Emerald Solar</t>
  </si>
  <si>
    <t>Coopers Gap WF</t>
  </si>
  <si>
    <t>Lincoln Gap WF</t>
  </si>
  <si>
    <t>Cattle Hill WF</t>
  </si>
  <si>
    <t>Collinsville Solar</t>
  </si>
  <si>
    <t>Stockyard Hill WF</t>
  </si>
  <si>
    <t>Crowlands WF</t>
  </si>
  <si>
    <t>Percentage aggregation trajectory</t>
  </si>
  <si>
    <t>Black Coal</t>
  </si>
  <si>
    <t>Hydro</t>
  </si>
  <si>
    <t>Liquid Fuel</t>
  </si>
  <si>
    <t>Full outage</t>
  </si>
  <si>
    <t>Partial outage</t>
  </si>
  <si>
    <t>Fuel type</t>
  </si>
  <si>
    <t>Maintenance rate</t>
  </si>
  <si>
    <t>The percentage of time per year that a generator is expected to be out of service for maintenance.</t>
  </si>
  <si>
    <t>% of time out</t>
  </si>
  <si>
    <t>Events per year</t>
  </si>
  <si>
    <t>Maintenance</t>
  </si>
  <si>
    <t>Typical non-aggregated battery daily charge and discharge profile</t>
  </si>
  <si>
    <t>VIC-NSW Option 1
(Dederang-Lower Tumut path 
VIC to NSW export)</t>
  </si>
  <si>
    <t>VIC-NSW Option 3
(Dederang-Lower Tumut path
NSW to VIC NSW export)</t>
  </si>
  <si>
    <t xml:space="preserve">VIC-NSW Option 4
</t>
  </si>
  <si>
    <t>VIC-NSW Option 5
(South Morang-Murray path)</t>
  </si>
  <si>
    <t>Willogoleche WF</t>
  </si>
  <si>
    <t>Beryl Solar</t>
  </si>
  <si>
    <t>Daydream Solar</t>
  </si>
  <si>
    <t>Hayman Solar</t>
  </si>
  <si>
    <t>Rugby Run Solar</t>
  </si>
  <si>
    <t>2. Swanbank E return to service in 2018</t>
  </si>
  <si>
    <t>1. Smithfield operating as a fast start OCGT from late 2017</t>
  </si>
  <si>
    <t>Bungala Solar Stage 2</t>
  </si>
  <si>
    <t>Kidston Solar Stage 1</t>
  </si>
  <si>
    <t>Hornsdale Battery</t>
  </si>
  <si>
    <t>Lincoln Gap Stage 1 WF</t>
  </si>
  <si>
    <t>1. Power and capacity are defined as a 1:2 ratio. The model is free to build utility-scale batteries up to defined build limits</t>
  </si>
  <si>
    <t>New entrants</t>
  </si>
  <si>
    <t>Full outage
% of time</t>
  </si>
  <si>
    <t>Partial outage
% of time</t>
  </si>
  <si>
    <t>Black Coal (NSW)</t>
  </si>
  <si>
    <t>Black Coal (Qld)</t>
  </si>
  <si>
    <t>Brown Coal (Vic)</t>
  </si>
  <si>
    <t>1. Gas-powered steam turbines include Darling Downs, Newport and Torrens Island A and B</t>
  </si>
  <si>
    <t>Neutral capacity growth (all small-scale batteries, MW)</t>
  </si>
  <si>
    <t>Strong capacity growth (all small-scale batteries, MW)</t>
  </si>
  <si>
    <t>Aggregation trajectories</t>
  </si>
  <si>
    <t>High DER</t>
  </si>
  <si>
    <t>Economic growth and population outlook</t>
  </si>
  <si>
    <t>Rooftop PV - up to 100 kW</t>
  </si>
  <si>
    <t>Non-scheduled PV - from 100 kW to 30 MW</t>
  </si>
  <si>
    <t>Demand Side Participation</t>
  </si>
  <si>
    <t>Battery storage installed capacity</t>
  </si>
  <si>
    <t>Emissions trajectory</t>
  </si>
  <si>
    <t>28% 2005 - 2030</t>
  </si>
  <si>
    <t>52% 2005 - 2030</t>
  </si>
  <si>
    <t>70% 2016 - 2050</t>
  </si>
  <si>
    <t xml:space="preserve">Strong </t>
  </si>
  <si>
    <t>Coal plant retirements</t>
  </si>
  <si>
    <t>Gas demand - LNG export</t>
  </si>
  <si>
    <t>Gas demand - Residential/Commercial/Industrial</t>
  </si>
  <si>
    <t>Strong*</t>
  </si>
  <si>
    <t>Gas prices</t>
  </si>
  <si>
    <t>Model outcome</t>
  </si>
  <si>
    <t>Hydrogen blending in gas</t>
  </si>
  <si>
    <t>None</t>
  </si>
  <si>
    <t>Interconnector development settings</t>
  </si>
  <si>
    <t>Scenario settings</t>
  </si>
  <si>
    <t>Slow Change</t>
  </si>
  <si>
    <t>Fast Change</t>
  </si>
  <si>
    <t>No Interconnector development</t>
  </si>
  <si>
    <t>Yes</t>
  </si>
  <si>
    <t>Electric Vehicle Uptake</t>
  </si>
  <si>
    <t>LRET</t>
  </si>
  <si>
    <t>VRET 25% by 2020</t>
  </si>
  <si>
    <t>VRET 40% by 2025</t>
  </si>
  <si>
    <t>Queensland Renewables 400</t>
  </si>
  <si>
    <t>QRET 50% by 2030</t>
  </si>
  <si>
    <t>Energy Efficiency Improvement</t>
  </si>
  <si>
    <t>Slow</t>
  </si>
  <si>
    <t>Rapid</t>
  </si>
  <si>
    <t>Policy Settings</t>
  </si>
  <si>
    <t>Demand Settings</t>
  </si>
  <si>
    <t>Supply Side Settings</t>
  </si>
  <si>
    <t>Battery storage aggregation by 2050</t>
  </si>
  <si>
    <t>Gas Market Settings</t>
  </si>
  <si>
    <t>Gas demand - gas powered generation</t>
  </si>
  <si>
    <t>Neutral BAU</t>
  </si>
  <si>
    <t>Scenario/sensitivity</t>
  </si>
  <si>
    <t>Early coal retirement</t>
  </si>
  <si>
    <t>Increased role for gas</t>
  </si>
  <si>
    <t>Model outcome
Life extension possible</t>
  </si>
  <si>
    <t>Model outcome
Assume ADGSM process remains to secure domestic gas</t>
  </si>
  <si>
    <t>Increased supplies assumed to drive low domestic prices</t>
  </si>
  <si>
    <t>No Interconnector development options available</t>
  </si>
  <si>
    <t>Lower bound reflecting production costs. $6/GJ floor</t>
  </si>
  <si>
    <t>Technology</t>
  </si>
  <si>
    <t>New entry renewable capacity (MW)</t>
  </si>
  <si>
    <t>Victorian Renewable Energy Target</t>
  </si>
  <si>
    <t>Renewable Energy Zones</t>
  </si>
  <si>
    <t>Lead time</t>
  </si>
  <si>
    <t>Amount of time from start of simulation before specific technologies can be first built</t>
  </si>
  <si>
    <t>Lead time (years)</t>
  </si>
  <si>
    <t>Solar PV</t>
  </si>
  <si>
    <t>Queensland Renewable Energy Target</t>
  </si>
  <si>
    <t>Name</t>
  </si>
  <si>
    <t>Central NSW Tablelands</t>
  </si>
  <si>
    <t>Central West NSW</t>
  </si>
  <si>
    <t>Murray River</t>
  </si>
  <si>
    <t>North West NSW</t>
  </si>
  <si>
    <t>Northern NSW Tablelands</t>
  </si>
  <si>
    <t>Riverland</t>
  </si>
  <si>
    <t>Fitzroy</t>
  </si>
  <si>
    <t>Isaac</t>
  </si>
  <si>
    <t>North Qld Clean Energy Hub</t>
  </si>
  <si>
    <t>Northern Qld</t>
  </si>
  <si>
    <t>Eastern Eyre Peninsula</t>
  </si>
  <si>
    <t>Leigh Creek</t>
  </si>
  <si>
    <t>Northern SA</t>
  </si>
  <si>
    <t>Roxby Downs</t>
  </si>
  <si>
    <t>Western Eyre Peninsula</t>
  </si>
  <si>
    <t>Southern NSW Tablelands</t>
  </si>
  <si>
    <t>Mid-North SA</t>
  </si>
  <si>
    <t>South East SA</t>
  </si>
  <si>
    <t>Yorke Peninsula</t>
  </si>
  <si>
    <t>King island</t>
  </si>
  <si>
    <t>North East Tasmania</t>
  </si>
  <si>
    <t>North West Tasmania</t>
  </si>
  <si>
    <t>Tasmania Midlands</t>
  </si>
  <si>
    <t>Moyne</t>
  </si>
  <si>
    <t>Western Victoria</t>
  </si>
  <si>
    <t>NEM Region</t>
  </si>
  <si>
    <t>FNQ</t>
  </si>
  <si>
    <t>#</t>
  </si>
  <si>
    <t>Neutral capacity growth, 10% aggregation by 2050 (MW)</t>
  </si>
  <si>
    <t>Renewable Energy Zone</t>
  </si>
  <si>
    <t>Solar Thermal w/ 6hr Storage</t>
  </si>
  <si>
    <t>Operational demand</t>
  </si>
  <si>
    <t>QLD</t>
  </si>
  <si>
    <t>VIC</t>
  </si>
  <si>
    <t>Underlying demand</t>
  </si>
  <si>
    <t>Rooftop PV (Energy, GWh)</t>
  </si>
  <si>
    <t>Amount of energy generated by behind-the-meter rooftop PV and small-scale non-scheduled generating systems</t>
  </si>
  <si>
    <t>Rooftop PV generation relative to demand</t>
  </si>
  <si>
    <t>Percentage of generation that is sourced from rooftop PV and small-scale non-scheduled generating systems relative to underlying demand</t>
  </si>
  <si>
    <t>Maximum Demand (Power, MW)</t>
  </si>
  <si>
    <t>Amount of energy consumed by electric vehicles</t>
  </si>
  <si>
    <t>Number of electric vehicles</t>
  </si>
  <si>
    <t>Number of electric vehicles in operation, NEM-wide</t>
  </si>
  <si>
    <t>% of fleet</t>
  </si>
  <si>
    <t>Total vehicles</t>
  </si>
  <si>
    <t>Electric vehicles</t>
  </si>
  <si>
    <t>Electric vehicle consumption share of operational demand</t>
  </si>
  <si>
    <t>Electric Vehicles (Energy, MWh)</t>
  </si>
  <si>
    <t>NTNDP zone</t>
  </si>
  <si>
    <t>Far North QLD</t>
  </si>
  <si>
    <t>North QLD Clean Energy Hub</t>
  </si>
  <si>
    <t>Northern QLD</t>
  </si>
  <si>
    <t>North West New South Wales</t>
  </si>
  <si>
    <t>NEN</t>
  </si>
  <si>
    <t>HUN</t>
  </si>
  <si>
    <t>WEN</t>
  </si>
  <si>
    <t>MRN</t>
  </si>
  <si>
    <t>FWN</t>
  </si>
  <si>
    <t>New England</t>
  </si>
  <si>
    <t>-</t>
  </si>
  <si>
    <t>Tumut</t>
  </si>
  <si>
    <t>Cooma-Monaro</t>
  </si>
  <si>
    <t>MUN</t>
  </si>
  <si>
    <t>NVIC</t>
  </si>
  <si>
    <t>NWV</t>
  </si>
  <si>
    <t>MEL</t>
  </si>
  <si>
    <t>SWV</t>
  </si>
  <si>
    <t>SEV</t>
  </si>
  <si>
    <t>Ovens Murray</t>
  </si>
  <si>
    <t>CS</t>
  </si>
  <si>
    <t>MNS</t>
  </si>
  <si>
    <t>YPS</t>
  </si>
  <si>
    <t>EPS</t>
  </si>
  <si>
    <t>WCS</t>
  </si>
  <si>
    <t>King Island</t>
  </si>
  <si>
    <t>NWT</t>
  </si>
  <si>
    <t>NET</t>
  </si>
  <si>
    <t>ST</t>
  </si>
  <si>
    <t>High</t>
  </si>
  <si>
    <t>Medium</t>
  </si>
  <si>
    <t>Wind bubble
2010-2016</t>
  </si>
  <si>
    <t>SEQ</t>
  </si>
  <si>
    <t>Neutral Rooftop PV uptake as in Neutral, Strong and Weak scenarios</t>
  </si>
  <si>
    <t>Strong Rooftop PV uptake as in High DER uptake scenario</t>
  </si>
  <si>
    <t>Pumped Hydro</t>
  </si>
  <si>
    <t>PV Generation Relative to Underlying Demand</t>
  </si>
  <si>
    <t>EV % of Vehicle Fleet</t>
  </si>
  <si>
    <t>Demand Summary</t>
  </si>
  <si>
    <t>Murray River (NSW)</t>
  </si>
  <si>
    <t>Murray River (VIC)</t>
  </si>
  <si>
    <t>Riverland (NSW)</t>
  </si>
  <si>
    <t>Riverland (SA)</t>
  </si>
  <si>
    <t>Murray River (Vic)</t>
  </si>
  <si>
    <t>Scenarios</t>
  </si>
  <si>
    <t>Sensitivities</t>
  </si>
  <si>
    <t>North QLD Clean Energy Hub wind</t>
  </si>
  <si>
    <t>Barcaldine wind</t>
  </si>
  <si>
    <t>Isaac wind</t>
  </si>
  <si>
    <t>Fitzroy wind</t>
  </si>
  <si>
    <t>Darling Downs wind</t>
  </si>
  <si>
    <t>North West New South Wales wind</t>
  </si>
  <si>
    <t>Northern NSW Tablelands wind</t>
  </si>
  <si>
    <t>Central NSW Tablelands wind</t>
  </si>
  <si>
    <t>Central West NSW wind</t>
  </si>
  <si>
    <t>Southern NSW Tablelands wind</t>
  </si>
  <si>
    <t>Broken Hill wind</t>
  </si>
  <si>
    <t>Western Victoria wind</t>
  </si>
  <si>
    <t>Moyne wind</t>
  </si>
  <si>
    <t>Gippsland wind</t>
  </si>
  <si>
    <t>South East SA wind</t>
  </si>
  <si>
    <t>Mid-North SA wind</t>
  </si>
  <si>
    <t>Yorke Peninsula wind</t>
  </si>
  <si>
    <t>Northern SA wind</t>
  </si>
  <si>
    <t>Leigh Creek wind</t>
  </si>
  <si>
    <t>Eastern Eyre Peninsula wind</t>
  </si>
  <si>
    <t>Western Eyre Peninsula wind</t>
  </si>
  <si>
    <t>King Island wind</t>
  </si>
  <si>
    <t>North East Tasmania wind</t>
  </si>
  <si>
    <t>North West Tasmania wind</t>
  </si>
  <si>
    <t>Tasmania Midlands wind</t>
  </si>
  <si>
    <t>North QLD Clean Energy Hub solar</t>
  </si>
  <si>
    <t>Northern QLD solar</t>
  </si>
  <si>
    <t>Barcaldine solar</t>
  </si>
  <si>
    <t>Isaac solar</t>
  </si>
  <si>
    <t>Fitzroy solar</t>
  </si>
  <si>
    <t>Darling Downs solar</t>
  </si>
  <si>
    <t>North West New South Wales solar</t>
  </si>
  <si>
    <t>Northern NSW Tablelands solar</t>
  </si>
  <si>
    <t>Central NSW Tablelands solar</t>
  </si>
  <si>
    <t>Central West NSW solar</t>
  </si>
  <si>
    <t>Northern SA solar</t>
  </si>
  <si>
    <t>Leigh Creek solar</t>
  </si>
  <si>
    <t>Roxby Downs solar</t>
  </si>
  <si>
    <t>Eastern Eyre Peninsula solar</t>
  </si>
  <si>
    <t>Western Eyre Peninsula solar</t>
  </si>
  <si>
    <t>QLD pumped hydro</t>
  </si>
  <si>
    <t>VIC pumped hydro</t>
  </si>
  <si>
    <t>SA pumped hydro</t>
  </si>
  <si>
    <t>TAS pumped hydro</t>
  </si>
  <si>
    <t>Neutral capacity growth, 90% aggregation by 2050 (MW)</t>
  </si>
  <si>
    <t>Technical life</t>
  </si>
  <si>
    <t>Gross State Product ($ millions)</t>
  </si>
  <si>
    <t>Energy Consumption (GWh)</t>
  </si>
  <si>
    <t>Energy consumption which is net of rooftop PV generation</t>
  </si>
  <si>
    <t>Energy consumption that is equivalent to the 'powerpoint' - gross of rooftop PV generation and other small non-scheduled systems</t>
  </si>
  <si>
    <t>Strong Rooftop PV uptake as in High DER uptake scenario (relative to Neutral Underlying Demand)</t>
  </si>
  <si>
    <t>The below prices are a guide only. The outputs from AEMO's integrated gas and electricity model will be used for GPG fuel costs, ensuring maximum internal consistency between gas and electricity markets.</t>
  </si>
  <si>
    <t>$6/GJ lower bound sensitivity</t>
  </si>
  <si>
    <t>Port Stanvac</t>
  </si>
  <si>
    <t>Generator Reliability Settings</t>
  </si>
  <si>
    <t>2. The percentage of time per year that a generator is expected to be out of service due to forced outage.</t>
  </si>
  <si>
    <t>3. The average time take to return a generating unit to service</t>
  </si>
  <si>
    <t>4. The loss of capacity during a partial outage, relative to generator unit rating.  If the outage factor is 20%, the generator will operate at 80% capacity during a partial outage.</t>
  </si>
  <si>
    <t>Defines a generators' forced outage rate, mean time to repair after an outage, and the derating experienced during a partial outage</t>
  </si>
  <si>
    <t>New gas supplies</t>
  </si>
  <si>
    <t>Amount of energy consumed by customers in each region in each financial year</t>
  </si>
  <si>
    <t>Pumped hydro properties</t>
  </si>
  <si>
    <t>hours</t>
  </si>
  <si>
    <t>Pump efficiency</t>
  </si>
  <si>
    <t>Economic life</t>
  </si>
  <si>
    <t>Maximum power</t>
  </si>
  <si>
    <t>Reciprocating engine</t>
  </si>
  <si>
    <t>QNI-Option 5</t>
  </si>
  <si>
    <t>VIC-TAS Second IC</t>
  </si>
  <si>
    <t>SA-NSW</t>
  </si>
  <si>
    <t>NSW-SA
(VIC-SA)
((NSW/VIC-SA))</t>
  </si>
  <si>
    <t>750
(750)
((1300))</t>
  </si>
  <si>
    <t>750
(750)
((1500))</t>
  </si>
  <si>
    <t>650
(750)
((950))</t>
  </si>
  <si>
    <t>650
(750)
((1150))</t>
  </si>
  <si>
    <t>Heat rates (GJ/MWh)</t>
  </si>
  <si>
    <t>All units take the maintenance rate of their respective fuel type</t>
  </si>
  <si>
    <t>All units take the outage rate of their respective fuel type.</t>
  </si>
  <si>
    <t>Steam Turbine Gas</t>
  </si>
  <si>
    <t>VIC-NSW Option 6
(Bendigo-Wagga path)</t>
  </si>
  <si>
    <t>VIC - SA (Heywood)</t>
  </si>
  <si>
    <t>SA-QLD</t>
  </si>
  <si>
    <t>Hydroelectric Storage Inflows (GWh)</t>
  </si>
  <si>
    <t>Hydroelectric Storage Initial Reservoir Levels  (May 2017)</t>
  </si>
  <si>
    <t>Build cost ($/kW) real 2017 dollars</t>
  </si>
  <si>
    <t>Economic Growth</t>
  </si>
  <si>
    <t>PV versus Demand</t>
  </si>
  <si>
    <t>Neutral PV versus Neutral Demand</t>
  </si>
  <si>
    <t>Neutral PV versus Strong Demand</t>
  </si>
  <si>
    <t>Neutral PV versus Weak Demand</t>
  </si>
  <si>
    <t>Strong PV versus Neutral Demand</t>
  </si>
  <si>
    <t>Neutral DSP versus Neutral Demand</t>
  </si>
  <si>
    <t>DSP versus Demand</t>
  </si>
  <si>
    <t>EV uptake versus Fleet Size</t>
  </si>
  <si>
    <t>Neutral EV uptake</t>
  </si>
  <si>
    <t>Strong EV uptake</t>
  </si>
  <si>
    <t>Weak EV uptake</t>
  </si>
  <si>
    <t>Battery uptake versus MD</t>
  </si>
  <si>
    <t>Neutral uptake versus Neutral MD</t>
  </si>
  <si>
    <t>Neutral uptake versus Strong MD</t>
  </si>
  <si>
    <t>Neutral uptake versus Weak MD</t>
  </si>
  <si>
    <t>Strong DSP versus Neutral Demand</t>
  </si>
  <si>
    <t>Strong uptake versus Neutral MD</t>
  </si>
  <si>
    <t>Base Target (including grandfathered hydro)
(GWh)</t>
  </si>
  <si>
    <t>1. Penalty price is calculated as an uplift of the $65 nominal penalty scaled by a 30% corporate tax rate and a 2.5% annual CPI adjustment</t>
  </si>
  <si>
    <t>VIC-NSW Option 8</t>
  </si>
  <si>
    <t>Fixed operating cost (real 2017 dollars)</t>
  </si>
  <si>
    <t>Variable operating cost (real 2017 dollars)</t>
  </si>
  <si>
    <t xml:space="preserve"> -   </t>
  </si>
  <si>
    <t>Announced and end-of-technical-life retirement. End of life retirements are determined according to equipment age. Units may be retired earlier by the model if determined as least cost to the power system.</t>
  </si>
  <si>
    <t>Renewable Energy Zones defined for the Integrated System Plan</t>
  </si>
  <si>
    <t>Worksheet</t>
  </si>
  <si>
    <t>Assumptions Book summary</t>
  </si>
  <si>
    <t>Demand, Maximum Demand, Rooftop PV, Gross State Product and Electric Vehicles, DSP, Battery Aggregation</t>
  </si>
  <si>
    <t>Demand forecasting elements for Integrated System Plan</t>
  </si>
  <si>
    <t>Renewable Policy Summary</t>
  </si>
  <si>
    <t>QRET and VRET</t>
  </si>
  <si>
    <t>Target renewable settings for the Queensland and Victorian Renewable Energy Targets respectively</t>
  </si>
  <si>
    <t>QLD and VIC public policy documents</t>
  </si>
  <si>
    <t>Interconnector settings</t>
  </si>
  <si>
    <t>Generator reliability settings</t>
  </si>
  <si>
    <t>Build limits</t>
  </si>
  <si>
    <t>Lead times</t>
  </si>
  <si>
    <t>Storage properties</t>
  </si>
  <si>
    <t>Coal and Biomass price</t>
  </si>
  <si>
    <t>Generator technical and financial settings</t>
  </si>
  <si>
    <t>Modelled limitations impacting build constraints within the expansion modelling</t>
  </si>
  <si>
    <t>Modelled limitations impacting build timings within the expansion modelling</t>
  </si>
  <si>
    <t>Assumptions Grouping</t>
  </si>
  <si>
    <t>Initial connection costs ($/kW) real 2017 dollars</t>
  </si>
  <si>
    <t>Final connection costs will be subject to modelling outcomes</t>
  </si>
  <si>
    <t>Initial Build limits (MW)</t>
  </si>
  <si>
    <t>Potential in each zone to build new renewable energy capacity</t>
  </si>
  <si>
    <t>This will be moderated by transmission expansion choices in each scenario, loss factor impacts, etc</t>
  </si>
  <si>
    <t xml:space="preserve">Integrated System Plan scenario definition </t>
  </si>
  <si>
    <t>1. Committed upgrades will increase the firm capacity of each of the four Bayswater units by 25MW per year from 2018-19 (an increase on the above quoted value)</t>
  </si>
  <si>
    <t>2. Committed upgrade will increase the firm capacity by 78MW from 2020-21 (an increase on the above quoted value)</t>
  </si>
  <si>
    <t>3. Water limited unit</t>
  </si>
  <si>
    <t>AEMO internal study
Strong PV and battery storage informed by Bloomberg New Energy Outlook 2017</t>
  </si>
  <si>
    <t>Large Scale Battery Storage (2hrs storage)</t>
  </si>
  <si>
    <t>Pumped Hydro (6hrs storage)</t>
  </si>
  <si>
    <t>Solar Thermal Central Receiver (6 hrs storage)</t>
  </si>
  <si>
    <t>CSIRO, AEMO internal study</t>
  </si>
  <si>
    <t>Storage (Pumped Hydro, battery and solar thermal) cost reductions</t>
  </si>
  <si>
    <t>Variable renewable energy (wind and utility PV) cost reductions</t>
  </si>
  <si>
    <t>IM outcome
(Neutral base)</t>
  </si>
  <si>
    <t>IM outcome
(Weak base)</t>
  </si>
  <si>
    <t>IM outcome
(Strong base)</t>
  </si>
  <si>
    <t>1. Solar build limit determined by an assumed 0.25% of the approximate land area of the Renewable Energy Zones, allowing for typical land area requirements for solar PV, up to 4,000MW per REZ.</t>
  </si>
  <si>
    <t>VIC-SA
(VIC-SA)
((VIC-SA))</t>
  </si>
  <si>
    <t xml:space="preserve">Prices are the sum of wholesale price and transportation cost. </t>
  </si>
  <si>
    <t>This file presents tables of input data for the 2018 Integrated System Plan market modelling studies. It is a compilation of data from a number of sources, listed below.</t>
  </si>
  <si>
    <t>2018 Integrated System Plan modelling assumptions</t>
  </si>
  <si>
    <t>Version History</t>
  </si>
  <si>
    <t>Version Number</t>
  </si>
  <si>
    <t>Worksheet Descriptions</t>
  </si>
  <si>
    <t>Disclaimer</t>
  </si>
  <si>
    <t xml:space="preserve">This modelling assumptions workbook contains data provided by or collected from third parties, </t>
  </si>
  <si>
    <t>and conclusions, opinions, assumptions or forecasts that are based on that data.</t>
  </si>
  <si>
    <t>AEMO has made every effort to ensure the quality of the information in this workbook but cannot guarantee</t>
  </si>
  <si>
    <t>that the information, forecasts and assumptions in it are accurate, complete or appropriate for your</t>
  </si>
  <si>
    <t xml:space="preserve">circumstances. This modelling assumptions workbook does not include all of the information that an investor, </t>
  </si>
  <si>
    <t>recommendation of any investment.</t>
  </si>
  <si>
    <t>Anyone proposing to use the information in this workbook should independently verify and check its</t>
  </si>
  <si>
    <t>accuracy, completeness and suitability for purpose, and obtain independent and specific advice from</t>
  </si>
  <si>
    <t>appropriate experts.</t>
  </si>
  <si>
    <t>This dataset or the information in it may be subsequently updated or amended. This work does</t>
  </si>
  <si>
    <t>not constitute legal or business advice, and should not be relied on as a substitute for obtaining detailed</t>
  </si>
  <si>
    <t>legal advice about the National Electricity Law, the National Electricity Rules, or any other applicable</t>
  </si>
  <si>
    <t>laws, procedures or policies.</t>
  </si>
  <si>
    <t>Accordingly, to the maximum extent permitted by law, AEMO and its officers, employees and</t>
  </si>
  <si>
    <t>consultants involved in the preparation of this document:</t>
  </si>
  <si>
    <t>completeness of the information in this workbook; and</t>
  </si>
  <si>
    <t>information or other matters contained in or derived from this publication, or any omissions from it,</t>
  </si>
  <si>
    <t>or in respect of a person’s use of the information in this workbook.</t>
  </si>
  <si>
    <t>participant or potential participant in the electricity or gas market might require, and does not amount to a</t>
  </si>
  <si>
    <r>
      <rPr>
        <sz val="11"/>
        <color theme="1"/>
        <rFont val="Arial"/>
        <family val="2"/>
      </rPr>
      <t>•</t>
    </r>
    <r>
      <rPr>
        <sz val="11"/>
        <color theme="1"/>
        <rFont val="Tw Cen MT"/>
        <family val="2"/>
        <scheme val="minor"/>
      </rPr>
      <t xml:space="preserve"> make no representation or warranty, express or implied, as to the currency, accuracy, reliability or</t>
    </r>
  </si>
  <si>
    <t>• are not liable (whether by reason of negligence or otherwise) for any statements, opinions,</t>
  </si>
  <si>
    <t>Date</t>
  </si>
  <si>
    <t>2.0</t>
  </si>
  <si>
    <t>Trajectory of total large scale generation of renewable energy required, including Q400 auction eligible, as calculated by the QLD Government Expert Panel report:
https://www.dnrm.qld.gov.au/__data/assets/pdf_file/0018/1259010/qreep-renewable-energy-target-report.pdf</t>
  </si>
  <si>
    <t>Snowy2.0</t>
  </si>
  <si>
    <t>Added Snowy2.0 and Battery of the Nation Pumped Hydro MLF assumption</t>
  </si>
  <si>
    <t>Battery of the Nation</t>
  </si>
  <si>
    <t>VIC-NSW Option 5A
(South Morang-Murray path)</t>
  </si>
  <si>
    <t>2024</t>
  </si>
  <si>
    <t>VIC-NSW Option 6A
(Bendigo-Wagga path)</t>
  </si>
  <si>
    <t>VIC-NSW Option 7A
(Kerang-Darlington path)</t>
  </si>
  <si>
    <t>VIC-NSW Option 8A</t>
  </si>
  <si>
    <t>VIC-TAS Battery of the Nation - Stage 2</t>
  </si>
  <si>
    <t>VNI Option 4</t>
  </si>
  <si>
    <t>VNI Option 5</t>
  </si>
  <si>
    <t>VNI Option 6</t>
  </si>
  <si>
    <t>VNI Option 7</t>
  </si>
  <si>
    <t>VNI Option 8</t>
  </si>
  <si>
    <t>Riverlink option</t>
  </si>
  <si>
    <t>VIC-TAS second and  third ICs</t>
  </si>
  <si>
    <t>Series compensation on Wodonga-Dederang 330 kV line (50% series compensation).
Phase angle regulator on the Jindera-Wodonga 330 kV line (1000 MVA).
Uprate Dederang-South Morang 330 kV lines and series capacitors.
Install fourth 330/220 kV 340 MVA transformer at Dederang.
2x150 MVAr 330 kV shunt capacitor banks at Wodonga, Jindera or Wagga.</t>
  </si>
  <si>
    <t>New Murray-Dederang 330 kV single circuit line.
New Dederang-South Morang 330 kV single circuit with series capacitors
Install second 500/330 kV 1000 MVA transformer at South Morang
Install fourth 330/220 kV 340 MVA transformer at Dederang
Uprate Canberra-Upper Tumut 330 kV circuit
Uprate Yass-Marulan 330 kV circuits 
2x150 MVAr 330 kV shunt capacitor banks at Wodonga, Jindera or Wagga</t>
  </si>
  <si>
    <t>New Ballarat-Kerang-Darlington Point 330 kV double line. 
Additional new Darlington Point-Wagga 330 kV single circuit line.
New Ballarat-Sydenham/Moorabool 500 kV double circuit line. 
New Wagga-Snowy 2.0-Bannaby-Wagga 500 kV single circuit line.
Cut-in Lower Tumut and Upper Tumut 330 kV line at Snowy 2.0.
2x330/220 kV 600 MVA transformers at Ballarat and Kerang.
2x500/330 kV 1000 MVA transformers at Ballarat.
2x500/330 kV 1000 MVA transformers at Wagga.
2x500/330 kV 1500 MVA transformers at Snowy 2.0.
Power flow controller on Bannaby-Sydney West 330 kV line.</t>
  </si>
  <si>
    <t>VIC-NSW Option 7
(Kerang-Darlington path)</t>
  </si>
  <si>
    <t>New Ballarat-Kerang-Darlington Point 330 kV double line. 
Additional new Darlington Point-Wagga 330 kV single circuit line.
New Ballarat-Sydenham/Moorabool 500 kV double circuit line. 
2x330/220 kV 600 MVA transformers at Ballarat and Kerang.
2x500/330 kV 1000 MVA transformers at Ballarat.
1x500/330 kV 1000 MVA transformers at Wagga.</t>
  </si>
  <si>
    <t>New Sydenham-Bendigo-Wagga 500 kV double circuit line.
Establish 500/220 kV terminal station at Bendigo.
2x500/220 kV 1000 MVA transformers at Bendigo.
1x500/330 kV 1000 MVA transformers at Wagga.</t>
  </si>
  <si>
    <t>Augmentation options updated (with Snowy 2 and BoTN information and new Horsham link build cost)</t>
  </si>
  <si>
    <t>See http://aemo.com.au/-/media/Files/Electricity/NEM/Security_and_Reliability/Loss_Factors_and_Regional_Boundaries/2017/Marginal-Loss-Factors-for-the-2017-18-Financial-Year.pdf</t>
  </si>
  <si>
    <t>2. With a second SA interconnector to Eastern States, VIC-SA Heywood transfer limit would be raised. This is given within brackets ( )</t>
  </si>
  <si>
    <t xml:space="preserve">3. Values in double bracket (( )) represent the total transfer level with the existing VIC-SA Heywood interconnector and a new SA interconnector to Eastern States. </t>
  </si>
  <si>
    <t>SA-NSW Riverlink option
(see note 2 &amp; 3)</t>
  </si>
  <si>
    <t>SA-VIC Horsham link option
(see note 2 &amp; 3)</t>
  </si>
  <si>
    <t>SA-QLD Option 1
(see note 2, 3 &amp; 4)</t>
  </si>
  <si>
    <t>4. A HVDC interconnector between SA and QLD would increase transfer levels on QNI and VIC-SA Heywood interconnector limits.</t>
  </si>
  <si>
    <t>Long-term modelling considers the following potential options for augmenting transmission between NEM regions in all core scenarios except the Snowy 2.0 and Battery of the Nation sensitivity.</t>
  </si>
  <si>
    <t xml:space="preserve">The following potential VIC-NSW and VIC-TAS options are considered in the Snowy 2.0 and Battery of the Nation sensitivity to replace the VIC-NSW option 5-8 and VIC-TAS Second and Third IC options in the table above. </t>
  </si>
  <si>
    <t>1. Values track changes in the capacity of the largest unit in each region (from 1 July 2020)</t>
  </si>
  <si>
    <t>NQ/CQ/SEQ</t>
  </si>
  <si>
    <t>NSA/ADE</t>
  </si>
  <si>
    <t>NNS/SWNSW</t>
  </si>
  <si>
    <t>1. Regional connection costs for gas are derived from shadow NEM zone connection cost.</t>
  </si>
  <si>
    <t>1250 
(see note 5)</t>
  </si>
  <si>
    <t>2400
(see note 5)</t>
  </si>
  <si>
    <t>2800
(see note 5)</t>
  </si>
  <si>
    <t>1200
(see note 5)</t>
  </si>
  <si>
    <t>VIC-NSW
(see note 6)</t>
  </si>
  <si>
    <t xml:space="preserve">VIC-TAS
</t>
  </si>
  <si>
    <t>VIC-TAS Battery of the Nation - Stage 1 (see note 7)</t>
  </si>
  <si>
    <t>5. Total flow (VNI) + Upper/Lower Tumut generation + Snowy 2.0 generation &lt;= 5100 MW all time from 2024.</t>
  </si>
  <si>
    <t xml:space="preserve">Opening of indicative additional generation capacity in REZs along the interconnector routes </t>
  </si>
  <si>
    <t>6. VIC-NSW with Snowy 2.0. It is assumed 500 kV network expansion in place to connect Snowy 2.0 to Bannaby. A 500 kV single circuit from Snowy 2.0-Wagga-Bannaby-Snowy 2.0 and connection of Snowy 2.0 on to the Lower Tumut and Upper Tumut 300 kV line.</t>
  </si>
  <si>
    <t xml:space="preserve">7. VIC-TAS - It is assumed VIC-TAS second interconnector in place as part of Battery of the Nation project. </t>
  </si>
  <si>
    <t>3. Indicative transmission cost represents indicative network expansion to connect the REZ to the nearest major load centre.</t>
  </si>
  <si>
    <t>Modelling assumptions</t>
  </si>
  <si>
    <t>The following modelling assumptions are based on internal analysis on historical generator performance.</t>
  </si>
  <si>
    <t>Generating unit</t>
  </si>
  <si>
    <t>Minimum Load (MW)</t>
  </si>
  <si>
    <t>Minimum Capacity Factors</t>
  </si>
  <si>
    <t>End time</t>
  </si>
  <si>
    <t>Max Capacity Factors</t>
  </si>
  <si>
    <t>BW01</t>
  </si>
  <si>
    <t>BW02</t>
  </si>
  <si>
    <t>BW03</t>
  </si>
  <si>
    <t>BW04</t>
  </si>
  <si>
    <t>ER01</t>
  </si>
  <si>
    <t>ER02</t>
  </si>
  <si>
    <t>ER03</t>
  </si>
  <si>
    <t>ER04</t>
  </si>
  <si>
    <t>LD01</t>
  </si>
  <si>
    <t>LD02</t>
  </si>
  <si>
    <t>MP1</t>
  </si>
  <si>
    <t>MP2</t>
  </si>
  <si>
    <t>VP5</t>
  </si>
  <si>
    <t>VP6</t>
  </si>
  <si>
    <t>CALL_B_1</t>
  </si>
  <si>
    <t>CALL_B_2</t>
  </si>
  <si>
    <t>CPP_3</t>
  </si>
  <si>
    <t>CPP_4</t>
  </si>
  <si>
    <t>GSTONE1</t>
  </si>
  <si>
    <t>GSTONE2</t>
  </si>
  <si>
    <t>GSTONE3</t>
  </si>
  <si>
    <t>GSTONE4</t>
  </si>
  <si>
    <t>KPP_1</t>
  </si>
  <si>
    <t>MPP_1</t>
  </si>
  <si>
    <t>MPP_2</t>
  </si>
  <si>
    <t>STAN-1</t>
  </si>
  <si>
    <t>STAN-2</t>
  </si>
  <si>
    <t>STAN-3</t>
  </si>
  <si>
    <t>TARONG#1</t>
  </si>
  <si>
    <t>TARONG#2</t>
  </si>
  <si>
    <t>TARONG#3</t>
  </si>
  <si>
    <t>TNPS1</t>
  </si>
  <si>
    <t>LOYYB1</t>
  </si>
  <si>
    <t>LOYYB2</t>
  </si>
  <si>
    <t>LYA1</t>
  </si>
  <si>
    <t>LYA2</t>
  </si>
  <si>
    <t>LYA3</t>
  </si>
  <si>
    <t>LYA4</t>
  </si>
  <si>
    <t>YWPS1</t>
  </si>
  <si>
    <t>YWPS2</t>
  </si>
  <si>
    <t>YWPS3</t>
  </si>
  <si>
    <t>YWPS4</t>
  </si>
  <si>
    <t>CPSA</t>
  </si>
  <si>
    <t>YARWUN_1</t>
  </si>
  <si>
    <t>Gas prices for new entrants corrected, reflecting a regional mapping error to the original consultancy forecast</t>
  </si>
  <si>
    <t>QRET changed from capacity (MW) target to a consumption target, as per policy description</t>
  </si>
  <si>
    <t>Connection costs revised</t>
  </si>
  <si>
    <t>REZ build limits updated to reflect: 
a) new interconnectors may provide increased access to REZs, relieving transmission limitations
b) REZ transmission limits may be exceeded, with the cost of intra-regional augmentations added (on a $/MW basis).</t>
  </si>
  <si>
    <t>Updated development lead time of OCGTs, reducing the development time</t>
  </si>
  <si>
    <t>Minimum reserve level constraint applied from 2020</t>
  </si>
  <si>
    <t>Added operational generation limits worksheet</t>
  </si>
  <si>
    <t>Added change log worksheet</t>
  </si>
  <si>
    <t>Assumptions updated, as per Change Log worksheet</t>
  </si>
  <si>
    <t>First release market modelling assumptions for 2018 ISP</t>
  </si>
  <si>
    <t>Queensland large-scale renewable generation (GWh)</t>
  </si>
  <si>
    <t>25% renewable energy generation by 2020, 40% renewable energy generation by 2025</t>
  </si>
  <si>
    <t>2. Intraregional transmission augmentations may be selected by the model if economic to access larger new renewable resource locations</t>
  </si>
  <si>
    <t xml:space="preserve">Marginal loss factors represent the impact of network losses on spot prices. No impacts on long term generation expansion, however, marginal loss factors do impact the short term dispatch modelling. </t>
  </si>
  <si>
    <t>Firm capacity is power assumed to be available at times of peak demand. The ISP uses AEMO Generation Information page (2017 December release) for firm capacities for the first 10 years of the model period.</t>
  </si>
  <si>
    <t>Generator capacity may vary with weather conditions. The ISP uses  AEMO Generation Information page (2017 December release) for seasonal ratings for the first 10 years of the model period.</t>
  </si>
  <si>
    <t xml:space="preserve">Generator information (2017 December release) </t>
  </si>
  <si>
    <t>50% of Queensland consumption to be provided by renewable generation by 2030 target</t>
  </si>
  <si>
    <t>To deliver reasonable technological diversity, wind generation is assumed to provide at least 25% of the annual targets</t>
  </si>
  <si>
    <t xml:space="preserve"> http://aemo.com.au/-/media/Files/Electricity/NEM/Planning_and_Forecasting/SA_Advisory/2017/South-Australian-Renewable-Energy-Report-2017.pdf</t>
  </si>
  <si>
    <t>Updated the Pumped Hydro economic life in LCOE sheet from 30 to 50 years</t>
  </si>
  <si>
    <t>Updated the wind peak contribution factors in Firm Capacity sheet</t>
  </si>
  <si>
    <t xml:space="preserve">2. The ISP uses 2017 South Australian Renewable Energy Report wind contribution factors for the entire modelling horizon.  </t>
  </si>
  <si>
    <t>Osborne*</t>
  </si>
  <si>
    <t>Pelican Point*</t>
  </si>
  <si>
    <t>Torrens Island A*</t>
  </si>
  <si>
    <t>Torrens Island B*</t>
  </si>
  <si>
    <r>
      <t xml:space="preserve">* </t>
    </r>
    <r>
      <rPr>
        <sz val="8"/>
        <color theme="1"/>
        <rFont val="Arial"/>
        <family val="2"/>
      </rPr>
      <t>Torrens Island B minimum load is reduced upon the development of a second synchronous interconnector (as appropriate)</t>
    </r>
  </si>
  <si>
    <r>
      <t>*</t>
    </r>
    <r>
      <rPr>
        <sz val="8"/>
        <color theme="1"/>
        <rFont val="Arial"/>
        <family val="2"/>
      </rPr>
      <t xml:space="preserve"> South Australian minimum capacity factors are reduced consistent with the timing of a possible second synchronous interconnector.</t>
    </r>
  </si>
  <si>
    <t>Depending on timing of SA interconnector expansion</t>
  </si>
  <si>
    <t>Snowy 2.0 properties</t>
  </si>
  <si>
    <t>Maximum power / Maximum pump load</t>
  </si>
  <si>
    <t>2000 / 2000</t>
  </si>
  <si>
    <t>Storage capacity</t>
  </si>
  <si>
    <t>Transmission connection</t>
  </si>
  <si>
    <t>Battery of the Nation properties</t>
  </si>
  <si>
    <t>For those scenarios which explore specific large scale storage projects:</t>
  </si>
  <si>
    <t>1500 / 1500</t>
  </si>
  <si>
    <t>Includes 500kV development from Snowy 2.0/Wagga to Bannaby 
and 330kV connection of Snowy 2.0</t>
  </si>
  <si>
    <t>Until retirement</t>
  </si>
  <si>
    <t>Includes commitment of 700MW bi-directional Basslink augmentation. 
Model decision as to whether to expand Basslink capacity beyond a second link</t>
  </si>
  <si>
    <t>Hydro settings</t>
  </si>
  <si>
    <t>10% Probability of exceedance</t>
  </si>
  <si>
    <t>50% Probability of exceedance</t>
  </si>
  <si>
    <t>2. Forward capability is limited by thermal limitations in the Victorian 220kV transmission network. Reverse capability is limited by thermal limitations in the South Australian 132kV transmission network.</t>
  </si>
  <si>
    <t>Retirement/Rehabilitation Cost (real 2017 $/MW)</t>
  </si>
  <si>
    <t>NSW pumped hydro</t>
  </si>
  <si>
    <t>Updated VNI Option 8 transfer levels from (-900,1200) to (-1200,1500) MW in "Augmentation options" sheet</t>
  </si>
  <si>
    <t>Updated the Terranora capability from (-210, 107) to (-150, 50) MW in "Interconnector Capability" sheet</t>
  </si>
  <si>
    <t>Included modelled technical details of Snowy2.0 and Battery of the Nation storage / pumping parameters</t>
  </si>
  <si>
    <t>Updated TAS Maximum demand in "Maximum Demand" sheet</t>
  </si>
  <si>
    <t>Updated data source for Refurbishment in the "Assumptions Summary" sheet.</t>
  </si>
  <si>
    <t>NEM Gross State Product growth</t>
  </si>
  <si>
    <t>Battery Storage Capacity Relative to Operational Max Demand</t>
  </si>
  <si>
    <t>Strong DSP versus Strong Demand</t>
  </si>
  <si>
    <t>Weak DSP versus Weak Demand</t>
  </si>
  <si>
    <t>Establish a mid-way switching station for both transmission lines between Armidale and Dumaresq substations.
Establish a mid-way switching station for both Dumaresq and Bulli Creek substations.</t>
  </si>
  <si>
    <t>Uprating of Liddell-Muswellbrook (#83), Muswellbrook-Tamworth (#88) and Liddell-Tamworth (#84) 330 kV lines. 
Second SVC at Armidale 330 kV.</t>
  </si>
  <si>
    <t>Uprating of Liddell-Muswellbrook (#83), Muswellbrook-Tamworth (#88) and Liddell-Tamworth (#84) 330 kV lines.
Install SVCs at Dumaresq and Tamworth substations.
Install shunt capacitor banks at Tamworth, Armidale and Dumaresq substations.</t>
  </si>
  <si>
    <t>New Sydenham-Ballarat-Bendigo-Kerang-Darlington Point-Wagga 500 kV double circuit line. 
New Wagga-Snowy 2.0-Bannaby-Wagga 500 kV single circuit line.
Cut-in Lower Tumut and Upper Tumut 330 kV line at Snowy 2.0.
2x500/220 kV 1000 MVA transformers at Ballarat, Bendigo and Kerang.
2x500/330 kV 1000 MVA transformers at Darlington Point and Wagga.
2x500/330 kV 1500 MVA transformers at Snowy 2.0.
Power flow controller on Bannaby-Sydney West 330 kV line.</t>
  </si>
  <si>
    <t>New Sydenham-Bendigo-Wagga 500 kV double circuit line.
New Wagga-Snowy 2.0-Bannaby-Wagga 500 kV single circuit line.
Establish 500/220 kV terminal station at Bendigo, 500/330 kV substation at Wagga and Snowy 2.0.
Cut-in Lower Tumut and Upper Tumut 330 kV line at Snowy 2.0.
2x500/220 kV 1000 MVA transformers at Bendigo.
2x500/330 kV 1000 MVA transformers at Wagga.
2x500/330 kV 1500 MVA transformers at Snowy 2.0.
Power flow controller on Bannaby-Sydney West 330 kV line.</t>
  </si>
  <si>
    <t>A ±320 kV, 600 MW monopole HVDC (voltage source converter) transmission system between Port Latta/Smithton (Tasmania) and  East Geelong (Victoria). 
New 220 kV double circuit line between Sheffield and Port Latta/Smithton in Tasmania.
Uprate 220 kV circuits between Geelong and East Geelong.</t>
  </si>
  <si>
    <t>VIC-TAS Second IC - Stage 1</t>
  </si>
  <si>
    <t>VIC-TAS Third IC - Stage 2</t>
  </si>
  <si>
    <t>VIC-TAS Second IC Stage 1 plus
A ±320 kV, 600 MW monopole HVDC (voltage source converter) transmission system between Sheffield (Tasmania) and Tyabb (Victoria).</t>
  </si>
  <si>
    <t>New Robertstown-Buronga-Darlington Point 330 kV double circuit line.
An additional 330 kV single circuit from Darlington Point-Wagga.
2x275/330 kV transformers at Robertstown.
4x330 kV Phase Shift transformers at Buronga.
A new 330/220 kV transformer at Buronga.
Reactive compensation.
(Heywood transfer limit)
((Combined Heywood+Riverlink transfer limit))</t>
  </si>
  <si>
    <t>New Tungkillo-Horsham 275 kV double circuit line.
Replacing existing Horsham-Ballarat 220 kV single circuit line to a double circuit 220 kV line.
An additional 220 kV double circuit line from Ballarat to Moorabool.
New 275/220 kV phase shifting transformers at Horsham.</t>
  </si>
  <si>
    <t>New Murray-Dederang 330 kV double circuit line.
New Dederang-South Morang 330 kV single circuit with series capacitors.
Install second 500/330 kV 1000 MVA transformer at South Morang.
Install fourth 330/220 kV 340 MVA transformer at Dederang.
2x150 MVAr 330 kV shunt capacitor banks at Wodonga, Jindera or Wagga.</t>
  </si>
  <si>
    <t>New Sydenham-Ballarat-Bendigo-Kerang-Darlington Point-Wagga 500 kV double circuit line.
2x500/220 kV 1000 MVA transformers at Ballarat, Bendigo and Kerang.
2x500/330 kV 1000 MVA transformers at Darlington Point. 
1x500/330 kV 1000 MVA transformer at Wagga.</t>
  </si>
  <si>
    <t>Updated description in "Augmentation options" sheet.</t>
  </si>
  <si>
    <t>Amount of power that must be generated at times of peak operational demand. Peak operational demand occurs in Summer months in all NEM regions except Tasmania.</t>
  </si>
  <si>
    <t>Removed LCOE sheet and description for LCOE from the "Assumptions Summary" sheet to avoid confusion on the interpretation of assumptions</t>
  </si>
  <si>
    <t>Neutral with Storage Initiative</t>
  </si>
  <si>
    <t>Includes development of Snowy 2.0 and BoTN, including relevant interconnector developments. Model to choose other development options</t>
  </si>
  <si>
    <t>Central Cases</t>
  </si>
  <si>
    <t>Counterfactual</t>
  </si>
  <si>
    <t>Updated collation of scenarios on "Scenarios" sheet.</t>
  </si>
  <si>
    <t>Install second 500/330 kV 1000 MVA transformer at South Morang. 
Install a braking resister at Loy Yang or battery storage or FACTS device to increase transient stability.
Uprate Dederang-South Morang 330 kV lines and series capacitors. 
Uprate Canberra-Upper Tumut 330 kV line.</t>
  </si>
  <si>
    <t>A new HVDC VSC bi-pole from Davenport (SA) to Bulli Creek (QLD).
700 MVA HVDC overhead lines.
HVAC transformer at Davenport and Bulli Creek.
(Heywood transfer limit)
((Combined Heywood + SA to QLD link limit))
[QNI transfer limit]</t>
  </si>
  <si>
    <t>QLD-SA
(VIC-SA)
((QLD-SA+VIC-SA))
[NSW-QLD]</t>
  </si>
  <si>
    <t>700
(900)
((1350))
[560]</t>
  </si>
  <si>
    <t>700
(900)
((1350))
[1400]</t>
  </si>
  <si>
    <t>New Wagga-Yass, Wagga-Jindera and Jindera-Dederang 330 kV single circuit configuration.
Uprate Canberra-Upper Tumut 330 kV circuit.
Uprate Yass-Marulan 330 kV circuits. 
Uprate Dederang-South Morang 330 kV circuits and series capacitors.
Install second 500/330 kV 1000 MVA transformer at South Morang.
Install fourth 330/220 kV 340 MVA transformer at Dederang.
Phase angle regulator on Lower Tumut-Wagga 330 kV line (1000 MVA)
2x150 MVAr 330 kV shunt capacitor banks at Wodonga, Jindera or Wagga</t>
  </si>
  <si>
    <r>
      <rPr>
        <u/>
        <sz val="10"/>
        <rFont val="Tw Cen MT"/>
        <family val="2"/>
        <scheme val="major"/>
      </rPr>
      <t>Second HVAC interconnector at 330 kV</t>
    </r>
    <r>
      <rPr>
        <sz val="10"/>
        <rFont val="Tw Cen MT"/>
        <family val="2"/>
        <scheme val="major"/>
      </rPr>
      <t xml:space="preserve">
Establish three new switching stations at Narrabri/Gunnedah area, west of Armidale and west of Dumaresq.
Install Bayswater-Narrabri/Gunnedah site-Armidale west-Dumaresq west-Bulli Creek-Western Down 330 kV new double circuit line.
Install Narrabri/Gunnedah site-Tamworth, west of Armidale-Armidale and west of Dumaresq-Dumaresq 330 kV new single circuit line.
Augment existing substations/switching stations at Bayswater, Tamworth, Armidale, Dumaresq, Bulli Creek and Western Downs.</t>
    </r>
  </si>
  <si>
    <r>
      <rPr>
        <u/>
        <sz val="10"/>
        <rFont val="Tw Cen MT"/>
        <family val="2"/>
        <scheme val="major"/>
      </rPr>
      <t>New Armidale-Bulli Creek HVAC at 330 kV</t>
    </r>
    <r>
      <rPr>
        <sz val="10"/>
        <rFont val="Tw Cen MT"/>
        <family val="2"/>
        <scheme val="major"/>
      </rPr>
      <t xml:space="preserve">
Install Armidale-Dumaresq and Dumaresq-Bulli Creek additional new 330 kV double circuit line.
Uprating of Liddell-Muswellbrook (#83), Muswellbrook-Tamworth (#88) and Liddell-Tamworth (#84) 330 kV lines.
Augment existing substations/switching stations at Armidale, Dumaresq and Bulli Creek.</t>
    </r>
  </si>
  <si>
    <r>
      <rPr>
        <u/>
        <sz val="10"/>
        <rFont val="Tw Cen MT"/>
        <family val="2"/>
        <scheme val="major"/>
      </rPr>
      <t>500 kV HVAC QLD-NSW interconnector</t>
    </r>
    <r>
      <rPr>
        <sz val="10"/>
        <rFont val="Tw Cen MT"/>
        <family val="2"/>
        <scheme val="major"/>
      </rPr>
      <t xml:space="preserve">
Establish three new 500/330 kV substations at Dumaresq, Armidale and Gunnedah/Narrabri area.
Augment Bulli Creek substation to establish 500 kV switchyard.
Install Bayswater/Wollar - Gunnedah/Narrabri site - west of Armidale-west of Dumaresq - Bulli Creek - Western Downs 500 kV new double circuit line.
Install new 330 kV single circuit lines from new 500/330 kV substations to existing 330 kV substations.
Augment Dumaresq, Armidale Tamworth and Bulli Creek 330 kV substations, Bayswater 500/330 kV and Western Downs 275 kV substations.</t>
    </r>
  </si>
  <si>
    <t>Note:</t>
  </si>
  <si>
    <t>2. Basslink is not a regulated interconnector. A value of 0.5 has been assumed.
The same proportioning factors to new interconnector developments as are calculated for the existing interconnectors between the same regions. Connection between New South Wales and South Australia via Riverlink assumed a proportioning factor of 0.5.</t>
  </si>
  <si>
    <t>Black Coal (HELE)</t>
  </si>
  <si>
    <t>Shadow NEM zone for Gas</t>
  </si>
  <si>
    <t>No price on carbon emissions has been assumed in the modelling</t>
  </si>
  <si>
    <t>Gas Emissions (kg/GJ)</t>
  </si>
  <si>
    <t>Coal Emissions (kg/GJ)</t>
  </si>
  <si>
    <t>Pumped Hydro (6hrs storage) / Large Scale Battery Storage (2hrs storage)</t>
  </si>
  <si>
    <t>Qld Coal (HELE)</t>
  </si>
  <si>
    <t>NSW Coal (HELE)</t>
  </si>
  <si>
    <t>SA Coal (HELE)</t>
  </si>
  <si>
    <t>2. Based on emissions factor of gas, modelled heat rate and fugitive emissions profile of Torrens Island A</t>
  </si>
  <si>
    <t>3. New entrant gas units use standard emissions rate for natural gas combined with heat rates to derive emissions.</t>
  </si>
  <si>
    <t>4. Based on a new entrant with 2017 heat rate</t>
  </si>
  <si>
    <t>Earliest commissioning year1</t>
  </si>
  <si>
    <t>Smithfield 1</t>
  </si>
  <si>
    <t>Swanbank E2</t>
  </si>
  <si>
    <t>Dartmouth3</t>
  </si>
  <si>
    <t>Single-axis Tracking Solar PV2</t>
  </si>
  <si>
    <t>Angaston1</t>
  </si>
  <si>
    <t>Lonsdale1</t>
  </si>
  <si>
    <r>
      <t>Wonthaggi Desalination Plant Full Operation</t>
    </r>
    <r>
      <rPr>
        <vertAlign val="superscript"/>
        <sz val="11"/>
        <color theme="0"/>
        <rFont val="Tw Cen MT"/>
        <family val="2"/>
        <scheme val="minor"/>
      </rPr>
      <t>1</t>
    </r>
  </si>
  <si>
    <r>
      <t>Wonthaggi Desalination Plant Projected</t>
    </r>
    <r>
      <rPr>
        <vertAlign val="superscript"/>
        <sz val="11"/>
        <color theme="0"/>
        <rFont val="Tw Cen MT"/>
        <family val="2"/>
        <scheme val="minor"/>
      </rPr>
      <t>1</t>
    </r>
  </si>
  <si>
    <r>
      <t>Sydney Desalination Plant Operation mode</t>
    </r>
    <r>
      <rPr>
        <vertAlign val="superscript"/>
        <sz val="11"/>
        <color theme="0"/>
        <rFont val="Tw Cen MT"/>
        <family val="2"/>
        <scheme val="minor"/>
      </rPr>
      <t>2</t>
    </r>
  </si>
  <si>
    <r>
      <t>Sydney Desalination Plant Security mode</t>
    </r>
    <r>
      <rPr>
        <vertAlign val="superscript"/>
        <sz val="11"/>
        <color theme="0"/>
        <rFont val="Tw Cen MT"/>
        <family val="2"/>
        <scheme val="minor"/>
      </rPr>
      <t>2</t>
    </r>
  </si>
  <si>
    <r>
      <t>Sydney Desalination Plant</t>
    </r>
    <r>
      <rPr>
        <vertAlign val="superscript"/>
        <sz val="11"/>
        <color theme="0"/>
        <rFont val="Tw Cen MT"/>
        <family val="2"/>
        <scheme val="minor"/>
      </rPr>
      <t>3</t>
    </r>
  </si>
  <si>
    <r>
      <t>Tugun Desalination Plant Operation Mode</t>
    </r>
    <r>
      <rPr>
        <vertAlign val="superscript"/>
        <sz val="11"/>
        <color theme="0"/>
        <rFont val="Tw Cen MT"/>
        <family val="2"/>
        <scheme val="minor"/>
      </rPr>
      <t>4</t>
    </r>
  </si>
  <si>
    <r>
      <t>Tugun Desalination Plant Hot Standby Mode</t>
    </r>
    <r>
      <rPr>
        <vertAlign val="superscript"/>
        <sz val="11"/>
        <color theme="0"/>
        <rFont val="Tw Cen MT"/>
        <family val="2"/>
        <scheme val="minor"/>
      </rPr>
      <t>5</t>
    </r>
  </si>
  <si>
    <r>
      <t>Adelaide Desalination Plant</t>
    </r>
    <r>
      <rPr>
        <vertAlign val="superscript"/>
        <sz val="11"/>
        <color theme="0"/>
        <rFont val="Tw Cen MT"/>
        <family val="2"/>
        <scheme val="minor"/>
      </rPr>
      <t>6</t>
    </r>
  </si>
  <si>
    <r>
      <t>Target
(GWh, NEM)</t>
    </r>
    <r>
      <rPr>
        <vertAlign val="superscript"/>
        <sz val="11"/>
        <color theme="0"/>
        <rFont val="Tw Cen MT"/>
        <family val="2"/>
        <scheme val="minor"/>
      </rPr>
      <t>1</t>
    </r>
  </si>
  <si>
    <r>
      <t xml:space="preserve">2030 </t>
    </r>
    <r>
      <rPr>
        <vertAlign val="superscript"/>
        <sz val="11"/>
        <color theme="0"/>
        <rFont val="Tw Cen MT"/>
        <family val="2"/>
        <scheme val="minor"/>
      </rPr>
      <t>2</t>
    </r>
  </si>
  <si>
    <r>
      <t>Financial
year</t>
    </r>
    <r>
      <rPr>
        <vertAlign val="superscript"/>
        <sz val="11"/>
        <color theme="0"/>
        <rFont val="Tw Cen MT"/>
        <family val="2"/>
        <scheme val="minor"/>
      </rPr>
      <t>3</t>
    </r>
  </si>
  <si>
    <r>
      <t>With 1997 baseline</t>
    </r>
    <r>
      <rPr>
        <vertAlign val="superscript"/>
        <sz val="11"/>
        <color theme="0"/>
        <rFont val="Tw Cen MT"/>
        <family val="2"/>
        <scheme val="minor"/>
      </rPr>
      <t>4</t>
    </r>
  </si>
  <si>
    <r>
      <t xml:space="preserve">Hornsdale </t>
    </r>
    <r>
      <rPr>
        <vertAlign val="superscript"/>
        <sz val="11"/>
        <color theme="0"/>
        <rFont val="Tw Cen MT"/>
        <family val="2"/>
        <scheme val="minor"/>
      </rPr>
      <t>1</t>
    </r>
  </si>
  <si>
    <r>
      <t>Green Power</t>
    </r>
    <r>
      <rPr>
        <vertAlign val="superscript"/>
        <sz val="11"/>
        <color theme="0"/>
        <rFont val="Tw Cen MT"/>
        <family val="2"/>
        <scheme val="minor"/>
      </rPr>
      <t>1</t>
    </r>
  </si>
  <si>
    <r>
      <t>Green Power</t>
    </r>
    <r>
      <rPr>
        <vertAlign val="superscript"/>
        <sz val="11"/>
        <color theme="0"/>
        <rFont val="Tw Cen MT"/>
        <family val="2"/>
        <scheme val="minor"/>
      </rPr>
      <t>2</t>
    </r>
  </si>
  <si>
    <r>
      <t>Projected</t>
    </r>
    <r>
      <rPr>
        <vertAlign val="superscript"/>
        <sz val="11"/>
        <color theme="0"/>
        <rFont val="Tw Cen MT"/>
        <family val="2"/>
        <scheme val="minor"/>
      </rPr>
      <t>3</t>
    </r>
  </si>
  <si>
    <r>
      <t>Penalty Price
($/MWh)</t>
    </r>
    <r>
      <rPr>
        <vertAlign val="superscript"/>
        <sz val="11"/>
        <color theme="0"/>
        <rFont val="Tw Cen MT"/>
        <family val="2"/>
        <scheme val="minor"/>
      </rPr>
      <t>1</t>
    </r>
  </si>
  <si>
    <r>
      <t>Forward capability</t>
    </r>
    <r>
      <rPr>
        <vertAlign val="superscript"/>
        <sz val="11"/>
        <color theme="0"/>
        <rFont val="Tw Cen MT"/>
        <family val="2"/>
        <scheme val="minor"/>
      </rPr>
      <t>1,2</t>
    </r>
  </si>
  <si>
    <r>
      <t>Reverse Capability</t>
    </r>
    <r>
      <rPr>
        <vertAlign val="superscript"/>
        <sz val="11"/>
        <color theme="0"/>
        <rFont val="Tw Cen MT"/>
        <family val="2"/>
        <scheme val="minor"/>
      </rPr>
      <t>1,2</t>
    </r>
  </si>
  <si>
    <r>
      <t>Tasmania - Victoria (Basslink)</t>
    </r>
    <r>
      <rPr>
        <vertAlign val="superscript"/>
        <sz val="11"/>
        <color theme="0"/>
        <rFont val="Tw Cen MT"/>
        <family val="2"/>
        <scheme val="minor"/>
      </rPr>
      <t>2</t>
    </r>
  </si>
  <si>
    <r>
      <t>Earliest commissioning year</t>
    </r>
    <r>
      <rPr>
        <vertAlign val="superscript"/>
        <sz val="11"/>
        <color theme="0"/>
        <rFont val="Tw Cen MT"/>
        <family val="2"/>
        <scheme val="minor"/>
      </rPr>
      <t>1</t>
    </r>
  </si>
  <si>
    <t>Maximum capacity
(1000 m³)</t>
  </si>
  <si>
    <r>
      <t>Indicative commissioning date</t>
    </r>
    <r>
      <rPr>
        <vertAlign val="superscript"/>
        <sz val="11"/>
        <color theme="0"/>
        <rFont val="Tw Cen MT"/>
        <family val="2"/>
        <scheme val="minor"/>
      </rPr>
      <t>2</t>
    </r>
  </si>
  <si>
    <r>
      <t>Wind and solar peak contribution factor</t>
    </r>
    <r>
      <rPr>
        <b/>
        <vertAlign val="superscript"/>
        <sz val="13"/>
        <color theme="3"/>
        <rFont val="Tw Cen MT"/>
        <family val="2"/>
        <scheme val="minor"/>
      </rPr>
      <t>1</t>
    </r>
  </si>
  <si>
    <r>
      <t>Qld wind</t>
    </r>
    <r>
      <rPr>
        <vertAlign val="superscript"/>
        <sz val="11"/>
        <color theme="0"/>
        <rFont val="Tw Cen MT"/>
        <family val="2"/>
        <scheme val="minor"/>
      </rPr>
      <t>2</t>
    </r>
  </si>
  <si>
    <r>
      <t>NSW wind</t>
    </r>
    <r>
      <rPr>
        <vertAlign val="superscript"/>
        <sz val="11"/>
        <color theme="0"/>
        <rFont val="Tw Cen MT"/>
        <family val="2"/>
        <scheme val="minor"/>
      </rPr>
      <t>2</t>
    </r>
  </si>
  <si>
    <r>
      <t>Vic wind</t>
    </r>
    <r>
      <rPr>
        <vertAlign val="superscript"/>
        <sz val="11"/>
        <color theme="0"/>
        <rFont val="Tw Cen MT"/>
        <family val="2"/>
        <scheme val="minor"/>
      </rPr>
      <t>2</t>
    </r>
  </si>
  <si>
    <r>
      <t>SA wind</t>
    </r>
    <r>
      <rPr>
        <vertAlign val="superscript"/>
        <sz val="11"/>
        <color theme="0"/>
        <rFont val="Tw Cen MT"/>
        <family val="2"/>
        <scheme val="minor"/>
      </rPr>
      <t>2</t>
    </r>
  </si>
  <si>
    <r>
      <t>Tas wind</t>
    </r>
    <r>
      <rPr>
        <vertAlign val="superscript"/>
        <sz val="11"/>
        <color theme="0"/>
        <rFont val="Tw Cen MT"/>
        <family val="2"/>
        <scheme val="minor"/>
      </rPr>
      <t>2</t>
    </r>
  </si>
  <si>
    <r>
      <t>Bayswater</t>
    </r>
    <r>
      <rPr>
        <vertAlign val="superscript"/>
        <sz val="11"/>
        <color theme="0"/>
        <rFont val="Tw Cen MT"/>
        <family val="2"/>
        <scheme val="minor"/>
      </rPr>
      <t>1</t>
    </r>
  </si>
  <si>
    <r>
      <t>Loy Yang B</t>
    </r>
    <r>
      <rPr>
        <vertAlign val="superscript"/>
        <sz val="11"/>
        <color theme="0"/>
        <rFont val="Tw Cen MT"/>
        <family val="2"/>
        <scheme val="minor"/>
      </rPr>
      <t>2</t>
    </r>
  </si>
  <si>
    <r>
      <t>Gordon</t>
    </r>
    <r>
      <rPr>
        <vertAlign val="superscript"/>
        <sz val="11"/>
        <color theme="0"/>
        <rFont val="Tw Cen MT"/>
        <family val="2"/>
        <scheme val="minor"/>
      </rPr>
      <t>3</t>
    </r>
  </si>
  <si>
    <r>
      <t>Gas-powered steam turbine</t>
    </r>
    <r>
      <rPr>
        <vertAlign val="superscript"/>
        <sz val="11"/>
        <color theme="0"/>
        <rFont val="Tw Cen MT"/>
        <family val="2"/>
        <scheme val="minor"/>
      </rPr>
      <t>1</t>
    </r>
  </si>
  <si>
    <r>
      <t xml:space="preserve">Forced Outage Rate (%) </t>
    </r>
    <r>
      <rPr>
        <vertAlign val="superscript"/>
        <sz val="11"/>
        <color theme="0"/>
        <rFont val="Tw Cen MT"/>
        <family val="2"/>
        <scheme val="minor"/>
      </rPr>
      <t>2</t>
    </r>
  </si>
  <si>
    <r>
      <t xml:space="preserve">Mean time to repair (hrs) </t>
    </r>
    <r>
      <rPr>
        <vertAlign val="superscript"/>
        <sz val="11"/>
        <color theme="0"/>
        <rFont val="Tw Cen MT"/>
        <family val="2"/>
        <scheme val="minor"/>
      </rPr>
      <t>3</t>
    </r>
  </si>
  <si>
    <r>
      <t xml:space="preserve">Partial Outage Derating Factor </t>
    </r>
    <r>
      <rPr>
        <vertAlign val="superscript"/>
        <sz val="11"/>
        <color theme="0"/>
        <rFont val="Tw Cen MT"/>
        <family val="2"/>
        <scheme val="minor"/>
      </rPr>
      <t>4</t>
    </r>
  </si>
  <si>
    <r>
      <t>Solar</t>
    </r>
    <r>
      <rPr>
        <vertAlign val="superscript"/>
        <sz val="11"/>
        <color theme="0"/>
        <rFont val="Tw Cen MT"/>
        <family val="2"/>
        <scheme val="minor"/>
      </rPr>
      <t>1</t>
    </r>
  </si>
  <si>
    <r>
      <t>Transmission-limited total build</t>
    </r>
    <r>
      <rPr>
        <vertAlign val="superscript"/>
        <sz val="11"/>
        <color theme="0"/>
        <rFont val="Tw Cen MT"/>
        <family val="2"/>
        <scheme val="minor"/>
      </rPr>
      <t>2</t>
    </r>
  </si>
  <si>
    <r>
      <t>Indicative transmission expansion cost ($M/MW)</t>
    </r>
    <r>
      <rPr>
        <vertAlign val="superscript"/>
        <sz val="11"/>
        <color theme="0"/>
        <rFont val="Tw Cen MT"/>
        <family val="2"/>
        <scheme val="minor"/>
      </rPr>
      <t>3</t>
    </r>
  </si>
  <si>
    <r>
      <t>Maximum power</t>
    </r>
    <r>
      <rPr>
        <vertAlign val="superscript"/>
        <sz val="11"/>
        <color theme="0"/>
        <rFont val="Tw Cen MT"/>
        <family val="2"/>
        <scheme val="minor"/>
      </rPr>
      <t>1</t>
    </r>
  </si>
  <si>
    <r>
      <t>Refurbishment cost ($/MW)</t>
    </r>
    <r>
      <rPr>
        <vertAlign val="superscript"/>
        <sz val="11"/>
        <color theme="0"/>
        <rFont val="Tw Cen MT"/>
        <family val="2"/>
        <scheme val="minor"/>
      </rPr>
      <t>1</t>
    </r>
  </si>
  <si>
    <r>
      <t>Yallourn</t>
    </r>
    <r>
      <rPr>
        <vertAlign val="superscript"/>
        <sz val="11"/>
        <color theme="0"/>
        <rFont val="Tw Cen MT"/>
        <family val="2"/>
        <scheme val="minor"/>
      </rPr>
      <t>1</t>
    </r>
  </si>
  <si>
    <r>
      <t>Variable OPEX
($/MWh)</t>
    </r>
    <r>
      <rPr>
        <vertAlign val="superscript"/>
        <sz val="11"/>
        <color theme="0"/>
        <rFont val="Tw Cen MT"/>
        <family val="2"/>
        <scheme val="minor"/>
      </rPr>
      <t>1</t>
    </r>
  </si>
  <si>
    <r>
      <t>Port Stanvac</t>
    </r>
    <r>
      <rPr>
        <vertAlign val="superscript"/>
        <sz val="11"/>
        <color theme="0"/>
        <rFont val="Tw Cen MT"/>
        <family val="2"/>
        <scheme val="minor"/>
      </rPr>
      <t>1</t>
    </r>
  </si>
  <si>
    <r>
      <t>Barker Inlet</t>
    </r>
    <r>
      <rPr>
        <vertAlign val="superscript"/>
        <sz val="11"/>
        <color theme="0"/>
        <rFont val="Tw Cen MT"/>
        <family val="2"/>
        <scheme val="minor"/>
      </rPr>
      <t>2</t>
    </r>
  </si>
  <si>
    <r>
      <t>New entrant combustion emissions</t>
    </r>
    <r>
      <rPr>
        <b/>
        <vertAlign val="superscript"/>
        <sz val="13"/>
        <color theme="3"/>
        <rFont val="Tw Cen MT"/>
        <family val="2"/>
        <scheme val="minor"/>
      </rPr>
      <t>3</t>
    </r>
  </si>
  <si>
    <r>
      <t>Emissions</t>
    </r>
    <r>
      <rPr>
        <vertAlign val="superscript"/>
        <sz val="11"/>
        <color theme="0"/>
        <rFont val="Tw Cen MT"/>
        <family val="2"/>
        <scheme val="minor"/>
      </rPr>
      <t>4</t>
    </r>
  </si>
  <si>
    <t>Each region must have firm capacity reserves in excess of maximum demand plus the largest generating unit, per region</t>
  </si>
  <si>
    <t>Slow and rapid scenarios use the Neutral cost trajectories, except for technologies specified</t>
  </si>
  <si>
    <t>Gas price ($/GJ, real 2017 dollars)</t>
  </si>
  <si>
    <t>Coal price ($/GJ, real 2017 dollars)</t>
  </si>
  <si>
    <t>Central estimate</t>
  </si>
  <si>
    <t>Lower estimate</t>
  </si>
  <si>
    <t>*Lower estimate equivalent to estimated contract price paid by existing generators in QLD</t>
  </si>
  <si>
    <t>Biomass price</t>
  </si>
  <si>
    <t>New entrant coal</t>
  </si>
  <si>
    <t>*Central estimate equivalent to forecast export coal price, as per June 2018 Resources and Energy Quarterly report, converted to AU$/GJ - @6000kCal/kg, 1USD=0.75AUD).</t>
  </si>
  <si>
    <t xml:space="preserve">Existing generators: 2016 Wood Mackenzie Coal Cost Report
New entrants: Resources and Energy Quarterly (June 2018) report, Department of Industry, Innovation and Science (AEMO conversions). </t>
  </si>
  <si>
    <t>Gas and Liquid fuel price</t>
  </si>
  <si>
    <t>Fuel price for each gas and liquid fuel generator</t>
  </si>
  <si>
    <t>Core Energy Gas Pricing Consultancy Databook (March 2017 Update)
Fuel and technology cost review (ACIL Allen)</t>
  </si>
  <si>
    <t>Liquid fuel price</t>
  </si>
  <si>
    <t>Liquid fuel</t>
  </si>
  <si>
    <t>Removed Peakier Demand sensitivities from the "Scenarios" sheet.</t>
  </si>
  <si>
    <t>Added Liquid fuel price to the "Gas and Liquid fuel price" sheet.</t>
  </si>
  <si>
    <t>Mt Emerald</t>
  </si>
  <si>
    <t>BULGANAWF</t>
  </si>
  <si>
    <t>CROWLANDSWF</t>
  </si>
  <si>
    <t>Collinsville Solar Power Station</t>
  </si>
  <si>
    <t>Lincoln Gap Wind Farm</t>
  </si>
  <si>
    <r>
      <t xml:space="preserve">Committed Projects </t>
    </r>
    <r>
      <rPr>
        <b/>
        <vertAlign val="superscript"/>
        <sz val="13"/>
        <color theme="3"/>
        <rFont val="Tw Cen MT"/>
        <family val="2"/>
        <scheme val="minor"/>
      </rPr>
      <t>1</t>
    </r>
  </si>
  <si>
    <t>1. Committed project list reflects Generation Information update from 29 December 2017.</t>
  </si>
  <si>
    <t>Existing and committed generators</t>
  </si>
  <si>
    <r>
      <t>Solar; existing and committed to 2020-21</t>
    </r>
    <r>
      <rPr>
        <vertAlign val="superscript"/>
        <sz val="11"/>
        <color theme="0"/>
        <rFont val="Tw Cen MT"/>
        <family val="2"/>
        <scheme val="minor"/>
      </rPr>
      <t>3</t>
    </r>
  </si>
  <si>
    <r>
      <t>Murraylink</t>
    </r>
    <r>
      <rPr>
        <vertAlign val="superscript"/>
        <sz val="11"/>
        <color theme="0"/>
        <rFont val="Tw Cen MT"/>
        <family val="2"/>
        <scheme val="minor"/>
      </rPr>
      <t>2</t>
    </r>
  </si>
  <si>
    <t>Basslink</t>
  </si>
  <si>
    <t>Existing and Committed generators</t>
  </si>
  <si>
    <t>Emissions Target Trajectories</t>
  </si>
  <si>
    <t>28% to 70% Emissions Reduction Target</t>
  </si>
  <si>
    <t>52% to 90% Emissions Reduction Target</t>
  </si>
  <si>
    <t>(Mt CO2-e)</t>
  </si>
  <si>
    <t xml:space="preserve">The emissions trajectory starts at estimated emissions for 2020-21. </t>
  </si>
  <si>
    <t>Emission Trajectory</t>
  </si>
  <si>
    <t>Whole of NEM emissions targets</t>
  </si>
  <si>
    <t>Updated emissions target trajectories on "Emission Trajectory" sheet.</t>
  </si>
  <si>
    <t>Murray River wind (NSW)</t>
  </si>
  <si>
    <t>Murray River wind (VIC)</t>
  </si>
  <si>
    <t>Riverland wind (SA)</t>
  </si>
  <si>
    <t>Riverland wind (NSW)</t>
  </si>
  <si>
    <t>Murray River solar (NSW)</t>
  </si>
  <si>
    <t>Murray River solar (VIC)</t>
  </si>
  <si>
    <t>Riverland solar (SA)</t>
  </si>
  <si>
    <t>Riverland solar (NSW)</t>
  </si>
  <si>
    <t>Morwell TS</t>
  </si>
  <si>
    <t xml:space="preserve">Wudina </t>
  </si>
  <si>
    <t>Updated Generic new entrant units table in "MLF" sheet.</t>
  </si>
  <si>
    <t>Refinement to emissions trajectory to reflect consistent starting point in 2020 for all scenarios</t>
  </si>
  <si>
    <t>Updated coal forecast for new entrant coal to reflect June 2018 Resources and Energy Quarterly report (Department of Industry)</t>
  </si>
  <si>
    <t xml:space="preserve">Removed "Renewable Energy Zones" sheet - technology availability columns. Potential confusion with Build Limits defining what technology is available in REZs, and the Renewable Energy Zones sheet also declaring what technologies are available. </t>
  </si>
  <si>
    <t>Southern NSW Tablelands solar</t>
  </si>
  <si>
    <t>QLD thermal generation</t>
  </si>
  <si>
    <t>NSW thermal generation</t>
  </si>
  <si>
    <t>VIC thermal generation</t>
  </si>
  <si>
    <t>SA thermal generation</t>
  </si>
  <si>
    <t>TAS thermal generation</t>
  </si>
  <si>
    <t>Reformatted for release</t>
  </si>
  <si>
    <t>2.4</t>
  </si>
  <si>
    <t>90% 2005 - 2050</t>
  </si>
  <si>
    <t>2050 emissions reduction targets are calculated from 2005 levels for the 90% trajectory, and 2016 levels for the 70% trajectory.</t>
  </si>
  <si>
    <t>2030 emissions reduction targets are calculated from 2005 levels.</t>
  </si>
  <si>
    <t>Emissions reduction targets are expressed as a percentage of total emissions across all sectors. This table includes electricity NEM generation emissions only.</t>
  </si>
  <si>
    <t>Total NEM Summer DSP relative to NEM Operational Max Demand with coincident regional peaks</t>
  </si>
  <si>
    <t>Revised the table title "DSP Relative to Operational Max Demand" in "Demand Summary" sheet to "Total NEM Summer DSP relative to NEM Operational Max Demand with coincident regional peaks".</t>
  </si>
  <si>
    <t>Reformatted "Electric Vehicles" sheet.</t>
  </si>
  <si>
    <t>Removed 2040 - 2050 demand forecast components to ensure consistency of data quality.</t>
  </si>
  <si>
    <r>
      <t>Mackay GT</t>
    </r>
    <r>
      <rPr>
        <vertAlign val="superscript"/>
        <sz val="11"/>
        <color theme="0"/>
        <rFont val="Tw Cen MT"/>
        <family val="2"/>
        <scheme val="minor"/>
      </rPr>
      <t>1</t>
    </r>
  </si>
  <si>
    <r>
      <t>Liddell</t>
    </r>
    <r>
      <rPr>
        <vertAlign val="superscript"/>
        <sz val="11"/>
        <color theme="0"/>
        <rFont val="Tw Cen MT"/>
        <family val="2"/>
        <scheme val="minor"/>
      </rPr>
      <t>1</t>
    </r>
  </si>
  <si>
    <r>
      <t>Bayswater</t>
    </r>
    <r>
      <rPr>
        <vertAlign val="superscript"/>
        <sz val="11"/>
        <color theme="0"/>
        <rFont val="Tw Cen MT"/>
        <family val="2"/>
        <scheme val="minor"/>
      </rPr>
      <t>2</t>
    </r>
  </si>
  <si>
    <r>
      <t>Loy Yang A</t>
    </r>
    <r>
      <rPr>
        <vertAlign val="superscript"/>
        <sz val="11"/>
        <color theme="0"/>
        <rFont val="Tw Cen MT"/>
        <family val="2"/>
        <scheme val="minor"/>
      </rPr>
      <t>2</t>
    </r>
  </si>
  <si>
    <t>1. Data source: AEMO generation information page</t>
  </si>
  <si>
    <t>https://www.agl.com.au/about-agl/sustainability/rehabilitation</t>
  </si>
  <si>
    <t>2. Data source: AGL announcement</t>
  </si>
  <si>
    <t>Corrections to Rooftop PV uptakes (energy) in "Rooftop PV" sheet.</t>
  </si>
  <si>
    <t>Corrections to the data reported on "DSP" sheet.</t>
  </si>
  <si>
    <t>Corrected emissions target trajectories on "Emission Trajectory" sheet, and described on "Scenarios" sheet, to match the baselines indicated in the ISP report and Consultation documents.</t>
  </si>
  <si>
    <t>Corrected classification of Bayswater and Loy Yang A generator retirement dates as "announced" rather than "end of technical life".</t>
  </si>
  <si>
    <t>Corrected formatting of High DER series on some of the figures within the "Demand Summary" sheet, to ease identification.</t>
  </si>
  <si>
    <t>Corrections to Energy and Maximum Demand trajectories to reflect modelled 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</si>
</sst>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quot;$&quot;* #,##0.00_-;_-&quot;$&quot;* &quot;-&quot;??_-;_-@_-"/>
    <numFmt numFmtId="43" formatCode="_-* #,##0.00_-;\-* #,##0.00_-;_-* &quot;-&quot;??_-;_-@_-"/>
    <numFmt numFmtId="164" formatCode="_-* #,##0.0_-;\-* #,##0.0_-;_-* &quot;-&quot;??_-;_-@_-"/>
    <numFmt numFmtId="165" formatCode="_-* #,##0_-;\-* #,##0_-;_-* &quot;-&quot;??_-;_-@_-"/>
    <numFmt numFmtId="166" formatCode="mmmm\ yyyy;@"/>
    <numFmt numFmtId="167" formatCode="0.0000"/>
    <numFmt numFmtId="168" formatCode="0.00000"/>
    <numFmt numFmtId="169" formatCode="0.0"/>
    <numFmt numFmtId="170" formatCode="yyyy"/>
    <numFmt numFmtId="171" formatCode="0.0%"/>
    <numFmt numFmtId="172" formatCode="mmmm\ yyyy"/>
    <numFmt numFmtId="173" formatCode="0.000%"/>
    <numFmt numFmtId="174" formatCode="#,##0_ ;\-#,##0\ "/>
    <numFmt numFmtId="175" formatCode="0.000"/>
  </numFmts>
  <fonts count="51" x14ac:knownFonts="1">
    <font>
      <sz val="11"/>
      <color theme="1"/>
      <name val="Tw Cen MT"/>
      <family val="2"/>
      <scheme val="minor"/>
    </font>
    <font>
      <sz val="10"/>
      <color theme="1"/>
      <name val="Tw Cen MT"/>
      <family val="2"/>
      <scheme val="minor"/>
    </font>
    <font>
      <sz val="10"/>
      <color theme="1"/>
      <name val="Tw Cen MT"/>
      <family val="2"/>
      <scheme val="minor"/>
    </font>
    <font>
      <sz val="10"/>
      <color theme="1"/>
      <name val="Tw Cen MT"/>
      <family val="2"/>
      <scheme val="minor"/>
    </font>
    <font>
      <sz val="10"/>
      <color theme="1"/>
      <name val="Arial"/>
      <family val="2"/>
    </font>
    <font>
      <sz val="11"/>
      <color theme="1"/>
      <name val="Tw Cen MT"/>
      <family val="2"/>
      <scheme val="minor"/>
    </font>
    <font>
      <sz val="10"/>
      <name val="Arial"/>
      <family val="2"/>
    </font>
    <font>
      <sz val="10"/>
      <color theme="0"/>
      <name val="Arial"/>
      <family val="2"/>
    </font>
    <font>
      <sz val="8"/>
      <color rgb="FF000099"/>
      <name val="Arial"/>
      <family val="2"/>
    </font>
    <font>
      <b/>
      <sz val="8"/>
      <name val="Arial"/>
      <family val="2"/>
    </font>
    <font>
      <u/>
      <sz val="10"/>
      <color theme="10"/>
      <name val="Arial"/>
      <family val="2"/>
    </font>
    <font>
      <b/>
      <sz val="11"/>
      <color theme="1"/>
      <name val="Arial"/>
      <family val="2"/>
    </font>
    <font>
      <b/>
      <sz val="8"/>
      <color theme="1"/>
      <name val="Arial"/>
      <family val="2"/>
    </font>
    <font>
      <sz val="8"/>
      <color theme="1"/>
      <name val="Arial"/>
      <family val="2"/>
    </font>
    <font>
      <sz val="11"/>
      <color theme="1"/>
      <name val="Arial"/>
      <family val="2"/>
    </font>
    <font>
      <b/>
      <sz val="10"/>
      <color theme="1"/>
      <name val="Arial"/>
      <family val="2"/>
    </font>
    <font>
      <i/>
      <u/>
      <sz val="8"/>
      <color theme="10"/>
      <name val="Arial"/>
      <family val="2"/>
    </font>
    <font>
      <sz val="11"/>
      <name val="Tw Cen MT"/>
      <family val="2"/>
      <scheme val="minor"/>
    </font>
    <font>
      <sz val="9"/>
      <name val="Tw Cen MT"/>
      <family val="2"/>
      <scheme val="minor"/>
    </font>
    <font>
      <sz val="10"/>
      <color rgb="FFFF0000"/>
      <name val="Arial"/>
      <family val="2"/>
    </font>
    <font>
      <sz val="10"/>
      <color theme="4"/>
      <name val="Arial"/>
      <family val="2"/>
    </font>
    <font>
      <u/>
      <sz val="8"/>
      <name val="Arial"/>
      <family val="2"/>
    </font>
    <font>
      <b/>
      <vertAlign val="superscript"/>
      <sz val="8"/>
      <color theme="1"/>
      <name val="Arial"/>
      <family val="2"/>
    </font>
    <font>
      <b/>
      <sz val="11"/>
      <color rgb="FFFF0000"/>
      <name val="Arial"/>
      <family val="2"/>
    </font>
    <font>
      <b/>
      <sz val="10"/>
      <name val="Arial"/>
      <family val="2"/>
    </font>
    <font>
      <sz val="10"/>
      <color rgb="FF006100"/>
      <name val="Arial"/>
      <family val="2"/>
    </font>
    <font>
      <b/>
      <sz val="9"/>
      <color theme="1"/>
      <name val="Arial"/>
      <family val="2"/>
    </font>
    <font>
      <b/>
      <sz val="11"/>
      <color rgb="FFFF0000"/>
      <name val="Tw Cen MT"/>
      <family val="2"/>
      <scheme val="minor"/>
    </font>
    <font>
      <b/>
      <u/>
      <sz val="11"/>
      <color rgb="FFFF0000"/>
      <name val="Tw Cen MT"/>
      <family val="2"/>
      <scheme val="minor"/>
    </font>
    <font>
      <b/>
      <u/>
      <sz val="10"/>
      <color rgb="FFFF0000"/>
      <name val="Tw Cen MT"/>
      <family val="2"/>
      <scheme val="minor"/>
    </font>
    <font>
      <b/>
      <i/>
      <sz val="8"/>
      <color theme="1"/>
      <name val="Arial"/>
      <family val="2"/>
    </font>
    <font>
      <sz val="8"/>
      <color theme="1"/>
      <name val="Tw Cen MT"/>
      <family val="2"/>
      <scheme val="minor"/>
    </font>
    <font>
      <sz val="11"/>
      <name val="Arial"/>
      <family val="2"/>
    </font>
    <font>
      <b/>
      <sz val="9"/>
      <color theme="1"/>
      <name val="Tw Cen MT"/>
      <family val="2"/>
      <scheme val="minor"/>
    </font>
    <font>
      <b/>
      <sz val="15"/>
      <color theme="3"/>
      <name val="Tw Cen MT"/>
      <family val="2"/>
      <scheme val="minor"/>
    </font>
    <font>
      <b/>
      <sz val="18"/>
      <name val="Tw Cen MT"/>
      <family val="2"/>
      <scheme val="minor"/>
    </font>
    <font>
      <sz val="8"/>
      <name val="Arial"/>
      <family val="2"/>
    </font>
    <font>
      <i/>
      <sz val="8"/>
      <color theme="1"/>
      <name val="Tw Cen MT"/>
      <family val="2"/>
      <scheme val="minor"/>
    </font>
    <font>
      <sz val="10"/>
      <name val="Tw Cen MT"/>
      <family val="2"/>
      <scheme val="major"/>
    </font>
    <font>
      <u/>
      <sz val="10"/>
      <name val="Tw Cen MT"/>
      <family val="2"/>
      <scheme val="major"/>
    </font>
    <font>
      <sz val="10"/>
      <name val="Tw Cen MT"/>
      <family val="2"/>
      <scheme val="minor"/>
    </font>
    <font>
      <sz val="10"/>
      <color theme="0"/>
      <name val="Tw Cen MT"/>
      <family val="2"/>
      <scheme val="minor"/>
    </font>
    <font>
      <b/>
      <sz val="12"/>
      <color rgb="FFC00000"/>
      <name val="Tw Cen MT"/>
      <family val="2"/>
      <scheme val="minor"/>
    </font>
    <font>
      <b/>
      <sz val="13"/>
      <color theme="3"/>
      <name val="Tw Cen MT"/>
      <family val="2"/>
      <scheme val="minor"/>
    </font>
    <font>
      <b/>
      <sz val="11"/>
      <color theme="3"/>
      <name val="Tw Cen MT"/>
      <family val="2"/>
      <scheme val="minor"/>
    </font>
    <font>
      <sz val="11"/>
      <color theme="0"/>
      <name val="Tw Cen MT"/>
      <family val="2"/>
      <scheme val="minor"/>
    </font>
    <font>
      <vertAlign val="superscript"/>
      <sz val="11"/>
      <color theme="0"/>
      <name val="Tw Cen MT"/>
      <family val="2"/>
      <scheme val="minor"/>
    </font>
    <font>
      <b/>
      <vertAlign val="superscript"/>
      <sz val="13"/>
      <color theme="3"/>
      <name val="Tw Cen MT"/>
      <family val="2"/>
      <scheme val="minor"/>
    </font>
    <font>
      <sz val="8"/>
      <color theme="1"/>
      <name val="Tw Cen MT"/>
      <family val="2"/>
      <scheme val="major"/>
    </font>
    <font>
      <sz val="9"/>
      <color theme="1"/>
      <name val="Tw Cen MT"/>
      <family val="2"/>
      <scheme val="major"/>
    </font>
    <font>
      <sz val="11"/>
      <color rgb="FFFFFFFF"/>
      <name val="Tw Cen MT"/>
      <family val="2"/>
    </font>
  </fonts>
  <fills count="21">
    <fill>
      <patternFill patternType="none"/>
    </fill>
    <fill>
      <patternFill patternType="gray125"/>
    </fill>
    <fill>
      <patternFill patternType="solid">
        <fgColor rgb="FF948671"/>
        <bgColor indexed="64"/>
      </patternFill>
    </fill>
    <fill>
      <patternFill patternType="solid">
        <fgColor rgb="FFFFC222"/>
        <bgColor indexed="64"/>
      </patternFill>
    </fill>
    <fill>
      <patternFill patternType="solid">
        <fgColor rgb="FFE9E7E2"/>
        <bgColor indexed="64"/>
      </patternFill>
    </fill>
    <fill>
      <patternFill patternType="solid">
        <fgColor rgb="FFD9D9D9"/>
        <bgColor indexed="64"/>
      </patternFill>
    </fill>
    <fill>
      <patternFill patternType="solid">
        <fgColor theme="0"/>
        <bgColor indexed="64"/>
      </patternFill>
    </fill>
    <fill>
      <patternFill patternType="solid">
        <fgColor theme="0" tint="-4.9989318521683403E-2"/>
        <bgColor indexed="64"/>
      </patternFill>
    </fill>
    <fill>
      <patternFill patternType="solid">
        <fgColor rgb="FFC6EFCE"/>
      </patternFill>
    </fill>
    <fill>
      <patternFill patternType="solid">
        <fgColor theme="6"/>
        <bgColor indexed="64"/>
      </patternFill>
    </fill>
    <fill>
      <patternFill patternType="solid">
        <fgColor theme="0"/>
        <bgColor theme="9" tint="0.59999389629810485"/>
      </patternFill>
    </fill>
    <fill>
      <patternFill patternType="solid">
        <fgColor theme="1"/>
        <bgColor indexed="64"/>
      </patternFill>
    </fill>
    <fill>
      <patternFill patternType="solid">
        <fgColor theme="8"/>
        <bgColor indexed="64"/>
      </patternFill>
    </fill>
    <fill>
      <patternFill patternType="solid">
        <fgColor theme="9"/>
        <bgColor indexed="64"/>
      </patternFill>
    </fill>
    <fill>
      <patternFill patternType="solid">
        <fgColor theme="6" tint="-0.249977111117893"/>
        <bgColor indexed="64"/>
      </patternFill>
    </fill>
    <fill>
      <patternFill patternType="solid">
        <fgColor theme="4" tint="0.79998168889431442"/>
        <bgColor indexed="64"/>
      </patternFill>
    </fill>
    <fill>
      <patternFill patternType="solid">
        <fgColor theme="2" tint="0.79998168889431442"/>
        <bgColor indexed="64"/>
      </patternFill>
    </fill>
    <fill>
      <patternFill patternType="solid">
        <fgColor rgb="FFF9F9F9"/>
        <bgColor indexed="64"/>
      </patternFill>
    </fill>
    <fill>
      <patternFill patternType="solid">
        <fgColor theme="4"/>
      </patternFill>
    </fill>
    <fill>
      <patternFill patternType="solid">
        <fgColor theme="5"/>
      </patternFill>
    </fill>
    <fill>
      <patternFill patternType="solid">
        <fgColor rgb="FF360F3C"/>
        <bgColor indexed="64"/>
      </patternFill>
    </fill>
  </fills>
  <borders count="22">
    <border>
      <left/>
      <right/>
      <top/>
      <bottom/>
      <diagonal/>
    </border>
    <border>
      <left style="thin">
        <color theme="0"/>
      </left>
      <right style="thin">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theme="0"/>
      </left>
      <right/>
      <top/>
      <bottom/>
      <diagonal/>
    </border>
    <border>
      <left style="medium">
        <color theme="0"/>
      </left>
      <right/>
      <top style="medium">
        <color theme="0"/>
      </top>
      <bottom/>
      <diagonal/>
    </border>
    <border>
      <left/>
      <right/>
      <top/>
      <bottom style="thick">
        <color theme="4" tint="0.499984740745262"/>
      </bottom>
      <diagonal/>
    </border>
    <border>
      <left/>
      <right/>
      <top/>
      <bottom style="medium">
        <color theme="4" tint="0.39997558519241921"/>
      </bottom>
      <diagonal/>
    </border>
  </borders>
  <cellStyleXfs count="32">
    <xf numFmtId="0" fontId="0" fillId="0" borderId="0"/>
    <xf numFmtId="43" fontId="5" fillId="0" borderId="0" applyFont="0" applyFill="0" applyBorder="0" applyAlignment="0" applyProtection="0"/>
    <xf numFmtId="0" fontId="8" fillId="5" borderId="0">
      <alignment horizontal="center" wrapText="1"/>
    </xf>
    <xf numFmtId="0" fontId="21" fillId="0" borderId="0" applyNumberFormat="0" applyFill="0" applyBorder="0" applyAlignment="0" applyProtection="0"/>
    <xf numFmtId="0" fontId="13" fillId="0" borderId="0"/>
    <xf numFmtId="0" fontId="5" fillId="0" borderId="0"/>
    <xf numFmtId="0" fontId="13" fillId="0" borderId="0"/>
    <xf numFmtId="0" fontId="6"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13" fillId="7" borderId="0" applyNumberFormat="0" applyFill="0" applyBorder="0" applyAlignment="0" applyProtection="0"/>
    <xf numFmtId="0" fontId="11" fillId="7" borderId="0" applyNumberFormat="0" applyFill="0" applyBorder="0" applyAlignment="0" applyProtection="0"/>
    <xf numFmtId="0" fontId="9" fillId="3" borderId="2">
      <alignment horizontal="center" vertical="center" wrapText="1"/>
    </xf>
    <xf numFmtId="164" fontId="6" fillId="0" borderId="2" applyNumberFormat="0" applyAlignment="0">
      <alignment horizontal="center"/>
    </xf>
    <xf numFmtId="164" fontId="6" fillId="4" borderId="2" applyNumberFormat="0" applyAlignment="0">
      <alignment horizontal="center"/>
    </xf>
    <xf numFmtId="0" fontId="7" fillId="2" borderId="2">
      <alignment horizontal="center"/>
    </xf>
    <xf numFmtId="0" fontId="12" fillId="7" borderId="0"/>
    <xf numFmtId="0" fontId="3" fillId="0" borderId="0"/>
    <xf numFmtId="44" fontId="3" fillId="0" borderId="0" applyFont="0" applyFill="0" applyBorder="0" applyAlignment="0" applyProtection="0"/>
    <xf numFmtId="9" fontId="3" fillId="0" borderId="0" applyFont="0" applyFill="0" applyBorder="0" applyAlignment="0" applyProtection="0"/>
    <xf numFmtId="0" fontId="1" fillId="0" borderId="0"/>
    <xf numFmtId="0" fontId="7" fillId="2" borderId="2" applyAlignment="0">
      <alignment horizontal="center"/>
    </xf>
    <xf numFmtId="0" fontId="25" fillId="8" borderId="0" applyNumberFormat="0" applyBorder="0" applyAlignment="0" applyProtection="0"/>
    <xf numFmtId="43" fontId="5" fillId="0" borderId="0" applyFont="0" applyFill="0" applyBorder="0" applyAlignment="0" applyProtection="0"/>
    <xf numFmtId="0" fontId="10" fillId="0" borderId="0" applyNumberFormat="0" applyFill="0" applyBorder="0" applyAlignment="0" applyProtection="0"/>
    <xf numFmtId="0" fontId="34" fillId="0" borderId="15" applyNumberFormat="0" applyFill="0" applyAlignment="0" applyProtection="0"/>
    <xf numFmtId="0" fontId="14" fillId="0" borderId="0"/>
    <xf numFmtId="0" fontId="43" fillId="0" borderId="20" applyNumberFormat="0" applyFill="0" applyAlignment="0" applyProtection="0"/>
    <xf numFmtId="0" fontId="44" fillId="0" borderId="21" applyNumberFormat="0" applyFill="0" applyAlignment="0" applyProtection="0"/>
    <xf numFmtId="0" fontId="45" fillId="18" borderId="0" applyNumberFormat="0" applyBorder="0" applyAlignment="0" applyProtection="0"/>
    <xf numFmtId="0" fontId="45" fillId="19" borderId="0" applyNumberFormat="0" applyBorder="0" applyAlignment="0" applyProtection="0"/>
  </cellStyleXfs>
  <cellXfs count="394">
    <xf numFmtId="0" fontId="0" fillId="0" borderId="0" xfId="0"/>
    <xf numFmtId="164" fontId="6" fillId="0" borderId="2" xfId="1" applyNumberFormat="1" applyFont="1" applyBorder="1" applyAlignment="1">
      <alignment horizontal="center"/>
    </xf>
    <xf numFmtId="164" fontId="6" fillId="4" borderId="2" xfId="1" applyNumberFormat="1" applyFont="1" applyFill="1" applyBorder="1" applyAlignment="1">
      <alignment horizontal="center"/>
    </xf>
    <xf numFmtId="0" fontId="4" fillId="0" borderId="1" xfId="0" applyFont="1" applyBorder="1"/>
    <xf numFmtId="43" fontId="6" fillId="0" borderId="2" xfId="1" applyNumberFormat="1" applyFont="1" applyBorder="1" applyAlignment="1"/>
    <xf numFmtId="43" fontId="6" fillId="4" borderId="2" xfId="1" applyNumberFormat="1" applyFont="1" applyFill="1" applyBorder="1" applyAlignment="1"/>
    <xf numFmtId="0" fontId="14" fillId="0" borderId="1" xfId="0" applyFont="1" applyBorder="1"/>
    <xf numFmtId="43" fontId="14" fillId="0" borderId="1" xfId="0" applyNumberFormat="1" applyFont="1" applyBorder="1"/>
    <xf numFmtId="0" fontId="14" fillId="0" borderId="1" xfId="0" applyFont="1" applyFill="1" applyBorder="1"/>
    <xf numFmtId="43" fontId="4" fillId="0" borderId="1" xfId="0" applyNumberFormat="1" applyFont="1" applyBorder="1"/>
    <xf numFmtId="0" fontId="4" fillId="0" borderId="1" xfId="0" applyFont="1" applyFill="1" applyBorder="1"/>
    <xf numFmtId="165" fontId="6" fillId="0" borderId="2" xfId="1" applyNumberFormat="1" applyFont="1" applyBorder="1" applyAlignment="1">
      <alignment horizontal="center"/>
    </xf>
    <xf numFmtId="165" fontId="6" fillId="4" borderId="2" xfId="1" applyNumberFormat="1" applyFont="1" applyFill="1" applyBorder="1" applyAlignment="1">
      <alignment horizontal="center"/>
    </xf>
    <xf numFmtId="0" fontId="14" fillId="0" borderId="0" xfId="0" applyFont="1"/>
    <xf numFmtId="0" fontId="4" fillId="0" borderId="0" xfId="0" applyFont="1"/>
    <xf numFmtId="165" fontId="6" fillId="4" borderId="2" xfId="1" applyNumberFormat="1" applyFont="1" applyFill="1" applyBorder="1" applyAlignment="1"/>
    <xf numFmtId="165" fontId="6" fillId="0" borderId="2" xfId="1" applyNumberFormat="1" applyFont="1" applyBorder="1" applyAlignment="1"/>
    <xf numFmtId="44" fontId="6" fillId="0" borderId="2" xfId="9" applyFont="1" applyBorder="1" applyAlignment="1">
      <alignment horizontal="center"/>
    </xf>
    <xf numFmtId="44" fontId="6" fillId="4" borderId="2" xfId="9" applyFont="1" applyFill="1" applyBorder="1" applyAlignment="1">
      <alignment horizontal="center"/>
    </xf>
    <xf numFmtId="43" fontId="4" fillId="0" borderId="0" xfId="0" applyNumberFormat="1" applyFont="1"/>
    <xf numFmtId="0" fontId="0" fillId="0" borderId="1" xfId="0" applyBorder="1"/>
    <xf numFmtId="0" fontId="17" fillId="0" borderId="1" xfId="0" applyFont="1" applyBorder="1"/>
    <xf numFmtId="0" fontId="18" fillId="0" borderId="7"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8" fillId="0" borderId="7" xfId="0" applyFont="1" applyBorder="1" applyAlignment="1">
      <alignment horizontal="left" wrapText="1"/>
    </xf>
    <xf numFmtId="0" fontId="18" fillId="0" borderId="8" xfId="0" applyFont="1" applyBorder="1" applyAlignment="1">
      <alignment horizontal="left" wrapText="1"/>
    </xf>
    <xf numFmtId="9" fontId="6" fillId="0" borderId="2" xfId="10" applyFont="1" applyBorder="1" applyAlignment="1"/>
    <xf numFmtId="0" fontId="4" fillId="7" borderId="0" xfId="0" applyFont="1" applyFill="1"/>
    <xf numFmtId="0" fontId="11" fillId="7" borderId="0" xfId="0" applyFont="1" applyFill="1" applyAlignment="1"/>
    <xf numFmtId="0" fontId="4" fillId="6" borderId="0" xfId="0" applyFont="1" applyFill="1"/>
    <xf numFmtId="0" fontId="14" fillId="7" borderId="0" xfId="0" applyFont="1" applyFill="1"/>
    <xf numFmtId="0" fontId="11" fillId="7" borderId="0" xfId="0" applyFont="1" applyFill="1"/>
    <xf numFmtId="44" fontId="14" fillId="7" borderId="0" xfId="10" applyNumberFormat="1" applyFont="1" applyFill="1"/>
    <xf numFmtId="0" fontId="14" fillId="7" borderId="0" xfId="0" applyFont="1" applyFill="1" applyBorder="1"/>
    <xf numFmtId="0" fontId="16" fillId="7" borderId="0" xfId="3" applyFont="1" applyFill="1" applyBorder="1"/>
    <xf numFmtId="0" fontId="10" fillId="7" borderId="0" xfId="3" applyFont="1" applyFill="1" applyBorder="1"/>
    <xf numFmtId="0" fontId="14" fillId="0" borderId="8" xfId="0" applyFont="1" applyBorder="1"/>
    <xf numFmtId="0" fontId="14" fillId="0" borderId="9" xfId="0" applyFont="1" applyBorder="1"/>
    <xf numFmtId="0" fontId="11" fillId="7" borderId="0" xfId="0" applyFont="1" applyFill="1" applyBorder="1"/>
    <xf numFmtId="43" fontId="14" fillId="0" borderId="9" xfId="0" applyNumberFormat="1" applyFont="1" applyBorder="1"/>
    <xf numFmtId="169" fontId="6" fillId="0" borderId="2" xfId="9" applyNumberFormat="1" applyFont="1" applyBorder="1" applyAlignment="1">
      <alignment horizontal="right"/>
    </xf>
    <xf numFmtId="169" fontId="6" fillId="4" borderId="2" xfId="9" applyNumberFormat="1" applyFont="1" applyFill="1" applyBorder="1" applyAlignment="1">
      <alignment horizontal="right"/>
    </xf>
    <xf numFmtId="166" fontId="6" fillId="4" borderId="2" xfId="9" applyNumberFormat="1" applyFont="1" applyFill="1" applyBorder="1" applyAlignment="1">
      <alignment horizontal="right"/>
    </xf>
    <xf numFmtId="166" fontId="6" fillId="0" borderId="2" xfId="9" applyNumberFormat="1" applyFont="1" applyBorder="1" applyAlignment="1">
      <alignment horizontal="right"/>
    </xf>
    <xf numFmtId="0" fontId="13" fillId="7" borderId="0" xfId="11" applyFill="1"/>
    <xf numFmtId="0" fontId="21" fillId="7" borderId="0" xfId="3" applyFill="1" applyBorder="1"/>
    <xf numFmtId="43" fontId="14" fillId="7" borderId="0" xfId="0" applyNumberFormat="1" applyFont="1" applyFill="1" applyBorder="1"/>
    <xf numFmtId="0" fontId="13" fillId="7" borderId="0" xfId="11" applyFill="1" applyBorder="1"/>
    <xf numFmtId="0" fontId="4" fillId="7" borderId="0" xfId="0" applyFont="1" applyFill="1" applyBorder="1"/>
    <xf numFmtId="0" fontId="4" fillId="0" borderId="8" xfId="0" applyFont="1" applyBorder="1"/>
    <xf numFmtId="0" fontId="4" fillId="0" borderId="9" xfId="0" applyFont="1" applyBorder="1"/>
    <xf numFmtId="0" fontId="11" fillId="7" borderId="0" xfId="12" applyFill="1" applyBorder="1"/>
    <xf numFmtId="0" fontId="11" fillId="7" borderId="0" xfId="12" applyFill="1"/>
    <xf numFmtId="0" fontId="13" fillId="7" borderId="0" xfId="0" applyFont="1" applyFill="1" applyBorder="1"/>
    <xf numFmtId="43" fontId="4" fillId="7" borderId="0" xfId="0" applyNumberFormat="1" applyFont="1" applyFill="1" applyBorder="1"/>
    <xf numFmtId="0" fontId="0" fillId="6" borderId="0" xfId="0" applyFill="1"/>
    <xf numFmtId="164" fontId="6" fillId="0" borderId="2" xfId="14">
      <alignment horizontal="center"/>
    </xf>
    <xf numFmtId="164" fontId="6" fillId="4" borderId="2" xfId="15">
      <alignment horizontal="center"/>
    </xf>
    <xf numFmtId="43" fontId="6" fillId="0" borderId="2" xfId="14" applyNumberFormat="1">
      <alignment horizontal="center"/>
    </xf>
    <xf numFmtId="43" fontId="6" fillId="4" borderId="2" xfId="15" applyNumberFormat="1">
      <alignment horizontal="center"/>
    </xf>
    <xf numFmtId="0" fontId="12" fillId="7" borderId="0" xfId="17"/>
    <xf numFmtId="0" fontId="0" fillId="7" borderId="0" xfId="0" applyFill="1"/>
    <xf numFmtId="0" fontId="12" fillId="7" borderId="0" xfId="17" applyFill="1"/>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0" fillId="7" borderId="0" xfId="0" applyFill="1" applyBorder="1"/>
    <xf numFmtId="0" fontId="0" fillId="0" borderId="8" xfId="0" applyBorder="1"/>
    <xf numFmtId="0" fontId="0" fillId="0" borderId="9" xfId="0" applyBorder="1"/>
    <xf numFmtId="0" fontId="7" fillId="7" borderId="0" xfId="0" applyFont="1" applyFill="1" applyBorder="1" applyAlignment="1">
      <alignment horizontal="left" vertical="center"/>
    </xf>
    <xf numFmtId="0" fontId="11" fillId="7" borderId="0" xfId="12" applyFill="1" applyBorder="1" applyAlignment="1">
      <alignment horizontal="left" vertical="center"/>
    </xf>
    <xf numFmtId="0" fontId="11" fillId="7" borderId="0" xfId="0" applyFont="1" applyFill="1" applyBorder="1" applyAlignment="1"/>
    <xf numFmtId="0" fontId="0" fillId="7" borderId="0" xfId="0" applyFill="1" applyBorder="1" applyAlignment="1">
      <alignment vertical="center"/>
    </xf>
    <xf numFmtId="43" fontId="6" fillId="7" borderId="0" xfId="1" applyNumberFormat="1" applyFont="1" applyFill="1" applyBorder="1" applyAlignment="1"/>
    <xf numFmtId="164" fontId="6" fillId="0" borderId="2" xfId="14" applyBorder="1">
      <alignment horizontal="center"/>
    </xf>
    <xf numFmtId="164" fontId="6" fillId="4" borderId="2" xfId="15" applyBorder="1">
      <alignment horizontal="center"/>
    </xf>
    <xf numFmtId="164" fontId="6" fillId="0" borderId="2" xfId="14" quotePrefix="1" applyBorder="1">
      <alignment horizontal="center"/>
    </xf>
    <xf numFmtId="0" fontId="17" fillId="0" borderId="8" xfId="0" applyFont="1" applyBorder="1"/>
    <xf numFmtId="0" fontId="12" fillId="7" borderId="0" xfId="17" applyFill="1" applyBorder="1"/>
    <xf numFmtId="0" fontId="17" fillId="0" borderId="9" xfId="0" applyFont="1" applyBorder="1"/>
    <xf numFmtId="0" fontId="17" fillId="7" borderId="0" xfId="0" applyFont="1" applyFill="1" applyBorder="1"/>
    <xf numFmtId="0" fontId="18" fillId="7" borderId="0" xfId="0" applyFont="1" applyFill="1" applyBorder="1" applyAlignment="1">
      <alignment horizontal="left" vertical="center" wrapText="1"/>
    </xf>
    <xf numFmtId="0" fontId="18" fillId="7" borderId="0" xfId="0" applyFont="1" applyFill="1" applyBorder="1" applyAlignment="1">
      <alignment horizontal="left" wrapText="1"/>
    </xf>
    <xf numFmtId="1" fontId="4" fillId="6" borderId="0" xfId="9" applyNumberFormat="1" applyFont="1" applyFill="1"/>
    <xf numFmtId="44" fontId="4" fillId="6" borderId="0" xfId="9" applyFont="1" applyFill="1"/>
    <xf numFmtId="44" fontId="6" fillId="4" borderId="2" xfId="15" applyNumberFormat="1" applyAlignment="1"/>
    <xf numFmtId="44" fontId="4" fillId="7" borderId="0" xfId="9" applyFont="1" applyFill="1"/>
    <xf numFmtId="10" fontId="6" fillId="0" borderId="2" xfId="14" applyNumberFormat="1" applyAlignment="1"/>
    <xf numFmtId="170" fontId="4" fillId="6" borderId="0" xfId="0" applyNumberFormat="1" applyFont="1" applyFill="1"/>
    <xf numFmtId="2" fontId="4" fillId="6" borderId="0" xfId="9" applyNumberFormat="1" applyFont="1" applyFill="1"/>
    <xf numFmtId="2" fontId="4" fillId="6" borderId="0" xfId="0" applyNumberFormat="1" applyFont="1" applyFill="1"/>
    <xf numFmtId="171" fontId="4" fillId="6" borderId="0" xfId="10" applyNumberFormat="1" applyFont="1" applyFill="1"/>
    <xf numFmtId="167" fontId="4" fillId="6" borderId="0" xfId="0" applyNumberFormat="1" applyFont="1" applyFill="1"/>
    <xf numFmtId="169" fontId="4" fillId="6" borderId="0" xfId="0" applyNumberFormat="1" applyFont="1" applyFill="1"/>
    <xf numFmtId="1" fontId="4" fillId="7" borderId="0" xfId="9" applyNumberFormat="1" applyFont="1" applyFill="1"/>
    <xf numFmtId="170" fontId="4" fillId="7" borderId="0" xfId="0" applyNumberFormat="1" applyFont="1" applyFill="1"/>
    <xf numFmtId="0" fontId="6" fillId="0" borderId="2" xfId="14" applyNumberFormat="1" applyAlignment="1"/>
    <xf numFmtId="1" fontId="6" fillId="4" borderId="2" xfId="15" applyNumberFormat="1" applyAlignment="1"/>
    <xf numFmtId="0" fontId="6" fillId="4" borderId="2" xfId="15" applyNumberFormat="1" applyAlignment="1"/>
    <xf numFmtId="1" fontId="6" fillId="0" borderId="2" xfId="14" applyNumberFormat="1" applyAlignment="1"/>
    <xf numFmtId="44" fontId="6" fillId="0" borderId="2" xfId="14" applyNumberFormat="1" applyAlignment="1"/>
    <xf numFmtId="44" fontId="6" fillId="0" borderId="2" xfId="9" applyFont="1" applyBorder="1" applyAlignment="1"/>
    <xf numFmtId="44" fontId="6" fillId="4" borderId="2" xfId="9" applyFont="1" applyFill="1" applyBorder="1" applyAlignment="1"/>
    <xf numFmtId="167" fontId="4" fillId="7" borderId="0" xfId="0" applyNumberFormat="1" applyFont="1" applyFill="1"/>
    <xf numFmtId="169" fontId="4" fillId="7" borderId="0" xfId="0" applyNumberFormat="1" applyFont="1" applyFill="1"/>
    <xf numFmtId="2" fontId="6" fillId="4" borderId="2" xfId="15" applyNumberFormat="1" applyAlignment="1"/>
    <xf numFmtId="2" fontId="6" fillId="0" borderId="2" xfId="14" applyNumberFormat="1" applyAlignment="1"/>
    <xf numFmtId="44" fontId="4" fillId="6" borderId="0" xfId="0" applyNumberFormat="1" applyFont="1" applyFill="1"/>
    <xf numFmtId="168" fontId="4" fillId="7" borderId="0" xfId="0" applyNumberFormat="1" applyFont="1" applyFill="1"/>
    <xf numFmtId="169" fontId="6" fillId="4" borderId="2" xfId="15" applyNumberFormat="1" applyAlignment="1"/>
    <xf numFmtId="169" fontId="6" fillId="0" borderId="2" xfId="14" applyNumberFormat="1" applyAlignment="1"/>
    <xf numFmtId="167" fontId="6" fillId="0" borderId="2" xfId="14" applyNumberFormat="1" applyAlignment="1"/>
    <xf numFmtId="167" fontId="6" fillId="4" borderId="2" xfId="15" applyNumberFormat="1" applyAlignment="1"/>
    <xf numFmtId="0" fontId="18" fillId="7" borderId="0" xfId="0" applyFont="1" applyFill="1" applyBorder="1" applyAlignment="1">
      <alignment horizontal="left" wrapText="1"/>
    </xf>
    <xf numFmtId="2" fontId="6" fillId="0" borderId="3" xfId="14" applyNumberFormat="1" applyBorder="1" applyAlignment="1"/>
    <xf numFmtId="0" fontId="7" fillId="7" borderId="0" xfId="16" applyFill="1" applyBorder="1" applyAlignment="1">
      <alignment horizontal="left"/>
    </xf>
    <xf numFmtId="2" fontId="6" fillId="7" borderId="0" xfId="14" applyNumberFormat="1" applyFill="1" applyBorder="1" applyAlignment="1"/>
    <xf numFmtId="2" fontId="6" fillId="7" borderId="0" xfId="15" applyNumberFormat="1" applyFill="1" applyBorder="1" applyAlignment="1"/>
    <xf numFmtId="9" fontId="6" fillId="0" borderId="2" xfId="14" applyNumberFormat="1" applyAlignment="1"/>
    <xf numFmtId="9" fontId="6" fillId="4" borderId="2" xfId="15" applyNumberFormat="1" applyAlignment="1"/>
    <xf numFmtId="0" fontId="14" fillId="6" borderId="0" xfId="0" applyFont="1" applyFill="1"/>
    <xf numFmtId="0" fontId="6" fillId="6" borderId="0" xfId="16" applyFont="1" applyFill="1" applyBorder="1" applyAlignment="1">
      <alignment horizontal="left"/>
    </xf>
    <xf numFmtId="10" fontId="14" fillId="6" borderId="0" xfId="10" applyNumberFormat="1" applyFont="1" applyFill="1"/>
    <xf numFmtId="0" fontId="6" fillId="0" borderId="2" xfId="14" applyNumberFormat="1" applyAlignment="1">
      <alignment horizontal="center" vertical="center"/>
    </xf>
    <xf numFmtId="0" fontId="13" fillId="7" borderId="0" xfId="11" applyFill="1" applyAlignment="1">
      <alignment vertical="top"/>
    </xf>
    <xf numFmtId="9" fontId="6" fillId="4" borderId="2" xfId="10" applyFont="1" applyFill="1" applyBorder="1" applyAlignment="1"/>
    <xf numFmtId="0" fontId="13" fillId="7" borderId="0" xfId="11" applyFill="1" applyBorder="1" applyAlignment="1">
      <alignment horizontal="left"/>
    </xf>
    <xf numFmtId="10" fontId="4" fillId="6" borderId="0" xfId="10" applyNumberFormat="1" applyFont="1" applyFill="1"/>
    <xf numFmtId="10" fontId="4" fillId="6" borderId="0" xfId="0" applyNumberFormat="1" applyFont="1" applyFill="1"/>
    <xf numFmtId="168" fontId="4" fillId="6" borderId="0" xfId="0" applyNumberFormat="1" applyFont="1" applyFill="1"/>
    <xf numFmtId="9" fontId="4" fillId="6" borderId="0" xfId="0" applyNumberFormat="1" applyFont="1" applyFill="1"/>
    <xf numFmtId="9" fontId="4" fillId="6" borderId="0" xfId="10" applyNumberFormat="1" applyFont="1" applyFill="1"/>
    <xf numFmtId="1" fontId="4" fillId="6" borderId="0" xfId="10" applyNumberFormat="1" applyFont="1" applyFill="1"/>
    <xf numFmtId="0" fontId="20" fillId="6" borderId="0" xfId="0" applyFont="1" applyFill="1"/>
    <xf numFmtId="172" fontId="6" fillId="0" borderId="2" xfId="14" applyNumberFormat="1" applyAlignment="1"/>
    <xf numFmtId="172" fontId="6" fillId="4" borderId="2" xfId="15" applyNumberFormat="1" applyAlignment="1"/>
    <xf numFmtId="9" fontId="4" fillId="6" borderId="0" xfId="10" applyFont="1" applyFill="1"/>
    <xf numFmtId="171" fontId="6" fillId="0" borderId="2" xfId="10" applyNumberFormat="1" applyFont="1" applyBorder="1" applyAlignment="1"/>
    <xf numFmtId="171" fontId="6" fillId="4" borderId="2" xfId="10" applyNumberFormat="1" applyFont="1" applyFill="1" applyBorder="1" applyAlignment="1"/>
    <xf numFmtId="10" fontId="4" fillId="7" borderId="0" xfId="10" applyNumberFormat="1" applyFont="1" applyFill="1"/>
    <xf numFmtId="9" fontId="4" fillId="7" borderId="0" xfId="0" applyNumberFormat="1" applyFont="1" applyFill="1"/>
    <xf numFmtId="9" fontId="4" fillId="7" borderId="0" xfId="10" applyNumberFormat="1" applyFont="1" applyFill="1"/>
    <xf numFmtId="1" fontId="4" fillId="7" borderId="0" xfId="10" applyNumberFormat="1" applyFont="1" applyFill="1"/>
    <xf numFmtId="10" fontId="4" fillId="7" borderId="0" xfId="0" applyNumberFormat="1" applyFont="1" applyFill="1"/>
    <xf numFmtId="171" fontId="4" fillId="7" borderId="0" xfId="0" applyNumberFormat="1" applyFont="1" applyFill="1"/>
    <xf numFmtId="0" fontId="19" fillId="7" borderId="0" xfId="0" applyFont="1" applyFill="1"/>
    <xf numFmtId="10" fontId="19" fillId="7" borderId="0" xfId="0" applyNumberFormat="1" applyFont="1" applyFill="1"/>
    <xf numFmtId="0" fontId="2" fillId="6" borderId="0" xfId="0" applyFont="1" applyFill="1"/>
    <xf numFmtId="0" fontId="2" fillId="7" borderId="0" xfId="0" applyFont="1" applyFill="1"/>
    <xf numFmtId="43" fontId="6" fillId="0" borderId="2" xfId="14" applyNumberFormat="1" applyAlignment="1"/>
    <xf numFmtId="43" fontId="6" fillId="4" borderId="2" xfId="15" applyNumberFormat="1" applyAlignment="1"/>
    <xf numFmtId="44" fontId="2" fillId="6" borderId="0" xfId="0" applyNumberFormat="1" applyFont="1" applyFill="1"/>
    <xf numFmtId="2" fontId="6" fillId="4" borderId="2" xfId="15" applyNumberFormat="1" applyFont="1" applyAlignment="1"/>
    <xf numFmtId="2" fontId="6" fillId="0" borderId="2" xfId="14" applyNumberFormat="1" applyFont="1" applyAlignment="1"/>
    <xf numFmtId="0" fontId="1" fillId="6" borderId="0" xfId="0" applyFont="1" applyFill="1"/>
    <xf numFmtId="0" fontId="1" fillId="7" borderId="0" xfId="0" applyFont="1" applyFill="1"/>
    <xf numFmtId="0" fontId="23" fillId="7" borderId="0" xfId="0" applyFont="1" applyFill="1" applyBorder="1"/>
    <xf numFmtId="10" fontId="0" fillId="7" borderId="0" xfId="10" applyNumberFormat="1" applyFont="1" applyFill="1"/>
    <xf numFmtId="10" fontId="6" fillId="4" borderId="2" xfId="15" applyNumberFormat="1" applyAlignment="1"/>
    <xf numFmtId="165" fontId="24" fillId="0" borderId="2" xfId="1" applyNumberFormat="1" applyFont="1" applyBorder="1" applyAlignment="1"/>
    <xf numFmtId="165" fontId="24" fillId="4" borderId="2" xfId="1" applyNumberFormat="1" applyFont="1" applyFill="1" applyBorder="1" applyAlignment="1"/>
    <xf numFmtId="10" fontId="0" fillId="7" borderId="0" xfId="0" applyNumberFormat="1" applyFill="1"/>
    <xf numFmtId="173" fontId="0" fillId="6" borderId="0" xfId="0" applyNumberFormat="1" applyFill="1"/>
    <xf numFmtId="0" fontId="6" fillId="0" borderId="2" xfId="14" applyNumberFormat="1" applyFont="1" applyAlignment="1">
      <alignment vertical="center"/>
    </xf>
    <xf numFmtId="0" fontId="6" fillId="4" borderId="2" xfId="15" applyNumberFormat="1" applyFont="1" applyAlignment="1">
      <alignment vertical="center"/>
    </xf>
    <xf numFmtId="0" fontId="1" fillId="7" borderId="0" xfId="21" applyFill="1"/>
    <xf numFmtId="0" fontId="1" fillId="6" borderId="0" xfId="21" applyFill="1"/>
    <xf numFmtId="0" fontId="9" fillId="7" borderId="0" xfId="13" applyFont="1" applyFill="1" applyBorder="1">
      <alignment horizontal="center" vertical="center" wrapText="1"/>
    </xf>
    <xf numFmtId="165" fontId="6" fillId="0" borderId="2" xfId="14" applyNumberFormat="1" applyAlignment="1"/>
    <xf numFmtId="165" fontId="6" fillId="4" borderId="2" xfId="15" applyNumberFormat="1" applyAlignment="1"/>
    <xf numFmtId="0" fontId="6" fillId="0" borderId="2" xfId="14" applyNumberFormat="1" applyAlignment="1">
      <alignment horizontal="center"/>
    </xf>
    <xf numFmtId="0" fontId="6" fillId="4" borderId="2" xfId="15" applyNumberFormat="1" applyAlignment="1">
      <alignment horizontal="center"/>
    </xf>
    <xf numFmtId="0" fontId="6" fillId="4" borderId="2" xfId="15" applyNumberFormat="1" applyAlignment="1">
      <alignment horizontal="center" vertical="center"/>
    </xf>
    <xf numFmtId="164" fontId="6" fillId="0" borderId="2" xfId="1" applyNumberFormat="1" applyFont="1" applyBorder="1" applyAlignment="1"/>
    <xf numFmtId="164" fontId="6" fillId="4" borderId="2" xfId="1" applyNumberFormat="1" applyFont="1" applyFill="1" applyBorder="1" applyAlignment="1"/>
    <xf numFmtId="0" fontId="1" fillId="6" borderId="0" xfId="0" applyFont="1" applyFill="1" applyAlignment="1">
      <alignment horizontal="left" vertical="center"/>
    </xf>
    <xf numFmtId="0" fontId="6" fillId="4" borderId="2" xfId="15" applyNumberFormat="1" applyAlignment="1">
      <alignment horizontal="right" vertical="center"/>
    </xf>
    <xf numFmtId="0" fontId="6" fillId="0" borderId="2" xfId="14" applyNumberFormat="1" applyAlignment="1">
      <alignment horizontal="right" vertical="center"/>
    </xf>
    <xf numFmtId="44" fontId="2" fillId="7" borderId="0" xfId="0" applyNumberFormat="1" applyFont="1" applyFill="1"/>
    <xf numFmtId="44" fontId="1" fillId="7" borderId="0" xfId="0" applyNumberFormat="1" applyFont="1" applyFill="1"/>
    <xf numFmtId="0" fontId="26" fillId="7" borderId="0" xfId="12" applyFont="1" applyFill="1"/>
    <xf numFmtId="0" fontId="27" fillId="7" borderId="0" xfId="0" applyFont="1" applyFill="1"/>
    <xf numFmtId="0" fontId="28" fillId="7" borderId="0" xfId="0" applyFont="1" applyFill="1"/>
    <xf numFmtId="0" fontId="29" fillId="7" borderId="0" xfId="0" applyFont="1" applyFill="1"/>
    <xf numFmtId="0" fontId="30" fillId="7" borderId="0" xfId="17" applyFont="1"/>
    <xf numFmtId="0" fontId="6" fillId="4" borderId="2" xfId="15" applyNumberFormat="1" applyAlignment="1">
      <alignment horizontal="center" vertical="center"/>
    </xf>
    <xf numFmtId="0" fontId="6" fillId="4" borderId="2" xfId="10" applyNumberFormat="1" applyFont="1" applyFill="1" applyBorder="1" applyAlignment="1"/>
    <xf numFmtId="165" fontId="6" fillId="0" borderId="2" xfId="1" applyNumberFormat="1" applyFont="1" applyBorder="1" applyAlignment="1">
      <alignment vertical="center"/>
    </xf>
    <xf numFmtId="165" fontId="6" fillId="4" borderId="2" xfId="1" applyNumberFormat="1" applyFont="1" applyFill="1" applyBorder="1" applyAlignment="1">
      <alignment vertical="center"/>
    </xf>
    <xf numFmtId="0" fontId="32" fillId="10" borderId="0" xfId="5" applyFont="1" applyFill="1" applyBorder="1"/>
    <xf numFmtId="0" fontId="33" fillId="7" borderId="0" xfId="0" applyFont="1" applyFill="1"/>
    <xf numFmtId="169" fontId="6" fillId="0" borderId="2" xfId="14" applyNumberFormat="1" applyAlignment="1">
      <alignment horizontal="center"/>
    </xf>
    <xf numFmtId="14" fontId="6" fillId="0" borderId="2" xfId="14" applyNumberFormat="1" applyAlignment="1">
      <alignment horizontal="center"/>
    </xf>
    <xf numFmtId="0" fontId="13" fillId="7" borderId="0" xfId="11" applyFill="1" applyAlignment="1">
      <alignment horizontal="left" wrapText="1"/>
    </xf>
    <xf numFmtId="0" fontId="31" fillId="7" borderId="0" xfId="0" applyFont="1" applyFill="1" applyAlignment="1">
      <alignment horizontal="left" wrapText="1"/>
    </xf>
    <xf numFmtId="2" fontId="6" fillId="4" borderId="2" xfId="15" applyNumberFormat="1" applyAlignment="1">
      <alignment horizontal="center"/>
    </xf>
    <xf numFmtId="14" fontId="6" fillId="4" borderId="2" xfId="15" applyNumberFormat="1" applyAlignment="1">
      <alignment horizontal="center"/>
    </xf>
    <xf numFmtId="0" fontId="0" fillId="6" borderId="0" xfId="0" applyFill="1" applyBorder="1"/>
    <xf numFmtId="165" fontId="6" fillId="0" borderId="0" xfId="1" applyNumberFormat="1" applyFont="1" applyBorder="1" applyAlignment="1"/>
    <xf numFmtId="165" fontId="6" fillId="4" borderId="0" xfId="1" applyNumberFormat="1" applyFont="1" applyFill="1" applyBorder="1" applyAlignment="1"/>
    <xf numFmtId="175" fontId="6" fillId="0" borderId="2" xfId="14" applyNumberFormat="1" applyAlignment="1">
      <alignment horizontal="center" vertical="center"/>
    </xf>
    <xf numFmtId="175" fontId="6" fillId="4" borderId="2" xfId="15" applyNumberFormat="1" applyAlignment="1">
      <alignment horizontal="center" vertical="center"/>
    </xf>
    <xf numFmtId="43" fontId="6" fillId="0" borderId="10" xfId="1" applyFont="1" applyBorder="1" applyAlignment="1">
      <alignment horizontal="center"/>
    </xf>
    <xf numFmtId="43" fontId="6" fillId="4" borderId="10" xfId="1" applyFont="1" applyFill="1" applyBorder="1" applyAlignment="1">
      <alignment horizontal="center" vertical="center"/>
    </xf>
    <xf numFmtId="165" fontId="6" fillId="0" borderId="10" xfId="1" applyNumberFormat="1" applyFont="1" applyBorder="1" applyAlignment="1">
      <alignment horizontal="center"/>
    </xf>
    <xf numFmtId="165" fontId="6" fillId="4" borderId="10" xfId="1" applyNumberFormat="1" applyFont="1" applyFill="1" applyBorder="1" applyAlignment="1">
      <alignment horizontal="center" vertical="center"/>
    </xf>
    <xf numFmtId="10" fontId="0" fillId="6" borderId="0" xfId="0" applyNumberFormat="1" applyFill="1"/>
    <xf numFmtId="44" fontId="4" fillId="7" borderId="0" xfId="0" applyNumberFormat="1" applyFont="1" applyFill="1"/>
    <xf numFmtId="0" fontId="37" fillId="7" borderId="0" xfId="0" applyFont="1" applyFill="1"/>
    <xf numFmtId="171" fontId="6" fillId="0" borderId="2" xfId="10" quotePrefix="1" applyNumberFormat="1" applyFont="1" applyBorder="1" applyAlignment="1"/>
    <xf numFmtId="0" fontId="13" fillId="7" borderId="0" xfId="0" applyFont="1" applyFill="1"/>
    <xf numFmtId="0" fontId="6" fillId="4" borderId="2" xfId="15" applyNumberFormat="1" applyFont="1" applyAlignment="1">
      <alignment wrapText="1"/>
    </xf>
    <xf numFmtId="0" fontId="12" fillId="7" borderId="0" xfId="17" applyFont="1"/>
    <xf numFmtId="1" fontId="6" fillId="0" borderId="2" xfId="14" applyNumberFormat="1" applyAlignment="1">
      <alignment horizontal="right"/>
    </xf>
    <xf numFmtId="0" fontId="6" fillId="0" borderId="2" xfId="14" applyNumberFormat="1" applyFont="1" applyAlignment="1">
      <alignment vertical="center" wrapText="1"/>
    </xf>
    <xf numFmtId="0" fontId="6" fillId="0" borderId="2" xfId="14" applyNumberFormat="1" applyFont="1" applyAlignment="1">
      <alignment horizontal="center" vertical="center"/>
    </xf>
    <xf numFmtId="0" fontId="6" fillId="0" borderId="2" xfId="14" applyNumberFormat="1" applyFont="1" applyAlignment="1">
      <alignment horizontal="right" vertical="center" wrapText="1"/>
    </xf>
    <xf numFmtId="0" fontId="6" fillId="4" borderId="2" xfId="15" applyNumberFormat="1" applyFont="1" applyAlignment="1">
      <alignment vertical="center" wrapText="1"/>
    </xf>
    <xf numFmtId="0" fontId="6" fillId="4" borderId="2" xfId="15" applyNumberFormat="1" applyFont="1" applyAlignment="1">
      <alignment horizontal="center" vertical="center"/>
    </xf>
    <xf numFmtId="0" fontId="6" fillId="4" borderId="2" xfId="15" applyNumberFormat="1" applyFont="1" applyAlignment="1">
      <alignment horizontal="right" vertical="center" wrapText="1"/>
    </xf>
    <xf numFmtId="0" fontId="6" fillId="4" borderId="2" xfId="15" quotePrefix="1" applyNumberFormat="1" applyFont="1" applyAlignment="1">
      <alignment horizontal="center" vertical="center"/>
    </xf>
    <xf numFmtId="0" fontId="38" fillId="0" borderId="2" xfId="14" applyNumberFormat="1" applyFont="1" applyAlignment="1">
      <alignment vertical="center" wrapText="1"/>
    </xf>
    <xf numFmtId="0" fontId="38" fillId="0" borderId="2" xfId="14" applyNumberFormat="1" applyFont="1" applyAlignment="1">
      <alignment horizontal="center" vertical="center"/>
    </xf>
    <xf numFmtId="0" fontId="38" fillId="0" borderId="2" xfId="14" applyNumberFormat="1" applyFont="1" applyAlignment="1">
      <alignment vertical="center"/>
    </xf>
    <xf numFmtId="165" fontId="38" fillId="0" borderId="2" xfId="1" applyNumberFormat="1" applyFont="1" applyBorder="1" applyAlignment="1">
      <alignment vertical="center"/>
    </xf>
    <xf numFmtId="0" fontId="38" fillId="4" borderId="2" xfId="15" applyNumberFormat="1" applyFont="1" applyAlignment="1">
      <alignment vertical="center" wrapText="1"/>
    </xf>
    <xf numFmtId="0" fontId="38" fillId="4" borderId="2" xfId="15" applyNumberFormat="1" applyFont="1" applyAlignment="1">
      <alignment horizontal="center" vertical="center"/>
    </xf>
    <xf numFmtId="0" fontId="38" fillId="4" borderId="2" xfId="15" applyNumberFormat="1" applyFont="1" applyAlignment="1">
      <alignment vertical="center"/>
    </xf>
    <xf numFmtId="165" fontId="38" fillId="4" borderId="2" xfId="1" applyNumberFormat="1" applyFont="1" applyFill="1" applyBorder="1" applyAlignment="1">
      <alignment vertical="center"/>
    </xf>
    <xf numFmtId="0" fontId="38" fillId="4" borderId="2" xfId="15" quotePrefix="1" applyNumberFormat="1" applyFont="1" applyAlignment="1">
      <alignment horizontal="center" vertical="center"/>
    </xf>
    <xf numFmtId="0" fontId="38" fillId="0" borderId="2" xfId="14" quotePrefix="1" applyNumberFormat="1" applyFont="1" applyAlignment="1">
      <alignment horizontal="center" vertical="center"/>
    </xf>
    <xf numFmtId="0" fontId="38" fillId="4" borderId="2" xfId="14" applyNumberFormat="1" applyFont="1" applyFill="1" applyAlignment="1">
      <alignment vertical="center" wrapText="1"/>
    </xf>
    <xf numFmtId="0" fontId="38" fillId="4" borderId="14" xfId="0" applyFont="1" applyFill="1" applyBorder="1" applyAlignment="1">
      <alignment vertical="center" wrapText="1"/>
    </xf>
    <xf numFmtId="0" fontId="38" fillId="4" borderId="2" xfId="14" applyNumberFormat="1" applyFont="1" applyFill="1" applyAlignment="1">
      <alignment horizontal="center" vertical="center"/>
    </xf>
    <xf numFmtId="0" fontId="38" fillId="4" borderId="2" xfId="14" applyNumberFormat="1" applyFont="1" applyFill="1" applyAlignment="1">
      <alignment vertical="center"/>
    </xf>
    <xf numFmtId="0" fontId="38" fillId="4" borderId="2" xfId="14" quotePrefix="1" applyNumberFormat="1" applyFont="1" applyFill="1" applyAlignment="1">
      <alignment horizontal="center" vertical="center"/>
    </xf>
    <xf numFmtId="0" fontId="38" fillId="6" borderId="2" xfId="14" applyNumberFormat="1" applyFont="1" applyFill="1" applyAlignment="1">
      <alignment vertical="center" wrapText="1"/>
    </xf>
    <xf numFmtId="0" fontId="38" fillId="6" borderId="2" xfId="14" applyNumberFormat="1" applyFont="1" applyFill="1" applyAlignment="1">
      <alignment horizontal="center" vertical="center"/>
    </xf>
    <xf numFmtId="0" fontId="38" fillId="6" borderId="2" xfId="14" applyNumberFormat="1" applyFont="1" applyFill="1" applyAlignment="1">
      <alignment vertical="center"/>
    </xf>
    <xf numFmtId="165" fontId="38" fillId="6" borderId="2" xfId="1" applyNumberFormat="1" applyFont="1" applyFill="1" applyBorder="1" applyAlignment="1">
      <alignment vertical="center"/>
    </xf>
    <xf numFmtId="0" fontId="38" fillId="6" borderId="2" xfId="14" quotePrefix="1" applyNumberFormat="1" applyFont="1" applyFill="1" applyAlignment="1">
      <alignment horizontal="center" vertical="center"/>
    </xf>
    <xf numFmtId="0" fontId="38" fillId="6" borderId="2" xfId="15" applyNumberFormat="1" applyFont="1" applyFill="1" applyAlignment="1">
      <alignment vertical="center" wrapText="1"/>
    </xf>
    <xf numFmtId="0" fontId="38" fillId="4" borderId="2" xfId="15" applyNumberFormat="1" applyFont="1" applyFill="1" applyAlignment="1">
      <alignment vertical="center"/>
    </xf>
    <xf numFmtId="0" fontId="38" fillId="6" borderId="2" xfId="15" applyNumberFormat="1" applyFont="1" applyFill="1" applyAlignment="1">
      <alignment horizontal="center" vertical="center"/>
    </xf>
    <xf numFmtId="0" fontId="38" fillId="6" borderId="2" xfId="15" applyNumberFormat="1" applyFont="1" applyFill="1" applyAlignment="1">
      <alignment vertical="center"/>
    </xf>
    <xf numFmtId="0" fontId="38" fillId="6" borderId="2" xfId="15" quotePrefix="1" applyNumberFormat="1" applyFont="1" applyFill="1" applyAlignment="1">
      <alignment horizontal="center" vertical="center"/>
    </xf>
    <xf numFmtId="0" fontId="38" fillId="4" borderId="2" xfId="15" applyNumberFormat="1" applyFont="1" applyAlignment="1">
      <alignment horizontal="center" vertical="center" wrapText="1"/>
    </xf>
    <xf numFmtId="0" fontId="38" fillId="4" borderId="2" xfId="15" applyNumberFormat="1" applyFont="1" applyAlignment="1">
      <alignment horizontal="right" vertical="center" wrapText="1"/>
    </xf>
    <xf numFmtId="165" fontId="38" fillId="4" borderId="2" xfId="1" applyNumberFormat="1" applyFont="1" applyFill="1" applyBorder="1" applyAlignment="1">
      <alignment horizontal="left" vertical="center" wrapText="1" indent="3"/>
    </xf>
    <xf numFmtId="0" fontId="38" fillId="6" borderId="2" xfId="15" applyNumberFormat="1" applyFont="1" applyFill="1" applyAlignment="1">
      <alignment horizontal="center" vertical="center" wrapText="1"/>
    </xf>
    <xf numFmtId="0" fontId="38" fillId="6" borderId="2" xfId="15" applyNumberFormat="1" applyFont="1" applyFill="1" applyAlignment="1">
      <alignment horizontal="right" vertical="center" wrapText="1"/>
    </xf>
    <xf numFmtId="0" fontId="38" fillId="6" borderId="2" xfId="15" applyNumberFormat="1" applyFont="1" applyFill="1" applyAlignment="1">
      <alignment horizontal="right" vertical="center"/>
    </xf>
    <xf numFmtId="0" fontId="38" fillId="4" borderId="3" xfId="15" applyNumberFormat="1" applyFont="1" applyBorder="1" applyAlignment="1">
      <alignment horizontal="left" vertical="center" wrapText="1"/>
    </xf>
    <xf numFmtId="174" fontId="38" fillId="4" borderId="2" xfId="1" applyNumberFormat="1" applyFont="1" applyFill="1" applyBorder="1" applyAlignment="1">
      <alignment horizontal="left" vertical="center" indent="3"/>
    </xf>
    <xf numFmtId="0" fontId="38" fillId="4" borderId="3" xfId="15" applyNumberFormat="1" applyFont="1" applyBorder="1" applyAlignment="1">
      <alignment horizontal="center" vertical="center"/>
    </xf>
    <xf numFmtId="0" fontId="15" fillId="7" borderId="0" xfId="17" applyFont="1"/>
    <xf numFmtId="0" fontId="31" fillId="7" borderId="0" xfId="0" applyFont="1" applyFill="1"/>
    <xf numFmtId="0" fontId="13" fillId="7" borderId="0" xfId="11" applyFont="1" applyFill="1" applyAlignment="1">
      <alignment vertical="top"/>
    </xf>
    <xf numFmtId="0" fontId="13" fillId="7" borderId="0" xfId="11" applyFill="1" applyBorder="1" applyAlignment="1">
      <alignment vertical="top" wrapText="1"/>
    </xf>
    <xf numFmtId="2" fontId="4" fillId="7" borderId="0" xfId="0" applyNumberFormat="1" applyFont="1" applyFill="1"/>
    <xf numFmtId="0" fontId="0" fillId="17" borderId="0" xfId="0" applyFill="1"/>
    <xf numFmtId="0" fontId="35" fillId="17" borderId="15" xfId="26" applyFont="1" applyFill="1"/>
    <xf numFmtId="0" fontId="0" fillId="17" borderId="0" xfId="0" quotePrefix="1" applyFill="1" applyAlignment="1">
      <alignment horizontal="left" indent="2"/>
    </xf>
    <xf numFmtId="0" fontId="0" fillId="17" borderId="0" xfId="0" applyFill="1" applyAlignment="1">
      <alignment horizontal="left" indent="2"/>
    </xf>
    <xf numFmtId="169" fontId="40" fillId="0" borderId="2" xfId="14" applyNumberFormat="1" applyFont="1" applyAlignment="1">
      <alignment horizontal="center"/>
    </xf>
    <xf numFmtId="14" fontId="40" fillId="0" borderId="2" xfId="14" applyNumberFormat="1" applyFont="1" applyAlignment="1">
      <alignment horizontal="center"/>
    </xf>
    <xf numFmtId="0" fontId="40" fillId="0" borderId="2" xfId="14" applyNumberFormat="1" applyFont="1" applyAlignment="1"/>
    <xf numFmtId="2" fontId="40" fillId="4" borderId="2" xfId="15" applyNumberFormat="1" applyFont="1" applyAlignment="1">
      <alignment horizontal="center"/>
    </xf>
    <xf numFmtId="14" fontId="40" fillId="4" borderId="2" xfId="15" applyNumberFormat="1" applyFont="1" applyAlignment="1">
      <alignment horizontal="center"/>
    </xf>
    <xf numFmtId="0" fontId="40" fillId="4" borderId="2" xfId="15" applyNumberFormat="1" applyFont="1" applyAlignment="1"/>
    <xf numFmtId="49" fontId="40" fillId="4" borderId="2" xfId="15" applyNumberFormat="1" applyFont="1" applyAlignment="1">
      <alignment horizontal="center"/>
    </xf>
    <xf numFmtId="0" fontId="40" fillId="9" borderId="2" xfId="16" applyFont="1" applyFill="1" applyAlignment="1">
      <alignment horizontal="center" vertical="center" wrapText="1"/>
    </xf>
    <xf numFmtId="0" fontId="40" fillId="0" borderId="2" xfId="14" applyNumberFormat="1" applyFont="1" applyAlignment="1">
      <alignment wrapText="1"/>
    </xf>
    <xf numFmtId="0" fontId="0" fillId="7" borderId="0" xfId="0" applyFont="1" applyFill="1"/>
    <xf numFmtId="0" fontId="0" fillId="6" borderId="0" xfId="0" applyFont="1" applyFill="1"/>
    <xf numFmtId="0" fontId="27" fillId="7" borderId="0" xfId="0" applyFont="1" applyFill="1" applyBorder="1"/>
    <xf numFmtId="0" fontId="1" fillId="4" borderId="16" xfId="0" applyFont="1" applyFill="1" applyBorder="1" applyAlignment="1">
      <alignment vertical="center"/>
    </xf>
    <xf numFmtId="0" fontId="1" fillId="0" borderId="17" xfId="0" applyFont="1" applyBorder="1" applyAlignment="1">
      <alignment vertical="center"/>
    </xf>
    <xf numFmtId="0" fontId="1" fillId="4" borderId="17" xfId="0" applyFont="1" applyFill="1" applyBorder="1" applyAlignment="1">
      <alignment vertical="center"/>
    </xf>
    <xf numFmtId="0" fontId="1" fillId="4" borderId="17" xfId="0" applyFont="1" applyFill="1" applyBorder="1" applyAlignment="1">
      <alignment vertical="center" wrapText="1"/>
    </xf>
    <xf numFmtId="0" fontId="40" fillId="4" borderId="2" xfId="15" applyNumberFormat="1" applyFont="1" applyAlignment="1">
      <alignment wrapText="1"/>
    </xf>
    <xf numFmtId="0" fontId="45" fillId="19" borderId="2" xfId="31" applyBorder="1" applyAlignment="1">
      <alignment horizontal="center" vertical="center" wrapText="1"/>
    </xf>
    <xf numFmtId="0" fontId="45" fillId="18" borderId="2" xfId="30" applyBorder="1" applyAlignment="1">
      <alignment horizontal="center" vertical="center" wrapText="1"/>
    </xf>
    <xf numFmtId="0" fontId="45" fillId="19" borderId="2" xfId="31" applyBorder="1" applyAlignment="1">
      <alignment horizontal="center"/>
    </xf>
    <xf numFmtId="0" fontId="45" fillId="19" borderId="2" xfId="31" applyBorder="1" applyAlignment="1">
      <alignment horizontal="left"/>
    </xf>
    <xf numFmtId="0" fontId="6" fillId="4" borderId="2" xfId="15" applyNumberFormat="1" applyAlignment="1">
      <alignment horizontal="left"/>
    </xf>
    <xf numFmtId="0" fontId="6" fillId="0" borderId="2" xfId="14" applyNumberFormat="1" applyAlignment="1">
      <alignment horizontal="left"/>
    </xf>
    <xf numFmtId="0" fontId="34" fillId="7" borderId="15" xfId="26" applyFill="1"/>
    <xf numFmtId="0" fontId="43" fillId="7" borderId="20" xfId="28" applyFill="1"/>
    <xf numFmtId="0" fontId="44" fillId="7" borderId="21" xfId="29" applyFill="1"/>
    <xf numFmtId="9" fontId="45" fillId="19" borderId="2" xfId="10" applyFont="1" applyFill="1" applyBorder="1" applyAlignment="1">
      <alignment horizontal="left"/>
    </xf>
    <xf numFmtId="0" fontId="45" fillId="19" borderId="2" xfId="31" applyBorder="1" applyAlignment="1">
      <alignment horizontal="center" vertical="center"/>
    </xf>
    <xf numFmtId="14" fontId="45" fillId="19" borderId="2" xfId="31" applyNumberFormat="1" applyBorder="1" applyAlignment="1">
      <alignment horizontal="center" vertical="center"/>
    </xf>
    <xf numFmtId="0" fontId="45" fillId="19" borderId="3" xfId="31" applyBorder="1" applyAlignment="1">
      <alignment horizontal="center" vertical="center"/>
    </xf>
    <xf numFmtId="0" fontId="45" fillId="18" borderId="2" xfId="30" applyBorder="1" applyAlignment="1">
      <alignment horizontal="center" vertical="center" wrapText="1"/>
    </xf>
    <xf numFmtId="0" fontId="45" fillId="18" borderId="10" xfId="30" applyBorder="1" applyAlignment="1">
      <alignment horizontal="center" vertical="center" wrapText="1"/>
    </xf>
    <xf numFmtId="0" fontId="45" fillId="18" borderId="2" xfId="30" applyBorder="1" applyAlignment="1">
      <alignment horizontal="center" vertical="center"/>
    </xf>
    <xf numFmtId="0" fontId="43" fillId="7" borderId="20" xfId="28" applyFill="1" applyAlignment="1">
      <alignment horizontal="left"/>
    </xf>
    <xf numFmtId="0" fontId="45" fillId="19" borderId="3" xfId="31" applyBorder="1" applyAlignment="1">
      <alignment horizontal="left"/>
    </xf>
    <xf numFmtId="0" fontId="42" fillId="7" borderId="0" xfId="27" applyFont="1" applyFill="1" applyBorder="1"/>
    <xf numFmtId="0" fontId="43" fillId="0" borderId="20" xfId="28" applyFill="1"/>
    <xf numFmtId="0" fontId="45" fillId="18" borderId="2" xfId="30" applyBorder="1" applyAlignment="1">
      <alignment horizontal="left" vertical="center" wrapText="1"/>
    </xf>
    <xf numFmtId="0" fontId="45" fillId="18" borderId="0" xfId="30"/>
    <xf numFmtId="44" fontId="45" fillId="18" borderId="0" xfId="30" applyNumberFormat="1"/>
    <xf numFmtId="0" fontId="45" fillId="18" borderId="2" xfId="30" applyBorder="1" applyAlignment="1">
      <alignment horizontal="center" vertical="center" wrapText="1"/>
    </xf>
    <xf numFmtId="0" fontId="48" fillId="7" borderId="0" xfId="0" applyFont="1" applyFill="1"/>
    <xf numFmtId="0" fontId="43" fillId="7" borderId="20" xfId="28" applyFill="1"/>
    <xf numFmtId="4" fontId="0" fillId="6" borderId="0" xfId="0" applyNumberFormat="1" applyFill="1"/>
    <xf numFmtId="0" fontId="45" fillId="18" borderId="2" xfId="30" applyBorder="1" applyAlignment="1">
      <alignment horizontal="center" vertical="center" wrapText="1"/>
    </xf>
    <xf numFmtId="0" fontId="49" fillId="7" borderId="0" xfId="11" applyFont="1" applyFill="1" applyBorder="1"/>
    <xf numFmtId="164" fontId="4" fillId="7" borderId="0" xfId="0" applyNumberFormat="1" applyFont="1" applyFill="1" applyBorder="1"/>
    <xf numFmtId="0" fontId="50" fillId="20" borderId="16" xfId="0" applyFont="1" applyFill="1" applyBorder="1" applyAlignment="1">
      <alignment vertical="center" wrapText="1"/>
    </xf>
    <xf numFmtId="0" fontId="50" fillId="20" borderId="2" xfId="0" applyFont="1" applyFill="1" applyBorder="1" applyAlignment="1">
      <alignment vertical="center" wrapText="1"/>
    </xf>
    <xf numFmtId="0" fontId="45" fillId="19" borderId="17" xfId="31" applyBorder="1" applyAlignment="1">
      <alignment horizontal="left"/>
    </xf>
    <xf numFmtId="9" fontId="40" fillId="0" borderId="2" xfId="10" applyFont="1" applyBorder="1" applyAlignment="1"/>
    <xf numFmtId="0" fontId="45" fillId="18" borderId="2" xfId="30" applyBorder="1" applyAlignment="1">
      <alignment horizontal="center" vertical="center" wrapText="1"/>
    </xf>
    <xf numFmtId="43" fontId="1" fillId="7" borderId="0" xfId="0" applyNumberFormat="1" applyFont="1" applyFill="1"/>
    <xf numFmtId="0" fontId="45" fillId="18" borderId="2" xfId="30" applyBorder="1" applyAlignment="1">
      <alignment horizontal="center" vertical="center" wrapText="1"/>
    </xf>
    <xf numFmtId="0" fontId="43" fillId="7" borderId="20" xfId="28" applyFill="1"/>
    <xf numFmtId="14" fontId="6" fillId="0" borderId="2" xfId="14" applyNumberFormat="1" applyAlignment="1">
      <alignment horizontal="right"/>
    </xf>
    <xf numFmtId="14" fontId="6" fillId="4" borderId="2" xfId="15" applyNumberFormat="1" applyAlignment="1">
      <alignment horizontal="right"/>
    </xf>
    <xf numFmtId="0" fontId="6" fillId="4" borderId="2" xfId="15" applyNumberFormat="1" applyAlignment="1">
      <alignment horizontal="right"/>
    </xf>
    <xf numFmtId="0" fontId="6" fillId="0" borderId="2" xfId="14" applyNumberFormat="1" applyAlignment="1">
      <alignment horizontal="right"/>
    </xf>
    <xf numFmtId="0" fontId="13" fillId="7" borderId="0" xfId="11" applyFill="1" applyAlignment="1">
      <alignment horizontal="left" wrapText="1"/>
    </xf>
    <xf numFmtId="14" fontId="40" fillId="0" borderId="3" xfId="14" applyNumberFormat="1" applyFont="1" applyBorder="1" applyAlignment="1">
      <alignment horizontal="center" vertical="center"/>
    </xf>
    <xf numFmtId="14" fontId="40" fillId="0" borderId="6" xfId="14" applyNumberFormat="1" applyFont="1" applyBorder="1" applyAlignment="1">
      <alignment horizontal="center" vertical="center"/>
    </xf>
    <xf numFmtId="14" fontId="40" fillId="0" borderId="5" xfId="14" applyNumberFormat="1" applyFont="1" applyBorder="1" applyAlignment="1">
      <alignment horizontal="center" vertical="center"/>
    </xf>
    <xf numFmtId="169" fontId="40" fillId="0" borderId="3" xfId="14" applyNumberFormat="1" applyFont="1" applyBorder="1" applyAlignment="1">
      <alignment horizontal="center" vertical="center"/>
    </xf>
    <xf numFmtId="169" fontId="40" fillId="0" borderId="6" xfId="14" applyNumberFormat="1" applyFont="1" applyBorder="1" applyAlignment="1">
      <alignment horizontal="center" vertical="center"/>
    </xf>
    <xf numFmtId="169" fontId="40" fillId="0" borderId="5" xfId="14" applyNumberFormat="1" applyFont="1" applyBorder="1" applyAlignment="1">
      <alignment horizontal="center" vertical="center"/>
    </xf>
    <xf numFmtId="169" fontId="40" fillId="4" borderId="3" xfId="15" applyNumberFormat="1" applyFont="1" applyBorder="1" applyAlignment="1">
      <alignment horizontal="center" vertical="center"/>
    </xf>
    <xf numFmtId="169" fontId="40" fillId="4" borderId="6" xfId="15" applyNumberFormat="1" applyFont="1" applyBorder="1" applyAlignment="1">
      <alignment horizontal="center" vertical="center"/>
    </xf>
    <xf numFmtId="169" fontId="40" fillId="4" borderId="5" xfId="15" applyNumberFormat="1" applyFont="1" applyBorder="1" applyAlignment="1">
      <alignment horizontal="center" vertical="center"/>
    </xf>
    <xf numFmtId="14" fontId="40" fillId="4" borderId="3" xfId="15" applyNumberFormat="1" applyFont="1" applyBorder="1" applyAlignment="1">
      <alignment horizontal="center" vertical="center"/>
    </xf>
    <xf numFmtId="14" fontId="40" fillId="4" borderId="6" xfId="15" applyNumberFormat="1" applyFont="1" applyBorder="1" applyAlignment="1">
      <alignment horizontal="center" vertical="center"/>
    </xf>
    <xf numFmtId="14" fontId="40" fillId="4" borderId="5" xfId="15" applyNumberFormat="1" applyFont="1" applyBorder="1" applyAlignment="1">
      <alignment horizontal="center" vertical="center"/>
    </xf>
    <xf numFmtId="0" fontId="45" fillId="18" borderId="10" xfId="30" applyBorder="1" applyAlignment="1">
      <alignment horizontal="center" vertical="center" wrapText="1"/>
    </xf>
    <xf numFmtId="0" fontId="45" fillId="18" borderId="13" xfId="30" applyBorder="1" applyAlignment="1">
      <alignment horizontal="center" vertical="center" wrapText="1"/>
    </xf>
    <xf numFmtId="0" fontId="45" fillId="18" borderId="4" xfId="30" applyBorder="1" applyAlignment="1">
      <alignment horizontal="center" vertical="center" wrapText="1"/>
    </xf>
    <xf numFmtId="14" fontId="40" fillId="4" borderId="19" xfId="15" applyNumberFormat="1" applyFont="1" applyBorder="1" applyAlignment="1">
      <alignment horizontal="center" vertical="center"/>
    </xf>
    <xf numFmtId="14" fontId="40" fillId="4" borderId="18" xfId="15" applyNumberFormat="1" applyFont="1" applyBorder="1" applyAlignment="1">
      <alignment horizontal="center" vertical="center"/>
    </xf>
    <xf numFmtId="0" fontId="34" fillId="7" borderId="15" xfId="26" applyFill="1"/>
    <xf numFmtId="0" fontId="45" fillId="18" borderId="2" xfId="30" applyBorder="1" applyAlignment="1">
      <alignment horizontal="center" vertical="center" wrapText="1"/>
    </xf>
    <xf numFmtId="0" fontId="40" fillId="16" borderId="3" xfId="16" applyFont="1" applyFill="1" applyBorder="1" applyAlignment="1">
      <alignment horizontal="center" vertical="center" wrapText="1"/>
    </xf>
    <xf numFmtId="0" fontId="40" fillId="16" borderId="6" xfId="16" applyFont="1" applyFill="1" applyBorder="1" applyAlignment="1">
      <alignment horizontal="center" vertical="center" wrapText="1"/>
    </xf>
    <xf numFmtId="0" fontId="40" fillId="16" borderId="5" xfId="16" applyFont="1" applyFill="1" applyBorder="1" applyAlignment="1">
      <alignment horizontal="center" vertical="center" wrapText="1"/>
    </xf>
    <xf numFmtId="0" fontId="41" fillId="11" borderId="3" xfId="16" applyFont="1" applyFill="1" applyBorder="1" applyAlignment="1">
      <alignment horizontal="center" vertical="center" wrapText="1"/>
    </xf>
    <xf numFmtId="0" fontId="41" fillId="11" borderId="5" xfId="16" applyFont="1" applyFill="1" applyBorder="1" applyAlignment="1">
      <alignment horizontal="center" vertical="center" wrapText="1"/>
    </xf>
    <xf numFmtId="0" fontId="40" fillId="12" borderId="3" xfId="16" applyFont="1" applyFill="1" applyBorder="1" applyAlignment="1">
      <alignment horizontal="center" vertical="center" wrapText="1"/>
    </xf>
    <xf numFmtId="0" fontId="40" fillId="12" borderId="6" xfId="16" applyFont="1" applyFill="1" applyBorder="1" applyAlignment="1">
      <alignment horizontal="center" vertical="center" wrapText="1"/>
    </xf>
    <xf numFmtId="0" fontId="40" fillId="12" borderId="5" xfId="16" applyFont="1" applyFill="1" applyBorder="1" applyAlignment="1">
      <alignment horizontal="center" vertical="center" wrapText="1"/>
    </xf>
    <xf numFmtId="0" fontId="40" fillId="13" borderId="3" xfId="16" applyFont="1" applyFill="1" applyBorder="1" applyAlignment="1">
      <alignment horizontal="center" vertical="center" wrapText="1"/>
    </xf>
    <xf numFmtId="0" fontId="40" fillId="13" borderId="6" xfId="16" applyFont="1" applyFill="1" applyBorder="1" applyAlignment="1">
      <alignment horizontal="center" vertical="center" wrapText="1"/>
    </xf>
    <xf numFmtId="0" fontId="40" fillId="13" borderId="5" xfId="16" applyFont="1" applyFill="1" applyBorder="1" applyAlignment="1">
      <alignment horizontal="center" vertical="center" wrapText="1"/>
    </xf>
    <xf numFmtId="0" fontId="41" fillId="14" borderId="3" xfId="16" applyFont="1" applyFill="1" applyBorder="1" applyAlignment="1">
      <alignment horizontal="center" vertical="center" wrapText="1"/>
    </xf>
    <xf numFmtId="0" fontId="41" fillId="14" borderId="5" xfId="16" applyFont="1" applyFill="1" applyBorder="1" applyAlignment="1">
      <alignment horizontal="center" vertical="center" wrapText="1"/>
    </xf>
    <xf numFmtId="0" fontId="40" fillId="15" borderId="3" xfId="16" applyFont="1" applyFill="1" applyBorder="1" applyAlignment="1">
      <alignment horizontal="center" vertical="center" wrapText="1"/>
    </xf>
    <xf numFmtId="0" fontId="40" fillId="15" borderId="6" xfId="16" applyFont="1" applyFill="1" applyBorder="1" applyAlignment="1">
      <alignment horizontal="center" vertical="center" wrapText="1"/>
    </xf>
    <xf numFmtId="0" fontId="40" fillId="15" borderId="5" xfId="16" applyFont="1" applyFill="1" applyBorder="1" applyAlignment="1">
      <alignment horizontal="center" vertical="center" wrapText="1"/>
    </xf>
    <xf numFmtId="0" fontId="34" fillId="7" borderId="15" xfId="26" applyFill="1" applyAlignment="1">
      <alignment horizontal="center"/>
    </xf>
    <xf numFmtId="0" fontId="43" fillId="7" borderId="20" xfId="28" applyFill="1"/>
    <xf numFmtId="0" fontId="45" fillId="18" borderId="11" xfId="30" applyBorder="1" applyAlignment="1">
      <alignment horizontal="center" vertical="center" wrapText="1"/>
    </xf>
    <xf numFmtId="0" fontId="45" fillId="18" borderId="12" xfId="30" applyBorder="1" applyAlignment="1">
      <alignment horizontal="center" vertical="center" wrapText="1"/>
    </xf>
    <xf numFmtId="0" fontId="31" fillId="7" borderId="0" xfId="0" applyFont="1" applyFill="1" applyAlignment="1">
      <alignment horizontal="left" vertical="center" wrapText="1"/>
    </xf>
    <xf numFmtId="0" fontId="34" fillId="7" borderId="15" xfId="26" applyFill="1" applyAlignment="1"/>
    <xf numFmtId="0" fontId="45" fillId="18" borderId="3" xfId="30" applyBorder="1" applyAlignment="1">
      <alignment horizontal="center" vertical="center" wrapText="1"/>
    </xf>
    <xf numFmtId="0" fontId="45" fillId="18" borderId="5" xfId="30" applyBorder="1" applyAlignment="1">
      <alignment horizontal="center" vertical="center" wrapText="1"/>
    </xf>
    <xf numFmtId="0" fontId="13" fillId="7" borderId="0" xfId="11" applyFill="1" applyBorder="1" applyAlignment="1">
      <alignment horizontal="left" vertical="top" wrapText="1"/>
    </xf>
    <xf numFmtId="0" fontId="21" fillId="7" borderId="0" xfId="3" applyFill="1" applyBorder="1" applyAlignment="1">
      <alignment horizontal="left" vertical="top" wrapText="1"/>
    </xf>
    <xf numFmtId="0" fontId="36" fillId="7" borderId="0" xfId="11" applyFont="1" applyFill="1" applyBorder="1" applyAlignment="1">
      <alignment horizontal="left" wrapText="1"/>
    </xf>
    <xf numFmtId="0" fontId="13" fillId="7" borderId="0" xfId="11" applyFill="1" applyAlignment="1">
      <alignment horizontal="left" vertical="top" wrapText="1"/>
    </xf>
    <xf numFmtId="0" fontId="45" fillId="19" borderId="3" xfId="31" applyBorder="1" applyAlignment="1">
      <alignment horizontal="center" vertical="center"/>
    </xf>
    <xf numFmtId="0" fontId="45" fillId="19" borderId="6" xfId="31" applyBorder="1" applyAlignment="1">
      <alignment horizontal="center" vertical="center"/>
    </xf>
    <xf numFmtId="0" fontId="45" fillId="19" borderId="5" xfId="31" applyBorder="1" applyAlignment="1">
      <alignment horizontal="center" vertical="center"/>
    </xf>
    <xf numFmtId="0" fontId="45" fillId="19" borderId="6" xfId="31" applyBorder="1" applyAlignment="1">
      <alignment horizontal="center" vertical="center" wrapText="1"/>
    </xf>
    <xf numFmtId="0" fontId="45" fillId="19" borderId="3" xfId="31" applyBorder="1" applyAlignment="1">
      <alignment horizontal="center" vertical="center" wrapText="1"/>
    </xf>
    <xf numFmtId="0" fontId="15" fillId="7" borderId="0" xfId="17" applyFont="1" applyAlignment="1">
      <alignment horizontal="left" wrapText="1"/>
    </xf>
    <xf numFmtId="0" fontId="12" fillId="7" borderId="0" xfId="17" applyAlignment="1">
      <alignment horizontal="left" vertical="top" wrapText="1"/>
    </xf>
    <xf numFmtId="0" fontId="12" fillId="7" borderId="0" xfId="17" applyFill="1" applyAlignment="1">
      <alignment horizontal="left" wrapText="1"/>
    </xf>
    <xf numFmtId="0" fontId="36" fillId="7" borderId="0" xfId="11" applyFont="1" applyFill="1" applyAlignment="1">
      <alignment horizontal="left" vertical="top" wrapText="1"/>
    </xf>
    <xf numFmtId="165" fontId="6" fillId="4" borderId="3" xfId="1" applyNumberFormat="1" applyFont="1" applyFill="1" applyBorder="1" applyAlignment="1">
      <alignment horizontal="center" vertical="center"/>
    </xf>
    <xf numFmtId="165" fontId="6" fillId="4" borderId="6" xfId="1" applyNumberFormat="1" applyFont="1" applyFill="1" applyBorder="1" applyAlignment="1">
      <alignment horizontal="center" vertical="center"/>
    </xf>
    <xf numFmtId="165" fontId="6" fillId="4" borderId="5" xfId="1" applyNumberFormat="1" applyFont="1" applyFill="1" applyBorder="1" applyAlignment="1">
      <alignment horizontal="center" vertical="center"/>
    </xf>
    <xf numFmtId="0" fontId="13" fillId="7" borderId="0" xfId="11" applyFill="1" applyAlignment="1">
      <alignment horizontal="left" wrapText="1"/>
    </xf>
    <xf numFmtId="0" fontId="31" fillId="7" borderId="0" xfId="0" applyFont="1" applyFill="1" applyAlignment="1">
      <alignment horizontal="left" wrapText="1"/>
    </xf>
    <xf numFmtId="0" fontId="6" fillId="4" borderId="3" xfId="15" applyNumberFormat="1" applyBorder="1" applyAlignment="1">
      <alignment horizontal="right" vertical="center"/>
    </xf>
    <xf numFmtId="0" fontId="6" fillId="4" borderId="5" xfId="15" applyNumberFormat="1" applyBorder="1" applyAlignment="1">
      <alignment horizontal="right" vertical="center"/>
    </xf>
    <xf numFmtId="0" fontId="6" fillId="0" borderId="3" xfId="15" applyNumberFormat="1" applyFill="1" applyBorder="1" applyAlignment="1">
      <alignment horizontal="right" vertical="center"/>
    </xf>
    <xf numFmtId="0" fontId="6" fillId="0" borderId="5" xfId="15" applyNumberFormat="1" applyFill="1" applyBorder="1" applyAlignment="1">
      <alignment horizontal="right" vertical="center"/>
    </xf>
    <xf numFmtId="0" fontId="13" fillId="7" borderId="0" xfId="17" applyFont="1" applyFill="1" applyAlignment="1">
      <alignment horizontal="left" vertical="top" wrapText="1"/>
    </xf>
    <xf numFmtId="0" fontId="13" fillId="7" borderId="0" xfId="0" applyFont="1" applyFill="1" applyAlignment="1">
      <alignment horizontal="left" vertical="top" wrapText="1"/>
    </xf>
    <xf numFmtId="9" fontId="6" fillId="0" borderId="10" xfId="10" applyFont="1" applyBorder="1" applyAlignment="1">
      <alignment horizontal="right" wrapText="1"/>
    </xf>
    <xf numFmtId="9" fontId="6" fillId="0" borderId="4" xfId="10" applyFont="1" applyBorder="1" applyAlignment="1">
      <alignment horizontal="right"/>
    </xf>
    <xf numFmtId="0" fontId="12" fillId="7" borderId="0" xfId="17" applyAlignment="1">
      <alignment vertical="top" wrapText="1"/>
    </xf>
    <xf numFmtId="0" fontId="21" fillId="7" borderId="0" xfId="3" applyFill="1" applyAlignment="1">
      <alignment horizontal="left" wrapText="1"/>
    </xf>
  </cellXfs>
  <cellStyles count="32">
    <cellStyle name="Accent1" xfId="30" builtinId="29"/>
    <cellStyle name="Accent2" xfId="31" builtinId="33"/>
    <cellStyle name="CellLabel" xfId="16" xr:uid="{00000000-0005-0000-0000-000002000000}"/>
    <cellStyle name="CellLabel 2" xfId="22" xr:uid="{00000000-0005-0000-0000-000003000000}"/>
    <cellStyle name="CellNum" xfId="14" xr:uid="{00000000-0005-0000-0000-000004000000}"/>
    <cellStyle name="CellNumalt" xfId="15" xr:uid="{00000000-0005-0000-0000-000005000000}"/>
    <cellStyle name="Comma" xfId="1" builtinId="3"/>
    <cellStyle name="Comma 2" xfId="8" xr:uid="{00000000-0005-0000-0000-000007000000}"/>
    <cellStyle name="Comma 3" xfId="24" xr:uid="{00000000-0005-0000-0000-000008000000}"/>
    <cellStyle name="Currency" xfId="9" builtinId="4"/>
    <cellStyle name="Currency 2" xfId="19" xr:uid="{00000000-0005-0000-0000-00000A000000}"/>
    <cellStyle name="Footnote" xfId="11" xr:uid="{00000000-0005-0000-0000-00000B000000}"/>
    <cellStyle name="Good 2" xfId="23" xr:uid="{00000000-0005-0000-0000-00000C000000}"/>
    <cellStyle name="Heading 1" xfId="26" builtinId="16"/>
    <cellStyle name="Heading 2" xfId="28" builtinId="17"/>
    <cellStyle name="Heading 3" xfId="29" builtinId="18"/>
    <cellStyle name="Hyperlink" xfId="3" builtinId="8" customBuiltin="1"/>
    <cellStyle name="Hyperlink 2" xfId="25" xr:uid="{00000000-0005-0000-0000-000011000000}"/>
    <cellStyle name="Normal" xfId="0" builtinId="0"/>
    <cellStyle name="Normal 11" xfId="4" xr:uid="{00000000-0005-0000-0000-000013000000}"/>
    <cellStyle name="Normal 12 2 2" xfId="27" xr:uid="{00000000-0005-0000-0000-000014000000}"/>
    <cellStyle name="Normal 2" xfId="5" xr:uid="{00000000-0005-0000-0000-000015000000}"/>
    <cellStyle name="Normal 2 2" xfId="7" xr:uid="{00000000-0005-0000-0000-000016000000}"/>
    <cellStyle name="Normal 3" xfId="18" xr:uid="{00000000-0005-0000-0000-000017000000}"/>
    <cellStyle name="Normal 4" xfId="21" xr:uid="{00000000-0005-0000-0000-000018000000}"/>
    <cellStyle name="Normal 5" xfId="6" xr:uid="{00000000-0005-0000-0000-000019000000}"/>
    <cellStyle name="Percent" xfId="10" builtinId="5"/>
    <cellStyle name="Percent 2" xfId="20" xr:uid="{00000000-0005-0000-0000-00001B000000}"/>
    <cellStyle name="Report Heading" xfId="2" xr:uid="{00000000-0005-0000-0000-00001C000000}"/>
    <cellStyle name="Subtitle" xfId="17" xr:uid="{00000000-0005-0000-0000-00001D000000}"/>
    <cellStyle name="TableHeader" xfId="13" xr:uid="{00000000-0005-0000-0000-00001E000000}"/>
    <cellStyle name="TableTitle" xfId="12" xr:uid="{00000000-0005-0000-0000-00001F000000}"/>
  </cellStyles>
  <dxfs count="0"/>
  <tableStyles count="0" defaultTableStyle="TableStyleMedium2" defaultPivotStyle="PivotStyleLight16"/>
  <colors>
    <mruColors>
      <color rgb="FFE9E7E2"/>
      <color rgb="FFF9F9F9"/>
      <color rgb="FFE9E7D8"/>
      <color rgb="FF948671"/>
      <color rgb="FFFFDA79"/>
      <color rgb="FF1E4164"/>
      <color rgb="FFF37421"/>
      <color rgb="FFADD5F1"/>
      <color rgb="FFFFC222"/>
      <color rgb="FFC412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8"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'Demand Summary'!$B$4</c:f>
          <c:strCache>
            <c:ptCount val="1"/>
            <c:pt idx="0">
              <c:v>NEM Gross State Product growth</c:v>
            </c:pt>
          </c:strCache>
        </c:strRef>
      </c:tx>
      <c:overlay val="0"/>
    </c:title>
    <c:autoTitleDeleted val="0"/>
    <c:plotArea>
      <c:layout/>
      <c:lineChart>
        <c:grouping val="standard"/>
        <c:varyColors val="0"/>
        <c:ser>
          <c:idx val="0"/>
          <c:order val="0"/>
          <c:tx>
            <c:strRef>
              <c:f>'Demand Summary'!$B$6</c:f>
              <c:strCache>
                <c:ptCount val="1"/>
                <c:pt idx="0">
                  <c:v>Neutral BAU</c:v>
                </c:pt>
              </c:strCache>
            </c:strRef>
          </c:tx>
          <c:spPr>
            <a:ln w="19050">
              <a:solidFill>
                <a:srgbClr val="FFC222"/>
              </a:solidFill>
            </a:ln>
          </c:spPr>
          <c:marker>
            <c:symbol val="none"/>
          </c:marker>
          <c:cat>
            <c:strRef>
              <c:f>'Demand Summary'!$D$5:$X$5</c:f>
              <c:strCache>
                <c:ptCount val="21"/>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strCache>
            </c:strRef>
          </c:cat>
          <c:val>
            <c:numRef>
              <c:f>'Demand Summary'!$D$6:$X$6</c:f>
              <c:numCache>
                <c:formatCode>0%</c:formatCode>
                <c:ptCount val="21"/>
                <c:pt idx="0">
                  <c:v>1</c:v>
                </c:pt>
                <c:pt idx="1">
                  <c:v>1.030691408749056</c:v>
                </c:pt>
                <c:pt idx="2">
                  <c:v>1.0619109651594427</c:v>
                </c:pt>
                <c:pt idx="3">
                  <c:v>1.0924366148760938</c:v>
                </c:pt>
                <c:pt idx="4">
                  <c:v>1.1258478018652633</c:v>
                </c:pt>
                <c:pt idx="5">
                  <c:v>1.1584995074036166</c:v>
                </c:pt>
                <c:pt idx="6">
                  <c:v>1.1917587432361691</c:v>
                </c:pt>
                <c:pt idx="7">
                  <c:v>1.2258293671368388</c:v>
                </c:pt>
                <c:pt idx="8">
                  <c:v>1.260556072337943</c:v>
                </c:pt>
                <c:pt idx="9">
                  <c:v>1.2958157633313383</c:v>
                </c:pt>
                <c:pt idx="10">
                  <c:v>1.3316116864128762</c:v>
                </c:pt>
                <c:pt idx="11">
                  <c:v>1.3675169352925824</c:v>
                </c:pt>
                <c:pt idx="12">
                  <c:v>1.4025948804433035</c:v>
                </c:pt>
                <c:pt idx="13">
                  <c:v>1.4366092520203635</c:v>
                </c:pt>
                <c:pt idx="14">
                  <c:v>1.4702517076105919</c:v>
                </c:pt>
                <c:pt idx="15">
                  <c:v>1.5040314568303679</c:v>
                </c:pt>
                <c:pt idx="16">
                  <c:v>1.5380278007987083</c:v>
                </c:pt>
                <c:pt idx="17">
                  <c:v>1.5722972154394901</c:v>
                </c:pt>
                <c:pt idx="18">
                  <c:v>1.6070001709421706</c:v>
                </c:pt>
                <c:pt idx="19">
                  <c:v>1.6421428711663941</c:v>
                </c:pt>
                <c:pt idx="20">
                  <c:v>1.6776886008335856</c:v>
                </c:pt>
              </c:numCache>
            </c:numRef>
          </c:val>
          <c:smooth val="0"/>
          <c:extLst>
            <c:ext xmlns:c16="http://schemas.microsoft.com/office/drawing/2014/chart" uri="{C3380CC4-5D6E-409C-BE32-E72D297353CC}">
              <c16:uniqueId val="{00000000-F33C-4E70-A1D2-7B65D0AA80B2}"/>
            </c:ext>
          </c:extLst>
        </c:ser>
        <c:ser>
          <c:idx val="1"/>
          <c:order val="1"/>
          <c:tx>
            <c:strRef>
              <c:f>'Demand Summary'!$B$7</c:f>
              <c:strCache>
                <c:ptCount val="1"/>
                <c:pt idx="0">
                  <c:v>Fast Change</c:v>
                </c:pt>
              </c:strCache>
            </c:strRef>
          </c:tx>
          <c:marker>
            <c:symbol val="none"/>
          </c:marker>
          <c:cat>
            <c:strRef>
              <c:f>'Demand Summary'!$D$5:$X$5</c:f>
              <c:strCache>
                <c:ptCount val="21"/>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strCache>
            </c:strRef>
          </c:cat>
          <c:val>
            <c:numRef>
              <c:f>'Demand Summary'!$D$7:$X$7</c:f>
              <c:numCache>
                <c:formatCode>0%</c:formatCode>
                <c:ptCount val="21"/>
                <c:pt idx="0">
                  <c:v>1</c:v>
                </c:pt>
                <c:pt idx="1">
                  <c:v>1.0375746659703633</c:v>
                </c:pt>
                <c:pt idx="2">
                  <c:v>1.0764002675263216</c:v>
                </c:pt>
                <c:pt idx="3">
                  <c:v>1.1152502316218769</c:v>
                </c:pt>
                <c:pt idx="4">
                  <c:v>1.1578378021802733</c:v>
                </c:pt>
                <c:pt idx="5">
                  <c:v>1.2003189889766397</c:v>
                </c:pt>
                <c:pt idx="6">
                  <c:v>1.244177511984863</c:v>
                </c:pt>
                <c:pt idx="7">
                  <c:v>1.2896274217409354</c:v>
                </c:pt>
                <c:pt idx="8">
                  <c:v>1.3365362344116591</c:v>
                </c:pt>
                <c:pt idx="9">
                  <c:v>1.3847860474607971</c:v>
                </c:pt>
                <c:pt idx="10">
                  <c:v>1.4343877478706231</c:v>
                </c:pt>
                <c:pt idx="11">
                  <c:v>1.4848885866930479</c:v>
                </c:pt>
                <c:pt idx="12">
                  <c:v>1.535264337704441</c:v>
                </c:pt>
                <c:pt idx="13">
                  <c:v>1.585240084092838</c:v>
                </c:pt>
                <c:pt idx="14">
                  <c:v>1.635575082023897</c:v>
                </c:pt>
                <c:pt idx="15">
                  <c:v>1.686848856725762</c:v>
                </c:pt>
                <c:pt idx="16">
                  <c:v>1.7391692936541836</c:v>
                </c:pt>
                <c:pt idx="17">
                  <c:v>1.7926247481785</c:v>
                </c:pt>
                <c:pt idx="18">
                  <c:v>1.8474126185637527</c:v>
                </c:pt>
                <c:pt idx="19">
                  <c:v>1.9035612002945952</c:v>
                </c:pt>
                <c:pt idx="20">
                  <c:v>1.9610501864293346</c:v>
                </c:pt>
              </c:numCache>
            </c:numRef>
          </c:val>
          <c:smooth val="0"/>
          <c:extLst>
            <c:ext xmlns:c16="http://schemas.microsoft.com/office/drawing/2014/chart" uri="{C3380CC4-5D6E-409C-BE32-E72D297353CC}">
              <c16:uniqueId val="{00000021-F33C-4E70-A1D2-7B65D0AA80B2}"/>
            </c:ext>
          </c:extLst>
        </c:ser>
        <c:ser>
          <c:idx val="2"/>
          <c:order val="2"/>
          <c:tx>
            <c:strRef>
              <c:f>'Demand Summary'!$B$8</c:f>
              <c:strCache>
                <c:ptCount val="1"/>
                <c:pt idx="0">
                  <c:v>Slow Change</c:v>
                </c:pt>
              </c:strCache>
            </c:strRef>
          </c:tx>
          <c:marker>
            <c:symbol val="none"/>
          </c:marker>
          <c:cat>
            <c:strRef>
              <c:f>'Demand Summary'!$D$5:$X$5</c:f>
              <c:strCache>
                <c:ptCount val="21"/>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strCache>
            </c:strRef>
          </c:cat>
          <c:val>
            <c:numRef>
              <c:f>'Demand Summary'!$D$8:$X$8</c:f>
              <c:numCache>
                <c:formatCode>0%</c:formatCode>
                <c:ptCount val="21"/>
                <c:pt idx="0">
                  <c:v>1</c:v>
                </c:pt>
                <c:pt idx="1">
                  <c:v>1.0238622036567899</c:v>
                </c:pt>
                <c:pt idx="2">
                  <c:v>1.047691691711826</c:v>
                </c:pt>
                <c:pt idx="3">
                  <c:v>1.0701742911637933</c:v>
                </c:pt>
                <c:pt idx="4">
                  <c:v>1.0948897238230899</c:v>
                </c:pt>
                <c:pt idx="5">
                  <c:v>1.1183961719847955</c:v>
                </c:pt>
                <c:pt idx="6">
                  <c:v>1.1419692514052717</c:v>
                </c:pt>
                <c:pt idx="7">
                  <c:v>1.1658191213606606</c:v>
                </c:pt>
                <c:pt idx="8">
                  <c:v>1.1897929969433734</c:v>
                </c:pt>
                <c:pt idx="9">
                  <c:v>1.2137864352673589</c:v>
                </c:pt>
                <c:pt idx="10">
                  <c:v>1.2378189575540972</c:v>
                </c:pt>
                <c:pt idx="11">
                  <c:v>1.2615093918607037</c:v>
                </c:pt>
                <c:pt idx="12">
                  <c:v>1.2840206174250159</c:v>
                </c:pt>
                <c:pt idx="13">
                  <c:v>1.3051706990174465</c:v>
                </c:pt>
                <c:pt idx="14">
                  <c:v>1.3256105918615864</c:v>
                </c:pt>
                <c:pt idx="15">
                  <c:v>1.3458078838000354</c:v>
                </c:pt>
                <c:pt idx="16">
                  <c:v>1.3658382171193375</c:v>
                </c:pt>
                <c:pt idx="17">
                  <c:v>1.3857520409188659</c:v>
                </c:pt>
                <c:pt idx="18">
                  <c:v>1.4056883174994736</c:v>
                </c:pt>
                <c:pt idx="19">
                  <c:v>1.4256451980226157</c:v>
                </c:pt>
                <c:pt idx="20">
                  <c:v>1.4455833916177394</c:v>
                </c:pt>
              </c:numCache>
            </c:numRef>
          </c:val>
          <c:smooth val="0"/>
          <c:extLst>
            <c:ext xmlns:c16="http://schemas.microsoft.com/office/drawing/2014/chart" uri="{C3380CC4-5D6E-409C-BE32-E72D297353CC}">
              <c16:uniqueId val="{00000022-F33C-4E70-A1D2-7B65D0AA80B2}"/>
            </c:ext>
          </c:extLst>
        </c:ser>
        <c:ser>
          <c:idx val="3"/>
          <c:order val="3"/>
          <c:tx>
            <c:strRef>
              <c:f>'Demand Summary'!$B$9</c:f>
              <c:strCache>
                <c:ptCount val="1"/>
                <c:pt idx="0">
                  <c:v>High DER</c:v>
                </c:pt>
              </c:strCache>
            </c:strRef>
          </c:tx>
          <c:marker>
            <c:symbol val="none"/>
          </c:marker>
          <c:cat>
            <c:strRef>
              <c:f>'Demand Summary'!$D$5:$X$5</c:f>
              <c:strCache>
                <c:ptCount val="21"/>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strCache>
            </c:strRef>
          </c:cat>
          <c:val>
            <c:numRef>
              <c:f>'Demand Summary'!$D$9:$X$9</c:f>
              <c:numCache>
                <c:formatCode>0%</c:formatCode>
                <c:ptCount val="21"/>
                <c:pt idx="0">
                  <c:v>1</c:v>
                </c:pt>
                <c:pt idx="1">
                  <c:v>1.030691408749056</c:v>
                </c:pt>
                <c:pt idx="2">
                  <c:v>1.0619109651594427</c:v>
                </c:pt>
                <c:pt idx="3">
                  <c:v>1.0924366148760938</c:v>
                </c:pt>
                <c:pt idx="4">
                  <c:v>1.1258478018652633</c:v>
                </c:pt>
                <c:pt idx="5">
                  <c:v>1.1584995074036166</c:v>
                </c:pt>
                <c:pt idx="6">
                  <c:v>1.1917587432361691</c:v>
                </c:pt>
                <c:pt idx="7">
                  <c:v>1.2258293671368388</c:v>
                </c:pt>
                <c:pt idx="8">
                  <c:v>1.260556072337943</c:v>
                </c:pt>
                <c:pt idx="9">
                  <c:v>1.2958157633313383</c:v>
                </c:pt>
                <c:pt idx="10">
                  <c:v>1.3316116864128762</c:v>
                </c:pt>
                <c:pt idx="11">
                  <c:v>1.3675169352925824</c:v>
                </c:pt>
                <c:pt idx="12">
                  <c:v>1.4025948804433035</c:v>
                </c:pt>
                <c:pt idx="13">
                  <c:v>1.4366092520203635</c:v>
                </c:pt>
                <c:pt idx="14">
                  <c:v>1.4702517076105919</c:v>
                </c:pt>
                <c:pt idx="15">
                  <c:v>1.5040314568303679</c:v>
                </c:pt>
                <c:pt idx="16">
                  <c:v>1.5380278007987083</c:v>
                </c:pt>
                <c:pt idx="17">
                  <c:v>1.5722972154394901</c:v>
                </c:pt>
                <c:pt idx="18">
                  <c:v>1.6070001709421706</c:v>
                </c:pt>
                <c:pt idx="19">
                  <c:v>1.6421428711663941</c:v>
                </c:pt>
                <c:pt idx="20">
                  <c:v>1.6776886008335856</c:v>
                </c:pt>
              </c:numCache>
            </c:numRef>
          </c:val>
          <c:smooth val="0"/>
          <c:extLst>
            <c:ext xmlns:c16="http://schemas.microsoft.com/office/drawing/2014/chart" uri="{C3380CC4-5D6E-409C-BE32-E72D297353CC}">
              <c16:uniqueId val="{00000000-3945-4A57-8CC1-04C1A3832EF4}"/>
            </c:ext>
          </c:extLst>
        </c:ser>
        <c:dLbls>
          <c:showLegendKey val="0"/>
          <c:showVal val="0"/>
          <c:showCatName val="0"/>
          <c:showSerName val="0"/>
          <c:showPercent val="0"/>
          <c:showBubbleSize val="0"/>
        </c:dLbls>
        <c:smooth val="0"/>
        <c:axId val="535450128"/>
        <c:axId val="535450912"/>
      </c:lineChart>
      <c:catAx>
        <c:axId val="535450128"/>
        <c:scaling>
          <c:orientation val="minMax"/>
        </c:scaling>
        <c:delete val="0"/>
        <c:axPos val="b"/>
        <c:numFmt formatCode="General" sourceLinked="0"/>
        <c:majorTickMark val="out"/>
        <c:minorTickMark val="none"/>
        <c:tickLblPos val="nextTo"/>
        <c:spPr>
          <a:ln w="6350">
            <a:solidFill>
              <a:sysClr val="windowText" lastClr="000000"/>
            </a:solidFill>
          </a:ln>
        </c:spPr>
        <c:crossAx val="535450912"/>
        <c:crosses val="autoZero"/>
        <c:auto val="1"/>
        <c:lblAlgn val="ctr"/>
        <c:lblOffset val="100"/>
        <c:noMultiLvlLbl val="0"/>
      </c:catAx>
      <c:valAx>
        <c:axId val="535450912"/>
        <c:scaling>
          <c:orientation val="minMax"/>
        </c:scaling>
        <c:delete val="0"/>
        <c:axPos val="l"/>
        <c:majorGridlines>
          <c:spPr>
            <a:ln>
              <a:solidFill>
                <a:schemeClr val="bg1">
                  <a:lumMod val="85000"/>
                </a:schemeClr>
              </a:solidFill>
            </a:ln>
          </c:spPr>
        </c:majorGridlines>
        <c:numFmt formatCode="0.0%" sourceLinked="0"/>
        <c:majorTickMark val="out"/>
        <c:minorTickMark val="none"/>
        <c:tickLblPos val="nextTo"/>
        <c:spPr>
          <a:ln w="6350">
            <a:solidFill>
              <a:sysClr val="windowText" lastClr="000000"/>
            </a:solidFill>
          </a:ln>
        </c:spPr>
        <c:crossAx val="535450128"/>
        <c:crosses val="autoZero"/>
        <c:crossBetween val="between"/>
      </c:valAx>
      <c:spPr>
        <a:solidFill>
          <a:srgbClr val="F5F6F7"/>
        </a:solidFill>
      </c:spPr>
    </c:plotArea>
    <c:legend>
      <c:legendPos val="b"/>
      <c:overlay val="0"/>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'Emission Trajectory'!$C$5</c:f>
              <c:strCache>
                <c:ptCount val="1"/>
                <c:pt idx="0">
                  <c:v>28% to 70% Emissions Reduction Target</c:v>
                </c:pt>
              </c:strCache>
            </c:strRef>
          </c:tx>
          <c:spPr>
            <a:ln w="19050">
              <a:solidFill>
                <a:srgbClr val="FFC222"/>
              </a:solidFill>
            </a:ln>
          </c:spPr>
          <c:marker>
            <c:symbol val="none"/>
          </c:marker>
          <c:cat>
            <c:strRef>
              <c:f>'Emission Trajectory'!$B$7:$B$36</c:f>
              <c:strCache>
                <c:ptCount val="30"/>
                <c:pt idx="0">
                  <c:v>2020-21</c:v>
                </c:pt>
                <c:pt idx="1">
                  <c:v>2021-22</c:v>
                </c:pt>
                <c:pt idx="2">
                  <c:v>2022-23</c:v>
                </c:pt>
                <c:pt idx="3">
                  <c:v>2023-24</c:v>
                </c:pt>
                <c:pt idx="4">
                  <c:v>2024-25</c:v>
                </c:pt>
                <c:pt idx="5">
                  <c:v>2025-26</c:v>
                </c:pt>
                <c:pt idx="6">
                  <c:v>2026-27</c:v>
                </c:pt>
                <c:pt idx="7">
                  <c:v>2027-28</c:v>
                </c:pt>
                <c:pt idx="8">
                  <c:v>2028-29</c:v>
                </c:pt>
                <c:pt idx="9">
                  <c:v>2029-30</c:v>
                </c:pt>
                <c:pt idx="10">
                  <c:v>2030-31</c:v>
                </c:pt>
                <c:pt idx="11">
                  <c:v>2031-32</c:v>
                </c:pt>
                <c:pt idx="12">
                  <c:v>2032-33</c:v>
                </c:pt>
                <c:pt idx="13">
                  <c:v>2033-34</c:v>
                </c:pt>
                <c:pt idx="14">
                  <c:v>2034-35</c:v>
                </c:pt>
                <c:pt idx="15">
                  <c:v>2035-36</c:v>
                </c:pt>
                <c:pt idx="16">
                  <c:v>2036-37</c:v>
                </c:pt>
                <c:pt idx="17">
                  <c:v>2037-38</c:v>
                </c:pt>
                <c:pt idx="18">
                  <c:v>2038-39</c:v>
                </c:pt>
                <c:pt idx="19">
                  <c:v>2039-40</c:v>
                </c:pt>
                <c:pt idx="20">
                  <c:v>2040-41</c:v>
                </c:pt>
                <c:pt idx="21">
                  <c:v>2041-42</c:v>
                </c:pt>
                <c:pt idx="22">
                  <c:v>2042-43</c:v>
                </c:pt>
                <c:pt idx="23">
                  <c:v>2043-44</c:v>
                </c:pt>
                <c:pt idx="24">
                  <c:v>2044-45</c:v>
                </c:pt>
                <c:pt idx="25">
                  <c:v>2045-46</c:v>
                </c:pt>
                <c:pt idx="26">
                  <c:v>2046-47</c:v>
                </c:pt>
                <c:pt idx="27">
                  <c:v>2047-48</c:v>
                </c:pt>
                <c:pt idx="28">
                  <c:v>2048-49</c:v>
                </c:pt>
                <c:pt idx="29">
                  <c:v>2049-50</c:v>
                </c:pt>
              </c:strCache>
            </c:strRef>
          </c:cat>
          <c:val>
            <c:numRef>
              <c:f>'Emission Trajectory'!$C$7:$C$36</c:f>
              <c:numCache>
                <c:formatCode>_-* #,##0.0_-;\-* #,##0.0_-;_-* "-"??_-;_-@_-</c:formatCode>
                <c:ptCount val="30"/>
                <c:pt idx="0">
                  <c:v>142</c:v>
                </c:pt>
                <c:pt idx="1">
                  <c:v>140.52958030219517</c:v>
                </c:pt>
                <c:pt idx="2">
                  <c:v>139.05916060439034</c:v>
                </c:pt>
                <c:pt idx="3">
                  <c:v>137.58874090658551</c:v>
                </c:pt>
                <c:pt idx="4">
                  <c:v>136.11832120878069</c:v>
                </c:pt>
                <c:pt idx="5">
                  <c:v>134.64790151097586</c:v>
                </c:pt>
                <c:pt idx="6">
                  <c:v>133.17748181317103</c:v>
                </c:pt>
                <c:pt idx="7">
                  <c:v>131.7070621153662</c:v>
                </c:pt>
                <c:pt idx="8">
                  <c:v>130.23664241756137</c:v>
                </c:pt>
                <c:pt idx="9">
                  <c:v>128.76622271975654</c:v>
                </c:pt>
                <c:pt idx="10">
                  <c:v>127.29580302195167</c:v>
                </c:pt>
                <c:pt idx="11">
                  <c:v>123.34117784785774</c:v>
                </c:pt>
                <c:pt idx="12">
                  <c:v>119.3865526737638</c:v>
                </c:pt>
                <c:pt idx="13">
                  <c:v>115.43192749966987</c:v>
                </c:pt>
                <c:pt idx="14">
                  <c:v>111.47730232557593</c:v>
                </c:pt>
                <c:pt idx="15">
                  <c:v>107.522677151482</c:v>
                </c:pt>
                <c:pt idx="16">
                  <c:v>103.56805197738807</c:v>
                </c:pt>
                <c:pt idx="17">
                  <c:v>99.613426803294132</c:v>
                </c:pt>
                <c:pt idx="18">
                  <c:v>95.658801629200198</c:v>
                </c:pt>
                <c:pt idx="19">
                  <c:v>91.704176455106264</c:v>
                </c:pt>
                <c:pt idx="20">
                  <c:v>87.74955128101233</c:v>
                </c:pt>
                <c:pt idx="21">
                  <c:v>83.794926106918396</c:v>
                </c:pt>
                <c:pt idx="22">
                  <c:v>79.840300932824462</c:v>
                </c:pt>
                <c:pt idx="23">
                  <c:v>75.885675758730528</c:v>
                </c:pt>
                <c:pt idx="24">
                  <c:v>71.931050584636594</c:v>
                </c:pt>
                <c:pt idx="25">
                  <c:v>67.97642541054266</c:v>
                </c:pt>
                <c:pt idx="26">
                  <c:v>64.021800236448726</c:v>
                </c:pt>
                <c:pt idx="27">
                  <c:v>60.067175062354792</c:v>
                </c:pt>
                <c:pt idx="28">
                  <c:v>56.112549888260858</c:v>
                </c:pt>
                <c:pt idx="29">
                  <c:v>52.157924714166946</c:v>
                </c:pt>
              </c:numCache>
            </c:numRef>
          </c:val>
          <c:smooth val="0"/>
          <c:extLst>
            <c:ext xmlns:c16="http://schemas.microsoft.com/office/drawing/2014/chart" uri="{C3380CC4-5D6E-409C-BE32-E72D297353CC}">
              <c16:uniqueId val="{00000000-1FFB-4081-B345-CB175039328A}"/>
            </c:ext>
          </c:extLst>
        </c:ser>
        <c:ser>
          <c:idx val="1"/>
          <c:order val="1"/>
          <c:tx>
            <c:strRef>
              <c:f>'Emission Trajectory'!$D$5</c:f>
              <c:strCache>
                <c:ptCount val="1"/>
                <c:pt idx="0">
                  <c:v>52% to 90% Emissions Reduction Target</c:v>
                </c:pt>
              </c:strCache>
            </c:strRef>
          </c:tx>
          <c:marker>
            <c:symbol val="none"/>
          </c:marker>
          <c:val>
            <c:numRef>
              <c:f>'Emission Trajectory'!$D$7:$D$36</c:f>
              <c:numCache>
                <c:formatCode>_-* #,##0.0_-;\-* #,##0.0_-;_-* "-"??_-;_-@_-</c:formatCode>
                <c:ptCount val="30"/>
                <c:pt idx="0">
                  <c:v>142</c:v>
                </c:pt>
                <c:pt idx="1">
                  <c:v>136.2445696913575</c:v>
                </c:pt>
                <c:pt idx="2">
                  <c:v>130.489139382715</c:v>
                </c:pt>
                <c:pt idx="3">
                  <c:v>124.73370907407251</c:v>
                </c:pt>
                <c:pt idx="4">
                  <c:v>118.97827876543002</c:v>
                </c:pt>
                <c:pt idx="5">
                  <c:v>113.22284845678753</c:v>
                </c:pt>
                <c:pt idx="6">
                  <c:v>107.46741814814504</c:v>
                </c:pt>
                <c:pt idx="7">
                  <c:v>101.71198783950256</c:v>
                </c:pt>
                <c:pt idx="8">
                  <c:v>95.956557530860067</c:v>
                </c:pt>
                <c:pt idx="9">
                  <c:v>90.201127222217579</c:v>
                </c:pt>
                <c:pt idx="10">
                  <c:v>84.476390130602567</c:v>
                </c:pt>
                <c:pt idx="11">
                  <c:v>81.065016246476233</c:v>
                </c:pt>
                <c:pt idx="12">
                  <c:v>77.653642362349871</c:v>
                </c:pt>
                <c:pt idx="13">
                  <c:v>74.242268478223536</c:v>
                </c:pt>
                <c:pt idx="14">
                  <c:v>70.830894594097174</c:v>
                </c:pt>
                <c:pt idx="15">
                  <c:v>67.41952070997084</c:v>
                </c:pt>
                <c:pt idx="16">
                  <c:v>64.008146825844477</c:v>
                </c:pt>
                <c:pt idx="17">
                  <c:v>60.596772941718129</c:v>
                </c:pt>
                <c:pt idx="18">
                  <c:v>57.185399057591766</c:v>
                </c:pt>
                <c:pt idx="19">
                  <c:v>53.774025173465418</c:v>
                </c:pt>
                <c:pt idx="20">
                  <c:v>50.362651289339055</c:v>
                </c:pt>
                <c:pt idx="21">
                  <c:v>46.951277405212707</c:v>
                </c:pt>
                <c:pt idx="22">
                  <c:v>43.539903521086345</c:v>
                </c:pt>
                <c:pt idx="23">
                  <c:v>40.128529636959996</c:v>
                </c:pt>
                <c:pt idx="24">
                  <c:v>36.717155752833634</c:v>
                </c:pt>
                <c:pt idx="25">
                  <c:v>33.305781868707285</c:v>
                </c:pt>
                <c:pt idx="26">
                  <c:v>29.89440798458093</c:v>
                </c:pt>
                <c:pt idx="27">
                  <c:v>26.483034100454582</c:v>
                </c:pt>
                <c:pt idx="28">
                  <c:v>23.071660216328226</c:v>
                </c:pt>
                <c:pt idx="29">
                  <c:v>19.660286332201878</c:v>
                </c:pt>
              </c:numCache>
            </c:numRef>
          </c:val>
          <c:smooth val="0"/>
          <c:extLst>
            <c:ext xmlns:c16="http://schemas.microsoft.com/office/drawing/2014/chart" uri="{C3380CC4-5D6E-409C-BE32-E72D297353CC}">
              <c16:uniqueId val="{00000001-1FFB-4081-B345-CB175039328A}"/>
            </c:ext>
          </c:extLst>
        </c:ser>
        <c:dLbls>
          <c:showLegendKey val="0"/>
          <c:showVal val="0"/>
          <c:showCatName val="0"/>
          <c:showSerName val="0"/>
          <c:showPercent val="0"/>
          <c:showBubbleSize val="0"/>
        </c:dLbls>
        <c:smooth val="0"/>
        <c:axId val="532524296"/>
        <c:axId val="532523904"/>
      </c:lineChart>
      <c:catAx>
        <c:axId val="532524296"/>
        <c:scaling>
          <c:orientation val="minMax"/>
        </c:scaling>
        <c:delete val="0"/>
        <c:axPos val="b"/>
        <c:numFmt formatCode="General" sourceLinked="0"/>
        <c:majorTickMark val="out"/>
        <c:minorTickMark val="none"/>
        <c:tickLblPos val="nextTo"/>
        <c:spPr>
          <a:ln w="6350">
            <a:solidFill>
              <a:srgbClr val="000000"/>
            </a:solidFill>
          </a:ln>
        </c:spPr>
        <c:crossAx val="532523904"/>
        <c:crosses val="autoZero"/>
        <c:auto val="1"/>
        <c:lblAlgn val="ctr"/>
        <c:lblOffset val="100"/>
        <c:noMultiLvlLbl val="0"/>
      </c:catAx>
      <c:valAx>
        <c:axId val="53252390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Electricity generation emissions (Mt CO2-e)</a:t>
                </a:r>
              </a:p>
            </c:rich>
          </c:tx>
          <c:overlay val="0"/>
        </c:title>
        <c:numFmt formatCode="#,##0" sourceLinked="0"/>
        <c:majorTickMark val="out"/>
        <c:minorTickMark val="none"/>
        <c:tickLblPos val="nextTo"/>
        <c:spPr>
          <a:ln w="6350">
            <a:solidFill>
              <a:srgbClr val="000000"/>
            </a:solidFill>
          </a:ln>
        </c:spPr>
        <c:crossAx val="532524296"/>
        <c:crosses val="autoZero"/>
        <c:crossBetween val="between"/>
      </c:valAx>
      <c:spPr>
        <a:solidFill>
          <a:srgbClr val="F5F6F7"/>
        </a:solidFill>
      </c:spPr>
    </c:plotArea>
    <c:legend>
      <c:legendPos val="b"/>
      <c:overlay val="0"/>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'Hydro Inflows'!$B$14</c:f>
              <c:strCache>
                <c:ptCount val="1"/>
                <c:pt idx="0">
                  <c:v>Derwent</c:v>
                </c:pt>
              </c:strCache>
            </c:strRef>
          </c:tx>
          <c:spPr>
            <a:ln w="19050">
              <a:solidFill>
                <a:srgbClr val="FFC222"/>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Inflows'!$C$14:$N$14</c:f>
              <c:numCache>
                <c:formatCode>_-* #,##0.0_-;\-* #,##0.0_-;_-* "-"??_-;_-@_-</c:formatCode>
                <c:ptCount val="12"/>
                <c:pt idx="0">
                  <c:v>13.3</c:v>
                </c:pt>
                <c:pt idx="1">
                  <c:v>11.5</c:v>
                </c:pt>
                <c:pt idx="2">
                  <c:v>4.0999999999999996</c:v>
                </c:pt>
                <c:pt idx="3">
                  <c:v>44</c:v>
                </c:pt>
                <c:pt idx="4">
                  <c:v>281.39999999999998</c:v>
                </c:pt>
                <c:pt idx="5">
                  <c:v>263.7</c:v>
                </c:pt>
                <c:pt idx="6">
                  <c:v>297.5</c:v>
                </c:pt>
                <c:pt idx="7">
                  <c:v>254.9</c:v>
                </c:pt>
                <c:pt idx="8">
                  <c:v>537.29999999999995</c:v>
                </c:pt>
                <c:pt idx="9">
                  <c:v>541.20000000000005</c:v>
                </c:pt>
                <c:pt idx="10">
                  <c:v>102.6</c:v>
                </c:pt>
                <c:pt idx="11">
                  <c:v>118.6</c:v>
                </c:pt>
              </c:numCache>
            </c:numRef>
          </c:val>
          <c:smooth val="1"/>
          <c:extLst>
            <c:ext xmlns:c16="http://schemas.microsoft.com/office/drawing/2014/chart" uri="{C3380CC4-5D6E-409C-BE32-E72D297353CC}">
              <c16:uniqueId val="{00000000-A545-4FD3-A72B-BAECBD199244}"/>
            </c:ext>
          </c:extLst>
        </c:ser>
        <c:ser>
          <c:idx val="1"/>
          <c:order val="1"/>
          <c:tx>
            <c:strRef>
              <c:f>'Hydro Inflows'!$B$15</c:f>
              <c:strCache>
                <c:ptCount val="1"/>
                <c:pt idx="0">
                  <c:v>Anthony/Pieman Pond</c:v>
                </c:pt>
              </c:strCache>
            </c:strRef>
          </c:tx>
          <c:spPr>
            <a:ln w="19050">
              <a:solidFill>
                <a:srgbClr val="F37421"/>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Inflows'!$C$15:$N$15</c:f>
              <c:numCache>
                <c:formatCode>_-* #,##0.0_-;\-* #,##0.0_-;_-* "-"??_-;_-@_-</c:formatCode>
                <c:ptCount val="12"/>
                <c:pt idx="0">
                  <c:v>46.3</c:v>
                </c:pt>
                <c:pt idx="1">
                  <c:v>35.6</c:v>
                </c:pt>
                <c:pt idx="2">
                  <c:v>45.7</c:v>
                </c:pt>
                <c:pt idx="3">
                  <c:v>66.3</c:v>
                </c:pt>
                <c:pt idx="4">
                  <c:v>324.2</c:v>
                </c:pt>
                <c:pt idx="5">
                  <c:v>211.9</c:v>
                </c:pt>
                <c:pt idx="6">
                  <c:v>246.8</c:v>
                </c:pt>
                <c:pt idx="7">
                  <c:v>136.4</c:v>
                </c:pt>
                <c:pt idx="8">
                  <c:v>323.89999999999998</c:v>
                </c:pt>
                <c:pt idx="9">
                  <c:v>277.3</c:v>
                </c:pt>
                <c:pt idx="10">
                  <c:v>54.6</c:v>
                </c:pt>
                <c:pt idx="11">
                  <c:v>103.2</c:v>
                </c:pt>
              </c:numCache>
            </c:numRef>
          </c:val>
          <c:smooth val="1"/>
          <c:extLst>
            <c:ext xmlns:c16="http://schemas.microsoft.com/office/drawing/2014/chart" uri="{C3380CC4-5D6E-409C-BE32-E72D297353CC}">
              <c16:uniqueId val="{00000001-A545-4FD3-A72B-BAECBD199244}"/>
            </c:ext>
          </c:extLst>
        </c:ser>
        <c:ser>
          <c:idx val="2"/>
          <c:order val="2"/>
          <c:tx>
            <c:strRef>
              <c:f>'Hydro Inflows'!$B$16</c:f>
              <c:strCache>
                <c:ptCount val="1"/>
                <c:pt idx="0">
                  <c:v>Burbury</c:v>
                </c:pt>
              </c:strCache>
            </c:strRef>
          </c:tx>
          <c:spPr>
            <a:ln w="19050">
              <a:solidFill>
                <a:srgbClr val="C41230"/>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Inflows'!$C$16:$N$16</c:f>
              <c:numCache>
                <c:formatCode>_-* #,##0.0_-;\-* #,##0.0_-;_-* "-"??_-;_-@_-</c:formatCode>
                <c:ptCount val="12"/>
                <c:pt idx="0">
                  <c:v>9.3000000000000007</c:v>
                </c:pt>
                <c:pt idx="1">
                  <c:v>14.4</c:v>
                </c:pt>
                <c:pt idx="2">
                  <c:v>15.1</c:v>
                </c:pt>
                <c:pt idx="3">
                  <c:v>35.299999999999997</c:v>
                </c:pt>
                <c:pt idx="4">
                  <c:v>132</c:v>
                </c:pt>
                <c:pt idx="5">
                  <c:v>65.900000000000006</c:v>
                </c:pt>
                <c:pt idx="6">
                  <c:v>65.099999999999994</c:v>
                </c:pt>
                <c:pt idx="7">
                  <c:v>35.1</c:v>
                </c:pt>
                <c:pt idx="8">
                  <c:v>114.1</c:v>
                </c:pt>
                <c:pt idx="9">
                  <c:v>86.6</c:v>
                </c:pt>
                <c:pt idx="10">
                  <c:v>5.3</c:v>
                </c:pt>
                <c:pt idx="11">
                  <c:v>42.4</c:v>
                </c:pt>
              </c:numCache>
            </c:numRef>
          </c:val>
          <c:smooth val="1"/>
          <c:extLst>
            <c:ext xmlns:c16="http://schemas.microsoft.com/office/drawing/2014/chart" uri="{C3380CC4-5D6E-409C-BE32-E72D297353CC}">
              <c16:uniqueId val="{00000002-A545-4FD3-A72B-BAECBD199244}"/>
            </c:ext>
          </c:extLst>
        </c:ser>
        <c:ser>
          <c:idx val="3"/>
          <c:order val="3"/>
          <c:tx>
            <c:strRef>
              <c:f>'Hydro Inflows'!$B$17</c:f>
              <c:strCache>
                <c:ptCount val="1"/>
                <c:pt idx="0">
                  <c:v>Lake Gordon</c:v>
                </c:pt>
              </c:strCache>
            </c:strRef>
          </c:tx>
          <c:spPr>
            <a:ln w="19050">
              <a:solidFill>
                <a:srgbClr val="ADD5F1"/>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Inflows'!$C$17:$N$17</c:f>
              <c:numCache>
                <c:formatCode>_-* #,##0.0_-;\-* #,##0.0_-;_-* "-"??_-;_-@_-</c:formatCode>
                <c:ptCount val="12"/>
                <c:pt idx="0">
                  <c:v>23.9</c:v>
                </c:pt>
                <c:pt idx="1">
                  <c:v>26</c:v>
                </c:pt>
                <c:pt idx="2">
                  <c:v>34.299999999999997</c:v>
                </c:pt>
                <c:pt idx="3">
                  <c:v>69.400000000000006</c:v>
                </c:pt>
                <c:pt idx="4">
                  <c:v>264.7</c:v>
                </c:pt>
                <c:pt idx="5">
                  <c:v>143</c:v>
                </c:pt>
                <c:pt idx="6">
                  <c:v>156.4</c:v>
                </c:pt>
                <c:pt idx="7">
                  <c:v>75.099999999999994</c:v>
                </c:pt>
                <c:pt idx="8">
                  <c:v>242.1</c:v>
                </c:pt>
                <c:pt idx="9">
                  <c:v>191.5</c:v>
                </c:pt>
                <c:pt idx="10">
                  <c:v>11.8</c:v>
                </c:pt>
                <c:pt idx="11">
                  <c:v>119.5</c:v>
                </c:pt>
              </c:numCache>
            </c:numRef>
          </c:val>
          <c:smooth val="1"/>
          <c:extLst>
            <c:ext xmlns:c16="http://schemas.microsoft.com/office/drawing/2014/chart" uri="{C3380CC4-5D6E-409C-BE32-E72D297353CC}">
              <c16:uniqueId val="{00000003-A545-4FD3-A72B-BAECBD199244}"/>
            </c:ext>
          </c:extLst>
        </c:ser>
        <c:ser>
          <c:idx val="4"/>
          <c:order val="4"/>
          <c:tx>
            <c:strRef>
              <c:f>'Hydro Inflows'!$B$18</c:f>
              <c:strCache>
                <c:ptCount val="1"/>
                <c:pt idx="0">
                  <c:v>Great Lake/Trevallyn pond</c:v>
                </c:pt>
              </c:strCache>
            </c:strRef>
          </c:tx>
          <c:spPr>
            <a:ln w="19050">
              <a:solidFill>
                <a:srgbClr val="1E4164"/>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Inflows'!$C$18:$N$18</c:f>
              <c:numCache>
                <c:formatCode>_-* #,##0.0_-;\-* #,##0.0_-;_-* "-"??_-;_-@_-</c:formatCode>
                <c:ptCount val="12"/>
                <c:pt idx="0">
                  <c:v>3.7</c:v>
                </c:pt>
                <c:pt idx="1">
                  <c:v>2.7</c:v>
                </c:pt>
                <c:pt idx="2">
                  <c:v>3.7</c:v>
                </c:pt>
                <c:pt idx="3">
                  <c:v>9.3000000000000007</c:v>
                </c:pt>
                <c:pt idx="4">
                  <c:v>197.2</c:v>
                </c:pt>
                <c:pt idx="5">
                  <c:v>133.9</c:v>
                </c:pt>
                <c:pt idx="6">
                  <c:v>312.5</c:v>
                </c:pt>
                <c:pt idx="7">
                  <c:v>144</c:v>
                </c:pt>
                <c:pt idx="8">
                  <c:v>295.2</c:v>
                </c:pt>
                <c:pt idx="9">
                  <c:v>163.69999999999999</c:v>
                </c:pt>
                <c:pt idx="10">
                  <c:v>92.2</c:v>
                </c:pt>
                <c:pt idx="11">
                  <c:v>5.2</c:v>
                </c:pt>
              </c:numCache>
            </c:numRef>
          </c:val>
          <c:smooth val="1"/>
          <c:extLst>
            <c:ext xmlns:c16="http://schemas.microsoft.com/office/drawing/2014/chart" uri="{C3380CC4-5D6E-409C-BE32-E72D297353CC}">
              <c16:uniqueId val="{00000004-A545-4FD3-A72B-BAECBD199244}"/>
            </c:ext>
          </c:extLst>
        </c:ser>
        <c:ser>
          <c:idx val="5"/>
          <c:order val="5"/>
          <c:tx>
            <c:strRef>
              <c:f>'Hydro Inflows'!$B$19</c:f>
              <c:strCache>
                <c:ptCount val="1"/>
                <c:pt idx="0">
                  <c:v>Mersey Forth Pond</c:v>
                </c:pt>
              </c:strCache>
            </c:strRef>
          </c:tx>
          <c:spPr>
            <a:ln w="19050">
              <a:solidFill>
                <a:srgbClr val="948671"/>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Inflows'!$C$19:$N$19</c:f>
              <c:numCache>
                <c:formatCode>_-* #,##0.0_-;\-* #,##0.0_-;_-* "-"??_-;_-@_-</c:formatCode>
                <c:ptCount val="12"/>
                <c:pt idx="0">
                  <c:v>7.9</c:v>
                </c:pt>
                <c:pt idx="1">
                  <c:v>8.8000000000000007</c:v>
                </c:pt>
                <c:pt idx="2">
                  <c:v>10.3</c:v>
                </c:pt>
                <c:pt idx="3">
                  <c:v>26.4</c:v>
                </c:pt>
                <c:pt idx="4">
                  <c:v>163.69999999999999</c:v>
                </c:pt>
                <c:pt idx="5">
                  <c:v>141.5</c:v>
                </c:pt>
                <c:pt idx="6">
                  <c:v>260.2</c:v>
                </c:pt>
                <c:pt idx="7">
                  <c:v>133</c:v>
                </c:pt>
                <c:pt idx="8">
                  <c:v>272.10000000000002</c:v>
                </c:pt>
                <c:pt idx="9">
                  <c:v>237.6</c:v>
                </c:pt>
                <c:pt idx="10">
                  <c:v>93.1</c:v>
                </c:pt>
                <c:pt idx="11">
                  <c:v>60.6</c:v>
                </c:pt>
              </c:numCache>
            </c:numRef>
          </c:val>
          <c:smooth val="1"/>
          <c:extLst>
            <c:ext xmlns:c16="http://schemas.microsoft.com/office/drawing/2014/chart" uri="{C3380CC4-5D6E-409C-BE32-E72D297353CC}">
              <c16:uniqueId val="{00000005-A545-4FD3-A72B-BAECBD199244}"/>
            </c:ext>
          </c:extLst>
        </c:ser>
        <c:dLbls>
          <c:showLegendKey val="0"/>
          <c:showVal val="0"/>
          <c:showCatName val="0"/>
          <c:showSerName val="0"/>
          <c:showPercent val="0"/>
          <c:showBubbleSize val="0"/>
        </c:dLbls>
        <c:smooth val="0"/>
        <c:axId val="532521944"/>
        <c:axId val="532522336"/>
      </c:lineChart>
      <c:catAx>
        <c:axId val="532521944"/>
        <c:scaling>
          <c:orientation val="minMax"/>
        </c:scaling>
        <c:delete val="0"/>
        <c:axPos val="b"/>
        <c:numFmt formatCode="General" sourceLinked="0"/>
        <c:majorTickMark val="out"/>
        <c:minorTickMark val="none"/>
        <c:tickLblPos val="nextTo"/>
        <c:spPr>
          <a:ln w="6350">
            <a:solidFill>
              <a:srgbClr val="000000"/>
            </a:solidFill>
          </a:ln>
        </c:spPr>
        <c:crossAx val="532522336"/>
        <c:crosses val="autoZero"/>
        <c:auto val="1"/>
        <c:lblAlgn val="ctr"/>
        <c:lblOffset val="100"/>
        <c:noMultiLvlLbl val="0"/>
      </c:catAx>
      <c:valAx>
        <c:axId val="532522336"/>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Storage inflows (GWh)</a:t>
                </a:r>
              </a:p>
            </c:rich>
          </c:tx>
          <c:overlay val="0"/>
        </c:title>
        <c:numFmt formatCode="_-* #,##0.0_-;\-* #,##0.0_-;_-* &quot;-&quot;??_-;_-@_-" sourceLinked="1"/>
        <c:majorTickMark val="out"/>
        <c:minorTickMark val="none"/>
        <c:tickLblPos val="nextTo"/>
        <c:spPr>
          <a:ln w="6350">
            <a:solidFill>
              <a:srgbClr val="000000"/>
            </a:solidFill>
          </a:ln>
        </c:spPr>
        <c:crossAx val="532521944"/>
        <c:crosses val="autoZero"/>
        <c:crossBetween val="between"/>
      </c:valAx>
      <c:spPr>
        <a:solidFill>
          <a:srgbClr val="F5F6F7"/>
        </a:solidFill>
      </c:spPr>
    </c:plotArea>
    <c:legend>
      <c:legendPos val="b"/>
      <c:overlay val="0"/>
      <c:txPr>
        <a:bodyPr/>
        <a:lstStyle/>
        <a:p>
          <a:pPr>
            <a:defRPr sz="600"/>
          </a:pPr>
          <a:endParaRPr lang="en-US"/>
        </a:p>
      </c:txPr>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'Hydro Inflows'!$B$12</c:f>
              <c:strCache>
                <c:ptCount val="1"/>
                <c:pt idx="0">
                  <c:v>Eildon</c:v>
                </c:pt>
              </c:strCache>
            </c:strRef>
          </c:tx>
          <c:spPr>
            <a:ln w="19050">
              <a:solidFill>
                <a:srgbClr val="FFC222"/>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Inflows'!$C$12:$N$12</c:f>
              <c:numCache>
                <c:formatCode>_-* #,##0.0_-;\-* #,##0.0_-;_-* "-"??_-;_-@_-</c:formatCode>
                <c:ptCount val="12"/>
                <c:pt idx="0">
                  <c:v>3.8</c:v>
                </c:pt>
                <c:pt idx="1">
                  <c:v>1.8</c:v>
                </c:pt>
                <c:pt idx="2">
                  <c:v>1.9</c:v>
                </c:pt>
                <c:pt idx="3">
                  <c:v>3.4</c:v>
                </c:pt>
                <c:pt idx="4">
                  <c:v>5.5</c:v>
                </c:pt>
                <c:pt idx="5">
                  <c:v>18.8</c:v>
                </c:pt>
                <c:pt idx="6">
                  <c:v>33.700000000000003</c:v>
                </c:pt>
                <c:pt idx="7">
                  <c:v>45.7</c:v>
                </c:pt>
                <c:pt idx="8">
                  <c:v>48.6</c:v>
                </c:pt>
                <c:pt idx="9">
                  <c:v>33.4</c:v>
                </c:pt>
                <c:pt idx="10">
                  <c:v>16.5</c:v>
                </c:pt>
                <c:pt idx="11">
                  <c:v>6.5</c:v>
                </c:pt>
              </c:numCache>
            </c:numRef>
          </c:val>
          <c:smooth val="1"/>
          <c:extLst>
            <c:ext xmlns:c16="http://schemas.microsoft.com/office/drawing/2014/chart" uri="{C3380CC4-5D6E-409C-BE32-E72D297353CC}">
              <c16:uniqueId val="{00000000-B17D-466F-BA0B-FF0A7E4C5847}"/>
            </c:ext>
          </c:extLst>
        </c:ser>
        <c:ser>
          <c:idx val="1"/>
          <c:order val="1"/>
          <c:tx>
            <c:strRef>
              <c:f>'Hydro Inflows'!$B$13</c:f>
              <c:strCache>
                <c:ptCount val="1"/>
                <c:pt idx="0">
                  <c:v>Dartmouth</c:v>
                </c:pt>
              </c:strCache>
            </c:strRef>
          </c:tx>
          <c:spPr>
            <a:ln w="19050">
              <a:solidFill>
                <a:srgbClr val="F37421"/>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Inflows'!$C$13:$N$13</c:f>
              <c:numCache>
                <c:formatCode>_-* #,##0.0_-;\-* #,##0.0_-;_-* "-"??_-;_-@_-</c:formatCode>
                <c:ptCount val="12"/>
                <c:pt idx="0">
                  <c:v>10.1</c:v>
                </c:pt>
                <c:pt idx="1">
                  <c:v>7.7</c:v>
                </c:pt>
                <c:pt idx="2">
                  <c:v>4.0999999999999996</c:v>
                </c:pt>
                <c:pt idx="3">
                  <c:v>5</c:v>
                </c:pt>
                <c:pt idx="4">
                  <c:v>9.6999999999999993</c:v>
                </c:pt>
                <c:pt idx="5">
                  <c:v>20.9</c:v>
                </c:pt>
                <c:pt idx="6">
                  <c:v>32.1</c:v>
                </c:pt>
                <c:pt idx="7">
                  <c:v>42.7</c:v>
                </c:pt>
                <c:pt idx="8">
                  <c:v>58.8</c:v>
                </c:pt>
                <c:pt idx="9">
                  <c:v>50.8</c:v>
                </c:pt>
                <c:pt idx="10">
                  <c:v>26.4</c:v>
                </c:pt>
                <c:pt idx="11">
                  <c:v>16.7</c:v>
                </c:pt>
              </c:numCache>
            </c:numRef>
          </c:val>
          <c:smooth val="1"/>
          <c:extLst>
            <c:ext xmlns:c16="http://schemas.microsoft.com/office/drawing/2014/chart" uri="{C3380CC4-5D6E-409C-BE32-E72D297353CC}">
              <c16:uniqueId val="{00000001-B17D-466F-BA0B-FF0A7E4C5847}"/>
            </c:ext>
          </c:extLst>
        </c:ser>
        <c:dLbls>
          <c:showLegendKey val="0"/>
          <c:showVal val="0"/>
          <c:showCatName val="0"/>
          <c:showSerName val="0"/>
          <c:showPercent val="0"/>
          <c:showBubbleSize val="0"/>
        </c:dLbls>
        <c:smooth val="0"/>
        <c:axId val="532521160"/>
        <c:axId val="100210408"/>
      </c:lineChart>
      <c:catAx>
        <c:axId val="532521160"/>
        <c:scaling>
          <c:orientation val="minMax"/>
        </c:scaling>
        <c:delete val="0"/>
        <c:axPos val="b"/>
        <c:numFmt formatCode="General" sourceLinked="0"/>
        <c:majorTickMark val="out"/>
        <c:minorTickMark val="none"/>
        <c:tickLblPos val="nextTo"/>
        <c:spPr>
          <a:ln w="6350">
            <a:solidFill>
              <a:srgbClr val="000000"/>
            </a:solidFill>
          </a:ln>
        </c:spPr>
        <c:crossAx val="100210408"/>
        <c:crosses val="autoZero"/>
        <c:auto val="1"/>
        <c:lblAlgn val="ctr"/>
        <c:lblOffset val="100"/>
        <c:noMultiLvlLbl val="0"/>
      </c:catAx>
      <c:valAx>
        <c:axId val="100210408"/>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Storage inflows (GWh)</a:t>
                </a:r>
              </a:p>
            </c:rich>
          </c:tx>
          <c:overlay val="0"/>
        </c:title>
        <c:numFmt formatCode="_-* #,##0.0_-;\-* #,##0.0_-;_-* &quot;-&quot;??_-;_-@_-" sourceLinked="1"/>
        <c:majorTickMark val="out"/>
        <c:minorTickMark val="none"/>
        <c:tickLblPos val="nextTo"/>
        <c:spPr>
          <a:ln w="6350">
            <a:solidFill>
              <a:srgbClr val="000000"/>
            </a:solidFill>
          </a:ln>
        </c:spPr>
        <c:crossAx val="532521160"/>
        <c:crosses val="autoZero"/>
        <c:crossBetween val="between"/>
      </c:valAx>
      <c:spPr>
        <a:solidFill>
          <a:srgbClr val="F5F6F7"/>
        </a:solidFill>
      </c:spPr>
    </c:plotArea>
    <c:legend>
      <c:legendPos val="b"/>
      <c:overlay val="0"/>
      <c:txPr>
        <a:bodyPr/>
        <a:lstStyle/>
        <a:p>
          <a:pPr>
            <a:defRPr sz="600"/>
          </a:pPr>
          <a:endParaRPr lang="en-US"/>
        </a:p>
      </c:txPr>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'Hydro Inflows'!$B$6</c:f>
              <c:strCache>
                <c:ptCount val="1"/>
                <c:pt idx="0">
                  <c:v>Eucumbene</c:v>
                </c:pt>
              </c:strCache>
            </c:strRef>
          </c:tx>
          <c:spPr>
            <a:ln w="19050">
              <a:solidFill>
                <a:srgbClr val="FFC222"/>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Inflows'!$C$6:$N$6</c:f>
              <c:numCache>
                <c:formatCode>_-* #,##0.0_-;\-* #,##0.0_-;_-* "-"??_-;_-@_-</c:formatCode>
                <c:ptCount val="12"/>
                <c:pt idx="0">
                  <c:v>328</c:v>
                </c:pt>
                <c:pt idx="1">
                  <c:v>330</c:v>
                </c:pt>
                <c:pt idx="2">
                  <c:v>100</c:v>
                </c:pt>
                <c:pt idx="3">
                  <c:v>329</c:v>
                </c:pt>
                <c:pt idx="4">
                  <c:v>434</c:v>
                </c:pt>
                <c:pt idx="5">
                  <c:v>750</c:v>
                </c:pt>
                <c:pt idx="6">
                  <c:v>749</c:v>
                </c:pt>
                <c:pt idx="7">
                  <c:v>434</c:v>
                </c:pt>
                <c:pt idx="8">
                  <c:v>435</c:v>
                </c:pt>
                <c:pt idx="9">
                  <c:v>434</c:v>
                </c:pt>
                <c:pt idx="10">
                  <c:v>154</c:v>
                </c:pt>
                <c:pt idx="11">
                  <c:v>293</c:v>
                </c:pt>
              </c:numCache>
            </c:numRef>
          </c:val>
          <c:smooth val="1"/>
          <c:extLst>
            <c:ext xmlns:c16="http://schemas.microsoft.com/office/drawing/2014/chart" uri="{C3380CC4-5D6E-409C-BE32-E72D297353CC}">
              <c16:uniqueId val="{00000000-A422-49EA-955E-02C0E8C43EFE}"/>
            </c:ext>
          </c:extLst>
        </c:ser>
        <c:dLbls>
          <c:showLegendKey val="0"/>
          <c:showVal val="0"/>
          <c:showCatName val="0"/>
          <c:showSerName val="0"/>
          <c:showPercent val="0"/>
          <c:showBubbleSize val="0"/>
        </c:dLbls>
        <c:marker val="1"/>
        <c:smooth val="0"/>
        <c:axId val="100212368"/>
        <c:axId val="100209624"/>
      </c:lineChart>
      <c:lineChart>
        <c:grouping val="standard"/>
        <c:varyColors val="0"/>
        <c:ser>
          <c:idx val="0"/>
          <c:order val="0"/>
          <c:tx>
            <c:strRef>
              <c:f>'Hydro Inflows'!$B$5</c:f>
              <c:strCache>
                <c:ptCount val="1"/>
                <c:pt idx="0">
                  <c:v>Blowering</c:v>
                </c:pt>
              </c:strCache>
            </c:strRef>
          </c:tx>
          <c:spPr>
            <a:ln w="19050">
              <a:solidFill>
                <a:srgbClr val="F37421"/>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Inflows'!$C$5:$N$5</c:f>
              <c:numCache>
                <c:formatCode>_-* #,##0.0_-;\-* #,##0.0_-;_-* "-"??_-;_-@_-</c:formatCode>
                <c:ptCount val="12"/>
                <c:pt idx="0">
                  <c:v>0</c:v>
                </c:pt>
                <c:pt idx="1">
                  <c:v>0</c:v>
                </c:pt>
                <c:pt idx="2">
                  <c:v>0</c:v>
                </c:pt>
                <c:pt idx="3">
                  <c:v>0</c:v>
                </c:pt>
                <c:pt idx="4">
                  <c:v>0</c:v>
                </c:pt>
                <c:pt idx="5">
                  <c:v>0</c:v>
                </c:pt>
                <c:pt idx="6">
                  <c:v>0</c:v>
                </c:pt>
                <c:pt idx="7">
                  <c:v>0</c:v>
                </c:pt>
                <c:pt idx="8">
                  <c:v>6.3</c:v>
                </c:pt>
                <c:pt idx="9">
                  <c:v>24.6</c:v>
                </c:pt>
                <c:pt idx="10">
                  <c:v>30.7</c:v>
                </c:pt>
                <c:pt idx="11">
                  <c:v>34.299999999999997</c:v>
                </c:pt>
              </c:numCache>
            </c:numRef>
          </c:val>
          <c:smooth val="1"/>
          <c:extLst>
            <c:ext xmlns:c16="http://schemas.microsoft.com/office/drawing/2014/chart" uri="{C3380CC4-5D6E-409C-BE32-E72D297353CC}">
              <c16:uniqueId val="{00000001-A422-49EA-955E-02C0E8C43EFE}"/>
            </c:ext>
          </c:extLst>
        </c:ser>
        <c:ser>
          <c:idx val="3"/>
          <c:order val="2"/>
          <c:tx>
            <c:strRef>
              <c:f>'Hydro Inflows'!$B$8</c:f>
              <c:strCache>
                <c:ptCount val="1"/>
                <c:pt idx="0">
                  <c:v>Guthega</c:v>
                </c:pt>
              </c:strCache>
            </c:strRef>
          </c:tx>
          <c:spPr>
            <a:ln w="19050">
              <a:solidFill>
                <a:srgbClr val="C41230"/>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Inflows'!$C$8:$N$8</c:f>
              <c:numCache>
                <c:formatCode>_-* #,##0.0_-;\-* #,##0.0_-;_-* "-"??_-;_-@_-</c:formatCode>
                <c:ptCount val="12"/>
                <c:pt idx="0">
                  <c:v>4.5999999999999996</c:v>
                </c:pt>
                <c:pt idx="1">
                  <c:v>1.6</c:v>
                </c:pt>
                <c:pt idx="2">
                  <c:v>0.3</c:v>
                </c:pt>
                <c:pt idx="3">
                  <c:v>0.8</c:v>
                </c:pt>
                <c:pt idx="4">
                  <c:v>4</c:v>
                </c:pt>
                <c:pt idx="5">
                  <c:v>7.3</c:v>
                </c:pt>
                <c:pt idx="6">
                  <c:v>9.3000000000000007</c:v>
                </c:pt>
                <c:pt idx="7">
                  <c:v>14.8</c:v>
                </c:pt>
                <c:pt idx="8">
                  <c:v>20.6</c:v>
                </c:pt>
                <c:pt idx="9">
                  <c:v>33.5</c:v>
                </c:pt>
                <c:pt idx="10">
                  <c:v>25.3</c:v>
                </c:pt>
                <c:pt idx="11">
                  <c:v>14.2</c:v>
                </c:pt>
              </c:numCache>
            </c:numRef>
          </c:val>
          <c:smooth val="1"/>
          <c:extLst>
            <c:ext xmlns:c16="http://schemas.microsoft.com/office/drawing/2014/chart" uri="{C3380CC4-5D6E-409C-BE32-E72D297353CC}">
              <c16:uniqueId val="{00000002-A422-49EA-955E-02C0E8C43EFE}"/>
            </c:ext>
          </c:extLst>
        </c:ser>
        <c:dLbls>
          <c:showLegendKey val="0"/>
          <c:showVal val="0"/>
          <c:showCatName val="0"/>
          <c:showSerName val="0"/>
          <c:showPercent val="0"/>
          <c:showBubbleSize val="0"/>
        </c:dLbls>
        <c:marker val="1"/>
        <c:smooth val="0"/>
        <c:axId val="100210016"/>
        <c:axId val="100211584"/>
      </c:lineChart>
      <c:catAx>
        <c:axId val="100212368"/>
        <c:scaling>
          <c:orientation val="minMax"/>
        </c:scaling>
        <c:delete val="0"/>
        <c:axPos val="b"/>
        <c:numFmt formatCode="General" sourceLinked="0"/>
        <c:majorTickMark val="out"/>
        <c:minorTickMark val="none"/>
        <c:tickLblPos val="nextTo"/>
        <c:spPr>
          <a:ln w="6350">
            <a:solidFill>
              <a:srgbClr val="000000"/>
            </a:solidFill>
          </a:ln>
        </c:spPr>
        <c:crossAx val="100209624"/>
        <c:crosses val="autoZero"/>
        <c:auto val="1"/>
        <c:lblAlgn val="ctr"/>
        <c:lblOffset val="100"/>
        <c:noMultiLvlLbl val="0"/>
      </c:catAx>
      <c:valAx>
        <c:axId val="100209624"/>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Eucumbene inflows (GWh)</a:t>
                </a:r>
              </a:p>
            </c:rich>
          </c:tx>
          <c:overlay val="0"/>
        </c:title>
        <c:numFmt formatCode="_-* #,##0.0_-;\-* #,##0.0_-;_-* &quot;-&quot;??_-;_-@_-" sourceLinked="1"/>
        <c:majorTickMark val="out"/>
        <c:minorTickMark val="none"/>
        <c:tickLblPos val="nextTo"/>
        <c:spPr>
          <a:ln w="6350">
            <a:solidFill>
              <a:srgbClr val="000000"/>
            </a:solidFill>
          </a:ln>
        </c:spPr>
        <c:crossAx val="100212368"/>
        <c:crosses val="autoZero"/>
        <c:crossBetween val="between"/>
      </c:valAx>
      <c:valAx>
        <c:axId val="100211584"/>
        <c:scaling>
          <c:orientation val="minMax"/>
        </c:scaling>
        <c:delete val="0"/>
        <c:axPos val="r"/>
        <c:title>
          <c:tx>
            <c:rich>
              <a:bodyPr rot="-5400000" vert="horz"/>
              <a:lstStyle/>
              <a:p>
                <a:pPr>
                  <a:defRPr/>
                </a:pPr>
                <a:r>
                  <a:rPr lang="en-US"/>
                  <a:t>Blowering, Guthega inflows (GWh)</a:t>
                </a:r>
              </a:p>
            </c:rich>
          </c:tx>
          <c:overlay val="0"/>
        </c:title>
        <c:numFmt formatCode="_-* #,##0.0_-;\-* #,##0.0_-;_-* &quot;-&quot;??_-;_-@_-" sourceLinked="1"/>
        <c:majorTickMark val="out"/>
        <c:minorTickMark val="none"/>
        <c:tickLblPos val="nextTo"/>
        <c:crossAx val="100210016"/>
        <c:crosses val="max"/>
        <c:crossBetween val="between"/>
      </c:valAx>
      <c:catAx>
        <c:axId val="100210016"/>
        <c:scaling>
          <c:orientation val="minMax"/>
        </c:scaling>
        <c:delete val="1"/>
        <c:axPos val="b"/>
        <c:numFmt formatCode="General" sourceLinked="1"/>
        <c:majorTickMark val="out"/>
        <c:minorTickMark val="none"/>
        <c:tickLblPos val="nextTo"/>
        <c:crossAx val="100211584"/>
        <c:crosses val="autoZero"/>
        <c:auto val="1"/>
        <c:lblAlgn val="ctr"/>
        <c:lblOffset val="100"/>
        <c:noMultiLvlLbl val="0"/>
      </c:catAx>
      <c:spPr>
        <a:solidFill>
          <a:srgbClr val="F5F6F7"/>
        </a:solidFill>
      </c:spPr>
    </c:plotArea>
    <c:legend>
      <c:legendPos val="b"/>
      <c:overlay val="0"/>
      <c:txPr>
        <a:bodyPr/>
        <a:lstStyle/>
        <a:p>
          <a:pPr>
            <a:defRPr sz="600"/>
          </a:pPr>
          <a:endParaRPr lang="en-US"/>
        </a:p>
      </c:txPr>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'Hydro Inflows'!$B$9</c:f>
              <c:strCache>
                <c:ptCount val="1"/>
                <c:pt idx="0">
                  <c:v>Koombooloomba Dam</c:v>
                </c:pt>
              </c:strCache>
            </c:strRef>
          </c:tx>
          <c:spPr>
            <a:ln w="19050">
              <a:solidFill>
                <a:srgbClr val="FFC222"/>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Inflows'!$C$9:$N$9</c:f>
              <c:numCache>
                <c:formatCode>_-* #,##0.0_-;\-* #,##0.0_-;_-* "-"??_-;_-@_-</c:formatCode>
                <c:ptCount val="12"/>
                <c:pt idx="0">
                  <c:v>15.6</c:v>
                </c:pt>
                <c:pt idx="1">
                  <c:v>21.5</c:v>
                </c:pt>
                <c:pt idx="2">
                  <c:v>22.6</c:v>
                </c:pt>
                <c:pt idx="3">
                  <c:v>16.8</c:v>
                </c:pt>
                <c:pt idx="4">
                  <c:v>22.5</c:v>
                </c:pt>
                <c:pt idx="5">
                  <c:v>40</c:v>
                </c:pt>
                <c:pt idx="6">
                  <c:v>35.9</c:v>
                </c:pt>
                <c:pt idx="7">
                  <c:v>72.8</c:v>
                </c:pt>
                <c:pt idx="8">
                  <c:v>62.7</c:v>
                </c:pt>
                <c:pt idx="9">
                  <c:v>50.7</c:v>
                </c:pt>
                <c:pt idx="10">
                  <c:v>35.9</c:v>
                </c:pt>
                <c:pt idx="11">
                  <c:v>44.5</c:v>
                </c:pt>
              </c:numCache>
            </c:numRef>
          </c:val>
          <c:smooth val="1"/>
          <c:extLst>
            <c:ext xmlns:c16="http://schemas.microsoft.com/office/drawing/2014/chart" uri="{C3380CC4-5D6E-409C-BE32-E72D297353CC}">
              <c16:uniqueId val="{00000000-E864-49E8-9026-C233C66570AA}"/>
            </c:ext>
          </c:extLst>
        </c:ser>
        <c:ser>
          <c:idx val="1"/>
          <c:order val="1"/>
          <c:tx>
            <c:strRef>
              <c:f>'Hydro Inflows'!$B$10</c:f>
              <c:strCache>
                <c:ptCount val="1"/>
                <c:pt idx="0">
                  <c:v>Kuranda Weir</c:v>
                </c:pt>
              </c:strCache>
            </c:strRef>
          </c:tx>
          <c:spPr>
            <a:ln w="19050">
              <a:solidFill>
                <a:srgbClr val="F37421"/>
              </a:solidFill>
            </a:ln>
          </c:spPr>
          <c:marker>
            <c:symbol val="none"/>
          </c:marker>
          <c:cat>
            <c:strRef>
              <c:f>'Hydro Inflows'!$C$4:$N$4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'Hydro Inflows'!$C$10:$N$10</c:f>
              <c:numCache>
                <c:formatCode>_-* #,##0.0_-;\-* #,##0.0_-;_-* "-"??_-;_-@_-</c:formatCode>
                <c:ptCount val="12"/>
                <c:pt idx="0">
                  <c:v>31.2</c:v>
                </c:pt>
                <c:pt idx="1">
                  <c:v>25.3</c:v>
                </c:pt>
                <c:pt idx="2">
                  <c:v>29.4</c:v>
                </c:pt>
                <c:pt idx="3">
                  <c:v>17</c:v>
                </c:pt>
                <c:pt idx="4">
                  <c:v>28.7</c:v>
                </c:pt>
                <c:pt idx="5">
                  <c:v>27.3</c:v>
                </c:pt>
                <c:pt idx="6">
                  <c:v>17.399999999999999</c:v>
                </c:pt>
                <c:pt idx="7">
                  <c:v>12.5</c:v>
                </c:pt>
                <c:pt idx="8">
                  <c:v>30</c:v>
                </c:pt>
                <c:pt idx="9">
                  <c:v>18.5</c:v>
                </c:pt>
                <c:pt idx="10">
                  <c:v>16.3</c:v>
                </c:pt>
                <c:pt idx="11">
                  <c:v>12.6</c:v>
                </c:pt>
              </c:numCache>
            </c:numRef>
          </c:val>
          <c:smooth val="1"/>
          <c:extLst>
            <c:ext xmlns:c16="http://schemas.microsoft.com/office/drawing/2014/chart" uri="{C3380CC4-5D6E-409C-BE32-E72D297353CC}">
              <c16:uniqueId val="{00000001-E864-49E8-9026-C233C66570AA}"/>
            </c:ext>
          </c:extLst>
        </c:ser>
        <c:dLbls>
          <c:showLegendKey val="0"/>
          <c:showVal val="0"/>
          <c:showCatName val="0"/>
          <c:showSerName val="0"/>
          <c:showPercent val="0"/>
          <c:showBubbleSize val="0"/>
        </c:dLbls>
        <c:smooth val="0"/>
        <c:axId val="98048168"/>
        <c:axId val="98049736"/>
      </c:lineChart>
      <c:catAx>
        <c:axId val="98048168"/>
        <c:scaling>
          <c:orientation val="minMax"/>
        </c:scaling>
        <c:delete val="0"/>
        <c:axPos val="b"/>
        <c:numFmt formatCode="General" sourceLinked="0"/>
        <c:majorTickMark val="out"/>
        <c:minorTickMark val="none"/>
        <c:tickLblPos val="nextTo"/>
        <c:spPr>
          <a:ln w="6350">
            <a:solidFill>
              <a:srgbClr val="000000"/>
            </a:solidFill>
          </a:ln>
        </c:spPr>
        <c:crossAx val="98049736"/>
        <c:crosses val="autoZero"/>
        <c:auto val="1"/>
        <c:lblAlgn val="ctr"/>
        <c:lblOffset val="100"/>
        <c:noMultiLvlLbl val="0"/>
      </c:catAx>
      <c:valAx>
        <c:axId val="98049736"/>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Storage inflows (GWh)</a:t>
                </a:r>
              </a:p>
            </c:rich>
          </c:tx>
          <c:overlay val="0"/>
        </c:title>
        <c:numFmt formatCode="_-* #,##0.0_-;\-* #,##0.0_-;_-* &quot;-&quot;??_-;_-@_-" sourceLinked="1"/>
        <c:majorTickMark val="out"/>
        <c:minorTickMark val="none"/>
        <c:tickLblPos val="nextTo"/>
        <c:spPr>
          <a:ln w="6350">
            <a:solidFill>
              <a:srgbClr val="000000"/>
            </a:solidFill>
          </a:ln>
        </c:spPr>
        <c:crossAx val="98048168"/>
        <c:crosses val="autoZero"/>
        <c:crossBetween val="between"/>
      </c:valAx>
      <c:spPr>
        <a:solidFill>
          <a:srgbClr val="F5F6F7"/>
        </a:solidFill>
      </c:spPr>
    </c:plotArea>
    <c:legend>
      <c:legendPos val="b"/>
      <c:overlay val="0"/>
      <c:txPr>
        <a:bodyPr/>
        <a:lstStyle/>
        <a:p>
          <a:pPr>
            <a:defRPr sz="600"/>
          </a:pPr>
          <a:endParaRPr lang="en-US"/>
        </a:p>
      </c:txPr>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'Demand Summary'!$B$25</c:f>
          <c:strCache>
            <c:ptCount val="1"/>
            <c:pt idx="0">
              <c:v>EV % of Vehicle Fleet</c:v>
            </c:pt>
          </c:strCache>
        </c:strRef>
      </c:tx>
      <c:layout>
        <c:manualLayout>
          <c:xMode val="edge"/>
          <c:yMode val="edge"/>
          <c:x val="0.37712946603241282"/>
          <c:y val="2.6458333333333334E-2"/>
        </c:manualLayout>
      </c:layout>
      <c:overlay val="0"/>
    </c:title>
    <c:autoTitleDeleted val="0"/>
    <c:plotArea>
      <c:layout/>
      <c:lineChart>
        <c:grouping val="standard"/>
        <c:varyColors val="0"/>
        <c:ser>
          <c:idx val="0"/>
          <c:order val="0"/>
          <c:tx>
            <c:strRef>
              <c:f>'Demand Summary'!$B$27</c:f>
              <c:strCache>
                <c:ptCount val="1"/>
                <c:pt idx="0">
                  <c:v>Neutral BAU</c:v>
                </c:pt>
              </c:strCache>
            </c:strRef>
          </c:tx>
          <c:spPr>
            <a:ln w="19050">
              <a:solidFill>
                <a:srgbClr val="FFC222"/>
              </a:solidFill>
            </a:ln>
          </c:spPr>
          <c:marker>
            <c:symbol val="none"/>
          </c:marker>
          <c:cat>
            <c:strRef>
              <c:f>'Demand Summary'!$D$26:$X$26</c:f>
              <c:strCache>
                <c:ptCount val="21"/>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strCache>
            </c:strRef>
          </c:cat>
          <c:val>
            <c:numRef>
              <c:f>'Demand Summary'!$D$27:$X$27</c:f>
              <c:numCache>
                <c:formatCode>0%</c:formatCode>
                <c:ptCount val="21"/>
                <c:pt idx="0">
                  <c:v>9.1052661660391641E-4</c:v>
                </c:pt>
                <c:pt idx="1">
                  <c:v>1.964174260841077E-3</c:v>
                </c:pt>
                <c:pt idx="2">
                  <c:v>3.179595748744555E-3</c:v>
                </c:pt>
                <c:pt idx="3">
                  <c:v>5.0468571205084774E-3</c:v>
                </c:pt>
                <c:pt idx="4">
                  <c:v>7.7002708421280664E-3</c:v>
                </c:pt>
                <c:pt idx="5">
                  <c:v>1.1244396325336185E-2</c:v>
                </c:pt>
                <c:pt idx="6">
                  <c:v>1.5815527328424148E-2</c:v>
                </c:pt>
                <c:pt idx="7">
                  <c:v>2.1147837627925679E-2</c:v>
                </c:pt>
                <c:pt idx="8">
                  <c:v>3.0754459827397169E-2</c:v>
                </c:pt>
                <c:pt idx="9">
                  <c:v>4.0313659862976671E-2</c:v>
                </c:pt>
                <c:pt idx="10">
                  <c:v>5.035758209222408E-2</c:v>
                </c:pt>
                <c:pt idx="11">
                  <c:v>6.1596657855441508E-2</c:v>
                </c:pt>
                <c:pt idx="12">
                  <c:v>7.3733967085565275E-2</c:v>
                </c:pt>
                <c:pt idx="13">
                  <c:v>8.6694123115123589E-2</c:v>
                </c:pt>
                <c:pt idx="14">
                  <c:v>0.10073611602495858</c:v>
                </c:pt>
                <c:pt idx="15">
                  <c:v>0.1157529654863548</c:v>
                </c:pt>
                <c:pt idx="16">
                  <c:v>0.13142925246929471</c:v>
                </c:pt>
                <c:pt idx="17">
                  <c:v>0.14809420700334933</c:v>
                </c:pt>
                <c:pt idx="18">
                  <c:v>0.16807153461633137</c:v>
                </c:pt>
                <c:pt idx="19">
                  <c:v>0.18875269061762845</c:v>
                </c:pt>
                <c:pt idx="20">
                  <c:v>0.20924131185300884</c:v>
                </c:pt>
              </c:numCache>
            </c:numRef>
          </c:val>
          <c:smooth val="0"/>
          <c:extLst>
            <c:ext xmlns:c16="http://schemas.microsoft.com/office/drawing/2014/chart" uri="{C3380CC4-5D6E-409C-BE32-E72D297353CC}">
              <c16:uniqueId val="{00000000-C864-4A41-9E71-F0D8940751CF}"/>
            </c:ext>
          </c:extLst>
        </c:ser>
        <c:ser>
          <c:idx val="1"/>
          <c:order val="1"/>
          <c:tx>
            <c:strRef>
              <c:f>'Demand Summary'!$B$28</c:f>
              <c:strCache>
                <c:ptCount val="1"/>
                <c:pt idx="0">
                  <c:v>Fast Change</c:v>
                </c:pt>
              </c:strCache>
            </c:strRef>
          </c:tx>
          <c:marker>
            <c:symbol val="none"/>
          </c:marker>
          <c:cat>
            <c:strRef>
              <c:f>'Demand Summary'!$D$26:$X$26</c:f>
              <c:strCache>
                <c:ptCount val="21"/>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strCache>
            </c:strRef>
          </c:cat>
          <c:val>
            <c:numRef>
              <c:f>'Demand Summary'!$D$28:$X$28</c:f>
              <c:numCache>
                <c:formatCode>0%</c:formatCode>
                <c:ptCount val="21"/>
                <c:pt idx="0">
                  <c:v>2.6205943499028584E-3</c:v>
                </c:pt>
                <c:pt idx="1">
                  <c:v>5.4658276479493074E-3</c:v>
                </c:pt>
                <c:pt idx="2">
                  <c:v>8.6841459582093789E-3</c:v>
                </c:pt>
                <c:pt idx="3">
                  <c:v>1.3719053571054518E-2</c:v>
                </c:pt>
                <c:pt idx="4">
                  <c:v>2.4328028564650935E-2</c:v>
                </c:pt>
                <c:pt idx="5">
                  <c:v>3.7001924152063596E-2</c:v>
                </c:pt>
                <c:pt idx="6">
                  <c:v>5.1773735126732473E-2</c:v>
                </c:pt>
                <c:pt idx="7">
                  <c:v>6.7543753744658291E-2</c:v>
                </c:pt>
                <c:pt idx="8">
                  <c:v>8.3754402213944881E-2</c:v>
                </c:pt>
                <c:pt idx="9">
                  <c:v>9.9939735986024375E-2</c:v>
                </c:pt>
                <c:pt idx="10">
                  <c:v>0.12812927628573723</c:v>
                </c:pt>
                <c:pt idx="11">
                  <c:v>0.16196363180925569</c:v>
                </c:pt>
                <c:pt idx="12">
                  <c:v>0.19953076536052489</c:v>
                </c:pt>
                <c:pt idx="13">
                  <c:v>0.23429735420173003</c:v>
                </c:pt>
                <c:pt idx="14">
                  <c:v>0.26794727153291353</c:v>
                </c:pt>
                <c:pt idx="15">
                  <c:v>0.30357702582999768</c:v>
                </c:pt>
                <c:pt idx="16">
                  <c:v>0.34870100723917163</c:v>
                </c:pt>
                <c:pt idx="17">
                  <c:v>0.39874299372512029</c:v>
                </c:pt>
                <c:pt idx="18">
                  <c:v>0.44531934778767235</c:v>
                </c:pt>
                <c:pt idx="19">
                  <c:v>0.49139476478807309</c:v>
                </c:pt>
                <c:pt idx="20">
                  <c:v>0.53204185844523311</c:v>
                </c:pt>
              </c:numCache>
            </c:numRef>
          </c:val>
          <c:smooth val="0"/>
          <c:extLst>
            <c:ext xmlns:c16="http://schemas.microsoft.com/office/drawing/2014/chart" uri="{C3380CC4-5D6E-409C-BE32-E72D297353CC}">
              <c16:uniqueId val="{00000001-C864-4A41-9E71-F0D8940751CF}"/>
            </c:ext>
          </c:extLst>
        </c:ser>
        <c:ser>
          <c:idx val="2"/>
          <c:order val="2"/>
          <c:tx>
            <c:strRef>
              <c:f>'Demand Summary'!$B$29</c:f>
              <c:strCache>
                <c:ptCount val="1"/>
                <c:pt idx="0">
                  <c:v>Weak</c:v>
                </c:pt>
              </c:strCache>
            </c:strRef>
          </c:tx>
          <c:marker>
            <c:symbol val="none"/>
          </c:marker>
          <c:cat>
            <c:strRef>
              <c:f>'Demand Summary'!$D$26:$X$26</c:f>
              <c:strCache>
                <c:ptCount val="21"/>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strCache>
            </c:strRef>
          </c:cat>
          <c:val>
            <c:numRef>
              <c:f>'Demand Summary'!$D$29:$X$29</c:f>
              <c:numCache>
                <c:formatCode>0%</c:formatCode>
                <c:ptCount val="21"/>
                <c:pt idx="0">
                  <c:v>3.1671201130678144E-4</c:v>
                </c:pt>
                <c:pt idx="1">
                  <c:v>7.2217218767116635E-4</c:v>
                </c:pt>
                <c:pt idx="2">
                  <c:v>1.1520476397706117E-3</c:v>
                </c:pt>
                <c:pt idx="3">
                  <c:v>1.7373095501596256E-3</c:v>
                </c:pt>
                <c:pt idx="4">
                  <c:v>2.6486545994778214E-3</c:v>
                </c:pt>
                <c:pt idx="5">
                  <c:v>3.9338837226841694E-3</c:v>
                </c:pt>
                <c:pt idx="6">
                  <c:v>5.6834648071890578E-3</c:v>
                </c:pt>
                <c:pt idx="7">
                  <c:v>7.8029608729313256E-3</c:v>
                </c:pt>
                <c:pt idx="8">
                  <c:v>1.0220647828116596E-2</c:v>
                </c:pt>
                <c:pt idx="9">
                  <c:v>1.2852264832082809E-2</c:v>
                </c:pt>
                <c:pt idx="10">
                  <c:v>1.6299888687965287E-2</c:v>
                </c:pt>
                <c:pt idx="11">
                  <c:v>2.0289196213863638E-2</c:v>
                </c:pt>
                <c:pt idx="12">
                  <c:v>2.4688219042831579E-2</c:v>
                </c:pt>
                <c:pt idx="13">
                  <c:v>2.8782589472058282E-2</c:v>
                </c:pt>
                <c:pt idx="14">
                  <c:v>3.332073298492378E-2</c:v>
                </c:pt>
                <c:pt idx="15">
                  <c:v>3.8299863804961677E-2</c:v>
                </c:pt>
                <c:pt idx="16">
                  <c:v>4.4010975753841088E-2</c:v>
                </c:pt>
                <c:pt idx="17">
                  <c:v>5.0182941857245603E-2</c:v>
                </c:pt>
                <c:pt idx="18">
                  <c:v>5.7082967413340527E-2</c:v>
                </c:pt>
                <c:pt idx="19">
                  <c:v>6.4527458716472919E-2</c:v>
                </c:pt>
                <c:pt idx="20">
                  <c:v>7.1994519694665388E-2</c:v>
                </c:pt>
              </c:numCache>
            </c:numRef>
          </c:val>
          <c:smooth val="0"/>
          <c:extLst>
            <c:ext xmlns:c16="http://schemas.microsoft.com/office/drawing/2014/chart" uri="{C3380CC4-5D6E-409C-BE32-E72D297353CC}">
              <c16:uniqueId val="{00000002-C864-4A41-9E71-F0D8940751CF}"/>
            </c:ext>
          </c:extLst>
        </c:ser>
        <c:ser>
          <c:idx val="3"/>
          <c:order val="3"/>
          <c:tx>
            <c:strRef>
              <c:f>'Demand Summary'!$B$30</c:f>
              <c:strCache>
                <c:ptCount val="1"/>
                <c:pt idx="0">
                  <c:v>High DER</c:v>
                </c:pt>
              </c:strCache>
            </c:strRef>
          </c:tx>
          <c:marker>
            <c:symbol val="none"/>
          </c:marker>
          <c:cat>
            <c:strRef>
              <c:f>'Demand Summary'!$D$26:$X$26</c:f>
              <c:strCache>
                <c:ptCount val="21"/>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strCache>
            </c:strRef>
          </c:cat>
          <c:val>
            <c:numRef>
              <c:f>'Demand Summary'!$D$30:$X$30</c:f>
              <c:numCache>
                <c:formatCode>0%</c:formatCode>
                <c:ptCount val="21"/>
                <c:pt idx="0">
                  <c:v>9.1052661660391641E-4</c:v>
                </c:pt>
                <c:pt idx="1">
                  <c:v>1.964174260841077E-3</c:v>
                </c:pt>
                <c:pt idx="2">
                  <c:v>3.179595748744555E-3</c:v>
                </c:pt>
                <c:pt idx="3">
                  <c:v>5.0468571205084774E-3</c:v>
                </c:pt>
                <c:pt idx="4">
                  <c:v>7.7002708421280664E-3</c:v>
                </c:pt>
                <c:pt idx="5">
                  <c:v>1.1244396325336185E-2</c:v>
                </c:pt>
                <c:pt idx="6">
                  <c:v>1.5815527328424148E-2</c:v>
                </c:pt>
                <c:pt idx="7">
                  <c:v>2.1147837627925679E-2</c:v>
                </c:pt>
                <c:pt idx="8">
                  <c:v>3.0754459827397169E-2</c:v>
                </c:pt>
                <c:pt idx="9">
                  <c:v>4.0313659862976671E-2</c:v>
                </c:pt>
                <c:pt idx="10">
                  <c:v>5.035758209222408E-2</c:v>
                </c:pt>
                <c:pt idx="11">
                  <c:v>6.1596657855441508E-2</c:v>
                </c:pt>
                <c:pt idx="12">
                  <c:v>7.3733967085565275E-2</c:v>
                </c:pt>
                <c:pt idx="13">
                  <c:v>8.6694123115123589E-2</c:v>
                </c:pt>
                <c:pt idx="14">
                  <c:v>0.10073611602495858</c:v>
                </c:pt>
                <c:pt idx="15">
                  <c:v>0.1157529654863548</c:v>
                </c:pt>
                <c:pt idx="16">
                  <c:v>0.13142925246929471</c:v>
                </c:pt>
                <c:pt idx="17">
                  <c:v>0.14809420700334933</c:v>
                </c:pt>
                <c:pt idx="18">
                  <c:v>0.16807153461633137</c:v>
                </c:pt>
                <c:pt idx="19">
                  <c:v>0.18875269061762845</c:v>
                </c:pt>
                <c:pt idx="20">
                  <c:v>0.20924131185300884</c:v>
                </c:pt>
              </c:numCache>
            </c:numRef>
          </c:val>
          <c:smooth val="0"/>
          <c:extLst>
            <c:ext xmlns:c16="http://schemas.microsoft.com/office/drawing/2014/chart" uri="{C3380CC4-5D6E-409C-BE32-E72D297353CC}">
              <c16:uniqueId val="{00000000-3BDB-4C66-8809-501ABD0B3570}"/>
            </c:ext>
          </c:extLst>
        </c:ser>
        <c:dLbls>
          <c:showLegendKey val="0"/>
          <c:showVal val="0"/>
          <c:showCatName val="0"/>
          <c:showSerName val="0"/>
          <c:showPercent val="0"/>
          <c:showBubbleSize val="0"/>
        </c:dLbls>
        <c:smooth val="0"/>
        <c:axId val="535450128"/>
        <c:axId val="535450912"/>
      </c:lineChart>
      <c:catAx>
        <c:axId val="535450128"/>
        <c:scaling>
          <c:orientation val="minMax"/>
        </c:scaling>
        <c:delete val="0"/>
        <c:axPos val="b"/>
        <c:numFmt formatCode="General" sourceLinked="0"/>
        <c:majorTickMark val="out"/>
        <c:minorTickMark val="none"/>
        <c:tickLblPos val="nextTo"/>
        <c:spPr>
          <a:ln w="6350">
            <a:solidFill>
              <a:sysClr val="windowText" lastClr="000000"/>
            </a:solidFill>
          </a:ln>
        </c:spPr>
        <c:crossAx val="535450912"/>
        <c:crosses val="autoZero"/>
        <c:auto val="1"/>
        <c:lblAlgn val="ctr"/>
        <c:lblOffset val="100"/>
        <c:noMultiLvlLbl val="0"/>
      </c:catAx>
      <c:valAx>
        <c:axId val="53545091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spPr>
          <a:ln w="6350">
            <a:solidFill>
              <a:sysClr val="windowText" lastClr="000000"/>
            </a:solidFill>
          </a:ln>
        </c:spPr>
        <c:crossAx val="535450128"/>
        <c:crosses val="autoZero"/>
        <c:crossBetween val="between"/>
      </c:valAx>
      <c:spPr>
        <a:solidFill>
          <a:srgbClr val="F5F6F7"/>
        </a:solidFill>
      </c:spPr>
    </c:plotArea>
    <c:legend>
      <c:legendPos val="b"/>
      <c:overlay val="0"/>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'Demand Summary'!$B$11</c:f>
          <c:strCache>
            <c:ptCount val="1"/>
            <c:pt idx="0">
              <c:v>PV Generation Relative to Underlying Demand</c:v>
            </c:pt>
          </c:strCache>
        </c:strRef>
      </c:tx>
      <c:overlay val="0"/>
    </c:title>
    <c:autoTitleDeleted val="0"/>
    <c:plotArea>
      <c:layout/>
      <c:lineChart>
        <c:grouping val="standard"/>
        <c:varyColors val="0"/>
        <c:ser>
          <c:idx val="0"/>
          <c:order val="0"/>
          <c:tx>
            <c:strRef>
              <c:f>'Demand Summary'!$B$13</c:f>
              <c:strCache>
                <c:ptCount val="1"/>
                <c:pt idx="0">
                  <c:v>Neutral BAU</c:v>
                </c:pt>
              </c:strCache>
            </c:strRef>
          </c:tx>
          <c:spPr>
            <a:ln w="19050">
              <a:solidFill>
                <a:srgbClr val="FFC222"/>
              </a:solidFill>
            </a:ln>
          </c:spPr>
          <c:marker>
            <c:symbol val="none"/>
          </c:marker>
          <c:cat>
            <c:strRef>
              <c:f>'Demand Summary'!$D$12:$Z$12</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strRef>
          </c:cat>
          <c:val>
            <c:numRef>
              <c:f>'Demand Summary'!$D$13:$Z$13</c:f>
              <c:numCache>
                <c:formatCode>0%</c:formatCode>
                <c:ptCount val="23"/>
                <c:pt idx="0">
                  <c:v>4.2775962852229447E-2</c:v>
                </c:pt>
                <c:pt idx="1">
                  <c:v>5.0057493776961108E-2</c:v>
                </c:pt>
                <c:pt idx="2">
                  <c:v>5.6090847536890705E-2</c:v>
                </c:pt>
                <c:pt idx="3">
                  <c:v>6.2852487859838838E-2</c:v>
                </c:pt>
                <c:pt idx="4">
                  <c:v>6.9622395483164595E-2</c:v>
                </c:pt>
                <c:pt idx="5">
                  <c:v>7.6428391063879941E-2</c:v>
                </c:pt>
                <c:pt idx="6">
                  <c:v>8.2190681636772248E-2</c:v>
                </c:pt>
                <c:pt idx="7">
                  <c:v>8.8579245656065397E-2</c:v>
                </c:pt>
                <c:pt idx="8">
                  <c:v>9.3715783640051981E-2</c:v>
                </c:pt>
                <c:pt idx="9">
                  <c:v>9.8845305293751656E-2</c:v>
                </c:pt>
                <c:pt idx="10">
                  <c:v>0.10440413863778693</c:v>
                </c:pt>
                <c:pt idx="11">
                  <c:v>0.11056407545967635</c:v>
                </c:pt>
                <c:pt idx="12">
                  <c:v>0.11529707716315772</c:v>
                </c:pt>
                <c:pt idx="13">
                  <c:v>0.12032613723598669</c:v>
                </c:pt>
                <c:pt idx="14">
                  <c:v>0.12434266973339173</c:v>
                </c:pt>
                <c:pt idx="15">
                  <c:v>0.12878699229201965</c:v>
                </c:pt>
                <c:pt idx="16">
                  <c:v>0.13208830148398312</c:v>
                </c:pt>
                <c:pt idx="17">
                  <c:v>0.13357026102764896</c:v>
                </c:pt>
                <c:pt idx="18">
                  <c:v>0.13647761889833365</c:v>
                </c:pt>
                <c:pt idx="19">
                  <c:v>0.13734428077304747</c:v>
                </c:pt>
                <c:pt idx="20">
                  <c:v>0.13858230549230097</c:v>
                </c:pt>
                <c:pt idx="21">
                  <c:v>0.1398759110382102</c:v>
                </c:pt>
                <c:pt idx="22">
                  <c:v>0.14074870912595522</c:v>
                </c:pt>
              </c:numCache>
            </c:numRef>
          </c:val>
          <c:smooth val="0"/>
          <c:extLst>
            <c:ext xmlns:c16="http://schemas.microsoft.com/office/drawing/2014/chart" uri="{C3380CC4-5D6E-409C-BE32-E72D297353CC}">
              <c16:uniqueId val="{00000000-19F6-423B-9CB3-FECD75940F3C}"/>
            </c:ext>
          </c:extLst>
        </c:ser>
        <c:ser>
          <c:idx val="1"/>
          <c:order val="1"/>
          <c:tx>
            <c:strRef>
              <c:f>'Demand Summary'!$B$14</c:f>
              <c:strCache>
                <c:ptCount val="1"/>
                <c:pt idx="0">
                  <c:v>Fast Change</c:v>
                </c:pt>
              </c:strCache>
              <c:extLst xmlns:c15="http://schemas.microsoft.com/office/drawing/2012/chart"/>
            </c:strRef>
          </c:tx>
          <c:marker>
            <c:symbol val="none"/>
          </c:marker>
          <c:cat>
            <c:strRef>
              <c:f>'Demand Summary'!$D$12:$Z$12</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extLst xmlns:c15="http://schemas.microsoft.com/office/drawing/2012/chart"/>
            </c:strRef>
          </c:cat>
          <c:val>
            <c:numRef>
              <c:f>'Demand Summary'!$D$14:$Z$14</c:f>
              <c:numCache>
                <c:formatCode>0%</c:formatCode>
                <c:ptCount val="23"/>
                <c:pt idx="0">
                  <c:v>4.2033013653638193E-2</c:v>
                </c:pt>
                <c:pt idx="1">
                  <c:v>4.910234504906482E-2</c:v>
                </c:pt>
                <c:pt idx="2">
                  <c:v>5.4813609451186025E-2</c:v>
                </c:pt>
                <c:pt idx="3">
                  <c:v>6.1083361990209077E-2</c:v>
                </c:pt>
                <c:pt idx="4">
                  <c:v>6.7704884905873994E-2</c:v>
                </c:pt>
                <c:pt idx="5">
                  <c:v>7.3893223897575633E-2</c:v>
                </c:pt>
                <c:pt idx="6">
                  <c:v>7.9230674016685543E-2</c:v>
                </c:pt>
                <c:pt idx="7">
                  <c:v>8.5781184415674852E-2</c:v>
                </c:pt>
                <c:pt idx="8">
                  <c:v>9.030007982007171E-2</c:v>
                </c:pt>
                <c:pt idx="9">
                  <c:v>9.4112349603606676E-2</c:v>
                </c:pt>
                <c:pt idx="10">
                  <c:v>9.9152575757900971E-2</c:v>
                </c:pt>
                <c:pt idx="11">
                  <c:v>0.10347686217110486</c:v>
                </c:pt>
                <c:pt idx="12">
                  <c:v>0.10744385365401041</c:v>
                </c:pt>
                <c:pt idx="13">
                  <c:v>0.11069993781824818</c:v>
                </c:pt>
                <c:pt idx="14">
                  <c:v>0.11344075670341995</c:v>
                </c:pt>
                <c:pt idx="15">
                  <c:v>0.11598571482115264</c:v>
                </c:pt>
                <c:pt idx="16">
                  <c:v>0.11834654989454785</c:v>
                </c:pt>
                <c:pt idx="17">
                  <c:v>0.1180885589595272</c:v>
                </c:pt>
                <c:pt idx="18">
                  <c:v>0.11930511254685972</c:v>
                </c:pt>
                <c:pt idx="19">
                  <c:v>0.12234393347665436</c:v>
                </c:pt>
                <c:pt idx="20">
                  <c:v>0.1243075098486944</c:v>
                </c:pt>
                <c:pt idx="21">
                  <c:v>0.12769892244287523</c:v>
                </c:pt>
                <c:pt idx="22">
                  <c:v>0.13113319832319817</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19F6-423B-9CB3-FECD75940F3C}"/>
            </c:ext>
          </c:extLst>
        </c:ser>
        <c:ser>
          <c:idx val="2"/>
          <c:order val="2"/>
          <c:tx>
            <c:strRef>
              <c:f>'Demand Summary'!$B$15</c:f>
              <c:strCache>
                <c:ptCount val="1"/>
                <c:pt idx="0">
                  <c:v>Weak</c:v>
                </c:pt>
              </c:strCache>
              <c:extLst xmlns:c15="http://schemas.microsoft.com/office/drawing/2012/chart"/>
            </c:strRef>
          </c:tx>
          <c:marker>
            <c:symbol val="none"/>
          </c:marker>
          <c:cat>
            <c:strRef>
              <c:f>'Demand Summary'!$D$12:$Z$12</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extLst xmlns:c15="http://schemas.microsoft.com/office/drawing/2012/chart"/>
            </c:strRef>
          </c:cat>
          <c:val>
            <c:numRef>
              <c:f>'Demand Summary'!$D$15:$Z$15</c:f>
              <c:numCache>
                <c:formatCode>0%</c:formatCode>
                <c:ptCount val="23"/>
                <c:pt idx="0">
                  <c:v>4.5495280066634197E-2</c:v>
                </c:pt>
                <c:pt idx="1">
                  <c:v>5.2608546723015355E-2</c:v>
                </c:pt>
                <c:pt idx="2">
                  <c:v>6.0004046407604164E-2</c:v>
                </c:pt>
                <c:pt idx="3">
                  <c:v>6.7551263234238698E-2</c:v>
                </c:pt>
                <c:pt idx="4">
                  <c:v>7.5692486500078759E-2</c:v>
                </c:pt>
                <c:pt idx="5">
                  <c:v>8.3535528118301672E-2</c:v>
                </c:pt>
                <c:pt idx="6">
                  <c:v>9.0749713006759866E-2</c:v>
                </c:pt>
                <c:pt idx="7">
                  <c:v>9.7684608372062623E-2</c:v>
                </c:pt>
                <c:pt idx="8">
                  <c:v>0.10372141513603053</c:v>
                </c:pt>
                <c:pt idx="9">
                  <c:v>0.11023208929992906</c:v>
                </c:pt>
                <c:pt idx="10">
                  <c:v>0.11698993699785597</c:v>
                </c:pt>
                <c:pt idx="11">
                  <c:v>0.12512904817769449</c:v>
                </c:pt>
                <c:pt idx="12">
                  <c:v>0.1333233476383468</c:v>
                </c:pt>
                <c:pt idx="13">
                  <c:v>0.14051018814704666</c:v>
                </c:pt>
                <c:pt idx="14">
                  <c:v>0.14979172093422102</c:v>
                </c:pt>
                <c:pt idx="15">
                  <c:v>0.15964960879004583</c:v>
                </c:pt>
                <c:pt idx="16">
                  <c:v>0.16725073180464847</c:v>
                </c:pt>
                <c:pt idx="17">
                  <c:v>0.17609047997581032</c:v>
                </c:pt>
                <c:pt idx="18">
                  <c:v>0.18299816935362431</c:v>
                </c:pt>
                <c:pt idx="19">
                  <c:v>0.18967764991195368</c:v>
                </c:pt>
                <c:pt idx="20">
                  <c:v>0.19331285992368238</c:v>
                </c:pt>
                <c:pt idx="21">
                  <c:v>0.19808822331280657</c:v>
                </c:pt>
                <c:pt idx="22">
                  <c:v>0.20162080056698717</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2-19F6-423B-9CB3-FECD75940F3C}"/>
            </c:ext>
          </c:extLst>
        </c:ser>
        <c:ser>
          <c:idx val="3"/>
          <c:order val="3"/>
          <c:tx>
            <c:strRef>
              <c:f>'Demand Summary'!$B$16</c:f>
              <c:strCache>
                <c:ptCount val="1"/>
                <c:pt idx="0">
                  <c:v>High DER</c:v>
                </c:pt>
              </c:strCache>
              <c:extLst xmlns:c15="http://schemas.microsoft.com/office/drawing/2012/chart"/>
            </c:strRef>
          </c:tx>
          <c:spPr>
            <a:ln>
              <a:solidFill>
                <a:schemeClr val="accent1"/>
              </a:solidFill>
            </a:ln>
          </c:spPr>
          <c:marker>
            <c:symbol val="none"/>
          </c:marker>
          <c:cat>
            <c:strRef>
              <c:f>'Demand Summary'!$D$12:$Z$12</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extLst xmlns:c15="http://schemas.microsoft.com/office/drawing/2012/chart"/>
            </c:strRef>
          </c:cat>
          <c:val>
            <c:numRef>
              <c:f>'Demand Summary'!$D$16:$Z$16</c:f>
              <c:numCache>
                <c:formatCode>0%</c:formatCode>
                <c:ptCount val="23"/>
                <c:pt idx="0">
                  <c:v>4.1043045562928711E-2</c:v>
                </c:pt>
                <c:pt idx="1">
                  <c:v>4.7095936976922076E-2</c:v>
                </c:pt>
                <c:pt idx="2">
                  <c:v>5.2177343036645014E-2</c:v>
                </c:pt>
                <c:pt idx="3">
                  <c:v>5.7475714609834326E-2</c:v>
                </c:pt>
                <c:pt idx="4">
                  <c:v>6.3138623731370788E-2</c:v>
                </c:pt>
                <c:pt idx="5">
                  <c:v>6.9416189570974451E-2</c:v>
                </c:pt>
                <c:pt idx="6">
                  <c:v>7.5406043038665979E-2</c:v>
                </c:pt>
                <c:pt idx="7">
                  <c:v>8.2146963819786478E-2</c:v>
                </c:pt>
                <c:pt idx="8">
                  <c:v>8.9182562227646867E-2</c:v>
                </c:pt>
                <c:pt idx="9">
                  <c:v>9.7263293007589874E-2</c:v>
                </c:pt>
                <c:pt idx="10">
                  <c:v>0.1071180725653101</c:v>
                </c:pt>
                <c:pt idx="11">
                  <c:v>0.11982372723283302</c:v>
                </c:pt>
                <c:pt idx="12">
                  <c:v>0.13380858786678465</c:v>
                </c:pt>
                <c:pt idx="13">
                  <c:v>0.15050822374729297</c:v>
                </c:pt>
                <c:pt idx="14">
                  <c:v>0.16684025423564347</c:v>
                </c:pt>
                <c:pt idx="15">
                  <c:v>0.18254460210352952</c:v>
                </c:pt>
                <c:pt idx="16">
                  <c:v>0.1962892968962098</c:v>
                </c:pt>
                <c:pt idx="17">
                  <c:v>0.20495685204534653</c:v>
                </c:pt>
                <c:pt idx="18">
                  <c:v>0.21394664714451148</c:v>
                </c:pt>
                <c:pt idx="19">
                  <c:v>0.21711720225701597</c:v>
                </c:pt>
                <c:pt idx="20">
                  <c:v>0.22095390822636152</c:v>
                </c:pt>
                <c:pt idx="21">
                  <c:v>0.22374968238958479</c:v>
                </c:pt>
                <c:pt idx="22">
                  <c:v>0.22654022567322635</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FD44-4984-88FF-4691C09130E1}"/>
            </c:ext>
          </c:extLst>
        </c:ser>
        <c:dLbls>
          <c:showLegendKey val="0"/>
          <c:showVal val="0"/>
          <c:showCatName val="0"/>
          <c:showSerName val="0"/>
          <c:showPercent val="0"/>
          <c:showBubbleSize val="0"/>
        </c:dLbls>
        <c:smooth val="0"/>
        <c:axId val="535450128"/>
        <c:axId val="535450912"/>
        <c:extLst/>
      </c:lineChart>
      <c:catAx>
        <c:axId val="535450128"/>
        <c:scaling>
          <c:orientation val="minMax"/>
        </c:scaling>
        <c:delete val="0"/>
        <c:axPos val="b"/>
        <c:numFmt formatCode="General" sourceLinked="0"/>
        <c:majorTickMark val="out"/>
        <c:minorTickMark val="none"/>
        <c:tickLblPos val="nextTo"/>
        <c:spPr>
          <a:ln w="6350">
            <a:solidFill>
              <a:sysClr val="windowText" lastClr="000000"/>
            </a:solidFill>
          </a:ln>
        </c:spPr>
        <c:crossAx val="535450912"/>
        <c:crosses val="autoZero"/>
        <c:auto val="1"/>
        <c:lblAlgn val="ctr"/>
        <c:lblOffset val="100"/>
        <c:noMultiLvlLbl val="0"/>
      </c:catAx>
      <c:valAx>
        <c:axId val="535450912"/>
        <c:scaling>
          <c:orientation val="minMax"/>
        </c:scaling>
        <c:delete val="0"/>
        <c:axPos val="l"/>
        <c:majorGridlines>
          <c:spPr>
            <a:ln>
              <a:solidFill>
                <a:schemeClr val="bg1">
                  <a:lumMod val="85000"/>
                </a:schemeClr>
              </a:solidFill>
            </a:ln>
          </c:spPr>
        </c:majorGridlines>
        <c:numFmt formatCode="0.0%" sourceLinked="0"/>
        <c:majorTickMark val="out"/>
        <c:minorTickMark val="none"/>
        <c:tickLblPos val="nextTo"/>
        <c:spPr>
          <a:ln w="6350">
            <a:solidFill>
              <a:sysClr val="windowText" lastClr="000000"/>
            </a:solidFill>
          </a:ln>
        </c:spPr>
        <c:crossAx val="535450128"/>
        <c:crosses val="autoZero"/>
        <c:crossBetween val="between"/>
      </c:valAx>
      <c:spPr>
        <a:solidFill>
          <a:srgbClr val="F5F6F7"/>
        </a:solidFill>
      </c:spPr>
    </c:plotArea>
    <c:legend>
      <c:legendPos val="b"/>
      <c:overlay val="0"/>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'Demand Summary'!$B$18</c:f>
          <c:strCache>
            <c:ptCount val="1"/>
            <c:pt idx="0">
              <c:v>Total NEM Summer DSP relative to NEM Operational Max Demand with coincident regional peaks</c:v>
            </c:pt>
          </c:strCache>
        </c:strRef>
      </c:tx>
      <c:layout>
        <c:manualLayout>
          <c:xMode val="edge"/>
          <c:yMode val="edge"/>
          <c:x val="0.37712946603241282"/>
          <c:y val="2.6458333333333334E-2"/>
        </c:manualLayout>
      </c:layout>
      <c:overlay val="0"/>
    </c:title>
    <c:autoTitleDeleted val="0"/>
    <c:plotArea>
      <c:layout/>
      <c:lineChart>
        <c:grouping val="standard"/>
        <c:varyColors val="0"/>
        <c:ser>
          <c:idx val="0"/>
          <c:order val="0"/>
          <c:tx>
            <c:strRef>
              <c:f>'Demand Summary'!$B$20</c:f>
              <c:strCache>
                <c:ptCount val="1"/>
                <c:pt idx="0">
                  <c:v>Neutral BAU</c:v>
                </c:pt>
              </c:strCache>
            </c:strRef>
          </c:tx>
          <c:spPr>
            <a:ln w="19050">
              <a:solidFill>
                <a:srgbClr val="FFC222"/>
              </a:solidFill>
            </a:ln>
          </c:spPr>
          <c:marker>
            <c:symbol val="none"/>
          </c:marker>
          <c:cat>
            <c:strRef>
              <c:f>'Demand Summary'!$D$19:$Z$19</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strRef>
          </c:cat>
          <c:val>
            <c:numRef>
              <c:f>'Demand Summary'!$D$20:$Z$20</c:f>
              <c:numCache>
                <c:formatCode>0%</c:formatCode>
                <c:ptCount val="23"/>
                <c:pt idx="0">
                  <c:v>1.1144037954778901E-2</c:v>
                </c:pt>
                <c:pt idx="1">
                  <c:v>1.125354183530654E-2</c:v>
                </c:pt>
                <c:pt idx="2">
                  <c:v>1.2716848255627635E-2</c:v>
                </c:pt>
                <c:pt idx="3">
                  <c:v>1.3926810878517963E-2</c:v>
                </c:pt>
                <c:pt idx="4">
                  <c:v>1.5546416557953222E-2</c:v>
                </c:pt>
                <c:pt idx="5">
                  <c:v>1.6806900845672396E-2</c:v>
                </c:pt>
                <c:pt idx="6">
                  <c:v>1.7932524675231321E-2</c:v>
                </c:pt>
                <c:pt idx="7">
                  <c:v>1.928773764542922E-2</c:v>
                </c:pt>
                <c:pt idx="8">
                  <c:v>2.0536807154678934E-2</c:v>
                </c:pt>
                <c:pt idx="9">
                  <c:v>2.1785126523425107E-2</c:v>
                </c:pt>
                <c:pt idx="10">
                  <c:v>2.3548929641020986E-2</c:v>
                </c:pt>
                <c:pt idx="11">
                  <c:v>2.5059489551279762E-2</c:v>
                </c:pt>
                <c:pt idx="12">
                  <c:v>2.6166376128915037E-2</c:v>
                </c:pt>
                <c:pt idx="13">
                  <c:v>2.7774157103680447E-2</c:v>
                </c:pt>
                <c:pt idx="14">
                  <c:v>2.9019130047501753E-2</c:v>
                </c:pt>
                <c:pt idx="15">
                  <c:v>3.0180549039732624E-2</c:v>
                </c:pt>
                <c:pt idx="16">
                  <c:v>3.1898370593120798E-2</c:v>
                </c:pt>
                <c:pt idx="17">
                  <c:v>3.272424338775648E-2</c:v>
                </c:pt>
                <c:pt idx="18">
                  <c:v>3.3970723338421736E-2</c:v>
                </c:pt>
                <c:pt idx="19">
                  <c:v>3.59558956999508E-2</c:v>
                </c:pt>
                <c:pt idx="20">
                  <c:v>3.685717083331079E-2</c:v>
                </c:pt>
                <c:pt idx="21">
                  <c:v>3.8383839853623015E-2</c:v>
                </c:pt>
                <c:pt idx="22">
                  <c:v>3.9918408403595979E-2</c:v>
                </c:pt>
              </c:numCache>
            </c:numRef>
          </c:val>
          <c:smooth val="0"/>
          <c:extLst>
            <c:ext xmlns:c16="http://schemas.microsoft.com/office/drawing/2014/chart" uri="{C3380CC4-5D6E-409C-BE32-E72D297353CC}">
              <c16:uniqueId val="{00000000-883A-4721-BB2D-EF418C476780}"/>
            </c:ext>
          </c:extLst>
        </c:ser>
        <c:ser>
          <c:idx val="1"/>
          <c:order val="1"/>
          <c:tx>
            <c:strRef>
              <c:f>'Demand Summary'!$B$21</c:f>
              <c:strCache>
                <c:ptCount val="1"/>
                <c:pt idx="0">
                  <c:v>Fast Change</c:v>
                </c:pt>
              </c:strCache>
            </c:strRef>
          </c:tx>
          <c:marker>
            <c:symbol val="none"/>
          </c:marker>
          <c:cat>
            <c:strRef>
              <c:f>'Demand Summary'!$D$19:$Z$19</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strRef>
          </c:cat>
          <c:val>
            <c:numRef>
              <c:f>'Demand Summary'!$D$21:$Z$21</c:f>
              <c:numCache>
                <c:formatCode>0%</c:formatCode>
                <c:ptCount val="23"/>
                <c:pt idx="0">
                  <c:v>1.089073937838673E-2</c:v>
                </c:pt>
                <c:pt idx="1">
                  <c:v>1.1029317689088321E-2</c:v>
                </c:pt>
                <c:pt idx="2">
                  <c:v>1.317824948018612E-2</c:v>
                </c:pt>
                <c:pt idx="3">
                  <c:v>1.5044253797143215E-2</c:v>
                </c:pt>
                <c:pt idx="4">
                  <c:v>1.730891943907182E-2</c:v>
                </c:pt>
                <c:pt idx="5">
                  <c:v>1.9594991979356564E-2</c:v>
                </c:pt>
                <c:pt idx="6">
                  <c:v>2.1541932605420502E-2</c:v>
                </c:pt>
                <c:pt idx="7">
                  <c:v>2.3649367387707336E-2</c:v>
                </c:pt>
                <c:pt idx="8">
                  <c:v>2.5816550764717561E-2</c:v>
                </c:pt>
                <c:pt idx="9">
                  <c:v>2.7412712676139775E-2</c:v>
                </c:pt>
                <c:pt idx="10">
                  <c:v>3.0049726424111654E-2</c:v>
                </c:pt>
                <c:pt idx="11">
                  <c:v>3.2217011783156412E-2</c:v>
                </c:pt>
                <c:pt idx="12">
                  <c:v>3.3621437744279732E-2</c:v>
                </c:pt>
                <c:pt idx="13">
                  <c:v>3.6201437954851791E-2</c:v>
                </c:pt>
                <c:pt idx="14">
                  <c:v>3.7768343191236439E-2</c:v>
                </c:pt>
                <c:pt idx="15">
                  <c:v>3.9621134254004896E-2</c:v>
                </c:pt>
                <c:pt idx="16">
                  <c:v>4.2132064722364873E-2</c:v>
                </c:pt>
                <c:pt idx="17">
                  <c:v>4.2953439765792745E-2</c:v>
                </c:pt>
                <c:pt idx="18">
                  <c:v>4.4778637202391204E-2</c:v>
                </c:pt>
                <c:pt idx="19">
                  <c:v>4.7924919700607603E-2</c:v>
                </c:pt>
                <c:pt idx="20">
                  <c:v>4.9509974361856821E-2</c:v>
                </c:pt>
                <c:pt idx="21">
                  <c:v>5.2131234393194337E-2</c:v>
                </c:pt>
                <c:pt idx="22">
                  <c:v>5.4569167178076965E-2</c:v>
                </c:pt>
              </c:numCache>
            </c:numRef>
          </c:val>
          <c:smooth val="0"/>
          <c:extLst>
            <c:ext xmlns:c16="http://schemas.microsoft.com/office/drawing/2014/chart" uri="{C3380CC4-5D6E-409C-BE32-E72D297353CC}">
              <c16:uniqueId val="{00000001-883A-4721-BB2D-EF418C476780}"/>
            </c:ext>
          </c:extLst>
        </c:ser>
        <c:ser>
          <c:idx val="2"/>
          <c:order val="2"/>
          <c:tx>
            <c:strRef>
              <c:f>'Demand Summary'!$B$22</c:f>
              <c:strCache>
                <c:ptCount val="1"/>
                <c:pt idx="0">
                  <c:v>Weak</c:v>
                </c:pt>
              </c:strCache>
            </c:strRef>
          </c:tx>
          <c:marker>
            <c:symbol val="none"/>
          </c:marker>
          <c:cat>
            <c:strRef>
              <c:f>'Demand Summary'!$D$19:$Z$19</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strRef>
          </c:cat>
          <c:val>
            <c:numRef>
              <c:f>'Demand Summary'!$D$22:$Z$22</c:f>
              <c:numCache>
                <c:formatCode>0%</c:formatCode>
                <c:ptCount val="23"/>
                <c:pt idx="0">
                  <c:v>1.1801752417383292E-2</c:v>
                </c:pt>
                <c:pt idx="1">
                  <c:v>1.2006710505048814E-2</c:v>
                </c:pt>
                <c:pt idx="2">
                  <c:v>1.2177124997861772E-2</c:v>
                </c:pt>
                <c:pt idx="3">
                  <c:v>1.2063674493277088E-2</c:v>
                </c:pt>
                <c:pt idx="4">
                  <c:v>1.2383214068076232E-2</c:v>
                </c:pt>
                <c:pt idx="5">
                  <c:v>1.2418932551257197E-2</c:v>
                </c:pt>
                <c:pt idx="6">
                  <c:v>1.2353692660703354E-2</c:v>
                </c:pt>
                <c:pt idx="7">
                  <c:v>1.2472976511568649E-2</c:v>
                </c:pt>
                <c:pt idx="8">
                  <c:v>1.2348326626447552E-2</c:v>
                </c:pt>
                <c:pt idx="9">
                  <c:v>1.2388984762739124E-2</c:v>
                </c:pt>
                <c:pt idx="10">
                  <c:v>1.2644287549545368E-2</c:v>
                </c:pt>
                <c:pt idx="11">
                  <c:v>1.2831266781212575E-2</c:v>
                </c:pt>
                <c:pt idx="12">
                  <c:v>1.2869684319095905E-2</c:v>
                </c:pt>
                <c:pt idx="13">
                  <c:v>1.3092718644785829E-2</c:v>
                </c:pt>
                <c:pt idx="14">
                  <c:v>1.3275796748702533E-2</c:v>
                </c:pt>
                <c:pt idx="15">
                  <c:v>1.3525440301803951E-2</c:v>
                </c:pt>
                <c:pt idx="16">
                  <c:v>1.3970531728364486E-2</c:v>
                </c:pt>
                <c:pt idx="17">
                  <c:v>1.4040761123417879E-2</c:v>
                </c:pt>
                <c:pt idx="18">
                  <c:v>1.4140031266699269E-2</c:v>
                </c:pt>
                <c:pt idx="19">
                  <c:v>1.4422881165752114E-2</c:v>
                </c:pt>
                <c:pt idx="20">
                  <c:v>1.417681940009223E-2</c:v>
                </c:pt>
                <c:pt idx="21">
                  <c:v>1.4253135489167878E-2</c:v>
                </c:pt>
                <c:pt idx="22">
                  <c:v>1.4329059230749057E-2</c:v>
                </c:pt>
              </c:numCache>
            </c:numRef>
          </c:val>
          <c:smooth val="0"/>
          <c:extLst>
            <c:ext xmlns:c16="http://schemas.microsoft.com/office/drawing/2014/chart" uri="{C3380CC4-5D6E-409C-BE32-E72D297353CC}">
              <c16:uniqueId val="{00000002-883A-4721-BB2D-EF418C476780}"/>
            </c:ext>
          </c:extLst>
        </c:ser>
        <c:ser>
          <c:idx val="3"/>
          <c:order val="3"/>
          <c:tx>
            <c:strRef>
              <c:f>'Demand Summary'!$B$23</c:f>
              <c:strCache>
                <c:ptCount val="1"/>
                <c:pt idx="0">
                  <c:v>High DER</c:v>
                </c:pt>
              </c:strCache>
              <c:extLst xmlns:c15="http://schemas.microsoft.com/office/drawing/2012/chart"/>
            </c:strRef>
          </c:tx>
          <c:spPr>
            <a:ln>
              <a:solidFill>
                <a:schemeClr val="accent1"/>
              </a:solidFill>
            </a:ln>
          </c:spPr>
          <c:marker>
            <c:symbol val="none"/>
          </c:marker>
          <c:cat>
            <c:strRef>
              <c:f>'Demand Summary'!$D$19:$Z$19</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extLst xmlns:c15="http://schemas.microsoft.com/office/drawing/2012/chart"/>
            </c:strRef>
          </c:cat>
          <c:val>
            <c:numRef>
              <c:f>'Demand Summary'!$D$23:$Z$23</c:f>
              <c:numCache>
                <c:formatCode>0%</c:formatCode>
                <c:ptCount val="23"/>
                <c:pt idx="0">
                  <c:v>1.1144037954778901E-2</c:v>
                </c:pt>
                <c:pt idx="1">
                  <c:v>1.125354183530654E-2</c:v>
                </c:pt>
                <c:pt idx="2">
                  <c:v>1.3586386882174194E-2</c:v>
                </c:pt>
                <c:pt idx="3">
                  <c:v>1.5623117684959248E-2</c:v>
                </c:pt>
                <c:pt idx="4">
                  <c:v>1.8032689285425507E-2</c:v>
                </c:pt>
                <c:pt idx="5">
                  <c:v>2.0258174463998607E-2</c:v>
                </c:pt>
                <c:pt idx="6">
                  <c:v>2.2328553402970325E-2</c:v>
                </c:pt>
                <c:pt idx="7">
                  <c:v>2.46134981445689E-2</c:v>
                </c:pt>
                <c:pt idx="8">
                  <c:v>2.6842113916353428E-2</c:v>
                </c:pt>
                <c:pt idx="9">
                  <c:v>2.8756429248946069E-2</c:v>
                </c:pt>
                <c:pt idx="10">
                  <c:v>3.1607410169688668E-2</c:v>
                </c:pt>
                <c:pt idx="11">
                  <c:v>3.3967044907703831E-2</c:v>
                </c:pt>
                <c:pt idx="12">
                  <c:v>3.5798759613603404E-2</c:v>
                </c:pt>
                <c:pt idx="13">
                  <c:v>3.8556276130515356E-2</c:v>
                </c:pt>
                <c:pt idx="14">
                  <c:v>4.0589716335447071E-2</c:v>
                </c:pt>
                <c:pt idx="15">
                  <c:v>4.2574637177192988E-2</c:v>
                </c:pt>
                <c:pt idx="16">
                  <c:v>4.5467510692683212E-2</c:v>
                </c:pt>
                <c:pt idx="17">
                  <c:v>4.6815514544355674E-2</c:v>
                </c:pt>
                <c:pt idx="18">
                  <c:v>4.9265488811739207E-2</c:v>
                </c:pt>
                <c:pt idx="19">
                  <c:v>5.2377444890021697E-2</c:v>
                </c:pt>
                <c:pt idx="20">
                  <c:v>5.4469017164849601E-2</c:v>
                </c:pt>
                <c:pt idx="21">
                  <c:v>5.7116925585888545E-2</c:v>
                </c:pt>
                <c:pt idx="22">
                  <c:v>5.9787774858920152E-2</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2CA4-4E45-955B-B4A43FD4925B}"/>
            </c:ext>
          </c:extLst>
        </c:ser>
        <c:dLbls>
          <c:showLegendKey val="0"/>
          <c:showVal val="0"/>
          <c:showCatName val="0"/>
          <c:showSerName val="0"/>
          <c:showPercent val="0"/>
          <c:showBubbleSize val="0"/>
        </c:dLbls>
        <c:smooth val="0"/>
        <c:axId val="535450128"/>
        <c:axId val="535450912"/>
        <c:extLst/>
      </c:lineChart>
      <c:catAx>
        <c:axId val="535450128"/>
        <c:scaling>
          <c:orientation val="minMax"/>
        </c:scaling>
        <c:delete val="0"/>
        <c:axPos val="b"/>
        <c:numFmt formatCode="General" sourceLinked="0"/>
        <c:majorTickMark val="out"/>
        <c:minorTickMark val="none"/>
        <c:tickLblPos val="nextTo"/>
        <c:spPr>
          <a:ln w="6350">
            <a:solidFill>
              <a:sysClr val="windowText" lastClr="000000"/>
            </a:solidFill>
          </a:ln>
        </c:spPr>
        <c:crossAx val="535450912"/>
        <c:crosses val="autoZero"/>
        <c:auto val="1"/>
        <c:lblAlgn val="ctr"/>
        <c:lblOffset val="100"/>
        <c:noMultiLvlLbl val="0"/>
      </c:catAx>
      <c:valAx>
        <c:axId val="53545091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spPr>
          <a:ln w="6350">
            <a:solidFill>
              <a:sysClr val="windowText" lastClr="000000"/>
            </a:solidFill>
          </a:ln>
        </c:spPr>
        <c:crossAx val="535450128"/>
        <c:crosses val="autoZero"/>
        <c:crossBetween val="between"/>
      </c:valAx>
      <c:spPr>
        <a:solidFill>
          <a:srgbClr val="F5F6F7"/>
        </a:solidFill>
      </c:spPr>
    </c:plotArea>
    <c:legend>
      <c:legendPos val="b"/>
      <c:overlay val="0"/>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'Demand Summary'!$B$32</c:f>
          <c:strCache>
            <c:ptCount val="1"/>
            <c:pt idx="0">
              <c:v>Battery Storage Capacity Relative to Operational Max Demand</c:v>
            </c:pt>
          </c:strCache>
        </c:strRef>
      </c:tx>
      <c:overlay val="0"/>
    </c:title>
    <c:autoTitleDeleted val="0"/>
    <c:plotArea>
      <c:layout/>
      <c:lineChart>
        <c:grouping val="standard"/>
        <c:varyColors val="0"/>
        <c:ser>
          <c:idx val="0"/>
          <c:order val="0"/>
          <c:tx>
            <c:strRef>
              <c:f>'Demand Summary'!$B$34</c:f>
              <c:strCache>
                <c:ptCount val="1"/>
                <c:pt idx="0">
                  <c:v>Neutral BAU</c:v>
                </c:pt>
              </c:strCache>
            </c:strRef>
          </c:tx>
          <c:spPr>
            <a:ln w="19050">
              <a:solidFill>
                <a:srgbClr val="FFC222"/>
              </a:solidFill>
            </a:ln>
          </c:spPr>
          <c:marker>
            <c:symbol val="none"/>
          </c:marker>
          <c:cat>
            <c:strRef>
              <c:f>'Demand Summary'!$D$33:$Z$33</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strRef>
          </c:cat>
          <c:val>
            <c:numRef>
              <c:f>'Demand Summary'!$D$34:$Z$34</c:f>
              <c:numCache>
                <c:formatCode>0.0%</c:formatCode>
                <c:ptCount val="23"/>
                <c:pt idx="0">
                  <c:v>3.1057611408095071E-3</c:v>
                </c:pt>
                <c:pt idx="1">
                  <c:v>8.2065505148477304E-3</c:v>
                </c:pt>
                <c:pt idx="2">
                  <c:v>1.5958334977312916E-2</c:v>
                </c:pt>
                <c:pt idx="3">
                  <c:v>2.5950632227660548E-2</c:v>
                </c:pt>
                <c:pt idx="4">
                  <c:v>3.5252383181899445E-2</c:v>
                </c:pt>
                <c:pt idx="5">
                  <c:v>4.4254648802267246E-2</c:v>
                </c:pt>
                <c:pt idx="6">
                  <c:v>5.2385256592259205E-2</c:v>
                </c:pt>
                <c:pt idx="7">
                  <c:v>6.0392999957285066E-2</c:v>
                </c:pt>
                <c:pt idx="8">
                  <c:v>6.8055170355835151E-2</c:v>
                </c:pt>
                <c:pt idx="9">
                  <c:v>7.4563677884660687E-2</c:v>
                </c:pt>
                <c:pt idx="10">
                  <c:v>8.2143293374157988E-2</c:v>
                </c:pt>
                <c:pt idx="11">
                  <c:v>8.9803394358968919E-2</c:v>
                </c:pt>
                <c:pt idx="12">
                  <c:v>9.624717561113065E-2</c:v>
                </c:pt>
                <c:pt idx="13">
                  <c:v>0.10342627438967231</c:v>
                </c:pt>
                <c:pt idx="14">
                  <c:v>0.10938161552493694</c:v>
                </c:pt>
                <c:pt idx="15">
                  <c:v>0.11432357871478119</c:v>
                </c:pt>
                <c:pt idx="16">
                  <c:v>0.12046655502629042</c:v>
                </c:pt>
                <c:pt idx="17">
                  <c:v>0.12394923809352389</c:v>
                </c:pt>
                <c:pt idx="18">
                  <c:v>0.12768822251296597</c:v>
                </c:pt>
                <c:pt idx="19">
                  <c:v>0.13325893277263343</c:v>
                </c:pt>
                <c:pt idx="20">
                  <c:v>0.13800568446544259</c:v>
                </c:pt>
                <c:pt idx="21">
                  <c:v>0.14148090072070013</c:v>
                </c:pt>
                <c:pt idx="22">
                  <c:v>0.14596914007346548</c:v>
                </c:pt>
              </c:numCache>
            </c:numRef>
          </c:val>
          <c:smooth val="0"/>
          <c:extLst>
            <c:ext xmlns:c16="http://schemas.microsoft.com/office/drawing/2014/chart" uri="{C3380CC4-5D6E-409C-BE32-E72D297353CC}">
              <c16:uniqueId val="{00000000-B8B0-417E-87DC-BA5981391AB5}"/>
            </c:ext>
          </c:extLst>
        </c:ser>
        <c:ser>
          <c:idx val="1"/>
          <c:order val="1"/>
          <c:tx>
            <c:strRef>
              <c:f>'Demand Summary'!$B$35</c:f>
              <c:strCache>
                <c:ptCount val="1"/>
                <c:pt idx="0">
                  <c:v>Fast Change</c:v>
                </c:pt>
              </c:strCache>
            </c:strRef>
          </c:tx>
          <c:marker>
            <c:symbol val="none"/>
          </c:marker>
          <c:cat>
            <c:strRef>
              <c:f>'Demand Summary'!$D$33:$Z$33</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strRef>
          </c:cat>
          <c:val>
            <c:numRef>
              <c:f>'Demand Summary'!$D$35:$Z$35</c:f>
              <c:numCache>
                <c:formatCode>0.0%</c:formatCode>
                <c:ptCount val="23"/>
                <c:pt idx="0">
                  <c:v>3.0351686967803816E-3</c:v>
                </c:pt>
                <c:pt idx="1">
                  <c:v>8.0430369464513964E-3</c:v>
                </c:pt>
                <c:pt idx="2">
                  <c:v>1.5478943846015053E-2</c:v>
                </c:pt>
                <c:pt idx="3">
                  <c:v>2.4989115828340996E-2</c:v>
                </c:pt>
                <c:pt idx="4">
                  <c:v>3.3837474315267652E-2</c:v>
                </c:pt>
                <c:pt idx="5">
                  <c:v>4.2805904839586628E-2</c:v>
                </c:pt>
                <c:pt idx="6">
                  <c:v>5.0539757173789342E-2</c:v>
                </c:pt>
                <c:pt idx="7">
                  <c:v>5.8027356991138632E-2</c:v>
                </c:pt>
                <c:pt idx="8">
                  <c:v>6.5454969968758936E-2</c:v>
                </c:pt>
                <c:pt idx="9">
                  <c:v>7.107950226481452E-2</c:v>
                </c:pt>
                <c:pt idx="10">
                  <c:v>7.8095088468721083E-2</c:v>
                </c:pt>
                <c:pt idx="11">
                  <c:v>8.5176588722740434E-2</c:v>
                </c:pt>
                <c:pt idx="12">
                  <c:v>9.0393311326986067E-2</c:v>
                </c:pt>
                <c:pt idx="13">
                  <c:v>9.7109478170166644E-2</c:v>
                </c:pt>
                <c:pt idx="14">
                  <c:v>0.10177854803951765</c:v>
                </c:pt>
                <c:pt idx="15">
                  <c:v>0.10639268261534687</c:v>
                </c:pt>
                <c:pt idx="16">
                  <c:v>0.11162926265204057</c:v>
                </c:pt>
                <c:pt idx="17">
                  <c:v>0.11372396916457639</c:v>
                </c:pt>
                <c:pt idx="18">
                  <c:v>0.11605902486374726</c:v>
                </c:pt>
                <c:pt idx="19">
                  <c:v>0.12193079799762792</c:v>
                </c:pt>
                <c:pt idx="20">
                  <c:v>0.12544118207596139</c:v>
                </c:pt>
                <c:pt idx="21">
                  <c:v>0.12913114496227901</c:v>
                </c:pt>
                <c:pt idx="22">
                  <c:v>0.13322814616039613</c:v>
                </c:pt>
              </c:numCache>
            </c:numRef>
          </c:val>
          <c:smooth val="0"/>
          <c:extLst>
            <c:ext xmlns:c16="http://schemas.microsoft.com/office/drawing/2014/chart" uri="{C3380CC4-5D6E-409C-BE32-E72D297353CC}">
              <c16:uniqueId val="{00000001-B8B0-417E-87DC-BA5981391AB5}"/>
            </c:ext>
          </c:extLst>
        </c:ser>
        <c:ser>
          <c:idx val="2"/>
          <c:order val="2"/>
          <c:tx>
            <c:strRef>
              <c:f>'Demand Summary'!$B$36</c:f>
              <c:strCache>
                <c:ptCount val="1"/>
                <c:pt idx="0">
                  <c:v>Weak</c:v>
                </c:pt>
              </c:strCache>
              <c:extLst xmlns:c15="http://schemas.microsoft.com/office/drawing/2012/chart"/>
            </c:strRef>
          </c:tx>
          <c:marker>
            <c:symbol val="none"/>
          </c:marker>
          <c:cat>
            <c:strRef>
              <c:f>'Demand Summary'!$D$33:$Z$33</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extLst xmlns:c15="http://schemas.microsoft.com/office/drawing/2012/chart"/>
            </c:strRef>
          </c:cat>
          <c:val>
            <c:numRef>
              <c:f>'Demand Summary'!$D$36:$Z$36</c:f>
              <c:numCache>
                <c:formatCode>0.0%</c:formatCode>
                <c:ptCount val="23"/>
                <c:pt idx="0">
                  <c:v>3.2890613079476806E-3</c:v>
                </c:pt>
                <c:pt idx="1">
                  <c:v>8.7557924179656292E-3</c:v>
                </c:pt>
                <c:pt idx="2">
                  <c:v>1.7053197685560954E-2</c:v>
                </c:pt>
                <c:pt idx="3">
                  <c:v>2.7712341511821947E-2</c:v>
                </c:pt>
                <c:pt idx="4">
                  <c:v>3.7815214571494046E-2</c:v>
                </c:pt>
                <c:pt idx="5">
                  <c:v>4.77986409952647E-2</c:v>
                </c:pt>
                <c:pt idx="6">
                  <c:v>5.6853513735315366E-2</c:v>
                </c:pt>
                <c:pt idx="7">
                  <c:v>6.5927013989990582E-2</c:v>
                </c:pt>
                <c:pt idx="8">
                  <c:v>7.406087648922674E-2</c:v>
                </c:pt>
                <c:pt idx="9">
                  <c:v>8.1573582430972041E-2</c:v>
                </c:pt>
                <c:pt idx="10">
                  <c:v>8.9600326606474753E-2</c:v>
                </c:pt>
                <c:pt idx="11">
                  <c:v>9.8434081403088625E-2</c:v>
                </c:pt>
                <c:pt idx="12">
                  <c:v>0.10683074753487584</c:v>
                </c:pt>
                <c:pt idx="13">
                  <c:v>0.11583371273572375</c:v>
                </c:pt>
                <c:pt idx="14">
                  <c:v>0.12498398972693599</c:v>
                </c:pt>
                <c:pt idx="15">
                  <c:v>0.13404312209600003</c:v>
                </c:pt>
                <c:pt idx="16">
                  <c:v>0.14357070892069207</c:v>
                </c:pt>
                <c:pt idx="17">
                  <c:v>0.15053065712489694</c:v>
                </c:pt>
                <c:pt idx="18">
                  <c:v>0.15654463250114359</c:v>
                </c:pt>
                <c:pt idx="19">
                  <c:v>0.16421485236337727</c:v>
                </c:pt>
                <c:pt idx="20">
                  <c:v>0.17007345132114005</c:v>
                </c:pt>
                <c:pt idx="21">
                  <c:v>0.1743780354448993</c:v>
                </c:pt>
                <c:pt idx="22">
                  <c:v>0.17995110725902361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2-B8B0-417E-87DC-BA5981391AB5}"/>
            </c:ext>
          </c:extLst>
        </c:ser>
        <c:ser>
          <c:idx val="3"/>
          <c:order val="3"/>
          <c:tx>
            <c:strRef>
              <c:f>'Demand Summary'!$B$37</c:f>
              <c:strCache>
                <c:ptCount val="1"/>
                <c:pt idx="0">
                  <c:v>High DER</c:v>
                </c:pt>
              </c:strCache>
              <c:extLst xmlns:c15="http://schemas.microsoft.com/office/drawing/2012/chart"/>
            </c:strRef>
          </c:tx>
          <c:spPr>
            <a:ln>
              <a:solidFill>
                <a:schemeClr val="accent1"/>
              </a:solidFill>
            </a:ln>
          </c:spPr>
          <c:marker>
            <c:symbol val="none"/>
          </c:marker>
          <c:cat>
            <c:strRef>
              <c:f>'Demand Summary'!$D$33:$Z$33</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extLst xmlns:c15="http://schemas.microsoft.com/office/drawing/2012/chart"/>
            </c:strRef>
          </c:cat>
          <c:val>
            <c:numRef>
              <c:f>'Demand Summary'!$D$37:$Z$37</c:f>
              <c:numCache>
                <c:formatCode>0.0%</c:formatCode>
                <c:ptCount val="23"/>
                <c:pt idx="0">
                  <c:v>4.0922992586247585E-3</c:v>
                </c:pt>
                <c:pt idx="1">
                  <c:v>6.8234947517745656E-3</c:v>
                </c:pt>
                <c:pt idx="2">
                  <c:v>1.0572103966934634E-2</c:v>
                </c:pt>
                <c:pt idx="3">
                  <c:v>1.5006735109053931E-2</c:v>
                </c:pt>
                <c:pt idx="4">
                  <c:v>2.0809976557760276E-2</c:v>
                </c:pt>
                <c:pt idx="5">
                  <c:v>2.7773054083954814E-2</c:v>
                </c:pt>
                <c:pt idx="6">
                  <c:v>3.5734815178612087E-2</c:v>
                </c:pt>
                <c:pt idx="7">
                  <c:v>4.4961259016976292E-2</c:v>
                </c:pt>
                <c:pt idx="8">
                  <c:v>5.5506987632810659E-2</c:v>
                </c:pt>
                <c:pt idx="9">
                  <c:v>6.6496771580909109E-2</c:v>
                </c:pt>
                <c:pt idx="10">
                  <c:v>7.9853275817259969E-2</c:v>
                </c:pt>
                <c:pt idx="11">
                  <c:v>9.4859840847181159E-2</c:v>
                </c:pt>
                <c:pt idx="12">
                  <c:v>0.11030987722386645</c:v>
                </c:pt>
                <c:pt idx="13">
                  <c:v>0.12913053954515194</c:v>
                </c:pt>
                <c:pt idx="14">
                  <c:v>0.1500420744837421</c:v>
                </c:pt>
                <c:pt idx="15">
                  <c:v>0.17345334609379554</c:v>
                </c:pt>
                <c:pt idx="16">
                  <c:v>0.20327784483159139</c:v>
                </c:pt>
                <c:pt idx="17">
                  <c:v>0.23311345750485835</c:v>
                </c:pt>
                <c:pt idx="18">
                  <c:v>0.26559679428580057</c:v>
                </c:pt>
                <c:pt idx="19">
                  <c:v>0.30265231397676762</c:v>
                </c:pt>
                <c:pt idx="20">
                  <c:v>0.33642466866613163</c:v>
                </c:pt>
                <c:pt idx="21">
                  <c:v>0.36601460324755758</c:v>
                </c:pt>
                <c:pt idx="22">
                  <c:v>0.39124134334768285</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FAF8-4963-8064-E6F81922BC24}"/>
            </c:ext>
          </c:extLst>
        </c:ser>
        <c:dLbls>
          <c:showLegendKey val="0"/>
          <c:showVal val="0"/>
          <c:showCatName val="0"/>
          <c:showSerName val="0"/>
          <c:showPercent val="0"/>
          <c:showBubbleSize val="0"/>
        </c:dLbls>
        <c:smooth val="0"/>
        <c:axId val="535450128"/>
        <c:axId val="535450912"/>
        <c:extLst/>
      </c:lineChart>
      <c:catAx>
        <c:axId val="535450128"/>
        <c:scaling>
          <c:orientation val="minMax"/>
        </c:scaling>
        <c:delete val="0"/>
        <c:axPos val="b"/>
        <c:numFmt formatCode="General" sourceLinked="0"/>
        <c:majorTickMark val="out"/>
        <c:minorTickMark val="none"/>
        <c:tickLblPos val="nextTo"/>
        <c:spPr>
          <a:ln w="6350">
            <a:solidFill>
              <a:sysClr val="windowText" lastClr="000000"/>
            </a:solidFill>
          </a:ln>
        </c:spPr>
        <c:crossAx val="535450912"/>
        <c:crosses val="autoZero"/>
        <c:auto val="1"/>
        <c:lblAlgn val="ctr"/>
        <c:lblOffset val="100"/>
        <c:noMultiLvlLbl val="0"/>
      </c:catAx>
      <c:valAx>
        <c:axId val="535450912"/>
        <c:scaling>
          <c:orientation val="minMax"/>
        </c:scaling>
        <c:delete val="0"/>
        <c:axPos val="l"/>
        <c:majorGridlines>
          <c:spPr>
            <a:ln>
              <a:solidFill>
                <a:schemeClr val="bg1">
                  <a:lumMod val="85000"/>
                </a:schemeClr>
              </a:solidFill>
            </a:ln>
          </c:spPr>
        </c:majorGridlines>
        <c:numFmt formatCode="0.0%" sourceLinked="0"/>
        <c:majorTickMark val="out"/>
        <c:minorTickMark val="none"/>
        <c:tickLblPos val="nextTo"/>
        <c:spPr>
          <a:ln w="6350">
            <a:solidFill>
              <a:sysClr val="windowText" lastClr="000000"/>
            </a:solidFill>
          </a:ln>
        </c:spPr>
        <c:crossAx val="535450128"/>
        <c:crosses val="autoZero"/>
        <c:crossBetween val="between"/>
      </c:valAx>
      <c:spPr>
        <a:solidFill>
          <a:srgbClr val="F5F6F7"/>
        </a:solidFill>
      </c:spPr>
    </c:plotArea>
    <c:legend>
      <c:legendPos val="b"/>
      <c:overlay val="0"/>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2"/>
            </a:solidFill>
            <a:round/>
          </a:ln>
          <a:effectLst/>
        </c:spPr>
        <c:marker>
          <c:symbol val="none"/>
        </c:marker>
      </c:pivotFmt>
      <c:pivotFmt>
        <c:idx val="1"/>
        <c:spPr>
          <a:solidFill>
            <a:schemeClr val="accent1"/>
          </a:solidFill>
          <a:ln w="28575" cap="rnd">
            <a:solidFill>
              <a:schemeClr val="tx2"/>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3"/>
            </a:solidFill>
            <a:round/>
          </a:ln>
          <a:effectLst/>
        </c:spPr>
        <c:marker>
          <c:symbol val="none"/>
        </c:marker>
      </c:pivotFmt>
      <c:pivotFmt>
        <c:idx val="4"/>
        <c:spPr>
          <a:solidFill>
            <a:schemeClr val="accent1"/>
          </a:solidFill>
          <a:ln w="28575" cap="rnd">
            <a:solidFill>
              <a:schemeClr val="bg2"/>
            </a:solidFill>
            <a:round/>
          </a:ln>
          <a:effectLst/>
        </c:spPr>
        <c:marker>
          <c:symbol val="none"/>
        </c:marker>
      </c:pivotFmt>
      <c:pivotFmt>
        <c:idx val="5"/>
        <c:spPr>
          <a:solidFill>
            <a:schemeClr val="accent1"/>
          </a:solidFill>
          <a:ln w="28575" cap="rnd">
            <a:solidFill>
              <a:schemeClr val="accent2"/>
            </a:solidFill>
            <a:round/>
          </a:ln>
          <a:effectLst/>
        </c:spPr>
        <c:marker>
          <c:symbol val="none"/>
        </c:marker>
      </c:pivotFmt>
      <c:pivotFmt>
        <c:idx val="6"/>
        <c:spPr>
          <a:solidFill>
            <a:schemeClr val="accent1"/>
          </a:solidFill>
          <a:ln w="28575" cap="rnd">
            <a:solidFill>
              <a:schemeClr val="tx2"/>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3"/>
            </a:solidFill>
            <a:round/>
          </a:ln>
          <a:effectLst/>
        </c:spPr>
        <c:marker>
          <c:symbol val="none"/>
        </c:marker>
      </c:pivotFmt>
      <c:pivotFmt>
        <c:idx val="9"/>
        <c:spPr>
          <a:solidFill>
            <a:schemeClr val="accent1"/>
          </a:solidFill>
          <a:ln w="28575" cap="rnd">
            <a:solidFill>
              <a:schemeClr val="bg2"/>
            </a:solidFill>
            <a:round/>
          </a:ln>
          <a:effectLst/>
        </c:spPr>
        <c:marker>
          <c:symbol val="none"/>
        </c:marker>
      </c:pivotFmt>
    </c:pivotFmts>
    <c:plotArea>
      <c:layout/>
      <c:lineChart>
        <c:grouping val="standard"/>
        <c:varyColors val="0"/>
        <c:ser>
          <c:idx val="0"/>
          <c:order val="0"/>
          <c:tx>
            <c:v>NSW</c:v>
          </c:tx>
          <c:spPr>
            <a:ln w="28575" cap="rnd">
              <a:solidFill>
                <a:schemeClr val="accent2"/>
              </a:solidFill>
              <a:round/>
            </a:ln>
            <a:effectLst/>
          </c:spPr>
          <c:marker>
            <c:symbol val="none"/>
          </c:marker>
          <c:cat>
            <c:strLit>
              <c:ptCount val="48"/>
              <c:pt idx="0">
                <c:v>00:30:00</c:v>
              </c:pt>
              <c:pt idx="1">
                <c:v>01:00:00</c:v>
              </c:pt>
              <c:pt idx="2">
                <c:v>01:30:00</c:v>
              </c:pt>
              <c:pt idx="3">
                <c:v>02:00:00</c:v>
              </c:pt>
              <c:pt idx="4">
                <c:v>02:30:00</c:v>
              </c:pt>
              <c:pt idx="5">
                <c:v>03:00:00</c:v>
              </c:pt>
              <c:pt idx="6">
                <c:v>03:30:00</c:v>
              </c:pt>
              <c:pt idx="7">
                <c:v>04:00:00</c:v>
              </c:pt>
              <c:pt idx="8">
                <c:v>04:30:00</c:v>
              </c:pt>
              <c:pt idx="9">
                <c:v>05:00:00</c:v>
              </c:pt>
              <c:pt idx="10">
                <c:v>05:30:00</c:v>
              </c:pt>
              <c:pt idx="11">
                <c:v>06:00:00</c:v>
              </c:pt>
              <c:pt idx="12">
                <c:v>06:30:00</c:v>
              </c:pt>
              <c:pt idx="13">
                <c:v>07:00:00</c:v>
              </c:pt>
              <c:pt idx="14">
                <c:v>07:30:00</c:v>
              </c:pt>
              <c:pt idx="15">
                <c:v>08:00:00</c:v>
              </c:pt>
              <c:pt idx="16">
                <c:v>08:30:00</c:v>
              </c:pt>
              <c:pt idx="17">
                <c:v>09:00:00</c:v>
              </c:pt>
              <c:pt idx="18">
                <c:v>09:30:00</c:v>
              </c:pt>
              <c:pt idx="19">
                <c:v>10:00:00</c:v>
              </c:pt>
              <c:pt idx="20">
                <c:v>10:30:00</c:v>
              </c:pt>
              <c:pt idx="21">
                <c:v>11:00:00</c:v>
              </c:pt>
              <c:pt idx="22">
                <c:v>11:30:00</c:v>
              </c:pt>
              <c:pt idx="23">
                <c:v>12:00:00</c:v>
              </c:pt>
              <c:pt idx="24">
                <c:v>12:30:00</c:v>
              </c:pt>
              <c:pt idx="25">
                <c:v>13:00:00</c:v>
              </c:pt>
              <c:pt idx="26">
                <c:v>13:30:00</c:v>
              </c:pt>
              <c:pt idx="27">
                <c:v>14:00:00</c:v>
              </c:pt>
              <c:pt idx="28">
                <c:v>14:30:00</c:v>
              </c:pt>
              <c:pt idx="29">
                <c:v>15:00:00</c:v>
              </c:pt>
              <c:pt idx="30">
                <c:v>15:30:00</c:v>
              </c:pt>
              <c:pt idx="31">
                <c:v>16:00:00</c:v>
              </c:pt>
              <c:pt idx="32">
                <c:v>16:30:00</c:v>
              </c:pt>
              <c:pt idx="33">
                <c:v>17:00:00</c:v>
              </c:pt>
              <c:pt idx="34">
                <c:v>17:30:00</c:v>
              </c:pt>
              <c:pt idx="35">
                <c:v>18:00:00</c:v>
              </c:pt>
              <c:pt idx="36">
                <c:v>18:30:00</c:v>
              </c:pt>
              <c:pt idx="37">
                <c:v>19:00:00</c:v>
              </c:pt>
              <c:pt idx="38">
                <c:v>19:30:00</c:v>
              </c:pt>
              <c:pt idx="39">
                <c:v>20:00:00</c:v>
              </c:pt>
              <c:pt idx="40">
                <c:v>20:30:00</c:v>
              </c:pt>
              <c:pt idx="41">
                <c:v>21:00:00</c:v>
              </c:pt>
              <c:pt idx="42">
                <c:v>21:30:00</c:v>
              </c:pt>
              <c:pt idx="43">
                <c:v>22:00:00</c:v>
              </c:pt>
              <c:pt idx="44">
                <c:v>22:30:00</c:v>
              </c:pt>
              <c:pt idx="45">
                <c:v>23:00:00</c:v>
              </c:pt>
              <c:pt idx="46">
                <c:v>23:30:00</c:v>
              </c:pt>
              <c:pt idx="47">
                <c:v>00:00:00</c:v>
              </c:pt>
            </c:strLit>
          </c:cat>
          <c:val>
            <c:numLit>
              <c:formatCode>General</c:formatCode>
              <c:ptCount val="48"/>
              <c:pt idx="0">
                <c:v>6.1064679999999996E-2</c:v>
              </c:pt>
              <c:pt idx="1">
                <c:v>8.2129359999999998E-2</c:v>
              </c:pt>
              <c:pt idx="2">
                <c:v>0.10319404</c:v>
              </c:pt>
              <c:pt idx="3">
                <c:v>0.12425872</c:v>
              </c:pt>
              <c:pt idx="4">
                <c:v>0.14532339999999999</c:v>
              </c:pt>
              <c:pt idx="5">
                <c:v>0.16638807999999999</c:v>
              </c:pt>
              <c:pt idx="6">
                <c:v>0.18745276</c:v>
              </c:pt>
              <c:pt idx="7">
                <c:v>0.20851744</c:v>
              </c:pt>
              <c:pt idx="8">
                <c:v>0.22958212</c:v>
              </c:pt>
              <c:pt idx="9">
                <c:v>0.2506468</c:v>
              </c:pt>
              <c:pt idx="10">
                <c:v>0.27171148000000001</c:v>
              </c:pt>
              <c:pt idx="11">
                <c:v>0.29277616000000001</c:v>
              </c:pt>
              <c:pt idx="12">
                <c:v>0.28141216000000002</c:v>
              </c:pt>
              <c:pt idx="13">
                <c:v>0.30115105000000003</c:v>
              </c:pt>
              <c:pt idx="14">
                <c:v>0.33125757000000006</c:v>
              </c:pt>
              <c:pt idx="15">
                <c:v>0.36617708000000004</c:v>
              </c:pt>
              <c:pt idx="16">
                <c:v>0.40109659000000003</c:v>
              </c:pt>
              <c:pt idx="17">
                <c:v>0.43601610000000002</c:v>
              </c:pt>
              <c:pt idx="18">
                <c:v>0.47093561</c:v>
              </c:pt>
              <c:pt idx="19">
                <c:v>0.50585511999999999</c:v>
              </c:pt>
              <c:pt idx="20">
                <c:v>0.54077463000000003</c:v>
              </c:pt>
              <c:pt idx="21">
                <c:v>0.57569414000000008</c:v>
              </c:pt>
              <c:pt idx="22">
                <c:v>0.61061365000000012</c:v>
              </c:pt>
              <c:pt idx="23">
                <c:v>0.64553316000000016</c:v>
              </c:pt>
              <c:pt idx="24">
                <c:v>0.6804526700000002</c:v>
              </c:pt>
              <c:pt idx="25">
                <c:v>0.71537218000000025</c:v>
              </c:pt>
              <c:pt idx="26">
                <c:v>0.75029169000000029</c:v>
              </c:pt>
              <c:pt idx="27">
                <c:v>0.78521120000000033</c:v>
              </c:pt>
              <c:pt idx="28">
                <c:v>0.82013071000000037</c:v>
              </c:pt>
              <c:pt idx="29">
                <c:v>0.85505022000000042</c:v>
              </c:pt>
              <c:pt idx="30">
                <c:v>0.88996973000000046</c:v>
              </c:pt>
              <c:pt idx="31">
                <c:v>0.9248892400000005</c:v>
              </c:pt>
              <c:pt idx="32">
                <c:v>0.95980875000000054</c:v>
              </c:pt>
              <c:pt idx="33">
                <c:v>0.99010000000000054</c:v>
              </c:pt>
              <c:pt idx="34">
                <c:v>0.98805462000000055</c:v>
              </c:pt>
              <c:pt idx="35">
                <c:v>0.94240043000000051</c:v>
              </c:pt>
              <c:pt idx="36">
                <c:v>0.85387917000000046</c:v>
              </c:pt>
              <c:pt idx="37">
                <c:v>0.75387917000000049</c:v>
              </c:pt>
              <c:pt idx="38">
                <c:v>0.65387917000000051</c:v>
              </c:pt>
              <c:pt idx="39">
                <c:v>0.55387917000000053</c:v>
              </c:pt>
              <c:pt idx="40">
                <c:v>0.45387917000000055</c:v>
              </c:pt>
              <c:pt idx="41">
                <c:v>0.35387917000000058</c:v>
              </c:pt>
              <c:pt idx="42">
                <c:v>0.2538791700000006</c:v>
              </c:pt>
              <c:pt idx="43">
                <c:v>0.15387917000000059</c:v>
              </c:pt>
              <c:pt idx="44">
                <c:v>8.7212170000000588E-2</c:v>
              </c:pt>
              <c:pt idx="45">
                <c:v>5.3879170000000587E-2</c:v>
              </c:pt>
              <c:pt idx="46">
                <c:v>5.3879170000000587E-2</c:v>
              </c:pt>
              <c:pt idx="47">
                <c:v>5.3879170000000587E-2</c:v>
              </c:pt>
            </c:numLit>
          </c:val>
          <c:smooth val="0"/>
          <c:extLst>
            <c:ext xmlns:c16="http://schemas.microsoft.com/office/drawing/2014/chart" uri="{C3380CC4-5D6E-409C-BE32-E72D297353CC}">
              <c16:uniqueId val="{00000000-CAEC-4562-B7F1-0129C51E1641}"/>
            </c:ext>
          </c:extLst>
        </c:ser>
        <c:ser>
          <c:idx val="1"/>
          <c:order val="1"/>
          <c:tx>
            <c:v>QLD</c:v>
          </c:tx>
          <c:spPr>
            <a:ln w="28575" cap="rnd">
              <a:solidFill>
                <a:schemeClr val="tx2"/>
              </a:solidFill>
              <a:round/>
            </a:ln>
            <a:effectLst/>
          </c:spPr>
          <c:marker>
            <c:symbol val="none"/>
          </c:marker>
          <c:cat>
            <c:strLit>
              <c:ptCount val="48"/>
              <c:pt idx="0">
                <c:v>00:30:00</c:v>
              </c:pt>
              <c:pt idx="1">
                <c:v>01:00:00</c:v>
              </c:pt>
              <c:pt idx="2">
                <c:v>01:30:00</c:v>
              </c:pt>
              <c:pt idx="3">
                <c:v>02:00:00</c:v>
              </c:pt>
              <c:pt idx="4">
                <c:v>02:30:00</c:v>
              </c:pt>
              <c:pt idx="5">
                <c:v>03:00:00</c:v>
              </c:pt>
              <c:pt idx="6">
                <c:v>03:30:00</c:v>
              </c:pt>
              <c:pt idx="7">
                <c:v>04:00:00</c:v>
              </c:pt>
              <c:pt idx="8">
                <c:v>04:30:00</c:v>
              </c:pt>
              <c:pt idx="9">
                <c:v>05:00:00</c:v>
              </c:pt>
              <c:pt idx="10">
                <c:v>05:30:00</c:v>
              </c:pt>
              <c:pt idx="11">
                <c:v>06:00:00</c:v>
              </c:pt>
              <c:pt idx="12">
                <c:v>06:30:00</c:v>
              </c:pt>
              <c:pt idx="13">
                <c:v>07:00:00</c:v>
              </c:pt>
              <c:pt idx="14">
                <c:v>07:30:00</c:v>
              </c:pt>
              <c:pt idx="15">
                <c:v>08:00:00</c:v>
              </c:pt>
              <c:pt idx="16">
                <c:v>08:30:00</c:v>
              </c:pt>
              <c:pt idx="17">
                <c:v>09:00:00</c:v>
              </c:pt>
              <c:pt idx="18">
                <c:v>09:30:00</c:v>
              </c:pt>
              <c:pt idx="19">
                <c:v>10:00:00</c:v>
              </c:pt>
              <c:pt idx="20">
                <c:v>10:30:00</c:v>
              </c:pt>
              <c:pt idx="21">
                <c:v>11:00:00</c:v>
              </c:pt>
              <c:pt idx="22">
                <c:v>11:30:00</c:v>
              </c:pt>
              <c:pt idx="23">
                <c:v>12:00:00</c:v>
              </c:pt>
              <c:pt idx="24">
                <c:v>12:30:00</c:v>
              </c:pt>
              <c:pt idx="25">
                <c:v>13:00:00</c:v>
              </c:pt>
              <c:pt idx="26">
                <c:v>13:30:00</c:v>
              </c:pt>
              <c:pt idx="27">
                <c:v>14:00:00</c:v>
              </c:pt>
              <c:pt idx="28">
                <c:v>14:30:00</c:v>
              </c:pt>
              <c:pt idx="29">
                <c:v>15:00:00</c:v>
              </c:pt>
              <c:pt idx="30">
                <c:v>15:30:00</c:v>
              </c:pt>
              <c:pt idx="31">
                <c:v>16:00:00</c:v>
              </c:pt>
              <c:pt idx="32">
                <c:v>16:30:00</c:v>
              </c:pt>
              <c:pt idx="33">
                <c:v>17:00:00</c:v>
              </c:pt>
              <c:pt idx="34">
                <c:v>17:30:00</c:v>
              </c:pt>
              <c:pt idx="35">
                <c:v>18:00:00</c:v>
              </c:pt>
              <c:pt idx="36">
                <c:v>18:30:00</c:v>
              </c:pt>
              <c:pt idx="37">
                <c:v>19:00:00</c:v>
              </c:pt>
              <c:pt idx="38">
                <c:v>19:30:00</c:v>
              </c:pt>
              <c:pt idx="39">
                <c:v>20:00:00</c:v>
              </c:pt>
              <c:pt idx="40">
                <c:v>20:30:00</c:v>
              </c:pt>
              <c:pt idx="41">
                <c:v>21:00:00</c:v>
              </c:pt>
              <c:pt idx="42">
                <c:v>21:30:00</c:v>
              </c:pt>
              <c:pt idx="43">
                <c:v>22:00:00</c:v>
              </c:pt>
              <c:pt idx="44">
                <c:v>22:30:00</c:v>
              </c:pt>
              <c:pt idx="45">
                <c:v>23:00:00</c:v>
              </c:pt>
              <c:pt idx="46">
                <c:v>23:30:00</c:v>
              </c:pt>
              <c:pt idx="47">
                <c:v>00:00:00</c:v>
              </c:pt>
            </c:strLit>
          </c:cat>
          <c:val>
            <c:numLit>
              <c:formatCode>General</c:formatCode>
              <c:ptCount val="48"/>
              <c:pt idx="0">
                <c:v>2.1527640000000001E-2</c:v>
              </c:pt>
              <c:pt idx="1">
                <c:v>4.3055280000000001E-2</c:v>
              </c:pt>
              <c:pt idx="2">
                <c:v>6.4582920000000002E-2</c:v>
              </c:pt>
              <c:pt idx="3">
                <c:v>8.6110560000000003E-2</c:v>
              </c:pt>
              <c:pt idx="4">
                <c:v>0.1076382</c:v>
              </c:pt>
              <c:pt idx="5">
                <c:v>0.12916584</c:v>
              </c:pt>
              <c:pt idx="6">
                <c:v>0.15069347999999999</c:v>
              </c:pt>
              <c:pt idx="7">
                <c:v>0.17222112000000001</c:v>
              </c:pt>
              <c:pt idx="8">
                <c:v>0.19374876000000002</c:v>
              </c:pt>
              <c:pt idx="9">
                <c:v>0.21527640000000003</c:v>
              </c:pt>
              <c:pt idx="10">
                <c:v>0.23680404000000005</c:v>
              </c:pt>
              <c:pt idx="11">
                <c:v>0.25833168000000006</c:v>
              </c:pt>
              <c:pt idx="12">
                <c:v>0.24696768000000005</c:v>
              </c:pt>
              <c:pt idx="13">
                <c:v>0.26557665000000008</c:v>
              </c:pt>
              <c:pt idx="14">
                <c:v>0.29570646000000006</c:v>
              </c:pt>
              <c:pt idx="15">
                <c:v>0.33315816000000009</c:v>
              </c:pt>
              <c:pt idx="16">
                <c:v>0.37060986000000007</c:v>
              </c:pt>
              <c:pt idx="17">
                <c:v>0.40806156000000005</c:v>
              </c:pt>
              <c:pt idx="18">
                <c:v>0.44551326000000002</c:v>
              </c:pt>
              <c:pt idx="19">
                <c:v>0.48296496</c:v>
              </c:pt>
              <c:pt idx="20">
                <c:v>0.52041665999999998</c:v>
              </c:pt>
              <c:pt idx="21">
                <c:v>0.55786835999999995</c:v>
              </c:pt>
              <c:pt idx="22">
                <c:v>0.59532005999999993</c:v>
              </c:pt>
              <c:pt idx="23">
                <c:v>0.63277175999999991</c:v>
              </c:pt>
              <c:pt idx="24">
                <c:v>0.67022345999999988</c:v>
              </c:pt>
              <c:pt idx="25">
                <c:v>0.70767515999999986</c:v>
              </c:pt>
              <c:pt idx="26">
                <c:v>0.74512685999999984</c:v>
              </c:pt>
              <c:pt idx="27">
                <c:v>0.78257855999999981</c:v>
              </c:pt>
              <c:pt idx="28">
                <c:v>0.82003025999999979</c:v>
              </c:pt>
              <c:pt idx="29">
                <c:v>0.85748195999999977</c:v>
              </c:pt>
              <c:pt idx="30">
                <c:v>0.89493365999999974</c:v>
              </c:pt>
              <c:pt idx="31">
                <c:v>0.93238535999999972</c:v>
              </c:pt>
              <c:pt idx="32">
                <c:v>0.96973940999999975</c:v>
              </c:pt>
              <c:pt idx="33">
                <c:v>0.99567026999999975</c:v>
              </c:pt>
              <c:pt idx="34">
                <c:v>0.98811221999999976</c:v>
              </c:pt>
              <c:pt idx="35">
                <c:v>0.9361875799999998</c:v>
              </c:pt>
              <c:pt idx="36">
                <c:v>0.84165504999999974</c:v>
              </c:pt>
              <c:pt idx="37">
                <c:v>0.74165504999999976</c:v>
              </c:pt>
              <c:pt idx="38">
                <c:v>0.64165504999999978</c:v>
              </c:pt>
              <c:pt idx="39">
                <c:v>0.5416550499999998</c:v>
              </c:pt>
              <c:pt idx="40">
                <c:v>0.44165504999999983</c:v>
              </c:pt>
              <c:pt idx="41">
                <c:v>0.34165504999999985</c:v>
              </c:pt>
              <c:pt idx="42">
                <c:v>0.24165504999999984</c:v>
              </c:pt>
              <c:pt idx="43">
                <c:v>0.14165504999999984</c:v>
              </c:pt>
              <c:pt idx="44">
                <c:v>7.4988049999999834E-2</c:v>
              </c:pt>
              <c:pt idx="45">
                <c:v>4.1655049999999832E-2</c:v>
              </c:pt>
              <c:pt idx="46">
                <c:v>4.1655049999999832E-2</c:v>
              </c:pt>
              <c:pt idx="47">
                <c:v>4.1655049999999832E-2</c:v>
              </c:pt>
            </c:numLit>
          </c:val>
          <c:smooth val="0"/>
          <c:extLst>
            <c:ext xmlns:c16="http://schemas.microsoft.com/office/drawing/2014/chart" uri="{C3380CC4-5D6E-409C-BE32-E72D297353CC}">
              <c16:uniqueId val="{00000001-CAEC-4562-B7F1-0129C51E1641}"/>
            </c:ext>
          </c:extLst>
        </c:ser>
        <c:ser>
          <c:idx val="2"/>
          <c:order val="2"/>
          <c:tx>
            <c:v>SA</c:v>
          </c:tx>
          <c:spPr>
            <a:ln w="28575" cap="rnd">
              <a:solidFill>
                <a:schemeClr val="accent1"/>
              </a:solidFill>
              <a:round/>
            </a:ln>
            <a:effectLst/>
          </c:spPr>
          <c:marker>
            <c:symbol val="none"/>
          </c:marker>
          <c:cat>
            <c:strLit>
              <c:ptCount val="48"/>
              <c:pt idx="0">
                <c:v>00:30:00</c:v>
              </c:pt>
              <c:pt idx="1">
                <c:v>01:00:00</c:v>
              </c:pt>
              <c:pt idx="2">
                <c:v>01:30:00</c:v>
              </c:pt>
              <c:pt idx="3">
                <c:v>02:00:00</c:v>
              </c:pt>
              <c:pt idx="4">
                <c:v>02:30:00</c:v>
              </c:pt>
              <c:pt idx="5">
                <c:v>03:00:00</c:v>
              </c:pt>
              <c:pt idx="6">
                <c:v>03:30:00</c:v>
              </c:pt>
              <c:pt idx="7">
                <c:v>04:00:00</c:v>
              </c:pt>
              <c:pt idx="8">
                <c:v>04:30:00</c:v>
              </c:pt>
              <c:pt idx="9">
                <c:v>05:00:00</c:v>
              </c:pt>
              <c:pt idx="10">
                <c:v>05:30:00</c:v>
              </c:pt>
              <c:pt idx="11">
                <c:v>06:00:00</c:v>
              </c:pt>
              <c:pt idx="12">
                <c:v>06:30:00</c:v>
              </c:pt>
              <c:pt idx="13">
                <c:v>07:00:00</c:v>
              </c:pt>
              <c:pt idx="14">
                <c:v>07:30:00</c:v>
              </c:pt>
              <c:pt idx="15">
                <c:v>08:00:00</c:v>
              </c:pt>
              <c:pt idx="16">
                <c:v>08:30:00</c:v>
              </c:pt>
              <c:pt idx="17">
                <c:v>09:00:00</c:v>
              </c:pt>
              <c:pt idx="18">
                <c:v>09:30:00</c:v>
              </c:pt>
              <c:pt idx="19">
                <c:v>10:00:00</c:v>
              </c:pt>
              <c:pt idx="20">
                <c:v>10:30:00</c:v>
              </c:pt>
              <c:pt idx="21">
                <c:v>11:00:00</c:v>
              </c:pt>
              <c:pt idx="22">
                <c:v>11:30:00</c:v>
              </c:pt>
              <c:pt idx="23">
                <c:v>12:00:00</c:v>
              </c:pt>
              <c:pt idx="24">
                <c:v>12:30:00</c:v>
              </c:pt>
              <c:pt idx="25">
                <c:v>13:00:00</c:v>
              </c:pt>
              <c:pt idx="26">
                <c:v>13:30:00</c:v>
              </c:pt>
              <c:pt idx="27">
                <c:v>14:00:00</c:v>
              </c:pt>
              <c:pt idx="28">
                <c:v>14:30:00</c:v>
              </c:pt>
              <c:pt idx="29">
                <c:v>15:00:00</c:v>
              </c:pt>
              <c:pt idx="30">
                <c:v>15:30:00</c:v>
              </c:pt>
              <c:pt idx="31">
                <c:v>16:00:00</c:v>
              </c:pt>
              <c:pt idx="32">
                <c:v>16:30:00</c:v>
              </c:pt>
              <c:pt idx="33">
                <c:v>17:00:00</c:v>
              </c:pt>
              <c:pt idx="34">
                <c:v>17:30:00</c:v>
              </c:pt>
              <c:pt idx="35">
                <c:v>18:00:00</c:v>
              </c:pt>
              <c:pt idx="36">
                <c:v>18:30:00</c:v>
              </c:pt>
              <c:pt idx="37">
                <c:v>19:00:00</c:v>
              </c:pt>
              <c:pt idx="38">
                <c:v>19:30:00</c:v>
              </c:pt>
              <c:pt idx="39">
                <c:v>20:00:00</c:v>
              </c:pt>
              <c:pt idx="40">
                <c:v>20:30:00</c:v>
              </c:pt>
              <c:pt idx="41">
                <c:v>21:00:00</c:v>
              </c:pt>
              <c:pt idx="42">
                <c:v>21:30:00</c:v>
              </c:pt>
              <c:pt idx="43">
                <c:v>22:00:00</c:v>
              </c:pt>
              <c:pt idx="44">
                <c:v>22:30:00</c:v>
              </c:pt>
              <c:pt idx="45">
                <c:v>23:00:00</c:v>
              </c:pt>
              <c:pt idx="46">
                <c:v>23:30:00</c:v>
              </c:pt>
              <c:pt idx="47">
                <c:v>00:00:00</c:v>
              </c:pt>
            </c:strLit>
          </c:cat>
          <c:val>
            <c:numLit>
              <c:formatCode>General</c:formatCode>
              <c:ptCount val="48"/>
              <c:pt idx="0">
                <c:v>2.2916519999999999E-2</c:v>
              </c:pt>
              <c:pt idx="1">
                <c:v>4.5833039999999999E-2</c:v>
              </c:pt>
              <c:pt idx="2">
                <c:v>6.8749560000000001E-2</c:v>
              </c:pt>
              <c:pt idx="3">
                <c:v>9.1666079999999997E-2</c:v>
              </c:pt>
              <c:pt idx="4">
                <c:v>0.11458259999999999</c:v>
              </c:pt>
              <c:pt idx="5">
                <c:v>0.13749912</c:v>
              </c:pt>
              <c:pt idx="6">
                <c:v>0.16041564</c:v>
              </c:pt>
              <c:pt idx="7">
                <c:v>0.18333215999999999</c:v>
              </c:pt>
              <c:pt idx="8">
                <c:v>0.20624867999999999</c:v>
              </c:pt>
              <c:pt idx="9">
                <c:v>0.22916519999999999</c:v>
              </c:pt>
              <c:pt idx="10">
                <c:v>0.25208172000000001</c:v>
              </c:pt>
              <c:pt idx="11">
                <c:v>0.27499824</c:v>
              </c:pt>
              <c:pt idx="12">
                <c:v>0.26363424000000002</c:v>
              </c:pt>
              <c:pt idx="13">
                <c:v>0.26875770000000004</c:v>
              </c:pt>
              <c:pt idx="14">
                <c:v>0.28425834000000005</c:v>
              </c:pt>
              <c:pt idx="15">
                <c:v>0.31042722000000006</c:v>
              </c:pt>
              <c:pt idx="16">
                <c:v>0.34716732000000006</c:v>
              </c:pt>
              <c:pt idx="17">
                <c:v>0.38429550000000007</c:v>
              </c:pt>
              <c:pt idx="18">
                <c:v>0.42142368000000008</c:v>
              </c:pt>
              <c:pt idx="19">
                <c:v>0.45855186000000009</c:v>
              </c:pt>
              <c:pt idx="20">
                <c:v>0.4956800400000001</c:v>
              </c:pt>
              <c:pt idx="21">
                <c:v>0.53280822000000005</c:v>
              </c:pt>
              <c:pt idx="22">
                <c:v>0.56993640000000001</c:v>
              </c:pt>
              <c:pt idx="23">
                <c:v>0.60706457999999996</c:v>
              </c:pt>
              <c:pt idx="24">
                <c:v>0.64419275999999992</c:v>
              </c:pt>
              <c:pt idx="25">
                <c:v>0.68132093999999987</c:v>
              </c:pt>
              <c:pt idx="26">
                <c:v>0.71844911999999983</c:v>
              </c:pt>
              <c:pt idx="27">
                <c:v>0.75557729999999979</c:v>
              </c:pt>
              <c:pt idx="28">
                <c:v>0.79270547999999974</c:v>
              </c:pt>
              <c:pt idx="29">
                <c:v>0.8298336599999997</c:v>
              </c:pt>
              <c:pt idx="30">
                <c:v>0.86696183999999965</c:v>
              </c:pt>
              <c:pt idx="31">
                <c:v>0.90409001999999961</c:v>
              </c:pt>
              <c:pt idx="32">
                <c:v>0.94121819999999956</c:v>
              </c:pt>
              <c:pt idx="33">
                <c:v>0.97834637999999952</c:v>
              </c:pt>
              <c:pt idx="34">
                <c:v>0.99350555999999957</c:v>
              </c:pt>
              <c:pt idx="35">
                <c:v>0.96698998999999952</c:v>
              </c:pt>
              <c:pt idx="36">
                <c:v>0.89647317999999954</c:v>
              </c:pt>
              <c:pt idx="37">
                <c:v>0.81548216999999956</c:v>
              </c:pt>
              <c:pt idx="38">
                <c:v>0.72498715999999952</c:v>
              </c:pt>
              <c:pt idx="39">
                <c:v>0.62498715999999954</c:v>
              </c:pt>
              <c:pt idx="40">
                <c:v>0.52498715999999956</c:v>
              </c:pt>
              <c:pt idx="41">
                <c:v>0.42498715999999959</c:v>
              </c:pt>
              <c:pt idx="42">
                <c:v>0.32498715999999961</c:v>
              </c:pt>
              <c:pt idx="43">
                <c:v>0.2249871599999996</c:v>
              </c:pt>
              <c:pt idx="44">
                <c:v>0.1583201599999996</c:v>
              </c:pt>
              <c:pt idx="45">
                <c:v>0.1249871599999996</c:v>
              </c:pt>
              <c:pt idx="46">
                <c:v>0.1249871599999996</c:v>
              </c:pt>
              <c:pt idx="47">
                <c:v>0.1249871599999996</c:v>
              </c:pt>
            </c:numLit>
          </c:val>
          <c:smooth val="0"/>
          <c:extLst>
            <c:ext xmlns:c16="http://schemas.microsoft.com/office/drawing/2014/chart" uri="{C3380CC4-5D6E-409C-BE32-E72D297353CC}">
              <c16:uniqueId val="{00000002-CAEC-4562-B7F1-0129C51E1641}"/>
            </c:ext>
          </c:extLst>
        </c:ser>
        <c:ser>
          <c:idx val="3"/>
          <c:order val="3"/>
          <c:tx>
            <c:v>TAS</c:v>
          </c:tx>
          <c:spPr>
            <a:ln w="28575" cap="rnd">
              <a:solidFill>
                <a:schemeClr val="accent3"/>
              </a:solidFill>
              <a:round/>
            </a:ln>
            <a:effectLst/>
          </c:spPr>
          <c:marker>
            <c:symbol val="none"/>
          </c:marker>
          <c:cat>
            <c:strLit>
              <c:ptCount val="48"/>
              <c:pt idx="0">
                <c:v>00:30:00</c:v>
              </c:pt>
              <c:pt idx="1">
                <c:v>01:00:00</c:v>
              </c:pt>
              <c:pt idx="2">
                <c:v>01:30:00</c:v>
              </c:pt>
              <c:pt idx="3">
                <c:v>02:00:00</c:v>
              </c:pt>
              <c:pt idx="4">
                <c:v>02:30:00</c:v>
              </c:pt>
              <c:pt idx="5">
                <c:v>03:00:00</c:v>
              </c:pt>
              <c:pt idx="6">
                <c:v>03:30:00</c:v>
              </c:pt>
              <c:pt idx="7">
                <c:v>04:00:00</c:v>
              </c:pt>
              <c:pt idx="8">
                <c:v>04:30:00</c:v>
              </c:pt>
              <c:pt idx="9">
                <c:v>05:00:00</c:v>
              </c:pt>
              <c:pt idx="10">
                <c:v>05:30:00</c:v>
              </c:pt>
              <c:pt idx="11">
                <c:v>06:00:00</c:v>
              </c:pt>
              <c:pt idx="12">
                <c:v>06:30:00</c:v>
              </c:pt>
              <c:pt idx="13">
                <c:v>07:00:00</c:v>
              </c:pt>
              <c:pt idx="14">
                <c:v>07:30:00</c:v>
              </c:pt>
              <c:pt idx="15">
                <c:v>08:00:00</c:v>
              </c:pt>
              <c:pt idx="16">
                <c:v>08:30:00</c:v>
              </c:pt>
              <c:pt idx="17">
                <c:v>09:00:00</c:v>
              </c:pt>
              <c:pt idx="18">
                <c:v>09:30:00</c:v>
              </c:pt>
              <c:pt idx="19">
                <c:v>10:00:00</c:v>
              </c:pt>
              <c:pt idx="20">
                <c:v>10:30:00</c:v>
              </c:pt>
              <c:pt idx="21">
                <c:v>11:00:00</c:v>
              </c:pt>
              <c:pt idx="22">
                <c:v>11:30:00</c:v>
              </c:pt>
              <c:pt idx="23">
                <c:v>12:00:00</c:v>
              </c:pt>
              <c:pt idx="24">
                <c:v>12:30:00</c:v>
              </c:pt>
              <c:pt idx="25">
                <c:v>13:00:00</c:v>
              </c:pt>
              <c:pt idx="26">
                <c:v>13:30:00</c:v>
              </c:pt>
              <c:pt idx="27">
                <c:v>14:00:00</c:v>
              </c:pt>
              <c:pt idx="28">
                <c:v>14:30:00</c:v>
              </c:pt>
              <c:pt idx="29">
                <c:v>15:00:00</c:v>
              </c:pt>
              <c:pt idx="30">
                <c:v>15:30:00</c:v>
              </c:pt>
              <c:pt idx="31">
                <c:v>16:00:00</c:v>
              </c:pt>
              <c:pt idx="32">
                <c:v>16:30:00</c:v>
              </c:pt>
              <c:pt idx="33">
                <c:v>17:00:00</c:v>
              </c:pt>
              <c:pt idx="34">
                <c:v>17:30:00</c:v>
              </c:pt>
              <c:pt idx="35">
                <c:v>18:00:00</c:v>
              </c:pt>
              <c:pt idx="36">
                <c:v>18:30:00</c:v>
              </c:pt>
              <c:pt idx="37">
                <c:v>19:00:00</c:v>
              </c:pt>
              <c:pt idx="38">
                <c:v>19:30:00</c:v>
              </c:pt>
              <c:pt idx="39">
                <c:v>20:00:00</c:v>
              </c:pt>
              <c:pt idx="40">
                <c:v>20:30:00</c:v>
              </c:pt>
              <c:pt idx="41">
                <c:v>21:00:00</c:v>
              </c:pt>
              <c:pt idx="42">
                <c:v>21:30:00</c:v>
              </c:pt>
              <c:pt idx="43">
                <c:v>22:00:00</c:v>
              </c:pt>
              <c:pt idx="44">
                <c:v>22:30:00</c:v>
              </c:pt>
              <c:pt idx="45">
                <c:v>23:00:00</c:v>
              </c:pt>
              <c:pt idx="46">
                <c:v>23:30:00</c:v>
              </c:pt>
              <c:pt idx="47">
                <c:v>00:00:00</c:v>
              </c:pt>
            </c:strLit>
          </c:cat>
          <c:val>
            <c:numLit>
              <c:formatCode>General</c:formatCode>
              <c:ptCount val="48"/>
              <c:pt idx="0">
                <c:v>2.24535599999999E-2</c:v>
              </c:pt>
              <c:pt idx="1">
                <c:v>4.4907119999999898E-2</c:v>
              </c:pt>
              <c:pt idx="2">
                <c:v>6.7360679999999895E-2</c:v>
              </c:pt>
              <c:pt idx="3">
                <c:v>8.9814239999999906E-2</c:v>
              </c:pt>
              <c:pt idx="4">
                <c:v>0.112267799999999</c:v>
              </c:pt>
              <c:pt idx="5">
                <c:v>0.13472135999999901</c:v>
              </c:pt>
              <c:pt idx="6">
                <c:v>0.15717492</c:v>
              </c:pt>
              <c:pt idx="7">
                <c:v>0.17962847999999901</c:v>
              </c:pt>
              <c:pt idx="8">
                <c:v>0.20208203999999899</c:v>
              </c:pt>
              <c:pt idx="9">
                <c:v>0.224535599999999</c:v>
              </c:pt>
              <c:pt idx="10">
                <c:v>0.24698915999999899</c:v>
              </c:pt>
              <c:pt idx="11">
                <c:v>0.26944271999999903</c:v>
              </c:pt>
              <c:pt idx="12">
                <c:v>0.25807871999999898</c:v>
              </c:pt>
              <c:pt idx="13">
                <c:v>0.27732791999999901</c:v>
              </c:pt>
              <c:pt idx="14">
                <c:v>0.30611997999999901</c:v>
              </c:pt>
              <c:pt idx="15">
                <c:v>0.34199788999999903</c:v>
              </c:pt>
              <c:pt idx="16">
                <c:v>0.37787579999999898</c:v>
              </c:pt>
              <c:pt idx="17">
                <c:v>0.41375371</c:v>
              </c:pt>
              <c:pt idx="18">
                <c:v>0.44963162000000001</c:v>
              </c:pt>
              <c:pt idx="19">
                <c:v>0.48550953000000002</c:v>
              </c:pt>
              <c:pt idx="20">
                <c:v>0.52138744000000004</c:v>
              </c:pt>
              <c:pt idx="21">
                <c:v>0.55726534999999899</c:v>
              </c:pt>
              <c:pt idx="22">
                <c:v>0.59314325999999895</c:v>
              </c:pt>
              <c:pt idx="23">
                <c:v>0.62902116999999902</c:v>
              </c:pt>
              <c:pt idx="24">
                <c:v>0.66489907999999898</c:v>
              </c:pt>
              <c:pt idx="25">
                <c:v>0.70077698999999904</c:v>
              </c:pt>
              <c:pt idx="26">
                <c:v>0.736654899999999</c:v>
              </c:pt>
              <c:pt idx="27">
                <c:v>0.77253280999999896</c:v>
              </c:pt>
              <c:pt idx="28">
                <c:v>0.80841071999999903</c:v>
              </c:pt>
              <c:pt idx="29">
                <c:v>0.84428862999999899</c:v>
              </c:pt>
              <c:pt idx="30">
                <c:v>0.88016653999999905</c:v>
              </c:pt>
              <c:pt idx="31">
                <c:v>0.91604444999999901</c:v>
              </c:pt>
              <c:pt idx="32">
                <c:v>0.95192235999999897</c:v>
              </c:pt>
              <c:pt idx="33">
                <c:v>0.98780026999999904</c:v>
              </c:pt>
              <c:pt idx="34">
                <c:v>0.99443417999999895</c:v>
              </c:pt>
              <c:pt idx="35">
                <c:v>0.95819122999999895</c:v>
              </c:pt>
              <c:pt idx="36">
                <c:v>0.87935565999999898</c:v>
              </c:pt>
              <c:pt idx="37">
                <c:v>0.79182791999999902</c:v>
              </c:pt>
              <c:pt idx="38">
                <c:v>0.69721335999999901</c:v>
              </c:pt>
              <c:pt idx="39">
                <c:v>0.59721335999999903</c:v>
              </c:pt>
              <c:pt idx="40">
                <c:v>0.49721335999999899</c:v>
              </c:pt>
              <c:pt idx="41">
                <c:v>0.39721335999999902</c:v>
              </c:pt>
              <c:pt idx="42">
                <c:v>0.29721335999999898</c:v>
              </c:pt>
              <c:pt idx="43">
                <c:v>0.19721335999999901</c:v>
              </c:pt>
              <c:pt idx="44">
                <c:v>0.130546359999999</c:v>
              </c:pt>
              <c:pt idx="45">
                <c:v>9.7213359999999596E-2</c:v>
              </c:pt>
              <c:pt idx="46">
                <c:v>9.7213359999999596E-2</c:v>
              </c:pt>
              <c:pt idx="47">
                <c:v>9.7213359999999596E-2</c:v>
              </c:pt>
            </c:numLit>
          </c:val>
          <c:smooth val="0"/>
          <c:extLst>
            <c:ext xmlns:c16="http://schemas.microsoft.com/office/drawing/2014/chart" uri="{C3380CC4-5D6E-409C-BE32-E72D297353CC}">
              <c16:uniqueId val="{00000003-CAEC-4562-B7F1-0129C51E1641}"/>
            </c:ext>
          </c:extLst>
        </c:ser>
        <c:ser>
          <c:idx val="4"/>
          <c:order val="4"/>
          <c:tx>
            <c:v>VIC</c:v>
          </c:tx>
          <c:spPr>
            <a:ln w="28575" cap="rnd">
              <a:solidFill>
                <a:schemeClr val="bg2"/>
              </a:solidFill>
              <a:round/>
            </a:ln>
            <a:effectLst/>
          </c:spPr>
          <c:marker>
            <c:symbol val="none"/>
          </c:marker>
          <c:cat>
            <c:strLit>
              <c:ptCount val="48"/>
              <c:pt idx="0">
                <c:v>00:30:00</c:v>
              </c:pt>
              <c:pt idx="1">
                <c:v>01:00:00</c:v>
              </c:pt>
              <c:pt idx="2">
                <c:v>01:30:00</c:v>
              </c:pt>
              <c:pt idx="3">
                <c:v>02:00:00</c:v>
              </c:pt>
              <c:pt idx="4">
                <c:v>02:30:00</c:v>
              </c:pt>
              <c:pt idx="5">
                <c:v>03:00:00</c:v>
              </c:pt>
              <c:pt idx="6">
                <c:v>03:30:00</c:v>
              </c:pt>
              <c:pt idx="7">
                <c:v>04:00:00</c:v>
              </c:pt>
              <c:pt idx="8">
                <c:v>04:30:00</c:v>
              </c:pt>
              <c:pt idx="9">
                <c:v>05:00:00</c:v>
              </c:pt>
              <c:pt idx="10">
                <c:v>05:30:00</c:v>
              </c:pt>
              <c:pt idx="11">
                <c:v>06:00:00</c:v>
              </c:pt>
              <c:pt idx="12">
                <c:v>06:30:00</c:v>
              </c:pt>
              <c:pt idx="13">
                <c:v>07:00:00</c:v>
              </c:pt>
              <c:pt idx="14">
                <c:v>07:30:00</c:v>
              </c:pt>
              <c:pt idx="15">
                <c:v>08:00:00</c:v>
              </c:pt>
              <c:pt idx="16">
                <c:v>08:30:00</c:v>
              </c:pt>
              <c:pt idx="17">
                <c:v>09:00:00</c:v>
              </c:pt>
              <c:pt idx="18">
                <c:v>09:30:00</c:v>
              </c:pt>
              <c:pt idx="19">
                <c:v>10:00:00</c:v>
              </c:pt>
              <c:pt idx="20">
                <c:v>10:30:00</c:v>
              </c:pt>
              <c:pt idx="21">
                <c:v>11:00:00</c:v>
              </c:pt>
              <c:pt idx="22">
                <c:v>11:30:00</c:v>
              </c:pt>
              <c:pt idx="23">
                <c:v>12:00:00</c:v>
              </c:pt>
              <c:pt idx="24">
                <c:v>12:30:00</c:v>
              </c:pt>
              <c:pt idx="25">
                <c:v>13:00:00</c:v>
              </c:pt>
              <c:pt idx="26">
                <c:v>13:30:00</c:v>
              </c:pt>
              <c:pt idx="27">
                <c:v>14:00:00</c:v>
              </c:pt>
              <c:pt idx="28">
                <c:v>14:30:00</c:v>
              </c:pt>
              <c:pt idx="29">
                <c:v>15:00:00</c:v>
              </c:pt>
              <c:pt idx="30">
                <c:v>15:30:00</c:v>
              </c:pt>
              <c:pt idx="31">
                <c:v>16:00:00</c:v>
              </c:pt>
              <c:pt idx="32">
                <c:v>16:30:00</c:v>
              </c:pt>
              <c:pt idx="33">
                <c:v>17:00:00</c:v>
              </c:pt>
              <c:pt idx="34">
                <c:v>17:30:00</c:v>
              </c:pt>
              <c:pt idx="35">
                <c:v>18:00:00</c:v>
              </c:pt>
              <c:pt idx="36">
                <c:v>18:30:00</c:v>
              </c:pt>
              <c:pt idx="37">
                <c:v>19:00:00</c:v>
              </c:pt>
              <c:pt idx="38">
                <c:v>19:30:00</c:v>
              </c:pt>
              <c:pt idx="39">
                <c:v>20:00:00</c:v>
              </c:pt>
              <c:pt idx="40">
                <c:v>20:30:00</c:v>
              </c:pt>
              <c:pt idx="41">
                <c:v>21:00:00</c:v>
              </c:pt>
              <c:pt idx="42">
                <c:v>21:30:00</c:v>
              </c:pt>
              <c:pt idx="43">
                <c:v>22:00:00</c:v>
              </c:pt>
              <c:pt idx="44">
                <c:v>22:30:00</c:v>
              </c:pt>
              <c:pt idx="45">
                <c:v>23:00:00</c:v>
              </c:pt>
              <c:pt idx="46">
                <c:v>23:30:00</c:v>
              </c:pt>
              <c:pt idx="47">
                <c:v>00:00:00</c:v>
              </c:pt>
            </c:strLit>
          </c:cat>
          <c:val>
            <c:numLit>
              <c:formatCode>General</c:formatCode>
              <c:ptCount val="48"/>
              <c:pt idx="0">
                <c:v>2.24535599999999E-2</c:v>
              </c:pt>
              <c:pt idx="1">
                <c:v>4.4907119999999898E-2</c:v>
              </c:pt>
              <c:pt idx="2">
                <c:v>6.7360679999999895E-2</c:v>
              </c:pt>
              <c:pt idx="3">
                <c:v>8.9814239999999906E-2</c:v>
              </c:pt>
              <c:pt idx="4">
                <c:v>0.112267799999999</c:v>
              </c:pt>
              <c:pt idx="5">
                <c:v>0.13472135999999901</c:v>
              </c:pt>
              <c:pt idx="6">
                <c:v>0.15717492</c:v>
              </c:pt>
              <c:pt idx="7">
                <c:v>0.17962847999999901</c:v>
              </c:pt>
              <c:pt idx="8">
                <c:v>0.20208203999999899</c:v>
              </c:pt>
              <c:pt idx="9">
                <c:v>0.224535599999999</c:v>
              </c:pt>
              <c:pt idx="10">
                <c:v>0.24698915999999899</c:v>
              </c:pt>
              <c:pt idx="11">
                <c:v>0.26944271999999903</c:v>
              </c:pt>
              <c:pt idx="12">
                <c:v>0.25807871999999898</c:v>
              </c:pt>
              <c:pt idx="13">
                <c:v>0.27288822999999901</c:v>
              </c:pt>
              <c:pt idx="14">
                <c:v>0.29778670999999901</c:v>
              </c:pt>
              <c:pt idx="15">
                <c:v>0.33286921999999902</c:v>
              </c:pt>
              <c:pt idx="16">
                <c:v>0.36909341999999901</c:v>
              </c:pt>
              <c:pt idx="17">
                <c:v>0.40531761999999899</c:v>
              </c:pt>
              <c:pt idx="18">
                <c:v>0.44154181999999897</c:v>
              </c:pt>
              <c:pt idx="19">
                <c:v>0.47776601999999901</c:v>
              </c:pt>
              <c:pt idx="20">
                <c:v>0.51399021999999905</c:v>
              </c:pt>
              <c:pt idx="21">
                <c:v>0.55021441999999898</c:v>
              </c:pt>
              <c:pt idx="22">
                <c:v>0.58643862000000002</c:v>
              </c:pt>
              <c:pt idx="23">
                <c:v>0.62266281999999995</c:v>
              </c:pt>
              <c:pt idx="24">
                <c:v>0.65888701999999999</c:v>
              </c:pt>
              <c:pt idx="25">
                <c:v>0.69511122000000003</c:v>
              </c:pt>
              <c:pt idx="26">
                <c:v>0.73133541999999996</c:v>
              </c:pt>
              <c:pt idx="27">
                <c:v>0.76755962</c:v>
              </c:pt>
              <c:pt idx="28">
                <c:v>0.80378382000000004</c:v>
              </c:pt>
              <c:pt idx="29">
                <c:v>0.84000801999999997</c:v>
              </c:pt>
              <c:pt idx="30">
                <c:v>0.87623222000000001</c:v>
              </c:pt>
              <c:pt idx="31">
                <c:v>0.91245642000000005</c:v>
              </c:pt>
              <c:pt idx="32">
                <c:v>0.94868061999999997</c:v>
              </c:pt>
              <c:pt idx="33">
                <c:v>0.98490482000000001</c:v>
              </c:pt>
              <c:pt idx="34">
                <c:v>0.99344962999999997</c:v>
              </c:pt>
              <c:pt idx="35">
                <c:v>0.95847640999999995</c:v>
              </c:pt>
              <c:pt idx="36">
                <c:v>0.88008122</c:v>
              </c:pt>
              <c:pt idx="37">
                <c:v>0.79235851000000002</c:v>
              </c:pt>
              <c:pt idx="38">
                <c:v>0.69721239000000002</c:v>
              </c:pt>
              <c:pt idx="39">
                <c:v>0.59721239000000004</c:v>
              </c:pt>
              <c:pt idx="40">
                <c:v>0.49721239</c:v>
              </c:pt>
              <c:pt idx="41">
                <c:v>0.39721239000000003</c:v>
              </c:pt>
              <c:pt idx="42">
                <c:v>0.29721238999999999</c:v>
              </c:pt>
              <c:pt idx="43">
                <c:v>0.19721238999999999</c:v>
              </c:pt>
              <c:pt idx="44">
                <c:v>0.13054539000000001</c:v>
              </c:pt>
              <c:pt idx="45">
                <c:v>9.7212390000000398E-2</c:v>
              </c:pt>
              <c:pt idx="46">
                <c:v>9.7212390000000398E-2</c:v>
              </c:pt>
              <c:pt idx="47">
                <c:v>9.7212390000000398E-2</c:v>
              </c:pt>
            </c:numLit>
          </c:val>
          <c:smooth val="0"/>
          <c:extLst>
            <c:ext xmlns:c16="http://schemas.microsoft.com/office/drawing/2014/chart" uri="{C3380CC4-5D6E-409C-BE32-E72D297353CC}">
              <c16:uniqueId val="{00000004-CAEC-4562-B7F1-0129C51E1641}"/>
            </c:ext>
          </c:extLst>
        </c:ser>
        <c:dLbls>
          <c:showLegendKey val="0"/>
          <c:showVal val="0"/>
          <c:showCatName val="0"/>
          <c:showSerName val="0"/>
          <c:showPercent val="0"/>
          <c:showBubbleSize val="0"/>
        </c:dLbls>
        <c:smooth val="0"/>
        <c:axId val="100663504"/>
        <c:axId val="349653400"/>
      </c:lineChart>
      <c:catAx>
        <c:axId val="100663504"/>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Time of day</a:t>
                </a:r>
              </a:p>
            </c:rich>
          </c:tx>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6350" cap="flat" cmpd="sng" algn="ctr">
            <a:solidFill>
              <a:sysClr val="windowText" lastClr="000000"/>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49653400"/>
        <c:crosses val="autoZero"/>
        <c:auto val="1"/>
        <c:lblAlgn val="ctr"/>
        <c:lblOffset val="100"/>
        <c:noMultiLvlLbl val="0"/>
      </c:catAx>
      <c:valAx>
        <c:axId val="3496534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State of charge</a:t>
                </a:r>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w="6350">
            <a:solidFill>
              <a:sysClr val="windowText" lastClr="000000"/>
            </a:solid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066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rgbClr val="F9F9F9"/>
    </a:solid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45% by 2050</c:v>
          </c:tx>
          <c:spPr>
            <a:ln w="28575" cap="rnd">
              <a:solidFill>
                <a:schemeClr val="accent1"/>
              </a:solidFill>
              <a:round/>
            </a:ln>
            <a:effectLst/>
          </c:spPr>
          <c:marker>
            <c:symbol val="none"/>
          </c:marker>
          <c:cat>
            <c:strRef>
              <c:f>'Battery aggregation'!$C$22:$Y$22</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strRef>
          </c:cat>
          <c:val>
            <c:numRef>
              <c:f>'Battery aggregation'!$C$23:$Y$23</c:f>
              <c:numCache>
                <c:formatCode>0%</c:formatCode>
                <c:ptCount val="23"/>
                <c:pt idx="0">
                  <c:v>0</c:v>
                </c:pt>
                <c:pt idx="1">
                  <c:v>5.6632990884486208E-2</c:v>
                </c:pt>
                <c:pt idx="2">
                  <c:v>0.10019129217875594</c:v>
                </c:pt>
                <c:pt idx="3">
                  <c:v>0.13731985755448123</c:v>
                </c:pt>
                <c:pt idx="4">
                  <c:v>0.16970465936817558</c:v>
                </c:pt>
                <c:pt idx="5">
                  <c:v>0.19828555720826962</c:v>
                </c:pt>
                <c:pt idx="6">
                  <c:v>0.22369629610653546</c:v>
                </c:pt>
                <c:pt idx="7">
                  <c:v>0.24640580769082276</c:v>
                </c:pt>
                <c:pt idx="8">
                  <c:v>0.26678032898970183</c:v>
                </c:pt>
                <c:pt idx="9">
                  <c:v>0.28511599122827869</c:v>
                </c:pt>
                <c:pt idx="10">
                  <c:v>0.30165801955245036</c:v>
                </c:pt>
                <c:pt idx="11">
                  <c:v>0.31661301486957466</c:v>
                </c:pt>
                <c:pt idx="12">
                  <c:v>0.33015730645516722</c:v>
                </c:pt>
                <c:pt idx="13">
                  <c:v>0.34244290596032484</c:v>
                </c:pt>
                <c:pt idx="14">
                  <c:v>0.35360191159204807</c:v>
                </c:pt>
                <c:pt idx="15">
                  <c:v>0.3637498638821085</c:v>
                </c:pt>
                <c:pt idx="16">
                  <c:v>0.37298836497645066</c:v>
                </c:pt>
                <c:pt idx="17">
                  <c:v>0.38140716404028002</c:v>
                </c:pt>
                <c:pt idx="18">
                  <c:v>0.38908584524418321</c:v>
                </c:pt>
                <c:pt idx="19">
                  <c:v>0.39609521316538354</c:v>
                </c:pt>
                <c:pt idx="20">
                  <c:v>0.40249844330919499</c:v>
                </c:pt>
                <c:pt idx="21">
                  <c:v>0.40835204723724144</c:v>
                </c:pt>
                <c:pt idx="22">
                  <c:v>0.41370668922658665</c:v>
                </c:pt>
              </c:numCache>
            </c:numRef>
          </c:val>
          <c:smooth val="0"/>
          <c:extLst>
            <c:ext xmlns:c16="http://schemas.microsoft.com/office/drawing/2014/chart" uri="{C3380CC4-5D6E-409C-BE32-E72D297353CC}">
              <c16:uniqueId val="{00000000-CDFE-4517-ABC7-DD1EED88DC0D}"/>
            </c:ext>
          </c:extLst>
        </c:ser>
        <c:ser>
          <c:idx val="1"/>
          <c:order val="1"/>
          <c:tx>
            <c:v>90% by 2050</c:v>
          </c:tx>
          <c:spPr>
            <a:ln w="28575" cap="rnd">
              <a:solidFill>
                <a:schemeClr val="bg2"/>
              </a:solidFill>
              <a:round/>
            </a:ln>
            <a:effectLst/>
          </c:spPr>
          <c:marker>
            <c:symbol val="none"/>
          </c:marker>
          <c:cat>
            <c:strRef>
              <c:f>'Battery aggregation'!$C$22:$Y$22</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strRef>
          </c:cat>
          <c:val>
            <c:numRef>
              <c:f>'Battery aggregation'!$C$24:$Y$24</c:f>
              <c:numCache>
                <c:formatCode>0%</c:formatCode>
                <c:ptCount val="23"/>
                <c:pt idx="0">
                  <c:v>0</c:v>
                </c:pt>
                <c:pt idx="1">
                  <c:v>0.11326598176897242</c:v>
                </c:pt>
                <c:pt idx="2">
                  <c:v>0.20038258435751188</c:v>
                </c:pt>
                <c:pt idx="3">
                  <c:v>0.27463971510896246</c:v>
                </c:pt>
                <c:pt idx="4">
                  <c:v>0.33940931873635116</c:v>
                </c:pt>
                <c:pt idx="5">
                  <c:v>0.39657111441653925</c:v>
                </c:pt>
                <c:pt idx="6">
                  <c:v>0.44739259221307093</c:v>
                </c:pt>
                <c:pt idx="7">
                  <c:v>0.49281161538164553</c:v>
                </c:pt>
                <c:pt idx="8">
                  <c:v>0.53356065797940366</c:v>
                </c:pt>
                <c:pt idx="9">
                  <c:v>0.57023198245655737</c:v>
                </c:pt>
                <c:pt idx="10">
                  <c:v>0.60331603910490073</c:v>
                </c:pt>
                <c:pt idx="11">
                  <c:v>0.63322602973914932</c:v>
                </c:pt>
                <c:pt idx="12">
                  <c:v>0.66031461291033444</c:v>
                </c:pt>
                <c:pt idx="13">
                  <c:v>0.68488581192064968</c:v>
                </c:pt>
                <c:pt idx="14">
                  <c:v>0.70720382318409614</c:v>
                </c:pt>
                <c:pt idx="15">
                  <c:v>0.72749972776421701</c:v>
                </c:pt>
                <c:pt idx="16">
                  <c:v>0.74597672995290132</c:v>
                </c:pt>
                <c:pt idx="17">
                  <c:v>0.76281432808056004</c:v>
                </c:pt>
                <c:pt idx="18">
                  <c:v>0.77817169048836643</c:v>
                </c:pt>
                <c:pt idx="19">
                  <c:v>0.79219042633076708</c:v>
                </c:pt>
                <c:pt idx="20">
                  <c:v>0.80499688661838997</c:v>
                </c:pt>
                <c:pt idx="21">
                  <c:v>0.81670409447448289</c:v>
                </c:pt>
                <c:pt idx="22">
                  <c:v>0.82741337845317331</c:v>
                </c:pt>
              </c:numCache>
            </c:numRef>
          </c:val>
          <c:smooth val="0"/>
          <c:extLst>
            <c:ext xmlns:c16="http://schemas.microsoft.com/office/drawing/2014/chart" uri="{C3380CC4-5D6E-409C-BE32-E72D297353CC}">
              <c16:uniqueId val="{00000001-CDFE-4517-ABC7-DD1EED88DC0D}"/>
            </c:ext>
          </c:extLst>
        </c:ser>
        <c:ser>
          <c:idx val="2"/>
          <c:order val="2"/>
          <c:tx>
            <c:v>10% by 2050</c:v>
          </c:tx>
          <c:spPr>
            <a:ln w="28575" cap="rnd">
              <a:solidFill>
                <a:schemeClr val="accent3"/>
              </a:solidFill>
              <a:round/>
            </a:ln>
            <a:effectLst/>
          </c:spPr>
          <c:marker>
            <c:symbol val="none"/>
          </c:marker>
          <c:cat>
            <c:strRef>
              <c:f>'Battery aggregation'!$C$22:$Y$22</c:f>
              <c:strCache>
                <c:ptCount val="2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pt idx="13">
                  <c:v>2030-31</c:v>
                </c:pt>
                <c:pt idx="14">
                  <c:v>2031-32</c:v>
                </c:pt>
                <c:pt idx="15">
                  <c:v>2032-33</c:v>
                </c:pt>
                <c:pt idx="16">
                  <c:v>2033-34</c:v>
                </c:pt>
                <c:pt idx="17">
                  <c:v>2034-35</c:v>
                </c:pt>
                <c:pt idx="18">
                  <c:v>2035-36</c:v>
                </c:pt>
                <c:pt idx="19">
                  <c:v>2036-37</c:v>
                </c:pt>
                <c:pt idx="20">
                  <c:v>2037-38</c:v>
                </c:pt>
                <c:pt idx="21">
                  <c:v>2038-39</c:v>
                </c:pt>
                <c:pt idx="22">
                  <c:v>2039-40</c:v>
                </c:pt>
              </c:strCache>
            </c:strRef>
          </c:cat>
          <c:val>
            <c:numRef>
              <c:f>'Battery aggregation'!$C$25:$Y$25</c:f>
              <c:numCache>
                <c:formatCode>0%</c:formatCode>
                <c:ptCount val="23"/>
                <c:pt idx="0">
                  <c:v>0</c:v>
                </c:pt>
                <c:pt idx="1">
                  <c:v>1.258510908544138E-2</c:v>
                </c:pt>
                <c:pt idx="2">
                  <c:v>2.22647315952791E-2</c:v>
                </c:pt>
                <c:pt idx="3">
                  <c:v>3.0515523900995829E-2</c:v>
                </c:pt>
                <c:pt idx="4">
                  <c:v>3.7712146526261238E-2</c:v>
                </c:pt>
                <c:pt idx="5">
                  <c:v>4.4063457157393252E-2</c:v>
                </c:pt>
                <c:pt idx="6">
                  <c:v>4.9710288023674554E-2</c:v>
                </c:pt>
                <c:pt idx="7">
                  <c:v>5.475684615351617E-2</c:v>
                </c:pt>
                <c:pt idx="8">
                  <c:v>5.9284517553267073E-2</c:v>
                </c:pt>
                <c:pt idx="9">
                  <c:v>6.3359109161839719E-2</c:v>
                </c:pt>
                <c:pt idx="10">
                  <c:v>6.7035115456100081E-2</c:v>
                </c:pt>
                <c:pt idx="11">
                  <c:v>7.0358447748794378E-2</c:v>
                </c:pt>
                <c:pt idx="12">
                  <c:v>7.3368290323370486E-2</c:v>
                </c:pt>
                <c:pt idx="13">
                  <c:v>7.6098423546738847E-2</c:v>
                </c:pt>
                <c:pt idx="14">
                  <c:v>7.8578202576010683E-2</c:v>
                </c:pt>
                <c:pt idx="15">
                  <c:v>8.0833303084913002E-2</c:v>
                </c:pt>
                <c:pt idx="16">
                  <c:v>8.2886303328100153E-2</c:v>
                </c:pt>
                <c:pt idx="17">
                  <c:v>8.4757147564506682E-2</c:v>
                </c:pt>
                <c:pt idx="18">
                  <c:v>8.6463521165374049E-2</c:v>
                </c:pt>
                <c:pt idx="19">
                  <c:v>8.8021158481196349E-2</c:v>
                </c:pt>
                <c:pt idx="20">
                  <c:v>8.9444098513154435E-2</c:v>
                </c:pt>
                <c:pt idx="21">
                  <c:v>9.0744899386053665E-2</c:v>
                </c:pt>
                <c:pt idx="22">
                  <c:v>9.1934819828130371E-2</c:v>
                </c:pt>
              </c:numCache>
            </c:numRef>
          </c:val>
          <c:smooth val="0"/>
          <c:extLst>
            <c:ext xmlns:c16="http://schemas.microsoft.com/office/drawing/2014/chart" uri="{C3380CC4-5D6E-409C-BE32-E72D297353CC}">
              <c16:uniqueId val="{00000000-EE21-49C4-8064-0A06EB3A2184}"/>
            </c:ext>
          </c:extLst>
        </c:ser>
        <c:dLbls>
          <c:showLegendKey val="0"/>
          <c:showVal val="0"/>
          <c:showCatName val="0"/>
          <c:showSerName val="0"/>
          <c:showPercent val="0"/>
          <c:showBubbleSize val="0"/>
        </c:dLbls>
        <c:smooth val="0"/>
        <c:axId val="350742032"/>
        <c:axId val="350743600"/>
      </c:lineChart>
      <c:catAx>
        <c:axId val="350742032"/>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US" b="1"/>
                  <a:t>Financial year beginning</a:t>
                </a:r>
              </a:p>
            </c:rich>
          </c:tx>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ysClr val="windowText" lastClr="000000"/>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50743600"/>
        <c:crosses val="autoZero"/>
        <c:auto val="1"/>
        <c:lblAlgn val="ctr"/>
        <c:lblOffset val="100"/>
        <c:noMultiLvlLbl val="0"/>
      </c:catAx>
      <c:valAx>
        <c:axId val="3507436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US" b="1"/>
                  <a:t>Percentage aggregation</a:t>
                </a:r>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6350">
            <a:solidFill>
              <a:sysClr val="windowText" lastClr="000000"/>
            </a:solid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5074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9F9F9"/>
    </a:solidFill>
    <a:ln w="9525" cap="flat" cmpd="sng" algn="ctr">
      <a:noFill/>
      <a:round/>
    </a:ln>
    <a:effectLst/>
  </c:spPr>
  <c:txPr>
    <a:bodyPr/>
    <a:lstStyle/>
    <a:p>
      <a:pPr>
        <a:defRPr sz="8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Actual</c:v>
          </c:tx>
          <c:spPr>
            <a:ln>
              <a:noFill/>
            </a:ln>
          </c:spPr>
          <c:marker>
            <c:symbol val="circle"/>
            <c:size val="7"/>
            <c:spPr>
              <a:solidFill>
                <a:srgbClr val="1E4164"/>
              </a:solidFill>
              <a:ln>
                <a:noFill/>
              </a:ln>
            </c:spPr>
          </c:marker>
          <c:cat>
            <c:strRef>
              <c:f>GreenPower!$D$6:$D$27</c:f>
              <c:strCache>
                <c:ptCount val="2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pt idx="12">
                  <c:v>2020-21</c:v>
                </c:pt>
                <c:pt idx="13">
                  <c:v>2021-22</c:v>
                </c:pt>
                <c:pt idx="14">
                  <c:v>2022-23</c:v>
                </c:pt>
                <c:pt idx="15">
                  <c:v>2023-24</c:v>
                </c:pt>
                <c:pt idx="16">
                  <c:v>2024-25</c:v>
                </c:pt>
                <c:pt idx="17">
                  <c:v>2025-26</c:v>
                </c:pt>
                <c:pt idx="18">
                  <c:v>2026-27</c:v>
                </c:pt>
                <c:pt idx="19">
                  <c:v>2027-28</c:v>
                </c:pt>
                <c:pt idx="20">
                  <c:v>2028-29</c:v>
                </c:pt>
                <c:pt idx="21">
                  <c:v>2029-30</c:v>
                </c:pt>
              </c:strCache>
            </c:strRef>
          </c:cat>
          <c:val>
            <c:numRef>
              <c:f>GreenPower!$F$6:$F$27</c:f>
              <c:numCache>
                <c:formatCode>_-* #,##0.0_-;\-* #,##0.0_-;_-* "-"??_-;_-@_-</c:formatCode>
                <c:ptCount val="22"/>
                <c:pt idx="0">
                  <c:v>2090</c:v>
                </c:pt>
                <c:pt idx="1">
                  <c:v>2195</c:v>
                </c:pt>
                <c:pt idx="2">
                  <c:v>2144.5</c:v>
                </c:pt>
                <c:pt idx="3">
                  <c:v>1957</c:v>
                </c:pt>
                <c:pt idx="4">
                  <c:v>1633</c:v>
                </c:pt>
                <c:pt idx="5">
                  <c:v>1362.5</c:v>
                </c:pt>
                <c:pt idx="6">
                  <c:v>1185.5</c:v>
                </c:pt>
              </c:numCache>
            </c:numRef>
          </c:val>
          <c:smooth val="0"/>
          <c:extLst>
            <c:ext xmlns:c16="http://schemas.microsoft.com/office/drawing/2014/chart" uri="{C3380CC4-5D6E-409C-BE32-E72D297353CC}">
              <c16:uniqueId val="{00000000-3C48-42BD-B603-EAE1CF488978}"/>
            </c:ext>
          </c:extLst>
        </c:ser>
        <c:ser>
          <c:idx val="0"/>
          <c:order val="1"/>
          <c:tx>
            <c:v>Projected</c:v>
          </c:tx>
          <c:spPr>
            <a:ln>
              <a:noFill/>
            </a:ln>
          </c:spPr>
          <c:marker>
            <c:symbol val="circle"/>
            <c:size val="7"/>
            <c:spPr>
              <a:solidFill>
                <a:srgbClr val="F37421"/>
              </a:solidFill>
              <a:ln>
                <a:noFill/>
              </a:ln>
            </c:spPr>
          </c:marker>
          <c:cat>
            <c:strRef>
              <c:f>GreenPower!$D$6:$D$27</c:f>
              <c:strCache>
                <c:ptCount val="2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pt idx="12">
                  <c:v>2020-21</c:v>
                </c:pt>
                <c:pt idx="13">
                  <c:v>2021-22</c:v>
                </c:pt>
                <c:pt idx="14">
                  <c:v>2022-23</c:v>
                </c:pt>
                <c:pt idx="15">
                  <c:v>2023-24</c:v>
                </c:pt>
                <c:pt idx="16">
                  <c:v>2024-25</c:v>
                </c:pt>
                <c:pt idx="17">
                  <c:v>2025-26</c:v>
                </c:pt>
                <c:pt idx="18">
                  <c:v>2026-27</c:v>
                </c:pt>
                <c:pt idx="19">
                  <c:v>2027-28</c:v>
                </c:pt>
                <c:pt idx="20">
                  <c:v>2028-29</c:v>
                </c:pt>
                <c:pt idx="21">
                  <c:v>2029-30</c:v>
                </c:pt>
              </c:strCache>
            </c:strRef>
          </c:cat>
          <c:val>
            <c:numRef>
              <c:f>GreenPower!$G$6:$G$27</c:f>
              <c:numCache>
                <c:formatCode>_-* #,##0.0_-;\-* #,##0.0_-;_-* "-"??_-;_-@_-</c:formatCode>
                <c:ptCount val="22"/>
                <c:pt idx="7">
                  <c:v>1020.5</c:v>
                </c:pt>
                <c:pt idx="8">
                  <c:v>883.5</c:v>
                </c:pt>
                <c:pt idx="9">
                  <c:v>761.5</c:v>
                </c:pt>
                <c:pt idx="10">
                  <c:v>656.5</c:v>
                </c:pt>
                <c:pt idx="11">
                  <c:v>566</c:v>
                </c:pt>
                <c:pt idx="12">
                  <c:v>487.5</c:v>
                </c:pt>
                <c:pt idx="13">
                  <c:v>420</c:v>
                </c:pt>
                <c:pt idx="14">
                  <c:v>362</c:v>
                </c:pt>
                <c:pt idx="15">
                  <c:v>312</c:v>
                </c:pt>
                <c:pt idx="16">
                  <c:v>269</c:v>
                </c:pt>
                <c:pt idx="17">
                  <c:v>232</c:v>
                </c:pt>
                <c:pt idx="18">
                  <c:v>200</c:v>
                </c:pt>
                <c:pt idx="19">
                  <c:v>172.5</c:v>
                </c:pt>
                <c:pt idx="20">
                  <c:v>149</c:v>
                </c:pt>
                <c:pt idx="21">
                  <c:v>128.5</c:v>
                </c:pt>
              </c:numCache>
            </c:numRef>
          </c:val>
          <c:smooth val="0"/>
          <c:extLst>
            <c:ext xmlns:c16="http://schemas.microsoft.com/office/drawing/2014/chart" uri="{C3380CC4-5D6E-409C-BE32-E72D297353CC}">
              <c16:uniqueId val="{00000001-3C48-42BD-B603-EAE1CF488978}"/>
            </c:ext>
          </c:extLst>
        </c:ser>
        <c:dLbls>
          <c:showLegendKey val="0"/>
          <c:showVal val="0"/>
          <c:showCatName val="0"/>
          <c:showSerName val="0"/>
          <c:showPercent val="0"/>
          <c:showBubbleSize val="0"/>
        </c:dLbls>
        <c:marker val="1"/>
        <c:smooth val="0"/>
        <c:axId val="349653792"/>
        <c:axId val="535448560"/>
      </c:lineChart>
      <c:catAx>
        <c:axId val="349653792"/>
        <c:scaling>
          <c:orientation val="minMax"/>
        </c:scaling>
        <c:delete val="0"/>
        <c:axPos val="b"/>
        <c:numFmt formatCode="General" sourceLinked="1"/>
        <c:majorTickMark val="out"/>
        <c:minorTickMark val="none"/>
        <c:tickLblPos val="nextTo"/>
        <c:spPr>
          <a:ln w="6350">
            <a:solidFill>
              <a:srgbClr val="000000"/>
            </a:solidFill>
          </a:ln>
        </c:spPr>
        <c:crossAx val="535448560"/>
        <c:crosses val="autoZero"/>
        <c:auto val="1"/>
        <c:lblAlgn val="ctr"/>
        <c:lblOffset val="100"/>
        <c:noMultiLvlLbl val="0"/>
      </c:catAx>
      <c:valAx>
        <c:axId val="535448560"/>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NEM-wide GreenPower sales (GWh)</a:t>
                </a:r>
              </a:p>
            </c:rich>
          </c:tx>
          <c:overlay val="0"/>
        </c:title>
        <c:numFmt formatCode="#,##0" sourceLinked="0"/>
        <c:majorTickMark val="out"/>
        <c:minorTickMark val="none"/>
        <c:tickLblPos val="nextTo"/>
        <c:spPr>
          <a:ln w="6350">
            <a:solidFill>
              <a:srgbClr val="000000"/>
            </a:solidFill>
          </a:ln>
        </c:spPr>
        <c:crossAx val="349653792"/>
        <c:crosses val="autoZero"/>
        <c:crossBetween val="between"/>
      </c:valAx>
      <c:spPr>
        <a:solidFill>
          <a:srgbClr val="F5F6F7"/>
        </a:solidFill>
      </c:spPr>
    </c:plotArea>
    <c:legend>
      <c:legendPos val="b"/>
      <c:overlay val="0"/>
      <c:txPr>
        <a:bodyPr/>
        <a:lstStyle/>
        <a:p>
          <a:pPr>
            <a:defRPr sz="700"/>
          </a:pPr>
          <a:endParaRPr lang="en-US"/>
        </a:p>
      </c:txPr>
    </c:legend>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'Effective LRET'!$F$4</c:f>
              <c:strCache>
                <c:ptCount val="1"/>
                <c:pt idx="0">
                  <c:v>Effective Target
(GWh)</c:v>
                </c:pt>
              </c:strCache>
            </c:strRef>
          </c:tx>
          <c:spPr>
            <a:ln w="19050">
              <a:solidFill>
                <a:srgbClr val="FFC222"/>
              </a:solidFill>
            </a:ln>
          </c:spPr>
          <c:marker>
            <c:symbol val="none"/>
          </c:marker>
          <c:cat>
            <c:strRef>
              <c:f>'Effective LRET'!$B$5:$B$17</c:f>
              <c:strCache>
                <c:ptCount val="13"/>
                <c:pt idx="0">
                  <c:v>2017-18</c:v>
                </c:pt>
                <c:pt idx="1">
                  <c:v>2018-19</c:v>
                </c:pt>
                <c:pt idx="2">
                  <c:v>2019-20</c:v>
                </c:pt>
                <c:pt idx="3">
                  <c:v>2020-21</c:v>
                </c:pt>
                <c:pt idx="4">
                  <c:v>2021-22</c:v>
                </c:pt>
                <c:pt idx="5">
                  <c:v>2022-23</c:v>
                </c:pt>
                <c:pt idx="6">
                  <c:v>2023-24</c:v>
                </c:pt>
                <c:pt idx="7">
                  <c:v>2024-25</c:v>
                </c:pt>
                <c:pt idx="8">
                  <c:v>2025-26</c:v>
                </c:pt>
                <c:pt idx="9">
                  <c:v>2026-27</c:v>
                </c:pt>
                <c:pt idx="10">
                  <c:v>2027-28</c:v>
                </c:pt>
                <c:pt idx="11">
                  <c:v>2028-29</c:v>
                </c:pt>
                <c:pt idx="12">
                  <c:v>2029-30</c:v>
                </c:pt>
              </c:strCache>
            </c:strRef>
          </c:cat>
          <c:val>
            <c:numRef>
              <c:f>'Effective LRET'!$F$5:$F$17</c:f>
              <c:numCache>
                <c:formatCode>_-* #,##0_-;\-* #,##0_-;_-* "-"??_-;_-@_-</c:formatCode>
                <c:ptCount val="13"/>
                <c:pt idx="0">
                  <c:v>38223</c:v>
                </c:pt>
                <c:pt idx="1">
                  <c:v>40306</c:v>
                </c:pt>
                <c:pt idx="2">
                  <c:v>42401</c:v>
                </c:pt>
                <c:pt idx="3">
                  <c:v>43058</c:v>
                </c:pt>
                <c:pt idx="4">
                  <c:v>42634</c:v>
                </c:pt>
                <c:pt idx="5">
                  <c:v>42576</c:v>
                </c:pt>
                <c:pt idx="6">
                  <c:v>42526</c:v>
                </c:pt>
                <c:pt idx="7">
                  <c:v>42483</c:v>
                </c:pt>
                <c:pt idx="8">
                  <c:v>42446</c:v>
                </c:pt>
                <c:pt idx="9">
                  <c:v>42414</c:v>
                </c:pt>
                <c:pt idx="10">
                  <c:v>42387</c:v>
                </c:pt>
                <c:pt idx="11">
                  <c:v>42363</c:v>
                </c:pt>
                <c:pt idx="12">
                  <c:v>42343</c:v>
                </c:pt>
              </c:numCache>
            </c:numRef>
          </c:val>
          <c:smooth val="0"/>
          <c:extLst>
            <c:ext xmlns:c16="http://schemas.microsoft.com/office/drawing/2014/chart" uri="{C3380CC4-5D6E-409C-BE32-E72D297353CC}">
              <c16:uniqueId val="{00000000-D385-4E44-BAF4-3488CCDD0F24}"/>
            </c:ext>
          </c:extLst>
        </c:ser>
        <c:dLbls>
          <c:showLegendKey val="0"/>
          <c:showVal val="0"/>
          <c:showCatName val="0"/>
          <c:showSerName val="0"/>
          <c:showPercent val="0"/>
          <c:showBubbleSize val="0"/>
        </c:dLbls>
        <c:smooth val="0"/>
        <c:axId val="535450128"/>
        <c:axId val="535450912"/>
      </c:lineChart>
      <c:catAx>
        <c:axId val="535450128"/>
        <c:scaling>
          <c:orientation val="minMax"/>
        </c:scaling>
        <c:delete val="0"/>
        <c:axPos val="b"/>
        <c:numFmt formatCode="General" sourceLinked="0"/>
        <c:majorTickMark val="out"/>
        <c:minorTickMark val="none"/>
        <c:tickLblPos val="nextTo"/>
        <c:spPr>
          <a:ln w="6350">
            <a:solidFill>
              <a:sysClr val="windowText" lastClr="000000"/>
            </a:solidFill>
          </a:ln>
        </c:spPr>
        <c:crossAx val="535450912"/>
        <c:crosses val="autoZero"/>
        <c:auto val="1"/>
        <c:lblAlgn val="ctr"/>
        <c:lblOffset val="100"/>
        <c:noMultiLvlLbl val="0"/>
      </c:catAx>
      <c:valAx>
        <c:axId val="535450912"/>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Large-scale Renewable Generation Target (GWh, NEM)</a:t>
                </a:r>
              </a:p>
            </c:rich>
          </c:tx>
          <c:overlay val="0"/>
        </c:title>
        <c:numFmt formatCode="_-* #,##0_-;\-* #,##0_-;_-* &quot;-&quot;??_-;_-@_-" sourceLinked="1"/>
        <c:majorTickMark val="out"/>
        <c:minorTickMark val="none"/>
        <c:tickLblPos val="nextTo"/>
        <c:spPr>
          <a:ln w="6350">
            <a:solidFill>
              <a:sysClr val="windowText" lastClr="000000"/>
            </a:solidFill>
          </a:ln>
        </c:spPr>
        <c:crossAx val="535450128"/>
        <c:crosses val="autoZero"/>
        <c:crossBetween val="between"/>
      </c:valAx>
      <c:spPr>
        <a:solidFill>
          <a:srgbClr val="F5F6F7"/>
        </a:solidFill>
      </c:spPr>
    </c:plotArea>
    <c:plotVisOnly val="1"/>
    <c:dispBlanksAs val="gap"/>
    <c:showDLblsOverMax val="0"/>
  </c:chart>
  <c:spPr>
    <a:solidFill>
      <a:srgbClr val="F5F6F7"/>
    </a:solidFill>
    <a:ln>
      <a:noFill/>
    </a:ln>
  </c:spPr>
  <c:txPr>
    <a:bodyPr/>
    <a:lstStyle/>
    <a:p>
      <a:pPr>
        <a:defRPr sz="800">
          <a:solidFill>
            <a:sysClr val="windowText" lastClr="000000"/>
          </a:solidFill>
          <a:latin typeface="Arial" pitchFamily="34" charset="0"/>
          <a:cs typeface="Arial"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6</xdr:col>
      <xdr:colOff>457200</xdr:colOff>
      <xdr:row>0</xdr:row>
      <xdr:rowOff>0</xdr:rowOff>
    </xdr:from>
    <xdr:to>
      <xdr:col>14</xdr:col>
      <xdr:colOff>20936</xdr:colOff>
      <xdr:row>47</xdr:row>
      <xdr:rowOff>30480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1"/>
        <a:srcRect l="26833" t="8993" r="34922" b="1455"/>
        <a:stretch/>
      </xdr:blipFill>
      <xdr:spPr>
        <a:xfrm>
          <a:off x="7019925" y="0"/>
          <a:ext cx="5869286" cy="8391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466725</xdr:colOff>
      <xdr:row>38</xdr:row>
      <xdr:rowOff>152400</xdr:rowOff>
    </xdr:from>
    <xdr:to>
      <xdr:col>7</xdr:col>
      <xdr:colOff>532500</xdr:colOff>
      <xdr:row>56</xdr:row>
      <xdr:rowOff>117750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244474</xdr:colOff>
      <xdr:row>38</xdr:row>
      <xdr:rowOff>63500</xdr:rowOff>
    </xdr:from>
    <xdr:to>
      <xdr:col>20</xdr:col>
      <xdr:colOff>516624</xdr:colOff>
      <xdr:row>56</xdr:row>
      <xdr:rowOff>32025</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428625</xdr:colOff>
      <xdr:row>58</xdr:row>
      <xdr:rowOff>95250</xdr:rowOff>
    </xdr:from>
    <xdr:to>
      <xdr:col>7</xdr:col>
      <xdr:colOff>494400</xdr:colOff>
      <xdr:row>76</xdr:row>
      <xdr:rowOff>60600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279399</xdr:colOff>
      <xdr:row>59</xdr:row>
      <xdr:rowOff>155575</xdr:rowOff>
    </xdr:from>
    <xdr:to>
      <xdr:col>20</xdr:col>
      <xdr:colOff>551549</xdr:colOff>
      <xdr:row>77</xdr:row>
      <xdr:rowOff>120925</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428625</xdr:colOff>
      <xdr:row>77</xdr:row>
      <xdr:rowOff>133350</xdr:rowOff>
    </xdr:from>
    <xdr:to>
      <xdr:col>7</xdr:col>
      <xdr:colOff>494400</xdr:colOff>
      <xdr:row>95</xdr:row>
      <xdr:rowOff>98700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60</xdr:row>
      <xdr:rowOff>1</xdr:rowOff>
    </xdr:from>
    <xdr:to>
      <xdr:col>8</xdr:col>
      <xdr:colOff>508001</xdr:colOff>
      <xdr:row>77</xdr:row>
      <xdr:rowOff>31751</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60</xdr:row>
      <xdr:rowOff>15876</xdr:rowOff>
    </xdr:from>
    <xdr:to>
      <xdr:col>17</xdr:col>
      <xdr:colOff>619125</xdr:colOff>
      <xdr:row>77</xdr:row>
      <xdr:rowOff>15876</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79375</xdr:colOff>
      <xdr:row>3</xdr:row>
      <xdr:rowOff>396875</xdr:rowOff>
    </xdr:from>
    <xdr:to>
      <xdr:col>16</xdr:col>
      <xdr:colOff>345600</xdr:colOff>
      <xdr:row>19</xdr:row>
      <xdr:rowOff>22500</xdr:rowOff>
    </xdr:to>
    <xdr:graphicFrame macro="">
      <xdr:nvGraphicFramePr>
        <xdr:cNvPr id="3" name="Chart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682625</xdr:colOff>
      <xdr:row>2</xdr:row>
      <xdr:rowOff>190500</xdr:rowOff>
    </xdr:from>
    <xdr:to>
      <xdr:col>15</xdr:col>
      <xdr:colOff>663100</xdr:colOff>
      <xdr:row>16</xdr:row>
      <xdr:rowOff>159025</xdr:rowOff>
    </xdr:to>
    <xdr:graphicFrame macro="">
      <xdr:nvGraphicFramePr>
        <xdr:cNvPr id="4" name="Chart 3">
          <a:extLst>
            <a:ext uri="{FF2B5EF4-FFF2-40B4-BE49-F238E27FC236}">
              <a16:creationId xmlns:a16="http://schemas.microsoft.com/office/drawing/2014/main"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15874</xdr:colOff>
      <xdr:row>6</xdr:row>
      <xdr:rowOff>0</xdr:rowOff>
    </xdr:from>
    <xdr:to>
      <xdr:col>8</xdr:col>
      <xdr:colOff>269399</xdr:colOff>
      <xdr:row>22</xdr:row>
      <xdr:rowOff>158750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21</xdr:row>
      <xdr:rowOff>0</xdr:rowOff>
    </xdr:from>
    <xdr:to>
      <xdr:col>8</xdr:col>
      <xdr:colOff>278925</xdr:colOff>
      <xdr:row>36</xdr:row>
      <xdr:rowOff>165375</xdr:rowOff>
    </xdr:to>
    <xdr:graphicFrame macro="">
      <xdr:nvGraphicFramePr>
        <xdr:cNvPr id="12" name="Chart 11">
          <a:extLst>
            <a:ext uri="{FF2B5EF4-FFF2-40B4-BE49-F238E27FC236}">
              <a16:creationId xmlns:a16="http://schemas.microsoft.com/office/drawing/2014/main" id="{00000000-0008-0000-1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21</xdr:row>
      <xdr:rowOff>0</xdr:rowOff>
    </xdr:from>
    <xdr:to>
      <xdr:col>18</xdr:col>
      <xdr:colOff>2700</xdr:colOff>
      <xdr:row>36</xdr:row>
      <xdr:rowOff>165375</xdr:rowOff>
    </xdr:to>
    <xdr:graphicFrame macro="">
      <xdr:nvGraphicFramePr>
        <xdr:cNvPr id="13" name="Chart 12">
          <a:extLst>
            <a:ext uri="{FF2B5EF4-FFF2-40B4-BE49-F238E27FC236}">
              <a16:creationId xmlns:a16="http://schemas.microsoft.com/office/drawing/2014/main" id="{00000000-0008-0000-1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8</xdr:col>
      <xdr:colOff>278925</xdr:colOff>
      <xdr:row>54</xdr:row>
      <xdr:rowOff>165375</xdr:rowOff>
    </xdr:to>
    <xdr:graphicFrame macro="">
      <xdr:nvGraphicFramePr>
        <xdr:cNvPr id="14" name="Chart 13">
          <a:extLst>
            <a:ext uri="{FF2B5EF4-FFF2-40B4-BE49-F238E27FC236}">
              <a16:creationId xmlns:a16="http://schemas.microsoft.com/office/drawing/2014/main" id="{00000000-0008-0000-1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39</xdr:row>
      <xdr:rowOff>0</xdr:rowOff>
    </xdr:from>
    <xdr:to>
      <xdr:col>18</xdr:col>
      <xdr:colOff>2700</xdr:colOff>
      <xdr:row>54</xdr:row>
      <xdr:rowOff>165375</xdr:rowOff>
    </xdr:to>
    <xdr:graphicFrame macro="">
      <xdr:nvGraphicFramePr>
        <xdr:cNvPr id="15" name="Chart 14">
          <a:extLst>
            <a:ext uri="{FF2B5EF4-FFF2-40B4-BE49-F238E27FC236}">
              <a16:creationId xmlns:a16="http://schemas.microsoft.com/office/drawing/2014/main" id="{00000000-0008-0000-1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wa/Shared%20Documents/Scenarios%20and%20Assumptions/Supporting%20information/Build%20costs/2017%20technology%20cost%20inputs%202018-02-15%20-%20APGT%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ESOO New Generators"/>
      <sheetName val="Generator Mapping"/>
      <sheetName val="Region Mapping"/>
      <sheetName val="Plexos - New Tech VOM"/>
      <sheetName val="New technologies"/>
      <sheetName val="Neutral N"/>
      <sheetName val="Strong N"/>
      <sheetName val="Weak N"/>
      <sheetName val="New Capital Costs - Plexos"/>
      <sheetName val="New capital costs"/>
      <sheetName val="Capital cost inputs"/>
      <sheetName val="Factorisation"/>
      <sheetName val="Connection Costs"/>
      <sheetName val="Cap cost cases"/>
      <sheetName val="Connection Costs Mapped"/>
      <sheetName val="CO2 T&amp;S"/>
      <sheetName val="New Therm Eff"/>
      <sheetName val="macro assumptions"/>
      <sheetName val="New tech inputs"/>
      <sheetName val="CO2 T&amp;S inputs"/>
      <sheetName val="BNEF 2017 storage"/>
      <sheetName val="Batt storage traj"/>
      <sheetName val="New thermal efficiency"/>
    </sheetNames>
    <sheetDataSet>
      <sheetData sheetId="0"/>
      <sheetData sheetId="1"/>
      <sheetData sheetId="2"/>
      <sheetData sheetId="3"/>
      <sheetData sheetId="4"/>
      <sheetData sheetId="5"/>
      <sheetData sheetId="6"/>
      <sheetData sheetId="7"/>
      <sheetData sheetId="8"/>
      <sheetData sheetId="9">
        <row r="4">
          <cell r="C4" t="str">
            <v>Low</v>
          </cell>
          <cell r="D4" t="str">
            <v>Neutral</v>
          </cell>
        </row>
        <row r="5">
          <cell r="C5" t="str">
            <v>Medium</v>
          </cell>
          <cell r="D5" t="str">
            <v>Strong</v>
          </cell>
        </row>
        <row r="6">
          <cell r="C6" t="str">
            <v>High</v>
          </cell>
          <cell r="D6" t="str">
            <v>Weak</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NewAEMOtheme">
  <a:themeElements>
    <a:clrScheme name="AEMO">
      <a:dk1>
        <a:srgbClr val="222324"/>
      </a:dk1>
      <a:lt1>
        <a:sysClr val="window" lastClr="FFFFFF"/>
      </a:lt1>
      <a:dk2>
        <a:srgbClr val="000000"/>
      </a:dk2>
      <a:lt2>
        <a:srgbClr val="E0E8EA"/>
      </a:lt2>
      <a:accent1>
        <a:srgbClr val="C41230"/>
      </a:accent1>
      <a:accent2>
        <a:srgbClr val="360F3C"/>
      </a:accent2>
      <a:accent3>
        <a:srgbClr val="F37421"/>
      </a:accent3>
      <a:accent4>
        <a:srgbClr val="FFC222"/>
      </a:accent4>
      <a:accent5>
        <a:srgbClr val="82859C"/>
      </a:accent5>
      <a:accent6>
        <a:srgbClr val="B3E0EE"/>
      </a:accent6>
      <a:hlink>
        <a:srgbClr val="C41230"/>
      </a:hlink>
      <a:folHlink>
        <a:srgbClr val="C41230"/>
      </a:folHlink>
    </a:clrScheme>
    <a:fontScheme name="AEMO">
      <a:majorFont>
        <a:latin typeface="Tw Cen MT"/>
        <a:ea typeface=""/>
        <a:cs typeface=""/>
      </a:majorFont>
      <a:minorFont>
        <a:latin typeface="Tw Cen M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2"/>
        </a:solidFill>
        <a:ln>
          <a:noFill/>
        </a:ln>
      </a:spPr>
      <a:bodyPr rtlCol="0" anchor="ct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cleanenergyregulator.gov.au/RET/Scheme-participants-and-industry/the-renewable-power-percentage" TargetMode="External"/><Relationship Id="rId1" Type="http://schemas.openxmlformats.org/officeDocument/2006/relationships/hyperlink" Target="https://industry.gov.au/Office-of-the-Chief-Economist/Publications/Pages/Australian-energy-statistics.aspx"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environment.act.gov.au/energy/cleaner-energy/renewable-energy-target,-legislation-and-reporting"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ipart.nsw.gov.au/files/sharedassets/website/shared-files/pricing-reviews-water-services-metro-water-legislative-requirements-investigation-into-pricing-for-sydney-desalination-plant-pty-ltd-from-1-july-2017/sdp-revised-pricing-proposal.pdf" TargetMode="External"/><Relationship Id="rId1" Type="http://schemas.openxmlformats.org/officeDocument/2006/relationships/hyperlink" Target="http://www.esc.vic.gov.au/wp-content/uploads/2016/06/Water-Price-Review-2016-2021-Melbourne-Water-Final-Decision-1.pdf"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www.aemo.com.au/-/media/Files/Electricity/NEM/Security_and_Reliability/Congestion-Information/2017/Interconnector-Capabilities.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aemo.com.au/-/media/Files/Electricity/NEM/Security_and_Reliability/Loss_Factors_and_Regional_Boundaries/2017/Regional-Boundaries-and-Marginal-Loss-Factors-for-the-2017-18-Financial-Year.docx"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8" Type="http://schemas.openxmlformats.org/officeDocument/2006/relationships/hyperlink" Target="http://www.aemo.com.au/-/media/Files/XLS/Fuel_and_Technology_Cost_Review_Data_ACIL_Allen.xlsx" TargetMode="External"/><Relationship Id="rId3" Type="http://schemas.openxmlformats.org/officeDocument/2006/relationships/hyperlink" Target="http://www.aemo.com.au/Electricity/National-Electricity-Market-NEM/Planning-and-forecasting/Generation-information" TargetMode="External"/><Relationship Id="rId7" Type="http://schemas.openxmlformats.org/officeDocument/2006/relationships/hyperlink" Target="http://www.aemo.com.au/-/media/Files/XLS/Fuel_and_Technology_Cost_Review_Data_ACIL_Allen.xlsx" TargetMode="External"/><Relationship Id="rId2" Type="http://schemas.openxmlformats.org/officeDocument/2006/relationships/hyperlink" Target="http://www.aemo.com.au/Electricity/National-Electricity-Market-NEM/Planning-and-forecasting/Generation-information" TargetMode="External"/><Relationship Id="rId1" Type="http://schemas.openxmlformats.org/officeDocument/2006/relationships/hyperlink" Target="https://www.aemo.com.au/-/media/Files/Electricity/NEM/Security_and_Reliability/Loss_Factors_and_Regional_Boundaries/2017/Regional-Boundaries-and-Marginal-Loss-Factors-for-the-2017-18-Financial-Year.docx" TargetMode="External"/><Relationship Id="rId6" Type="http://schemas.openxmlformats.org/officeDocument/2006/relationships/hyperlink" Target="http://www.aemo.com.au/-/media/Files/XLS/Fuel_and_Technology_Cost_Review_Data_ACIL_Allen.xlsx" TargetMode="External"/><Relationship Id="rId11" Type="http://schemas.openxmlformats.org/officeDocument/2006/relationships/printerSettings" Target="../printerSettings/printerSettings2.bin"/><Relationship Id="rId5" Type="http://schemas.openxmlformats.org/officeDocument/2006/relationships/hyperlink" Target="http://www.aemo.com.au/-/media/Files/XLS/Fuel_and_Technology_Cost_Review_Data_ACIL_Allen.xlsx" TargetMode="External"/><Relationship Id="rId10" Type="http://schemas.openxmlformats.org/officeDocument/2006/relationships/hyperlink" Target="http://www.aemo.com.au/-/media/Files/Electricity/NEM/Security_and_Reliability/Congestion-Information/2017/Interconnector-Capabilities.pdf" TargetMode="External"/><Relationship Id="rId4" Type="http://schemas.openxmlformats.org/officeDocument/2006/relationships/hyperlink" Target="http://www.aemo.com.au/-/media/Files/Electricity/NEM/Planning_and_Forecasting/NTNDP/2016/Data_Sources/ACIL-ALLEN---AEMO-Emissions-Factors-20160511.pdf" TargetMode="External"/><Relationship Id="rId9" Type="http://schemas.openxmlformats.org/officeDocument/2006/relationships/hyperlink" Target="https://www.aemo.com.au/-/media/Files/Electricity/NEM/Security_and_Reliability/Loss_Factors_and_Regional_Boundaries/2017/Regional-Boundaries-and-Marginal-Loss-Factors-for-the-2017-18-Financial-Year.doc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www.agl.com.au/about-agl/sustainability/rehabilitation"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2:B28"/>
  <sheetViews>
    <sheetView workbookViewId="0"/>
  </sheetViews>
  <sheetFormatPr defaultColWidth="9" defaultRowHeight="14.25" x14ac:dyDescent="0.2"/>
  <cols>
    <col min="1" max="1" width="9" style="259"/>
    <col min="2" max="2" width="87.375" style="259" customWidth="1"/>
    <col min="3" max="16384" width="9" style="259"/>
  </cols>
  <sheetData>
    <row r="2" spans="2:2" ht="24" thickBot="1" x14ac:dyDescent="0.4">
      <c r="B2" s="260" t="s">
        <v>984</v>
      </c>
    </row>
    <row r="3" spans="2:2" ht="15" thickTop="1" x14ac:dyDescent="0.2"/>
    <row r="4" spans="2:2" x14ac:dyDescent="0.2">
      <c r="B4" s="259" t="s">
        <v>985</v>
      </c>
    </row>
    <row r="5" spans="2:2" x14ac:dyDescent="0.2">
      <c r="B5" s="259" t="s">
        <v>986</v>
      </c>
    </row>
    <row r="7" spans="2:2" x14ac:dyDescent="0.2">
      <c r="B7" s="259" t="s">
        <v>987</v>
      </c>
    </row>
    <row r="8" spans="2:2" x14ac:dyDescent="0.2">
      <c r="B8" s="259" t="s">
        <v>988</v>
      </c>
    </row>
    <row r="9" spans="2:2" x14ac:dyDescent="0.2">
      <c r="B9" s="259" t="s">
        <v>989</v>
      </c>
    </row>
    <row r="10" spans="2:2" x14ac:dyDescent="0.2">
      <c r="B10" s="259" t="s">
        <v>1003</v>
      </c>
    </row>
    <row r="11" spans="2:2" x14ac:dyDescent="0.2">
      <c r="B11" s="259" t="s">
        <v>990</v>
      </c>
    </row>
    <row r="13" spans="2:2" x14ac:dyDescent="0.2">
      <c r="B13" s="259" t="s">
        <v>991</v>
      </c>
    </row>
    <row r="14" spans="2:2" x14ac:dyDescent="0.2">
      <c r="B14" s="259" t="s">
        <v>992</v>
      </c>
    </row>
    <row r="15" spans="2:2" x14ac:dyDescent="0.2">
      <c r="B15" s="259" t="s">
        <v>993</v>
      </c>
    </row>
    <row r="17" spans="2:2" x14ac:dyDescent="0.2">
      <c r="B17" s="259" t="s">
        <v>994</v>
      </c>
    </row>
    <row r="18" spans="2:2" x14ac:dyDescent="0.2">
      <c r="B18" s="259" t="s">
        <v>995</v>
      </c>
    </row>
    <row r="19" spans="2:2" x14ac:dyDescent="0.2">
      <c r="B19" s="259" t="s">
        <v>996</v>
      </c>
    </row>
    <row r="20" spans="2:2" x14ac:dyDescent="0.2">
      <c r="B20" s="259" t="s">
        <v>997</v>
      </c>
    </row>
    <row r="22" spans="2:2" x14ac:dyDescent="0.2">
      <c r="B22" s="259" t="s">
        <v>998</v>
      </c>
    </row>
    <row r="23" spans="2:2" x14ac:dyDescent="0.2">
      <c r="B23" s="259" t="s">
        <v>999</v>
      </c>
    </row>
    <row r="24" spans="2:2" x14ac:dyDescent="0.2">
      <c r="B24" s="261" t="s">
        <v>1004</v>
      </c>
    </row>
    <row r="25" spans="2:2" x14ac:dyDescent="0.2">
      <c r="B25" s="262" t="s">
        <v>1000</v>
      </c>
    </row>
    <row r="26" spans="2:2" x14ac:dyDescent="0.2">
      <c r="B26" s="261" t="s">
        <v>1005</v>
      </c>
    </row>
    <row r="27" spans="2:2" x14ac:dyDescent="0.2">
      <c r="B27" s="262" t="s">
        <v>1001</v>
      </c>
    </row>
    <row r="28" spans="2:2" x14ac:dyDescent="0.2">
      <c r="B28" s="262" t="s">
        <v>1002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Z39"/>
  <sheetViews>
    <sheetView zoomScaleNormal="100" workbookViewId="0"/>
  </sheetViews>
  <sheetFormatPr defaultColWidth="9" defaultRowHeight="12.75" x14ac:dyDescent="0.2"/>
  <cols>
    <col min="1" max="1" width="3.125" style="153" customWidth="1"/>
    <col min="2" max="2" width="9" style="153"/>
    <col min="3" max="25" width="9.125" style="153" customWidth="1"/>
    <col min="26" max="26" width="3.125" style="153" customWidth="1"/>
    <col min="27" max="16384" width="9" style="153"/>
  </cols>
  <sheetData>
    <row r="1" spans="1:26" ht="15" x14ac:dyDescent="0.25">
      <c r="A1" s="155"/>
      <c r="B1" s="154"/>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20.25" thickBot="1" x14ac:dyDescent="0.35">
      <c r="A2" s="154"/>
      <c r="B2" s="340" t="s">
        <v>768</v>
      </c>
      <c r="C2" s="340"/>
      <c r="D2" s="340"/>
      <c r="E2" s="340"/>
      <c r="F2" s="154"/>
      <c r="G2" s="154"/>
      <c r="H2" s="154"/>
      <c r="I2" s="154"/>
      <c r="J2" s="154"/>
      <c r="K2" s="154"/>
      <c r="L2" s="154"/>
      <c r="M2" s="154"/>
      <c r="N2" s="154"/>
      <c r="O2" s="154"/>
      <c r="P2" s="154"/>
      <c r="Q2" s="154"/>
      <c r="R2" s="154"/>
      <c r="S2" s="154"/>
      <c r="T2" s="154"/>
      <c r="U2" s="154"/>
      <c r="V2" s="154"/>
      <c r="W2" s="154"/>
      <c r="X2" s="154"/>
      <c r="Y2" s="154"/>
      <c r="Z2" s="154"/>
    </row>
    <row r="3" spans="1:26" ht="13.5" thickTop="1" x14ac:dyDescent="0.2">
      <c r="A3" s="154"/>
      <c r="B3" s="60" t="s">
        <v>769</v>
      </c>
      <c r="C3" s="154"/>
      <c r="D3" s="154"/>
      <c r="E3" s="154"/>
      <c r="F3" s="154"/>
      <c r="G3" s="154"/>
      <c r="H3" s="154"/>
      <c r="I3" s="154"/>
      <c r="J3" s="154"/>
      <c r="K3" s="154"/>
      <c r="L3" s="154"/>
      <c r="M3" s="154"/>
      <c r="N3" s="154"/>
      <c r="O3" s="154"/>
      <c r="P3" s="154"/>
      <c r="Q3" s="154"/>
      <c r="R3" s="154"/>
      <c r="S3" s="154"/>
      <c r="T3" s="154"/>
      <c r="U3" s="154"/>
      <c r="V3" s="154"/>
      <c r="W3" s="154"/>
      <c r="X3" s="154"/>
      <c r="Y3" s="154"/>
      <c r="Z3" s="154"/>
    </row>
    <row r="4" spans="1:26" x14ac:dyDescent="0.2">
      <c r="A4" s="154"/>
      <c r="B4" s="154"/>
      <c r="C4" s="154"/>
      <c r="D4" s="154"/>
      <c r="E4" s="154"/>
      <c r="F4" s="154"/>
      <c r="G4" s="154"/>
      <c r="H4" s="154"/>
      <c r="I4" s="154"/>
      <c r="J4" s="154"/>
      <c r="K4" s="154"/>
      <c r="L4" s="154"/>
      <c r="M4" s="154"/>
      <c r="N4" s="154"/>
      <c r="O4" s="154"/>
      <c r="P4" s="154"/>
      <c r="Q4" s="154"/>
      <c r="R4" s="154"/>
      <c r="S4" s="154"/>
      <c r="T4" s="154"/>
      <c r="U4" s="154"/>
      <c r="V4" s="154"/>
      <c r="W4" s="154"/>
      <c r="X4" s="154"/>
      <c r="Y4" s="154"/>
      <c r="Z4" s="154"/>
    </row>
    <row r="5" spans="1:26" ht="15" thickBot="1" x14ac:dyDescent="0.25">
      <c r="A5" s="154"/>
      <c r="B5" s="288" t="s">
        <v>815</v>
      </c>
      <c r="C5" s="154"/>
      <c r="D5" s="154"/>
      <c r="E5" s="154"/>
      <c r="F5" s="154"/>
      <c r="G5" s="154"/>
      <c r="H5" s="154"/>
      <c r="I5" s="154"/>
      <c r="J5" s="154"/>
      <c r="K5" s="154"/>
      <c r="L5" s="154"/>
      <c r="M5" s="154"/>
      <c r="N5" s="154"/>
      <c r="O5" s="154"/>
      <c r="P5" s="154"/>
      <c r="Q5" s="154"/>
      <c r="R5" s="154"/>
      <c r="S5" s="154"/>
      <c r="T5" s="154"/>
      <c r="U5" s="154"/>
      <c r="V5" s="154"/>
      <c r="W5" s="154"/>
      <c r="X5" s="154"/>
      <c r="Y5" s="154"/>
      <c r="Z5" s="154"/>
    </row>
    <row r="6" spans="1:26" ht="33" customHeight="1" thickBot="1" x14ac:dyDescent="0.25">
      <c r="A6" s="154"/>
      <c r="B6" s="281"/>
      <c r="C6" s="281" t="s">
        <v>9</v>
      </c>
      <c r="D6" s="281" t="s">
        <v>10</v>
      </c>
      <c r="E6" s="281" t="s">
        <v>11</v>
      </c>
      <c r="F6" s="281" t="s">
        <v>12</v>
      </c>
      <c r="G6" s="281" t="s">
        <v>13</v>
      </c>
      <c r="H6" s="281" t="s">
        <v>14</v>
      </c>
      <c r="I6" s="281" t="s">
        <v>15</v>
      </c>
      <c r="J6" s="281" t="s">
        <v>16</v>
      </c>
      <c r="K6" s="281" t="s">
        <v>17</v>
      </c>
      <c r="L6" s="281" t="s">
        <v>18</v>
      </c>
      <c r="M6" s="281" t="s">
        <v>19</v>
      </c>
      <c r="N6" s="281" t="s">
        <v>20</v>
      </c>
      <c r="O6" s="281" t="s">
        <v>3</v>
      </c>
      <c r="P6" s="281" t="s">
        <v>58</v>
      </c>
      <c r="Q6" s="281" t="s">
        <v>59</v>
      </c>
      <c r="R6" s="281" t="s">
        <v>60</v>
      </c>
      <c r="S6" s="281" t="s">
        <v>61</v>
      </c>
      <c r="T6" s="281" t="s">
        <v>62</v>
      </c>
      <c r="U6" s="281" t="s">
        <v>63</v>
      </c>
      <c r="V6" s="281" t="s">
        <v>64</v>
      </c>
      <c r="W6" s="281" t="s">
        <v>65</v>
      </c>
      <c r="X6" s="281" t="s">
        <v>66</v>
      </c>
      <c r="Y6" s="281" t="s">
        <v>67</v>
      </c>
      <c r="Z6" s="154"/>
    </row>
    <row r="7" spans="1:26" ht="15" thickBot="1" x14ac:dyDescent="0.25">
      <c r="A7" s="154"/>
      <c r="B7" s="283" t="s">
        <v>345</v>
      </c>
      <c r="C7" s="172">
        <v>2265.6025819322531</v>
      </c>
      <c r="D7" s="172">
        <v>2723.2010413144308</v>
      </c>
      <c r="E7" s="172">
        <v>3226.180173987188</v>
      </c>
      <c r="F7" s="172">
        <v>3764.5121040502418</v>
      </c>
      <c r="G7" s="172">
        <v>4311.8677466509907</v>
      </c>
      <c r="H7" s="172">
        <v>4844.9234989345714</v>
      </c>
      <c r="I7" s="172">
        <v>5396.6524397298563</v>
      </c>
      <c r="J7" s="172">
        <v>5949.6152897628126</v>
      </c>
      <c r="K7" s="172">
        <v>6469.6642683305108</v>
      </c>
      <c r="L7" s="172">
        <v>6985.3653061915684</v>
      </c>
      <c r="M7" s="172">
        <v>7556.4197711148154</v>
      </c>
      <c r="N7" s="172">
        <v>8048.7992112106222</v>
      </c>
      <c r="O7" s="172">
        <v>8552.6767929852504</v>
      </c>
      <c r="P7" s="172">
        <v>8991.0120940026245</v>
      </c>
      <c r="Q7" s="172">
        <v>9474.7905899881807</v>
      </c>
      <c r="R7" s="172">
        <v>9888.9577896372866</v>
      </c>
      <c r="S7" s="172">
        <v>10231.128534451083</v>
      </c>
      <c r="T7" s="172">
        <v>10571.382335913899</v>
      </c>
      <c r="U7" s="172">
        <v>10930.148495121837</v>
      </c>
      <c r="V7" s="172">
        <v>11248.73888199983</v>
      </c>
      <c r="W7" s="172">
        <v>11513.859174787256</v>
      </c>
      <c r="X7" s="172">
        <v>11791.446909498496</v>
      </c>
      <c r="Y7" s="172">
        <v>12046.602016698525</v>
      </c>
      <c r="Z7" s="154"/>
    </row>
    <row r="8" spans="1:26" ht="15" thickBot="1" x14ac:dyDescent="0.25">
      <c r="A8" s="154"/>
      <c r="B8" s="283" t="s">
        <v>765</v>
      </c>
      <c r="C8" s="173">
        <v>2985.056309974294</v>
      </c>
      <c r="D8" s="173">
        <v>3318.6870306105338</v>
      </c>
      <c r="E8" s="173">
        <v>3691.4931019940195</v>
      </c>
      <c r="F8" s="173">
        <v>4067.6963186371213</v>
      </c>
      <c r="G8" s="173">
        <v>4442.9513467465149</v>
      </c>
      <c r="H8" s="173">
        <v>4782.6745893270636</v>
      </c>
      <c r="I8" s="173">
        <v>5130.6203788563143</v>
      </c>
      <c r="J8" s="173">
        <v>5446.3895278708151</v>
      </c>
      <c r="K8" s="173">
        <v>5754.4392555372397</v>
      </c>
      <c r="L8" s="173">
        <v>6062.6107564499907</v>
      </c>
      <c r="M8" s="173">
        <v>6400.9241647195595</v>
      </c>
      <c r="N8" s="173">
        <v>6681.9319273381843</v>
      </c>
      <c r="O8" s="173">
        <v>6959.119437521018</v>
      </c>
      <c r="P8" s="173">
        <v>7226.9869269779301</v>
      </c>
      <c r="Q8" s="173">
        <v>7497.9089548297561</v>
      </c>
      <c r="R8" s="173">
        <v>7727.5739224993304</v>
      </c>
      <c r="S8" s="173">
        <v>7910.697918860038</v>
      </c>
      <c r="T8" s="173">
        <v>8095.9195328284113</v>
      </c>
      <c r="U8" s="173">
        <v>8273.3234175049947</v>
      </c>
      <c r="V8" s="173">
        <v>8392.5132873403127</v>
      </c>
      <c r="W8" s="173">
        <v>8504.0922861784566</v>
      </c>
      <c r="X8" s="173">
        <v>8624.4777542702213</v>
      </c>
      <c r="Y8" s="173">
        <v>8728.1084963960238</v>
      </c>
      <c r="Z8" s="154"/>
    </row>
    <row r="9" spans="1:26" ht="15" thickBot="1" x14ac:dyDescent="0.25">
      <c r="A9" s="154"/>
      <c r="B9" s="283" t="s">
        <v>346</v>
      </c>
      <c r="C9" s="172">
        <v>1186.7137151684456</v>
      </c>
      <c r="D9" s="172">
        <v>1285.3121077784417</v>
      </c>
      <c r="E9" s="172">
        <v>1389.9241707063738</v>
      </c>
      <c r="F9" s="172">
        <v>1504.2294393748361</v>
      </c>
      <c r="G9" s="172">
        <v>1622.1181348084247</v>
      </c>
      <c r="H9" s="172">
        <v>1738.2556744471058</v>
      </c>
      <c r="I9" s="172">
        <v>1857.143529918525</v>
      </c>
      <c r="J9" s="172">
        <v>1976.2590977219061</v>
      </c>
      <c r="K9" s="172">
        <v>2084.9809980160371</v>
      </c>
      <c r="L9" s="172">
        <v>2201.4984045205892</v>
      </c>
      <c r="M9" s="172">
        <v>2332.7875180728697</v>
      </c>
      <c r="N9" s="172">
        <v>2449.8808322464738</v>
      </c>
      <c r="O9" s="172">
        <v>2566.4069472916326</v>
      </c>
      <c r="P9" s="172">
        <v>2671.9913675339812</v>
      </c>
      <c r="Q9" s="172">
        <v>2790.2661545641186</v>
      </c>
      <c r="R9" s="172">
        <v>2900.0105708681112</v>
      </c>
      <c r="S9" s="172">
        <v>3002.17291137547</v>
      </c>
      <c r="T9" s="172">
        <v>3095.5326980577411</v>
      </c>
      <c r="U9" s="172">
        <v>3194.6319273460176</v>
      </c>
      <c r="V9" s="172">
        <v>3275.4743978709321</v>
      </c>
      <c r="W9" s="172">
        <v>3359.7277289986941</v>
      </c>
      <c r="X9" s="172">
        <v>3446.9743879348571</v>
      </c>
      <c r="Y9" s="172">
        <v>3525.4157758948713</v>
      </c>
      <c r="Z9" s="154"/>
    </row>
    <row r="10" spans="1:26" ht="15" thickBot="1" x14ac:dyDescent="0.25">
      <c r="A10" s="154"/>
      <c r="B10" s="283" t="s">
        <v>578</v>
      </c>
      <c r="C10" s="173">
        <v>153.64586716893427</v>
      </c>
      <c r="D10" s="173">
        <v>177.95534389046406</v>
      </c>
      <c r="E10" s="173">
        <v>202.03486482011613</v>
      </c>
      <c r="F10" s="173">
        <v>226.41134467421944</v>
      </c>
      <c r="G10" s="173">
        <v>248.6443383140122</v>
      </c>
      <c r="H10" s="173">
        <v>264.62261117854905</v>
      </c>
      <c r="I10" s="173">
        <v>274.48848535441721</v>
      </c>
      <c r="J10" s="173">
        <v>280.95570400522047</v>
      </c>
      <c r="K10" s="173">
        <v>283.55886355177427</v>
      </c>
      <c r="L10" s="173">
        <v>286.61459722188556</v>
      </c>
      <c r="M10" s="173">
        <v>291.73788565757422</v>
      </c>
      <c r="N10" s="173">
        <v>295.44870952911879</v>
      </c>
      <c r="O10" s="173">
        <v>297.95674950622561</v>
      </c>
      <c r="P10" s="173">
        <v>299.93915567838849</v>
      </c>
      <c r="Q10" s="173">
        <v>303.26533584983736</v>
      </c>
      <c r="R10" s="173">
        <v>306.93745511702036</v>
      </c>
      <c r="S10" s="173">
        <v>310.12065611392609</v>
      </c>
      <c r="T10" s="173">
        <v>312.73437682100121</v>
      </c>
      <c r="U10" s="173">
        <v>316.93846625619881</v>
      </c>
      <c r="V10" s="173">
        <v>319.61874461820116</v>
      </c>
      <c r="W10" s="173">
        <v>321.95200041891439</v>
      </c>
      <c r="X10" s="173">
        <v>325.70008221937678</v>
      </c>
      <c r="Y10" s="173">
        <v>329.17570814838109</v>
      </c>
      <c r="Z10" s="154"/>
    </row>
    <row r="11" spans="1:26" ht="15" thickBot="1" x14ac:dyDescent="0.25">
      <c r="A11" s="154"/>
      <c r="B11" s="283" t="s">
        <v>766</v>
      </c>
      <c r="C11" s="172">
        <v>1668.9733474544337</v>
      </c>
      <c r="D11" s="172">
        <v>1969.950930533887</v>
      </c>
      <c r="E11" s="172">
        <v>2286.4801516084481</v>
      </c>
      <c r="F11" s="172">
        <v>2603.6883035085557</v>
      </c>
      <c r="G11" s="172">
        <v>2913.2601176024909</v>
      </c>
      <c r="H11" s="172">
        <v>3211.9298295936605</v>
      </c>
      <c r="I11" s="172">
        <v>3504.5175563965313</v>
      </c>
      <c r="J11" s="172">
        <v>3798.5476180946353</v>
      </c>
      <c r="K11" s="172">
        <v>4056.3600878338329</v>
      </c>
      <c r="L11" s="172">
        <v>4311.8059019153297</v>
      </c>
      <c r="M11" s="172">
        <v>4581.8446112611928</v>
      </c>
      <c r="N11" s="172">
        <v>4802.9877469990097</v>
      </c>
      <c r="O11" s="172">
        <v>4996.7772179473905</v>
      </c>
      <c r="P11" s="172">
        <v>5181.2240567531771</v>
      </c>
      <c r="Q11" s="172">
        <v>5365.7008275268672</v>
      </c>
      <c r="R11" s="172">
        <v>5535.3926802925416</v>
      </c>
      <c r="S11" s="172">
        <v>5689.325472499695</v>
      </c>
      <c r="T11" s="172">
        <v>5824.3210592687901</v>
      </c>
      <c r="U11" s="172">
        <v>5959.3218757781142</v>
      </c>
      <c r="V11" s="172">
        <v>6064.5215955813983</v>
      </c>
      <c r="W11" s="172">
        <v>6164.8499335037195</v>
      </c>
      <c r="X11" s="172">
        <v>6280.3558067695849</v>
      </c>
      <c r="Y11" s="172">
        <v>6380.9329860837752</v>
      </c>
      <c r="Z11" s="154"/>
    </row>
    <row r="12" spans="1:26" x14ac:dyDescent="0.2">
      <c r="A12" s="154"/>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row>
    <row r="13" spans="1:26" ht="15" thickBot="1" x14ac:dyDescent="0.25">
      <c r="A13" s="154"/>
      <c r="B13" s="288" t="s">
        <v>816</v>
      </c>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row>
    <row r="14" spans="1:26" ht="33" customHeight="1" thickBot="1" x14ac:dyDescent="0.25">
      <c r="A14" s="154"/>
      <c r="B14" s="281"/>
      <c r="C14" s="281" t="str">
        <f>C6</f>
        <v>2017-18</v>
      </c>
      <c r="D14" s="281" t="str">
        <f t="shared" ref="D14:Y14" si="0">D6</f>
        <v>2018-19</v>
      </c>
      <c r="E14" s="281" t="str">
        <f t="shared" si="0"/>
        <v>2019-20</v>
      </c>
      <c r="F14" s="281" t="str">
        <f t="shared" si="0"/>
        <v>2020-21</v>
      </c>
      <c r="G14" s="281" t="str">
        <f t="shared" si="0"/>
        <v>2021-22</v>
      </c>
      <c r="H14" s="281" t="str">
        <f t="shared" si="0"/>
        <v>2022-23</v>
      </c>
      <c r="I14" s="281" t="str">
        <f t="shared" si="0"/>
        <v>2023-24</v>
      </c>
      <c r="J14" s="281" t="str">
        <f t="shared" si="0"/>
        <v>2024-25</v>
      </c>
      <c r="K14" s="281" t="str">
        <f t="shared" si="0"/>
        <v>2025-26</v>
      </c>
      <c r="L14" s="281" t="str">
        <f t="shared" si="0"/>
        <v>2026-27</v>
      </c>
      <c r="M14" s="281" t="str">
        <f t="shared" si="0"/>
        <v>2027-28</v>
      </c>
      <c r="N14" s="281" t="str">
        <f t="shared" si="0"/>
        <v>2028-29</v>
      </c>
      <c r="O14" s="281" t="str">
        <f t="shared" si="0"/>
        <v>2029-30</v>
      </c>
      <c r="P14" s="281" t="str">
        <f t="shared" si="0"/>
        <v>2030-31</v>
      </c>
      <c r="Q14" s="281" t="str">
        <f t="shared" si="0"/>
        <v>2031-32</v>
      </c>
      <c r="R14" s="281" t="str">
        <f t="shared" si="0"/>
        <v>2032-33</v>
      </c>
      <c r="S14" s="281" t="str">
        <f t="shared" si="0"/>
        <v>2033-34</v>
      </c>
      <c r="T14" s="281" t="str">
        <f t="shared" si="0"/>
        <v>2034-35</v>
      </c>
      <c r="U14" s="281" t="str">
        <f t="shared" si="0"/>
        <v>2035-36</v>
      </c>
      <c r="V14" s="281" t="str">
        <f t="shared" si="0"/>
        <v>2036-37</v>
      </c>
      <c r="W14" s="281" t="str">
        <f t="shared" si="0"/>
        <v>2037-38</v>
      </c>
      <c r="X14" s="281" t="str">
        <f t="shared" si="0"/>
        <v>2038-39</v>
      </c>
      <c r="Y14" s="281" t="str">
        <f t="shared" si="0"/>
        <v>2039-40</v>
      </c>
      <c r="Z14" s="154"/>
    </row>
    <row r="15" spans="1:26" ht="15" thickBot="1" x14ac:dyDescent="0.25">
      <c r="A15" s="154"/>
      <c r="B15" s="283" t="s">
        <v>345</v>
      </c>
      <c r="C15" s="172">
        <v>2265.6025819325005</v>
      </c>
      <c r="D15" s="172">
        <v>2483.4579906999998</v>
      </c>
      <c r="E15" s="172">
        <v>2867.78361352</v>
      </c>
      <c r="F15" s="172">
        <v>3233.0081429199995</v>
      </c>
      <c r="G15" s="172">
        <v>3609.5756122999996</v>
      </c>
      <c r="H15" s="172">
        <v>3993.5381398</v>
      </c>
      <c r="I15" s="172">
        <v>4414.3791399000002</v>
      </c>
      <c r="J15" s="172">
        <v>4831.9914755000009</v>
      </c>
      <c r="K15" s="172">
        <v>5304.0646383999992</v>
      </c>
      <c r="L15" s="172">
        <v>5839.9025066000004</v>
      </c>
      <c r="M15" s="172">
        <v>6492.8989790000005</v>
      </c>
      <c r="N15" s="172">
        <v>7218.7980889999999</v>
      </c>
      <c r="O15" s="172">
        <v>8102.3962299999994</v>
      </c>
      <c r="P15" s="172">
        <v>9098.2408909999995</v>
      </c>
      <c r="Q15" s="172">
        <v>10182.489876</v>
      </c>
      <c r="R15" s="172">
        <v>11144.668015000001</v>
      </c>
      <c r="S15" s="172">
        <v>12008.510778000002</v>
      </c>
      <c r="T15" s="172">
        <v>12699.540423999999</v>
      </c>
      <c r="U15" s="172">
        <v>13275.305699999999</v>
      </c>
      <c r="V15" s="172">
        <v>13658.046741</v>
      </c>
      <c r="W15" s="172">
        <v>14030.882307</v>
      </c>
      <c r="X15" s="172">
        <v>14343.808774999998</v>
      </c>
      <c r="Y15" s="172">
        <v>14671.592439</v>
      </c>
      <c r="Z15" s="154"/>
    </row>
    <row r="16" spans="1:26" ht="15" thickBot="1" x14ac:dyDescent="0.25">
      <c r="A16" s="154"/>
      <c r="B16" s="283" t="s">
        <v>765</v>
      </c>
      <c r="C16" s="173">
        <v>2975.4318694499998</v>
      </c>
      <c r="D16" s="173">
        <v>2975.4318694499998</v>
      </c>
      <c r="E16" s="173">
        <v>3222.4664894399998</v>
      </c>
      <c r="F16" s="173">
        <v>3460.5678922899997</v>
      </c>
      <c r="G16" s="173">
        <v>3719.6398301999998</v>
      </c>
      <c r="H16" s="173">
        <v>3992.6223924999999</v>
      </c>
      <c r="I16" s="173">
        <v>4303.1287817000002</v>
      </c>
      <c r="J16" s="173">
        <v>4621.7227091000004</v>
      </c>
      <c r="K16" s="173">
        <v>5020.5331495999999</v>
      </c>
      <c r="L16" s="173">
        <v>5522.7667012000002</v>
      </c>
      <c r="M16" s="173">
        <v>6188.4805751000004</v>
      </c>
      <c r="N16" s="173">
        <v>6971.8627239999996</v>
      </c>
      <c r="O16" s="173">
        <v>7922.0241290000004</v>
      </c>
      <c r="P16" s="173">
        <v>8926.7771299999986</v>
      </c>
      <c r="Q16" s="173">
        <v>9888.4299690000007</v>
      </c>
      <c r="R16" s="173">
        <v>10610.23445</v>
      </c>
      <c r="S16" s="173">
        <v>11174.734307999999</v>
      </c>
      <c r="T16" s="173">
        <v>11620.070183</v>
      </c>
      <c r="U16" s="173">
        <v>12031.817921</v>
      </c>
      <c r="V16" s="173">
        <v>12285.689293000001</v>
      </c>
      <c r="W16" s="173">
        <v>12537.524283999999</v>
      </c>
      <c r="X16" s="173">
        <v>12763.892511</v>
      </c>
      <c r="Y16" s="173">
        <v>13020.890332000001</v>
      </c>
      <c r="Z16" s="154"/>
    </row>
    <row r="17" spans="1:26" ht="15" thickBot="1" x14ac:dyDescent="0.25">
      <c r="A17" s="154"/>
      <c r="B17" s="283" t="s">
        <v>346</v>
      </c>
      <c r="C17" s="172">
        <v>861.71371516842555</v>
      </c>
      <c r="D17" s="172">
        <v>1341.0071466500001</v>
      </c>
      <c r="E17" s="172">
        <v>1468.2303277400001</v>
      </c>
      <c r="F17" s="172">
        <v>1582.82733435</v>
      </c>
      <c r="G17" s="172">
        <v>1705.2640579900001</v>
      </c>
      <c r="H17" s="172">
        <v>1836.5549492000002</v>
      </c>
      <c r="I17" s="172">
        <v>1988.9314120999998</v>
      </c>
      <c r="J17" s="172">
        <v>2138.7835631999997</v>
      </c>
      <c r="K17" s="172">
        <v>2294.4540682000002</v>
      </c>
      <c r="L17" s="172">
        <v>2429.3899628999998</v>
      </c>
      <c r="M17" s="172">
        <v>2545.0817321999998</v>
      </c>
      <c r="N17" s="172">
        <v>2619.0373817</v>
      </c>
      <c r="O17" s="172">
        <v>2688.4837186000004</v>
      </c>
      <c r="P17" s="172">
        <v>2748.7198652999996</v>
      </c>
      <c r="Q17" s="172">
        <v>2814.0656320000003</v>
      </c>
      <c r="R17" s="172">
        <v>2856.5319264000004</v>
      </c>
      <c r="S17" s="172">
        <v>2908.3221042</v>
      </c>
      <c r="T17" s="172">
        <v>2957.7157437000001</v>
      </c>
      <c r="U17" s="172">
        <v>3016.1834817000004</v>
      </c>
      <c r="V17" s="172">
        <v>3050.1177672999997</v>
      </c>
      <c r="W17" s="172">
        <v>3093.3544499</v>
      </c>
      <c r="X17" s="172">
        <v>3134.7328914</v>
      </c>
      <c r="Y17" s="172">
        <v>3186.2090786000003</v>
      </c>
      <c r="Z17" s="154"/>
    </row>
    <row r="18" spans="1:26" ht="15" thickBot="1" x14ac:dyDescent="0.25">
      <c r="A18" s="154"/>
      <c r="B18" s="283" t="s">
        <v>578</v>
      </c>
      <c r="C18" s="173">
        <v>153.64586716896883</v>
      </c>
      <c r="D18" s="173">
        <v>181.68860531600001</v>
      </c>
      <c r="E18" s="173">
        <v>211.25067939200002</v>
      </c>
      <c r="F18" s="173">
        <v>240.16797337099999</v>
      </c>
      <c r="G18" s="173">
        <v>271.34242472</v>
      </c>
      <c r="H18" s="173">
        <v>303.00571502399998</v>
      </c>
      <c r="I18" s="173">
        <v>336.72380230599998</v>
      </c>
      <c r="J18" s="173">
        <v>368.51843848599998</v>
      </c>
      <c r="K18" s="173">
        <v>403.19598596000003</v>
      </c>
      <c r="L18" s="173">
        <v>438.72272731999999</v>
      </c>
      <c r="M18" s="173">
        <v>477.80886544000003</v>
      </c>
      <c r="N18" s="173">
        <v>514.52204445999996</v>
      </c>
      <c r="O18" s="173">
        <v>556.80640962000007</v>
      </c>
      <c r="P18" s="173">
        <v>603.97109777000003</v>
      </c>
      <c r="Q18" s="173">
        <v>660.80937690000007</v>
      </c>
      <c r="R18" s="173">
        <v>719.27067460000001</v>
      </c>
      <c r="S18" s="173">
        <v>788.58293470000012</v>
      </c>
      <c r="T18" s="173">
        <v>863.46293189999994</v>
      </c>
      <c r="U18" s="173">
        <v>944.63849490000007</v>
      </c>
      <c r="V18" s="173">
        <v>1013.2334224</v>
      </c>
      <c r="W18" s="173">
        <v>1077.1865704000002</v>
      </c>
      <c r="X18" s="173">
        <v>1129.7769767999998</v>
      </c>
      <c r="Y18" s="173">
        <v>1176.6396783</v>
      </c>
      <c r="Z18" s="154"/>
    </row>
    <row r="19" spans="1:26" ht="15" thickBot="1" x14ac:dyDescent="0.25">
      <c r="A19" s="154"/>
      <c r="B19" s="283" t="s">
        <v>766</v>
      </c>
      <c r="C19" s="172">
        <v>1668.973347454441</v>
      </c>
      <c r="D19" s="172">
        <v>1932.9441164699997</v>
      </c>
      <c r="E19" s="172">
        <v>2273.1277195899997</v>
      </c>
      <c r="F19" s="172">
        <v>2609.1686482699997</v>
      </c>
      <c r="G19" s="172">
        <v>2972.1789238000001</v>
      </c>
      <c r="H19" s="172">
        <v>3354.9143156000005</v>
      </c>
      <c r="I19" s="172">
        <v>3786.0084944</v>
      </c>
      <c r="J19" s="172">
        <v>4223.4712884999999</v>
      </c>
      <c r="K19" s="172">
        <v>4724.6657314000004</v>
      </c>
      <c r="L19" s="172">
        <v>5299.4488797999993</v>
      </c>
      <c r="M19" s="172">
        <v>6009.5840719999997</v>
      </c>
      <c r="N19" s="172">
        <v>6820.6804499999989</v>
      </c>
      <c r="O19" s="172">
        <v>7855.8662460000005</v>
      </c>
      <c r="P19" s="172">
        <v>9106.5991090000007</v>
      </c>
      <c r="Q19" s="172">
        <v>10578.210902000001</v>
      </c>
      <c r="R19" s="172">
        <v>12030.753509000002</v>
      </c>
      <c r="S19" s="172">
        <v>13456.259469000001</v>
      </c>
      <c r="T19" s="172">
        <v>14670.189624000001</v>
      </c>
      <c r="U19" s="172">
        <v>15682.89781</v>
      </c>
      <c r="V19" s="172">
        <v>16312.440686999998</v>
      </c>
      <c r="W19" s="172">
        <v>16876.610508000002</v>
      </c>
      <c r="X19" s="172">
        <v>17366.838623</v>
      </c>
      <c r="Y19" s="172">
        <v>17856.782585999998</v>
      </c>
      <c r="Z19" s="154"/>
    </row>
    <row r="20" spans="1:26" x14ac:dyDescent="0.2">
      <c r="A20" s="154"/>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row>
    <row r="21" spans="1:26" ht="20.25" thickBot="1" x14ac:dyDescent="0.35">
      <c r="A21" s="154"/>
      <c r="B21" s="286" t="s">
        <v>770</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row>
    <row r="22" spans="1:26" ht="13.5" thickTop="1" x14ac:dyDescent="0.2">
      <c r="A22" s="154"/>
      <c r="B22" s="60" t="s">
        <v>771</v>
      </c>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spans="1:26" x14ac:dyDescent="0.2">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spans="1:26" ht="15" thickBot="1" x14ac:dyDescent="0.25">
      <c r="A24" s="154"/>
      <c r="B24" s="288" t="s">
        <v>290</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spans="1:26" ht="33" customHeight="1" thickBot="1" x14ac:dyDescent="0.25">
      <c r="A25" s="154"/>
      <c r="B25" s="281"/>
      <c r="C25" s="281" t="s">
        <v>9</v>
      </c>
      <c r="D25" s="281" t="s">
        <v>10</v>
      </c>
      <c r="E25" s="281" t="s">
        <v>11</v>
      </c>
      <c r="F25" s="281" t="s">
        <v>12</v>
      </c>
      <c r="G25" s="281" t="s">
        <v>13</v>
      </c>
      <c r="H25" s="281" t="s">
        <v>14</v>
      </c>
      <c r="I25" s="281" t="s">
        <v>15</v>
      </c>
      <c r="J25" s="281" t="s">
        <v>16</v>
      </c>
      <c r="K25" s="281" t="s">
        <v>17</v>
      </c>
      <c r="L25" s="281" t="s">
        <v>18</v>
      </c>
      <c r="M25" s="281" t="s">
        <v>19</v>
      </c>
      <c r="N25" s="281" t="s">
        <v>20</v>
      </c>
      <c r="O25" s="281" t="s">
        <v>3</v>
      </c>
      <c r="P25" s="281" t="s">
        <v>58</v>
      </c>
      <c r="Q25" s="281" t="s">
        <v>59</v>
      </c>
      <c r="R25" s="281" t="s">
        <v>60</v>
      </c>
      <c r="S25" s="281" t="s">
        <v>61</v>
      </c>
      <c r="T25" s="281" t="s">
        <v>62</v>
      </c>
      <c r="U25" s="281" t="s">
        <v>63</v>
      </c>
      <c r="V25" s="281" t="s">
        <v>64</v>
      </c>
      <c r="W25" s="281" t="s">
        <v>65</v>
      </c>
      <c r="X25" s="281" t="s">
        <v>66</v>
      </c>
      <c r="Y25" s="281" t="s">
        <v>67</v>
      </c>
      <c r="Z25" s="154"/>
    </row>
    <row r="26" spans="1:26" ht="15" thickBot="1" x14ac:dyDescent="0.25">
      <c r="A26" s="154"/>
      <c r="B26" s="283" t="s">
        <v>345</v>
      </c>
      <c r="C26" s="26">
        <f>C7/Demand!C37</f>
        <v>3.237372213100724E-2</v>
      </c>
      <c r="D26" s="26">
        <f>D7/Demand!D37</f>
        <v>4.0036024923056628E-2</v>
      </c>
      <c r="E26" s="26">
        <f>E7/Demand!E37</f>
        <v>4.6543448732600745E-2</v>
      </c>
      <c r="F26" s="26">
        <f>F7/Demand!F37</f>
        <v>5.4075804581628126E-2</v>
      </c>
      <c r="G26" s="26">
        <f>G7/Demand!G37</f>
        <v>6.1617563118798263E-2</v>
      </c>
      <c r="H26" s="26">
        <f>H7/Demand!H37</f>
        <v>6.9705587982265171E-2</v>
      </c>
      <c r="I26" s="26">
        <f>I7/Demand!I37</f>
        <v>7.6790134140993394E-2</v>
      </c>
      <c r="J26" s="26">
        <f>J7/Demand!J37</f>
        <v>8.4795072685019943E-2</v>
      </c>
      <c r="K26" s="26">
        <f>K7/Demand!K37</f>
        <v>9.2202782397375616E-2</v>
      </c>
      <c r="L26" s="26">
        <f>L7/Demand!L37</f>
        <v>9.7251465246555119E-2</v>
      </c>
      <c r="M26" s="26">
        <f>M7/Demand!M37</f>
        <v>0.10417955090595363</v>
      </c>
      <c r="N26" s="26">
        <f>N7/Demand!N37</f>
        <v>0.11090799019175952</v>
      </c>
      <c r="O26" s="26">
        <f>O7/Demand!O37</f>
        <v>0.11716981073790873</v>
      </c>
      <c r="P26" s="26">
        <f>P7/Demand!P37</f>
        <v>0.12487245685058979</v>
      </c>
      <c r="Q26" s="26">
        <f>Q7/Demand!Q37</f>
        <v>0.12919911554495297</v>
      </c>
      <c r="R26" s="26">
        <f>R7/Demand!R37</f>
        <v>0.13218049222280759</v>
      </c>
      <c r="S26" s="26">
        <f>S7/Demand!S37</f>
        <v>0.13693352613343471</v>
      </c>
      <c r="T26" s="26">
        <f>T7/Demand!T37</f>
        <v>0.13929016084380824</v>
      </c>
      <c r="U26" s="26">
        <f>U7/Demand!U37</f>
        <v>0.14309947785537838</v>
      </c>
      <c r="V26" s="26">
        <f>V7/Demand!V37</f>
        <v>0.14423674201841799</v>
      </c>
      <c r="W26" s="26">
        <f>W7/Demand!W37</f>
        <v>0.14620981706865796</v>
      </c>
      <c r="X26" s="26">
        <f>X7/Demand!X37</f>
        <v>0.14811156460664426</v>
      </c>
      <c r="Y26" s="26">
        <f>Y7/Demand!Y37</f>
        <v>0.14972514396795011</v>
      </c>
      <c r="Z26" s="154"/>
    </row>
    <row r="27" spans="1:26" ht="15" thickBot="1" x14ac:dyDescent="0.25">
      <c r="A27" s="154"/>
      <c r="B27" s="283" t="s">
        <v>765</v>
      </c>
      <c r="C27" s="124">
        <f>C8/Demand!C38</f>
        <v>5.5277302691837067E-2</v>
      </c>
      <c r="D27" s="124">
        <f>D8/Demand!D38</f>
        <v>6.1668671791962677E-2</v>
      </c>
      <c r="E27" s="124">
        <f>E8/Demand!E38</f>
        <v>6.8251433033014328E-2</v>
      </c>
      <c r="F27" s="124">
        <f>F8/Demand!F38</f>
        <v>7.4583332397902741E-2</v>
      </c>
      <c r="G27" s="124">
        <f>G8/Demand!G38</f>
        <v>8.0675519906704907E-2</v>
      </c>
      <c r="H27" s="124">
        <f>H8/Demand!H38</f>
        <v>8.6252321349228486E-2</v>
      </c>
      <c r="I27" s="124">
        <f>I8/Demand!I38</f>
        <v>9.1857855529782623E-2</v>
      </c>
      <c r="J27" s="124">
        <f>J8/Demand!J38</f>
        <v>9.6437196523181085E-2</v>
      </c>
      <c r="K27" s="124">
        <f>K8/Demand!K38</f>
        <v>9.8963346087768134E-2</v>
      </c>
      <c r="L27" s="124">
        <f>L8/Demand!L38</f>
        <v>0.1044282034648195</v>
      </c>
      <c r="M27" s="124">
        <f>M8/Demand!M38</f>
        <v>0.10976706431997435</v>
      </c>
      <c r="N27" s="124">
        <f>N8/Demand!N38</f>
        <v>0.11511287261784543</v>
      </c>
      <c r="O27" s="124">
        <f>O8/Demand!O38</f>
        <v>0.11907115940023133</v>
      </c>
      <c r="P27" s="124">
        <f>P8/Demand!P38</f>
        <v>0.12164735510827189</v>
      </c>
      <c r="Q27" s="124">
        <f>Q8/Demand!Q38</f>
        <v>0.12578405593489833</v>
      </c>
      <c r="R27" s="124">
        <f>R8/Demand!R38</f>
        <v>0.13183238069856129</v>
      </c>
      <c r="S27" s="124">
        <f>S8/Demand!S38</f>
        <v>0.13264372615012501</v>
      </c>
      <c r="T27" s="124">
        <f>T8/Demand!T38</f>
        <v>0.13514572039271341</v>
      </c>
      <c r="U27" s="124">
        <f>U8/Demand!U38</f>
        <v>0.13646237603802311</v>
      </c>
      <c r="V27" s="124">
        <f>V8/Demand!V38</f>
        <v>0.13651631709879539</v>
      </c>
      <c r="W27" s="124">
        <f>W8/Demand!W38</f>
        <v>0.13694943367090456</v>
      </c>
      <c r="X27" s="124">
        <f>X8/Demand!X38</f>
        <v>0.1373900591741089</v>
      </c>
      <c r="Y27" s="124">
        <f>Y8/Demand!Y38</f>
        <v>0.13736824414712578</v>
      </c>
      <c r="Z27" s="154"/>
    </row>
    <row r="28" spans="1:26" ht="15" thickBot="1" x14ac:dyDescent="0.25">
      <c r="A28" s="154"/>
      <c r="B28" s="283" t="s">
        <v>346</v>
      </c>
      <c r="C28" s="26">
        <f>C9/Demand!C39</f>
        <v>8.8950896505768318E-2</v>
      </c>
      <c r="D28" s="26">
        <f>D9/Demand!D39</f>
        <v>0.10597480785115586</v>
      </c>
      <c r="E28" s="26">
        <f>E9/Demand!E39</f>
        <v>0.10177454200491468</v>
      </c>
      <c r="F28" s="26">
        <f>F9/Demand!F39</f>
        <v>0.1097364437341703</v>
      </c>
      <c r="G28" s="26">
        <f>G9/Demand!G39</f>
        <v>0.11850207006548918</v>
      </c>
      <c r="H28" s="26">
        <f>H9/Demand!H39</f>
        <v>0.13277262068131382</v>
      </c>
      <c r="I28" s="26">
        <f>I9/Demand!I39</f>
        <v>0.13509821406679326</v>
      </c>
      <c r="J28" s="26">
        <f>J9/Demand!J39</f>
        <v>0.14959185112184095</v>
      </c>
      <c r="K28" s="26">
        <f>K9/Demand!K39</f>
        <v>0.16016560460723631</v>
      </c>
      <c r="L28" s="26">
        <f>L9/Demand!L39</f>
        <v>0.17046373009660656</v>
      </c>
      <c r="M28" s="26">
        <f>M9/Demand!M39</f>
        <v>0.17510852879707095</v>
      </c>
      <c r="N28" s="26">
        <f>N9/Demand!N39</f>
        <v>0.19212834774866613</v>
      </c>
      <c r="O28" s="26">
        <f>O9/Demand!O39</f>
        <v>0.20243516531609645</v>
      </c>
      <c r="P28" s="26">
        <f>P9/Demand!P39</f>
        <v>0.20866525604195685</v>
      </c>
      <c r="Q28" s="26">
        <f>Q9/Demand!Q39</f>
        <v>0.21569652630042621</v>
      </c>
      <c r="R28" s="26">
        <f>R9/Demand!R39</f>
        <v>0.22740805467158434</v>
      </c>
      <c r="S28" s="26">
        <f>S9/Demand!S39</f>
        <v>0.23832696823558014</v>
      </c>
      <c r="T28" s="26">
        <f>T9/Demand!T39</f>
        <v>0.24446984702945765</v>
      </c>
      <c r="U28" s="26">
        <f>U9/Demand!U39</f>
        <v>0.2487781389626777</v>
      </c>
      <c r="V28" s="26">
        <f>V9/Demand!V39</f>
        <v>0.25263196337622817</v>
      </c>
      <c r="W28" s="26">
        <f>W9/Demand!W39</f>
        <v>0.25638299268259762</v>
      </c>
      <c r="X28" s="26">
        <f>X9/Demand!X39</f>
        <v>0.26052960038934231</v>
      </c>
      <c r="Y28" s="26">
        <f>Y9/Demand!Y39</f>
        <v>0.26311006441200979</v>
      </c>
      <c r="Z28" s="154"/>
    </row>
    <row r="29" spans="1:26" ht="15" thickBot="1" x14ac:dyDescent="0.25">
      <c r="A29" s="154"/>
      <c r="B29" s="283" t="s">
        <v>578</v>
      </c>
      <c r="C29" s="124">
        <f>C10/Demand!C40</f>
        <v>1.4595199179247524E-2</v>
      </c>
      <c r="D29" s="124">
        <f>D10/Demand!D40</f>
        <v>1.6786661291390746E-2</v>
      </c>
      <c r="E29" s="124">
        <f>E10/Demand!E40</f>
        <v>1.9092608698042083E-2</v>
      </c>
      <c r="F29" s="124">
        <f>F10/Demand!F40</f>
        <v>2.1413562670888942E-2</v>
      </c>
      <c r="G29" s="124">
        <f>G10/Demand!G40</f>
        <v>2.4426603136832589E-2</v>
      </c>
      <c r="H29" s="124">
        <f>H10/Demand!H40</f>
        <v>2.6017171493315016E-2</v>
      </c>
      <c r="I29" s="124">
        <f>I10/Demand!I40</f>
        <v>2.7022357506375466E-2</v>
      </c>
      <c r="J29" s="124">
        <f>J10/Demand!J40</f>
        <v>2.7605942837424888E-2</v>
      </c>
      <c r="K29" s="124">
        <f>K10/Demand!K40</f>
        <v>2.763013725787768E-2</v>
      </c>
      <c r="L29" s="124">
        <f>L10/Demand!L40</f>
        <v>2.7694112625059657E-2</v>
      </c>
      <c r="M29" s="124">
        <f>M10/Demand!M40</f>
        <v>2.7960780202206749E-2</v>
      </c>
      <c r="N29" s="124">
        <f>N10/Demand!N40</f>
        <v>2.8085547210369488E-2</v>
      </c>
      <c r="O29" s="124">
        <f>O10/Demand!O40</f>
        <v>2.8294843944525905E-2</v>
      </c>
      <c r="P29" s="124">
        <f>P10/Demand!P40</f>
        <v>2.851058529619575E-2</v>
      </c>
      <c r="Q29" s="124">
        <f>Q10/Demand!Q40</f>
        <v>2.8824341214920678E-2</v>
      </c>
      <c r="R29" s="124">
        <f>R10/Demand!R40</f>
        <v>2.9195311579761862E-2</v>
      </c>
      <c r="S29" s="124">
        <f>S10/Demand!S40</f>
        <v>2.9274182325186787E-2</v>
      </c>
      <c r="T29" s="124">
        <f>T10/Demand!T40</f>
        <v>2.93017853497907E-2</v>
      </c>
      <c r="U29" s="124">
        <f>U10/Demand!U40</f>
        <v>2.9489074010447373E-2</v>
      </c>
      <c r="V29" s="124">
        <f>V10/Demand!V40</f>
        <v>2.9611129257702599E-2</v>
      </c>
      <c r="W29" s="124">
        <f>W10/Demand!W40</f>
        <v>2.9672387300411756E-2</v>
      </c>
      <c r="X29" s="124">
        <f>X10/Demand!X40</f>
        <v>2.9851352737374725E-2</v>
      </c>
      <c r="Y29" s="124">
        <f>Y10/Demand!Y40</f>
        <v>2.999130733623329E-2</v>
      </c>
      <c r="Z29" s="154"/>
    </row>
    <row r="30" spans="1:26" ht="15" thickBot="1" x14ac:dyDescent="0.25">
      <c r="A30" s="154"/>
      <c r="B30" s="283" t="s">
        <v>766</v>
      </c>
      <c r="C30" s="26">
        <f>C11/Demand!C41</f>
        <v>3.6886413881723354E-2</v>
      </c>
      <c r="D30" s="26">
        <f>D11/Demand!D41</f>
        <v>4.4049355955032177E-2</v>
      </c>
      <c r="E30" s="26">
        <f>E11/Demand!E41</f>
        <v>5.099809836952604E-2</v>
      </c>
      <c r="F30" s="26">
        <f>F11/Demand!F41</f>
        <v>5.7683415086154093E-2</v>
      </c>
      <c r="G30" s="26">
        <f>G11/Demand!G41</f>
        <v>6.396656298883753E-2</v>
      </c>
      <c r="H30" s="26">
        <f>H11/Demand!H41</f>
        <v>6.9852222809707321E-2</v>
      </c>
      <c r="I30" s="26">
        <f>I11/Demand!I41</f>
        <v>7.5169871426052581E-2</v>
      </c>
      <c r="J30" s="26">
        <f>J11/Demand!J41</f>
        <v>8.0837941450324122E-2</v>
      </c>
      <c r="K30" s="26">
        <f>K11/Demand!K41</f>
        <v>8.5577119356075163E-2</v>
      </c>
      <c r="L30" s="26">
        <f>L11/Demand!L41</f>
        <v>9.0488494129299282E-2</v>
      </c>
      <c r="M30" s="26">
        <f>M11/Demand!M41</f>
        <v>9.5242011356815176E-2</v>
      </c>
      <c r="N30" s="26">
        <f>N11/Demand!N41</f>
        <v>0.10087346268054001</v>
      </c>
      <c r="O30" s="26">
        <f>O11/Demand!O41</f>
        <v>0.10394307957596294</v>
      </c>
      <c r="P30" s="26">
        <f>P11/Demand!P41</f>
        <v>0.10837984494033064</v>
      </c>
      <c r="Q30" s="26">
        <f>Q11/Demand!Q41</f>
        <v>0.11148439575802951</v>
      </c>
      <c r="R30" s="26">
        <f>R11/Demand!R41</f>
        <v>0.11538343683950117</v>
      </c>
      <c r="S30" s="26">
        <f>S11/Demand!S41</f>
        <v>0.11865254196048305</v>
      </c>
      <c r="T30" s="26">
        <f>T11/Demand!T41</f>
        <v>0.11708799696924806</v>
      </c>
      <c r="U30" s="26">
        <f>U11/Demand!U41</f>
        <v>0.12037697494209101</v>
      </c>
      <c r="V30" s="26">
        <f>V11/Demand!V41</f>
        <v>0.12101148299495625</v>
      </c>
      <c r="W30" s="26">
        <f>W11/Demand!W41</f>
        <v>0.12159481704072486</v>
      </c>
      <c r="X30" s="26">
        <f>X11/Demand!X41</f>
        <v>0.12242051703541718</v>
      </c>
      <c r="Y30" s="26">
        <f>Y11/Demand!Y41</f>
        <v>0.12282234636916146</v>
      </c>
      <c r="Z30" s="154"/>
    </row>
    <row r="31" spans="1:26" x14ac:dyDescent="0.2">
      <c r="A31" s="154"/>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spans="1:26" ht="15" thickBot="1" x14ac:dyDescent="0.25">
      <c r="A32" s="154"/>
      <c r="B32" s="288" t="s">
        <v>878</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spans="1:26" ht="33" customHeight="1" thickBot="1" x14ac:dyDescent="0.25">
      <c r="A33" s="154"/>
      <c r="B33" s="281"/>
      <c r="C33" s="281" t="str">
        <f>C25</f>
        <v>2017-18</v>
      </c>
      <c r="D33" s="281" t="str">
        <f t="shared" ref="D33:Y33" si="1">D25</f>
        <v>2018-19</v>
      </c>
      <c r="E33" s="281" t="str">
        <f t="shared" si="1"/>
        <v>2019-20</v>
      </c>
      <c r="F33" s="281" t="str">
        <f t="shared" si="1"/>
        <v>2020-21</v>
      </c>
      <c r="G33" s="281" t="str">
        <f t="shared" si="1"/>
        <v>2021-22</v>
      </c>
      <c r="H33" s="281" t="str">
        <f t="shared" si="1"/>
        <v>2022-23</v>
      </c>
      <c r="I33" s="281" t="str">
        <f t="shared" si="1"/>
        <v>2023-24</v>
      </c>
      <c r="J33" s="281" t="str">
        <f t="shared" si="1"/>
        <v>2024-25</v>
      </c>
      <c r="K33" s="281" t="str">
        <f t="shared" si="1"/>
        <v>2025-26</v>
      </c>
      <c r="L33" s="281" t="str">
        <f t="shared" si="1"/>
        <v>2026-27</v>
      </c>
      <c r="M33" s="281" t="str">
        <f t="shared" si="1"/>
        <v>2027-28</v>
      </c>
      <c r="N33" s="281" t="str">
        <f t="shared" si="1"/>
        <v>2028-29</v>
      </c>
      <c r="O33" s="281" t="str">
        <f t="shared" si="1"/>
        <v>2029-30</v>
      </c>
      <c r="P33" s="281" t="str">
        <f t="shared" si="1"/>
        <v>2030-31</v>
      </c>
      <c r="Q33" s="281" t="str">
        <f t="shared" si="1"/>
        <v>2031-32</v>
      </c>
      <c r="R33" s="281" t="str">
        <f t="shared" si="1"/>
        <v>2032-33</v>
      </c>
      <c r="S33" s="281" t="str">
        <f t="shared" si="1"/>
        <v>2033-34</v>
      </c>
      <c r="T33" s="281" t="str">
        <f t="shared" si="1"/>
        <v>2034-35</v>
      </c>
      <c r="U33" s="281" t="str">
        <f t="shared" si="1"/>
        <v>2035-36</v>
      </c>
      <c r="V33" s="281" t="str">
        <f t="shared" si="1"/>
        <v>2036-37</v>
      </c>
      <c r="W33" s="281" t="str">
        <f t="shared" si="1"/>
        <v>2037-38</v>
      </c>
      <c r="X33" s="281" t="str">
        <f t="shared" si="1"/>
        <v>2038-39</v>
      </c>
      <c r="Y33" s="281" t="str">
        <f t="shared" si="1"/>
        <v>2039-40</v>
      </c>
      <c r="Z33" s="154"/>
    </row>
    <row r="34" spans="1:26" ht="15" thickBot="1" x14ac:dyDescent="0.25">
      <c r="A34" s="154"/>
      <c r="B34" s="283" t="s">
        <v>345</v>
      </c>
      <c r="C34" s="26">
        <f>C15/Demand!C37</f>
        <v>3.2373722131010772E-2</v>
      </c>
      <c r="D34" s="26">
        <f>D15/Demand!D37</f>
        <v>3.6511364567868139E-2</v>
      </c>
      <c r="E34" s="26">
        <f>E15/Demand!E37</f>
        <v>4.1372934056283332E-2</v>
      </c>
      <c r="F34" s="26">
        <f>F15/Demand!F37</f>
        <v>4.6440949508239661E-2</v>
      </c>
      <c r="G34" s="26">
        <f>G15/Demand!G37</f>
        <v>5.1581650039177925E-2</v>
      </c>
      <c r="H34" s="26">
        <f>H15/Demand!H37</f>
        <v>5.7456412722631474E-2</v>
      </c>
      <c r="I34" s="26">
        <f>I15/Demand!I37</f>
        <v>6.2813155023022496E-2</v>
      </c>
      <c r="J34" s="26">
        <f>J15/Demand!J37</f>
        <v>6.8866481011540095E-2</v>
      </c>
      <c r="K34" s="26">
        <f>K15/Demand!K37</f>
        <v>7.559117403818677E-2</v>
      </c>
      <c r="L34" s="26">
        <f>L15/Demand!L37</f>
        <v>8.1304133823964786E-2</v>
      </c>
      <c r="M34" s="26">
        <f>M15/Demand!M37</f>
        <v>8.9516903533556624E-2</v>
      </c>
      <c r="N34" s="26">
        <f>N15/Demand!N37</f>
        <v>9.9471034950899526E-2</v>
      </c>
      <c r="O34" s="26">
        <f>O15/Demand!O37</f>
        <v>0.11100106501993502</v>
      </c>
      <c r="P34" s="26">
        <f>P15/Demand!P37</f>
        <v>0.12636171336433943</v>
      </c>
      <c r="Q34" s="26">
        <f>Q15/Demand!Q37</f>
        <v>0.13884936807097062</v>
      </c>
      <c r="R34" s="26">
        <f>R15/Demand!R37</f>
        <v>0.14896490967189291</v>
      </c>
      <c r="S34" s="26">
        <f>S15/Demand!S37</f>
        <v>0.16072202777101741</v>
      </c>
      <c r="T34" s="26">
        <f>T15/Demand!T37</f>
        <v>0.16733109938630186</v>
      </c>
      <c r="U34" s="26">
        <f>U15/Demand!U37</f>
        <v>0.17380269946820634</v>
      </c>
      <c r="V34" s="26">
        <f>V15/Demand!V37</f>
        <v>0.17513004656988546</v>
      </c>
      <c r="W34" s="26">
        <f>W15/Demand!W37</f>
        <v>0.17817247060920777</v>
      </c>
      <c r="X34" s="26">
        <f>X15/Demand!X37</f>
        <v>0.18017160882710703</v>
      </c>
      <c r="Y34" s="26">
        <f>Y15/Demand!Y37</f>
        <v>0.18235069832334261</v>
      </c>
      <c r="Z34" s="154"/>
    </row>
    <row r="35" spans="1:26" ht="15" thickBot="1" x14ac:dyDescent="0.25">
      <c r="A35" s="154"/>
      <c r="B35" s="283" t="s">
        <v>765</v>
      </c>
      <c r="C35" s="124">
        <f>C16/Demand!C38</f>
        <v>5.5099077205663378E-2</v>
      </c>
      <c r="D35" s="124">
        <f>D16/Demand!D38</f>
        <v>5.5290218602716941E-2</v>
      </c>
      <c r="E35" s="124">
        <f>E16/Demand!E38</f>
        <v>5.9579674058267619E-2</v>
      </c>
      <c r="F35" s="124">
        <f>F16/Demand!F38</f>
        <v>6.3451316218869361E-2</v>
      </c>
      <c r="G35" s="124">
        <f>G16/Demand!G38</f>
        <v>6.754156274675796E-2</v>
      </c>
      <c r="H35" s="124">
        <f>H16/Demand!H38</f>
        <v>7.2004261045175919E-2</v>
      </c>
      <c r="I35" s="124">
        <f>I16/Demand!I38</f>
        <v>7.7042570443218134E-2</v>
      </c>
      <c r="J35" s="124">
        <f>J16/Demand!J38</f>
        <v>8.183512745320802E-2</v>
      </c>
      <c r="K35" s="124">
        <f>K16/Demand!K38</f>
        <v>8.6341820213130582E-2</v>
      </c>
      <c r="L35" s="124">
        <f>L16/Demand!L38</f>
        <v>9.5129413371633637E-2</v>
      </c>
      <c r="M35" s="124">
        <f>M16/Demand!M38</f>
        <v>0.10612394833140083</v>
      </c>
      <c r="N35" s="124">
        <f>N16/Demand!N38</f>
        <v>0.12010765065914421</v>
      </c>
      <c r="O35" s="124">
        <f>O16/Demand!O38</f>
        <v>0.13554654526415993</v>
      </c>
      <c r="P35" s="124">
        <f>P16/Demand!P38</f>
        <v>0.15025886146989376</v>
      </c>
      <c r="Q35" s="124">
        <f>Q16/Demand!Q38</f>
        <v>0.16588716078338436</v>
      </c>
      <c r="R35" s="124">
        <f>R16/Demand!R38</f>
        <v>0.18101055795024795</v>
      </c>
      <c r="S35" s="124">
        <f>S16/Demand!S38</f>
        <v>0.18737390967955933</v>
      </c>
      <c r="T35" s="124">
        <f>T16/Demand!T38</f>
        <v>0.19397460035608632</v>
      </c>
      <c r="U35" s="124">
        <f>U16/Demand!U38</f>
        <v>0.19845597454616079</v>
      </c>
      <c r="V35" s="124">
        <f>V16/Demand!V38</f>
        <v>0.19984443251706629</v>
      </c>
      <c r="W35" s="124">
        <f>W16/Demand!W38</f>
        <v>0.20190360035481184</v>
      </c>
      <c r="X35" s="124">
        <f>X16/Demand!X38</f>
        <v>0.20333195786956293</v>
      </c>
      <c r="Y35" s="124">
        <f>Y16/Demand!Y38</f>
        <v>0.20493063793577851</v>
      </c>
      <c r="Z35" s="154"/>
    </row>
    <row r="36" spans="1:26" ht="15" thickBot="1" x14ac:dyDescent="0.25">
      <c r="A36" s="154"/>
      <c r="B36" s="283" t="s">
        <v>346</v>
      </c>
      <c r="C36" s="26">
        <f>C17/Demand!C39</f>
        <v>6.4590310633317133E-2</v>
      </c>
      <c r="D36" s="26">
        <f>D17/Demand!D39</f>
        <v>0.11056689953609117</v>
      </c>
      <c r="E36" s="26">
        <f>E17/Demand!E39</f>
        <v>0.10750836075289143</v>
      </c>
      <c r="F36" s="26">
        <f>F17/Demand!F39</f>
        <v>0.11547031202167762</v>
      </c>
      <c r="G36" s="26">
        <f>G17/Demand!G39</f>
        <v>0.12457620474353252</v>
      </c>
      <c r="H36" s="26">
        <f>H17/Demand!H39</f>
        <v>0.14028098237509379</v>
      </c>
      <c r="I36" s="26">
        <f>I17/Demand!I39</f>
        <v>0.14468514541137453</v>
      </c>
      <c r="J36" s="26">
        <f>J17/Demand!J39</f>
        <v>0.1618940516134067</v>
      </c>
      <c r="K36" s="26">
        <f>K17/Demand!K39</f>
        <v>0.17625706106025593</v>
      </c>
      <c r="L36" s="26">
        <f>L17/Demand!L39</f>
        <v>0.18810955033391102</v>
      </c>
      <c r="M36" s="26">
        <f>M17/Demand!M39</f>
        <v>0.19104419684224389</v>
      </c>
      <c r="N36" s="26">
        <f>N17/Demand!N39</f>
        <v>0.20539420457304486</v>
      </c>
      <c r="O36" s="26">
        <f>O17/Demand!O39</f>
        <v>0.21206443763674082</v>
      </c>
      <c r="P36" s="26">
        <f>P17/Demand!P39</f>
        <v>0.21465725580161077</v>
      </c>
      <c r="Q36" s="26">
        <f>Q17/Demand!Q39</f>
        <v>0.21753630226670387</v>
      </c>
      <c r="R36" s="26">
        <f>R17/Demand!R39</f>
        <v>0.22399862090690303</v>
      </c>
      <c r="S36" s="26">
        <f>S17/Demand!S39</f>
        <v>0.2308766384241823</v>
      </c>
      <c r="T36" s="26">
        <f>T17/Demand!T39</f>
        <v>0.23358574628290685</v>
      </c>
      <c r="U36" s="26">
        <f>U17/Demand!U39</f>
        <v>0.23488167977168736</v>
      </c>
      <c r="V36" s="26">
        <f>V17/Demand!V39</f>
        <v>0.23525057639973643</v>
      </c>
      <c r="W36" s="26">
        <f>W17/Demand!W39</f>
        <v>0.23605587573304837</v>
      </c>
      <c r="X36" s="26">
        <f>X17/Demand!X39</f>
        <v>0.23692972897691394</v>
      </c>
      <c r="Y36" s="26">
        <f>Y17/Demand!Y39</f>
        <v>0.2377942714254126</v>
      </c>
      <c r="Z36" s="154"/>
    </row>
    <row r="37" spans="1:26" ht="15" thickBot="1" x14ac:dyDescent="0.25">
      <c r="A37" s="154"/>
      <c r="B37" s="283" t="s">
        <v>578</v>
      </c>
      <c r="C37" s="124">
        <f>C18/Demand!C40</f>
        <v>1.4595199179250808E-2</v>
      </c>
      <c r="D37" s="124">
        <f>D18/Demand!D40</f>
        <v>1.7138822646552188E-2</v>
      </c>
      <c r="E37" s="124">
        <f>E18/Demand!E40</f>
        <v>1.9963517496933581E-2</v>
      </c>
      <c r="F37" s="124">
        <f>F18/Demand!F40</f>
        <v>2.2714638953804558E-2</v>
      </c>
      <c r="G37" s="124">
        <f>G18/Demand!G40</f>
        <v>2.6656443367115257E-2</v>
      </c>
      <c r="H37" s="124">
        <f>H18/Demand!H40</f>
        <v>2.9790922310545885E-2</v>
      </c>
      <c r="I37" s="124">
        <f>I18/Demand!I40</f>
        <v>3.3149190047335443E-2</v>
      </c>
      <c r="J37" s="124">
        <f>J18/Demand!J40</f>
        <v>3.6209618820170188E-2</v>
      </c>
      <c r="K37" s="124">
        <f>K18/Demand!K40</f>
        <v>3.9287646643660759E-2</v>
      </c>
      <c r="L37" s="124">
        <f>L18/Demand!L40</f>
        <v>4.2391548578969769E-2</v>
      </c>
      <c r="M37" s="124">
        <f>M18/Demand!M40</f>
        <v>4.5794219133111644E-2</v>
      </c>
      <c r="N37" s="124">
        <f>N18/Demand!N40</f>
        <v>4.8910801450066696E-2</v>
      </c>
      <c r="O37" s="124">
        <f>O18/Demand!O40</f>
        <v>5.2875964359318815E-2</v>
      </c>
      <c r="P37" s="124">
        <f>P18/Demand!P40</f>
        <v>5.7410208615351149E-2</v>
      </c>
      <c r="Q37" s="124">
        <f>Q18/Demand!Q40</f>
        <v>6.2807689195365515E-2</v>
      </c>
      <c r="R37" s="124">
        <f>R18/Demand!R40</f>
        <v>6.8415669397944537E-2</v>
      </c>
      <c r="S37" s="124">
        <f>S18/Demand!S40</f>
        <v>7.4439158288308632E-2</v>
      </c>
      <c r="T37" s="124">
        <f>T18/Demand!T40</f>
        <v>8.0902540185136734E-2</v>
      </c>
      <c r="U37" s="124">
        <f>U18/Demand!U40</f>
        <v>8.7892501084755548E-2</v>
      </c>
      <c r="V37" s="124">
        <f>V18/Demand!V40</f>
        <v>9.3871171025187147E-2</v>
      </c>
      <c r="W37" s="124">
        <f>W18/Demand!W40</f>
        <v>9.9277833559419243E-2</v>
      </c>
      <c r="X37" s="124">
        <f>X18/Demand!X40</f>
        <v>0.10354732126320354</v>
      </c>
      <c r="Y37" s="124">
        <f>Y18/Demand!Y40</f>
        <v>0.1072040291624281</v>
      </c>
      <c r="Z37" s="154"/>
    </row>
    <row r="38" spans="1:26" ht="15" thickBot="1" x14ac:dyDescent="0.25">
      <c r="A38" s="154"/>
      <c r="B38" s="283" t="s">
        <v>766</v>
      </c>
      <c r="C38" s="26">
        <f>C19/Demand!C41</f>
        <v>3.688641388172352E-2</v>
      </c>
      <c r="D38" s="26">
        <f>D19/Demand!D41</f>
        <v>4.3221860051354984E-2</v>
      </c>
      <c r="E38" s="26">
        <f>E19/Demand!E41</f>
        <v>5.0700283126708288E-2</v>
      </c>
      <c r="F38" s="26">
        <f>F19/Demand!F41</f>
        <v>5.7804829389572675E-2</v>
      </c>
      <c r="G38" s="26">
        <f>G19/Demand!G41</f>
        <v>6.5260245453059681E-2</v>
      </c>
      <c r="H38" s="26">
        <f>H19/Demand!H41</f>
        <v>7.2961812590536954E-2</v>
      </c>
      <c r="I38" s="26">
        <f>I19/Demand!I41</f>
        <v>8.1207688979198681E-2</v>
      </c>
      <c r="J38" s="26">
        <f>J19/Demand!J41</f>
        <v>8.9880859492329809E-2</v>
      </c>
      <c r="K38" s="26">
        <f>K19/Demand!K41</f>
        <v>9.9676378442400973E-2</v>
      </c>
      <c r="L38" s="26">
        <f>L19/Demand!L41</f>
        <v>0.11121538393815217</v>
      </c>
      <c r="M38" s="26">
        <f>M19/Demand!M41</f>
        <v>0.12492018455370775</v>
      </c>
      <c r="N38" s="26">
        <f>N19/Demand!N41</f>
        <v>0.1432495128181108</v>
      </c>
      <c r="O38" s="26">
        <f>O19/Demand!O41</f>
        <v>0.16341791813594853</v>
      </c>
      <c r="P38" s="26">
        <f>P19/Demand!P41</f>
        <v>0.19049008275964441</v>
      </c>
      <c r="Q38" s="26">
        <f>Q19/Demand!Q41</f>
        <v>0.2197859121329413</v>
      </c>
      <c r="R38" s="26">
        <f>R19/Demand!R41</f>
        <v>0.2507770934805561</v>
      </c>
      <c r="S38" s="26">
        <f>S19/Demand!S41</f>
        <v>0.28063421560151491</v>
      </c>
      <c r="T38" s="26">
        <f>T19/Demand!T41</f>
        <v>0.2949190301760003</v>
      </c>
      <c r="U38" s="26">
        <f>U19/Demand!U41</f>
        <v>0.31679104368686989</v>
      </c>
      <c r="V38" s="26">
        <f>V19/Demand!V41</f>
        <v>0.32549849278125759</v>
      </c>
      <c r="W38" s="26">
        <f>W19/Demand!W41</f>
        <v>0.33287239577972066</v>
      </c>
      <c r="X38" s="26">
        <f>X19/Demand!X41</f>
        <v>0.33852498630836153</v>
      </c>
      <c r="Y38" s="26">
        <f>Y19/Demand!Y41</f>
        <v>0.34371336301442046</v>
      </c>
      <c r="Z38" s="154"/>
    </row>
    <row r="39" spans="1:26" x14ac:dyDescent="0.2">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sheetData>
  <mergeCells count="1">
    <mergeCell ref="B2:E2"/>
  </mergeCells>
  <pageMargins left="0.7" right="0.7" top="0.75" bottom="0.75" header="0.3" footer="0.3"/>
  <pageSetup paperSize="9" scale="37"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X84"/>
  <sheetViews>
    <sheetView zoomScaleNormal="100" workbookViewId="0"/>
  </sheetViews>
  <sheetFormatPr defaultColWidth="9" defaultRowHeight="12.75" x14ac:dyDescent="0.2"/>
  <cols>
    <col min="1" max="1" width="3.125" style="153" customWidth="1"/>
    <col min="2" max="2" width="13.25" style="153" customWidth="1"/>
    <col min="3" max="23" width="11.375" style="153" customWidth="1"/>
    <col min="24" max="24" width="3.125" style="153" customWidth="1"/>
    <col min="25" max="16384" width="9" style="153"/>
  </cols>
  <sheetData>
    <row r="1" spans="1:24" ht="15" x14ac:dyDescent="0.25">
      <c r="A1" s="155"/>
      <c r="B1" s="154"/>
      <c r="C1" s="154"/>
      <c r="D1" s="154"/>
      <c r="E1" s="154"/>
      <c r="F1" s="154"/>
      <c r="G1" s="154"/>
      <c r="H1" s="154"/>
      <c r="I1" s="154"/>
      <c r="J1" s="154"/>
      <c r="K1" s="154"/>
      <c r="L1" s="154"/>
      <c r="M1" s="154"/>
      <c r="N1" s="154"/>
      <c r="O1" s="154"/>
      <c r="P1" s="154"/>
      <c r="Q1" s="154"/>
      <c r="R1" s="154"/>
      <c r="S1" s="154"/>
      <c r="T1" s="154"/>
      <c r="U1" s="154"/>
      <c r="V1" s="154"/>
      <c r="W1" s="154"/>
      <c r="X1" s="154"/>
    </row>
    <row r="2" spans="1:24" ht="20.25" thickBot="1" x14ac:dyDescent="0.35">
      <c r="A2" s="154"/>
      <c r="B2" s="340" t="s">
        <v>780</v>
      </c>
      <c r="C2" s="340"/>
      <c r="D2" s="340"/>
      <c r="E2" s="154"/>
      <c r="F2" s="154"/>
      <c r="G2" s="154"/>
      <c r="H2" s="154"/>
      <c r="I2" s="154"/>
      <c r="J2" s="154"/>
      <c r="K2" s="154"/>
      <c r="L2" s="154"/>
      <c r="M2" s="154"/>
      <c r="N2" s="154"/>
      <c r="O2" s="154"/>
      <c r="P2" s="154"/>
      <c r="Q2" s="154"/>
      <c r="R2" s="154"/>
      <c r="S2" s="154"/>
      <c r="T2" s="154"/>
      <c r="U2" s="154"/>
      <c r="V2" s="154"/>
      <c r="W2" s="154"/>
      <c r="X2" s="154"/>
    </row>
    <row r="3" spans="1:24" ht="13.5" thickTop="1" x14ac:dyDescent="0.2">
      <c r="A3" s="154"/>
      <c r="B3" s="60" t="s">
        <v>773</v>
      </c>
      <c r="C3" s="154"/>
      <c r="D3" s="154"/>
      <c r="E3" s="154"/>
      <c r="F3" s="154"/>
      <c r="G3" s="154"/>
      <c r="H3" s="154"/>
      <c r="I3" s="154"/>
      <c r="J3" s="154"/>
      <c r="K3" s="154"/>
      <c r="L3" s="154"/>
      <c r="M3" s="154"/>
      <c r="N3" s="154"/>
      <c r="O3" s="154"/>
      <c r="P3" s="154"/>
      <c r="Q3" s="154"/>
      <c r="R3" s="154"/>
      <c r="S3" s="154"/>
      <c r="T3" s="154"/>
      <c r="U3" s="154"/>
      <c r="V3" s="154"/>
      <c r="W3" s="154"/>
      <c r="X3" s="154"/>
    </row>
    <row r="4" spans="1:24" x14ac:dyDescent="0.2">
      <c r="A4" s="154"/>
      <c r="B4" s="154"/>
      <c r="C4" s="154"/>
      <c r="D4" s="154"/>
      <c r="E4" s="154"/>
      <c r="F4" s="154"/>
      <c r="G4" s="154"/>
      <c r="H4" s="154"/>
      <c r="I4" s="154"/>
      <c r="J4" s="154"/>
      <c r="K4" s="154"/>
      <c r="L4" s="154"/>
      <c r="M4" s="154"/>
      <c r="N4" s="154"/>
      <c r="O4" s="154"/>
      <c r="P4" s="154"/>
      <c r="Q4" s="154"/>
      <c r="R4" s="154"/>
      <c r="S4" s="154"/>
      <c r="T4" s="154"/>
      <c r="U4" s="154"/>
      <c r="V4" s="154"/>
      <c r="W4" s="154"/>
      <c r="X4" s="154"/>
    </row>
    <row r="5" spans="1:24" ht="15" thickBot="1" x14ac:dyDescent="0.25">
      <c r="A5" s="154"/>
      <c r="B5" s="288" t="s">
        <v>290</v>
      </c>
      <c r="C5" s="154"/>
      <c r="D5" s="154"/>
      <c r="E5" s="154"/>
      <c r="F5" s="154"/>
      <c r="G5" s="154"/>
      <c r="H5" s="154"/>
      <c r="I5" s="154"/>
      <c r="J5" s="154"/>
      <c r="K5" s="154"/>
      <c r="L5" s="154"/>
      <c r="M5" s="154"/>
      <c r="N5" s="154"/>
      <c r="O5" s="154"/>
      <c r="P5" s="154"/>
      <c r="Q5" s="154"/>
      <c r="R5" s="154"/>
      <c r="S5" s="154"/>
      <c r="T5" s="154"/>
      <c r="U5" s="154"/>
      <c r="V5" s="154"/>
      <c r="W5" s="154"/>
      <c r="X5" s="154"/>
    </row>
    <row r="6" spans="1:24" ht="33" customHeight="1" thickBot="1" x14ac:dyDescent="0.25">
      <c r="A6" s="154"/>
      <c r="B6" s="281"/>
      <c r="C6" s="281" t="s">
        <v>9</v>
      </c>
      <c r="D6" s="281" t="s">
        <v>10</v>
      </c>
      <c r="E6" s="281" t="s">
        <v>11</v>
      </c>
      <c r="F6" s="281" t="s">
        <v>12</v>
      </c>
      <c r="G6" s="281" t="s">
        <v>13</v>
      </c>
      <c r="H6" s="281" t="s">
        <v>14</v>
      </c>
      <c r="I6" s="281" t="s">
        <v>15</v>
      </c>
      <c r="J6" s="281" t="s">
        <v>16</v>
      </c>
      <c r="K6" s="281" t="s">
        <v>17</v>
      </c>
      <c r="L6" s="281" t="s">
        <v>18</v>
      </c>
      <c r="M6" s="281" t="s">
        <v>19</v>
      </c>
      <c r="N6" s="281" t="s">
        <v>20</v>
      </c>
      <c r="O6" s="281" t="s">
        <v>3</v>
      </c>
      <c r="P6" s="281" t="s">
        <v>58</v>
      </c>
      <c r="Q6" s="281" t="s">
        <v>59</v>
      </c>
      <c r="R6" s="281" t="s">
        <v>60</v>
      </c>
      <c r="S6" s="281" t="s">
        <v>61</v>
      </c>
      <c r="T6" s="281" t="s">
        <v>62</v>
      </c>
      <c r="U6" s="281" t="s">
        <v>63</v>
      </c>
      <c r="V6" s="281" t="s">
        <v>64</v>
      </c>
      <c r="W6" s="281" t="s">
        <v>65</v>
      </c>
      <c r="X6" s="154"/>
    </row>
    <row r="7" spans="1:24" ht="15" thickBot="1" x14ac:dyDescent="0.25">
      <c r="A7" s="154"/>
      <c r="B7" s="283" t="s">
        <v>345</v>
      </c>
      <c r="C7" s="172">
        <v>6520.5248109999993</v>
      </c>
      <c r="D7" s="172">
        <v>18571.345879999899</v>
      </c>
      <c r="E7" s="172">
        <v>40769.262040000001</v>
      </c>
      <c r="F7" s="172">
        <v>67268.599499999895</v>
      </c>
      <c r="G7" s="172">
        <v>107687.6458</v>
      </c>
      <c r="H7" s="172">
        <v>165208.845899999</v>
      </c>
      <c r="I7" s="172">
        <v>243947.29409999901</v>
      </c>
      <c r="J7" s="172">
        <v>346347.58959999902</v>
      </c>
      <c r="K7" s="172">
        <v>467412.50809999899</v>
      </c>
      <c r="L7" s="172">
        <v>675519.91329999897</v>
      </c>
      <c r="M7" s="172">
        <v>886301.91709999891</v>
      </c>
      <c r="N7" s="172">
        <v>1118692.673</v>
      </c>
      <c r="O7" s="172">
        <v>1382410.318</v>
      </c>
      <c r="P7" s="172">
        <v>1671784.824</v>
      </c>
      <c r="Q7" s="172">
        <v>2037091.169</v>
      </c>
      <c r="R7" s="172">
        <v>2440312.213</v>
      </c>
      <c r="S7" s="172">
        <v>2873702.5920000002</v>
      </c>
      <c r="T7" s="172">
        <v>3330542.5479999897</v>
      </c>
      <c r="U7" s="172">
        <v>3819653.5090000001</v>
      </c>
      <c r="V7" s="172">
        <v>4424277.7939999895</v>
      </c>
      <c r="W7" s="172">
        <v>5052763.0749999899</v>
      </c>
      <c r="X7" s="154"/>
    </row>
    <row r="8" spans="1:24" ht="15" thickBot="1" x14ac:dyDescent="0.25">
      <c r="A8" s="154"/>
      <c r="B8" s="283" t="s">
        <v>538</v>
      </c>
      <c r="C8" s="173">
        <v>2471.56379099999</v>
      </c>
      <c r="D8" s="173">
        <v>7170.3785889999999</v>
      </c>
      <c r="E8" s="173">
        <v>16163.1675699999</v>
      </c>
      <c r="F8" s="173">
        <v>26680.404839999897</v>
      </c>
      <c r="G8" s="173">
        <v>44326.367019999903</v>
      </c>
      <c r="H8" s="173">
        <v>71139.876629999999</v>
      </c>
      <c r="I8" s="173">
        <v>108801.78230000001</v>
      </c>
      <c r="J8" s="173">
        <v>158783.46529999998</v>
      </c>
      <c r="K8" s="173">
        <v>218478.97519999903</v>
      </c>
      <c r="L8" s="173">
        <v>328217.96779999998</v>
      </c>
      <c r="M8" s="173">
        <v>439413.8481</v>
      </c>
      <c r="N8" s="173">
        <v>565685.81610000005</v>
      </c>
      <c r="O8" s="173">
        <v>711946.67240000004</v>
      </c>
      <c r="P8" s="173">
        <v>875438.84389999905</v>
      </c>
      <c r="Q8" s="173">
        <v>1098456.629</v>
      </c>
      <c r="R8" s="173">
        <v>1349041.7339999899</v>
      </c>
      <c r="S8" s="173">
        <v>1622188.16599999</v>
      </c>
      <c r="T8" s="173">
        <v>1914735.9439999901</v>
      </c>
      <c r="U8" s="173">
        <v>2232153.6839999901</v>
      </c>
      <c r="V8" s="173">
        <v>2659622.5439999998</v>
      </c>
      <c r="W8" s="173">
        <v>3108877.594</v>
      </c>
      <c r="X8" s="154"/>
    </row>
    <row r="9" spans="1:24" ht="15" thickBot="1" x14ac:dyDescent="0.25">
      <c r="A9" s="154"/>
      <c r="B9" s="283" t="s">
        <v>346</v>
      </c>
      <c r="C9" s="172">
        <v>620.15960099999995</v>
      </c>
      <c r="D9" s="172">
        <v>1875.7647030000001</v>
      </c>
      <c r="E9" s="172">
        <v>4270.5739519999897</v>
      </c>
      <c r="F9" s="172">
        <v>6929.7820139999994</v>
      </c>
      <c r="G9" s="172">
        <v>11017.61772</v>
      </c>
      <c r="H9" s="172">
        <v>16967.716230000002</v>
      </c>
      <c r="I9" s="172">
        <v>25144.879029999898</v>
      </c>
      <c r="J9" s="172">
        <v>35949.333809999902</v>
      </c>
      <c r="K9" s="172">
        <v>48786.519599999898</v>
      </c>
      <c r="L9" s="172">
        <v>79942.514469999907</v>
      </c>
      <c r="M9" s="172">
        <v>112477.568199999</v>
      </c>
      <c r="N9" s="172">
        <v>146989.27699999997</v>
      </c>
      <c r="O9" s="172">
        <v>186768.2072</v>
      </c>
      <c r="P9" s="172">
        <v>231058.86329999898</v>
      </c>
      <c r="Q9" s="172">
        <v>279055.5759</v>
      </c>
      <c r="R9" s="172">
        <v>333483.57390000002</v>
      </c>
      <c r="S9" s="172">
        <v>393102.4903</v>
      </c>
      <c r="T9" s="172">
        <v>457514.66029999999</v>
      </c>
      <c r="U9" s="172">
        <v>527403.53740000003</v>
      </c>
      <c r="V9" s="172">
        <v>613312.96710000001</v>
      </c>
      <c r="W9" s="172">
        <v>703932.56669999904</v>
      </c>
      <c r="X9" s="154"/>
    </row>
    <row r="10" spans="1:24" ht="15" thickBot="1" x14ac:dyDescent="0.25">
      <c r="A10" s="154"/>
      <c r="B10" s="283" t="s">
        <v>540</v>
      </c>
      <c r="C10" s="173">
        <v>195.577248</v>
      </c>
      <c r="D10" s="173">
        <v>561.95390999999893</v>
      </c>
      <c r="E10" s="173">
        <v>1248.2363130000001</v>
      </c>
      <c r="F10" s="173">
        <v>2036.040534</v>
      </c>
      <c r="G10" s="173">
        <v>3299.8528879999899</v>
      </c>
      <c r="H10" s="173">
        <v>5152.1189999999897</v>
      </c>
      <c r="I10" s="173">
        <v>7675.8743949999998</v>
      </c>
      <c r="J10" s="173">
        <v>10954.2296399999</v>
      </c>
      <c r="K10" s="173">
        <v>14808.819310000001</v>
      </c>
      <c r="L10" s="173">
        <v>28352.61577</v>
      </c>
      <c r="M10" s="173">
        <v>41923.010569999904</v>
      </c>
      <c r="N10" s="173">
        <v>53070.333919999895</v>
      </c>
      <c r="O10" s="173">
        <v>65772.485009999902</v>
      </c>
      <c r="P10" s="173">
        <v>79753.458379999895</v>
      </c>
      <c r="Q10" s="173">
        <v>94724.876879999894</v>
      </c>
      <c r="R10" s="173">
        <v>111557.97349999899</v>
      </c>
      <c r="S10" s="173">
        <v>133453.44769999999</v>
      </c>
      <c r="T10" s="173">
        <v>156575.24530000001</v>
      </c>
      <c r="U10" s="173">
        <v>181363.58790000001</v>
      </c>
      <c r="V10" s="173">
        <v>207890.39170000001</v>
      </c>
      <c r="W10" s="173">
        <v>241983.08240000001</v>
      </c>
      <c r="X10" s="154"/>
    </row>
    <row r="11" spans="1:24" ht="15" thickBot="1" x14ac:dyDescent="0.25">
      <c r="A11" s="154"/>
      <c r="B11" s="283" t="s">
        <v>539</v>
      </c>
      <c r="C11" s="172">
        <v>4800.5619809999898</v>
      </c>
      <c r="D11" s="172">
        <v>13687.54513</v>
      </c>
      <c r="E11" s="172">
        <v>30115.008799999898</v>
      </c>
      <c r="F11" s="172">
        <v>49824.956700000002</v>
      </c>
      <c r="G11" s="172">
        <v>79980.520810000002</v>
      </c>
      <c r="H11" s="172">
        <v>123041.1783</v>
      </c>
      <c r="I11" s="172">
        <v>182179.36549999999</v>
      </c>
      <c r="J11" s="172">
        <v>259372.8524</v>
      </c>
      <c r="K11" s="172">
        <v>351016.76759999996</v>
      </c>
      <c r="L11" s="172">
        <v>508729.63160000002</v>
      </c>
      <c r="M11" s="172">
        <v>669404.66189999902</v>
      </c>
      <c r="N11" s="172">
        <v>831373.83139999898</v>
      </c>
      <c r="O11" s="172">
        <v>1012208.4979999999</v>
      </c>
      <c r="P11" s="172">
        <v>1207806.5970000001</v>
      </c>
      <c r="Q11" s="172">
        <v>1414602.5619999901</v>
      </c>
      <c r="R11" s="172">
        <v>1697437.2289999998</v>
      </c>
      <c r="S11" s="172">
        <v>1995954.487</v>
      </c>
      <c r="T11" s="172">
        <v>2305925.307</v>
      </c>
      <c r="U11" s="172">
        <v>2633157.0539999898</v>
      </c>
      <c r="V11" s="172">
        <v>2978017.7030000002</v>
      </c>
      <c r="W11" s="172">
        <v>3335894.83399999</v>
      </c>
      <c r="X11" s="154"/>
    </row>
    <row r="12" spans="1:24" x14ac:dyDescent="0.2">
      <c r="A12" s="154"/>
      <c r="B12" s="154"/>
      <c r="C12" s="154"/>
      <c r="D12" s="154"/>
      <c r="E12" s="154"/>
      <c r="F12" s="154"/>
      <c r="G12" s="154"/>
      <c r="H12" s="154"/>
      <c r="I12" s="154"/>
      <c r="J12" s="154"/>
      <c r="K12" s="154"/>
      <c r="L12" s="154"/>
      <c r="M12" s="154"/>
      <c r="N12" s="154"/>
      <c r="O12" s="154"/>
      <c r="P12" s="154"/>
      <c r="Q12" s="154"/>
      <c r="R12" s="154"/>
      <c r="S12" s="154"/>
      <c r="T12" s="154"/>
      <c r="U12" s="154"/>
      <c r="V12" s="154"/>
      <c r="W12" s="154"/>
      <c r="X12" s="154"/>
    </row>
    <row r="13" spans="1:24" ht="15" thickBot="1" x14ac:dyDescent="0.25">
      <c r="A13" s="154"/>
      <c r="B13" s="288" t="s">
        <v>277</v>
      </c>
      <c r="C13" s="154"/>
      <c r="D13" s="154"/>
      <c r="E13" s="154"/>
      <c r="F13" s="154"/>
      <c r="G13" s="154"/>
      <c r="H13" s="154"/>
      <c r="I13" s="154"/>
      <c r="J13" s="154"/>
      <c r="K13" s="154"/>
      <c r="L13" s="154"/>
      <c r="M13" s="154"/>
      <c r="N13" s="154"/>
      <c r="O13" s="154"/>
      <c r="P13" s="154"/>
      <c r="Q13" s="154"/>
      <c r="R13" s="154"/>
      <c r="S13" s="154"/>
      <c r="T13" s="154"/>
      <c r="U13" s="154"/>
      <c r="V13" s="154"/>
      <c r="W13" s="154"/>
      <c r="X13" s="154"/>
    </row>
    <row r="14" spans="1:24" ht="33" customHeight="1" thickBot="1" x14ac:dyDescent="0.25">
      <c r="A14" s="154"/>
      <c r="B14" s="281"/>
      <c r="C14" s="281" t="str">
        <f>C6</f>
        <v>2017-18</v>
      </c>
      <c r="D14" s="281" t="str">
        <f t="shared" ref="D14:W14" si="0">D6</f>
        <v>2018-19</v>
      </c>
      <c r="E14" s="281" t="str">
        <f t="shared" si="0"/>
        <v>2019-20</v>
      </c>
      <c r="F14" s="281" t="str">
        <f t="shared" si="0"/>
        <v>2020-21</v>
      </c>
      <c r="G14" s="281" t="str">
        <f t="shared" si="0"/>
        <v>2021-22</v>
      </c>
      <c r="H14" s="281" t="str">
        <f t="shared" si="0"/>
        <v>2022-23</v>
      </c>
      <c r="I14" s="281" t="str">
        <f t="shared" si="0"/>
        <v>2023-24</v>
      </c>
      <c r="J14" s="281" t="str">
        <f t="shared" si="0"/>
        <v>2024-25</v>
      </c>
      <c r="K14" s="281" t="str">
        <f t="shared" si="0"/>
        <v>2025-26</v>
      </c>
      <c r="L14" s="281" t="str">
        <f t="shared" si="0"/>
        <v>2026-27</v>
      </c>
      <c r="M14" s="281" t="str">
        <f t="shared" si="0"/>
        <v>2027-28</v>
      </c>
      <c r="N14" s="281" t="str">
        <f t="shared" si="0"/>
        <v>2028-29</v>
      </c>
      <c r="O14" s="281" t="str">
        <f t="shared" si="0"/>
        <v>2029-30</v>
      </c>
      <c r="P14" s="281" t="str">
        <f t="shared" si="0"/>
        <v>2030-31</v>
      </c>
      <c r="Q14" s="281" t="str">
        <f t="shared" si="0"/>
        <v>2031-32</v>
      </c>
      <c r="R14" s="281" t="str">
        <f t="shared" si="0"/>
        <v>2032-33</v>
      </c>
      <c r="S14" s="281" t="str">
        <f t="shared" si="0"/>
        <v>2033-34</v>
      </c>
      <c r="T14" s="281" t="str">
        <f t="shared" si="0"/>
        <v>2034-35</v>
      </c>
      <c r="U14" s="281" t="str">
        <f t="shared" si="0"/>
        <v>2035-36</v>
      </c>
      <c r="V14" s="281" t="str">
        <f t="shared" si="0"/>
        <v>2036-37</v>
      </c>
      <c r="W14" s="281" t="str">
        <f t="shared" si="0"/>
        <v>2037-38</v>
      </c>
      <c r="X14" s="154"/>
    </row>
    <row r="15" spans="1:24" ht="15" thickBot="1" x14ac:dyDescent="0.25">
      <c r="A15" s="154"/>
      <c r="B15" s="283" t="s">
        <v>345</v>
      </c>
      <c r="C15" s="172">
        <v>16132.099329999899</v>
      </c>
      <c r="D15" s="172">
        <v>44079.937850000002</v>
      </c>
      <c r="E15" s="172">
        <v>95422.842480000007</v>
      </c>
      <c r="F15" s="172">
        <v>155957.327599999</v>
      </c>
      <c r="G15" s="172">
        <v>250164.684199999</v>
      </c>
      <c r="H15" s="172">
        <v>441254.19130000001</v>
      </c>
      <c r="I15" s="172">
        <v>676587.32649999997</v>
      </c>
      <c r="J15" s="172">
        <v>955384.45959999901</v>
      </c>
      <c r="K15" s="172">
        <v>1258445.0870000001</v>
      </c>
      <c r="L15" s="172">
        <v>1575100.936</v>
      </c>
      <c r="M15" s="172">
        <v>1896475.0090000001</v>
      </c>
      <c r="N15" s="172">
        <v>2461027.449</v>
      </c>
      <c r="O15" s="172">
        <v>3162603.7069999902</v>
      </c>
      <c r="P15" s="172">
        <v>3907704.7009999901</v>
      </c>
      <c r="Q15" s="172">
        <v>4697531.5419999994</v>
      </c>
      <c r="R15" s="172">
        <v>5549459.9769999906</v>
      </c>
      <c r="S15" s="172">
        <v>6460146.0980000002</v>
      </c>
      <c r="T15" s="172">
        <v>7684226.2410000004</v>
      </c>
      <c r="U15" s="172">
        <v>8959862.6579999998</v>
      </c>
      <c r="V15" s="172">
        <v>10209701.32</v>
      </c>
      <c r="W15" s="172">
        <v>11496807.929999901</v>
      </c>
      <c r="X15" s="154"/>
    </row>
    <row r="16" spans="1:24" ht="15" thickBot="1" x14ac:dyDescent="0.25">
      <c r="A16" s="154"/>
      <c r="B16" s="283" t="s">
        <v>538</v>
      </c>
      <c r="C16" s="173">
        <v>7336.8145119999999</v>
      </c>
      <c r="D16" s="173">
        <v>19661.408389999997</v>
      </c>
      <c r="E16" s="173">
        <v>42148.167749999899</v>
      </c>
      <c r="F16" s="173">
        <v>68904.393209999893</v>
      </c>
      <c r="G16" s="173">
        <v>113657.501399999</v>
      </c>
      <c r="H16" s="173">
        <v>213372.56890000001</v>
      </c>
      <c r="I16" s="173">
        <v>338201.70289999904</v>
      </c>
      <c r="J16" s="173">
        <v>488005.07499999995</v>
      </c>
      <c r="K16" s="173">
        <v>651908.6446</v>
      </c>
      <c r="L16" s="173">
        <v>823310.85109999904</v>
      </c>
      <c r="M16" s="173">
        <v>997659.79879999894</v>
      </c>
      <c r="N16" s="173">
        <v>1406784.74299999</v>
      </c>
      <c r="O16" s="173">
        <v>1858005.9899999902</v>
      </c>
      <c r="P16" s="173">
        <v>2349767.0509999897</v>
      </c>
      <c r="Q16" s="173">
        <v>2882726.1690000002</v>
      </c>
      <c r="R16" s="173">
        <v>3467043.2239999999</v>
      </c>
      <c r="S16" s="173">
        <v>4101244.6280000005</v>
      </c>
      <c r="T16" s="173">
        <v>4934942.7949999897</v>
      </c>
      <c r="U16" s="173">
        <v>5820377.051</v>
      </c>
      <c r="V16" s="173">
        <v>6702009.5729999999</v>
      </c>
      <c r="W16" s="173">
        <v>7605150.9489999898</v>
      </c>
      <c r="X16" s="154"/>
    </row>
    <row r="17" spans="1:24" ht="15" thickBot="1" x14ac:dyDescent="0.25">
      <c r="A17" s="154"/>
      <c r="B17" s="283" t="s">
        <v>346</v>
      </c>
      <c r="C17" s="172">
        <v>3048.6726979999903</v>
      </c>
      <c r="D17" s="172">
        <v>7416.9546309999896</v>
      </c>
      <c r="E17" s="172">
        <v>14315.60507</v>
      </c>
      <c r="F17" s="172">
        <v>20977.495729999901</v>
      </c>
      <c r="G17" s="172">
        <v>31486.712959999997</v>
      </c>
      <c r="H17" s="172">
        <v>59816.362789999897</v>
      </c>
      <c r="I17" s="172">
        <v>95076.954079999894</v>
      </c>
      <c r="J17" s="172">
        <v>137602.84940000001</v>
      </c>
      <c r="K17" s="172">
        <v>184577.91879999998</v>
      </c>
      <c r="L17" s="172">
        <v>234952.032199999</v>
      </c>
      <c r="M17" s="172">
        <v>287624.95209999901</v>
      </c>
      <c r="N17" s="172">
        <v>366531.87949999998</v>
      </c>
      <c r="O17" s="172">
        <v>454072.839199999</v>
      </c>
      <c r="P17" s="172">
        <v>570354.21519999998</v>
      </c>
      <c r="Q17" s="172">
        <v>708515.43059999903</v>
      </c>
      <c r="R17" s="172">
        <v>857200.37349999906</v>
      </c>
      <c r="S17" s="172">
        <v>1016109.31</v>
      </c>
      <c r="T17" s="172">
        <v>1186779.6939999901</v>
      </c>
      <c r="U17" s="172">
        <v>1414429.4450000001</v>
      </c>
      <c r="V17" s="172">
        <v>1637694.993</v>
      </c>
      <c r="W17" s="172">
        <v>1856120.754</v>
      </c>
      <c r="X17" s="154"/>
    </row>
    <row r="18" spans="1:24" ht="15" thickBot="1" x14ac:dyDescent="0.25">
      <c r="A18" s="154"/>
      <c r="B18" s="283" t="s">
        <v>540</v>
      </c>
      <c r="C18" s="173">
        <v>1284.3942209999998</v>
      </c>
      <c r="D18" s="173">
        <v>3014.2886880000001</v>
      </c>
      <c r="E18" s="173">
        <v>5450.9177900000004</v>
      </c>
      <c r="F18" s="173">
        <v>7362.3300609999897</v>
      </c>
      <c r="G18" s="173">
        <v>10444.724329999999</v>
      </c>
      <c r="H18" s="173">
        <v>21594.220430000001</v>
      </c>
      <c r="I18" s="173">
        <v>34945.857049999999</v>
      </c>
      <c r="J18" s="173">
        <v>49581.633259999995</v>
      </c>
      <c r="K18" s="173">
        <v>64884.841989999899</v>
      </c>
      <c r="L18" s="173">
        <v>80482.207599999892</v>
      </c>
      <c r="M18" s="173">
        <v>96112.698309999992</v>
      </c>
      <c r="N18" s="173">
        <v>121173.45659999999</v>
      </c>
      <c r="O18" s="173">
        <v>155599.78630000001</v>
      </c>
      <c r="P18" s="173">
        <v>197592.494199999</v>
      </c>
      <c r="Q18" s="173">
        <v>241890.25989999998</v>
      </c>
      <c r="R18" s="173">
        <v>289457.4559</v>
      </c>
      <c r="S18" s="173">
        <v>340196.60110000003</v>
      </c>
      <c r="T18" s="173">
        <v>406781.21959999902</v>
      </c>
      <c r="U18" s="173">
        <v>476215.50539999997</v>
      </c>
      <c r="V18" s="173">
        <v>544294.97849999904</v>
      </c>
      <c r="W18" s="173">
        <v>613288.64260000002</v>
      </c>
      <c r="X18" s="154"/>
    </row>
    <row r="19" spans="1:24" ht="15" thickBot="1" x14ac:dyDescent="0.25">
      <c r="A19" s="154"/>
      <c r="B19" s="283" t="s">
        <v>539</v>
      </c>
      <c r="C19" s="172">
        <v>11886.987950000001</v>
      </c>
      <c r="D19" s="172">
        <v>32569.438589999998</v>
      </c>
      <c r="E19" s="172">
        <v>70780.721510000003</v>
      </c>
      <c r="F19" s="172">
        <v>116199.1716</v>
      </c>
      <c r="G19" s="172">
        <v>187218.085599999</v>
      </c>
      <c r="H19" s="172">
        <v>331693.886</v>
      </c>
      <c r="I19" s="172">
        <v>510820.455699999</v>
      </c>
      <c r="J19" s="172">
        <v>724476.53229999903</v>
      </c>
      <c r="K19" s="172">
        <v>958452.31759999902</v>
      </c>
      <c r="L19" s="172">
        <v>1204821.398</v>
      </c>
      <c r="M19" s="172">
        <v>1456994.8529999899</v>
      </c>
      <c r="N19" s="172">
        <v>1789895.2959999999</v>
      </c>
      <c r="O19" s="172">
        <v>2232307.2739999997</v>
      </c>
      <c r="P19" s="172">
        <v>2778774.852</v>
      </c>
      <c r="Q19" s="172">
        <v>3339809.9529999997</v>
      </c>
      <c r="R19" s="172">
        <v>3927287.6970000002</v>
      </c>
      <c r="S19" s="172">
        <v>4540089.5829999903</v>
      </c>
      <c r="T19" s="172">
        <v>5181971.2350000003</v>
      </c>
      <c r="U19" s="172">
        <v>6002885.3700000001</v>
      </c>
      <c r="V19" s="172">
        <v>6792410.3629999999</v>
      </c>
      <c r="W19" s="172">
        <v>7552099.3959999895</v>
      </c>
      <c r="X19" s="154"/>
    </row>
    <row r="20" spans="1:24" x14ac:dyDescent="0.2">
      <c r="A20" s="154"/>
      <c r="B20" s="154"/>
      <c r="C20" s="154"/>
      <c r="D20" s="154"/>
      <c r="E20" s="154"/>
      <c r="F20" s="154"/>
      <c r="G20" s="154"/>
      <c r="H20" s="154"/>
      <c r="I20" s="154"/>
      <c r="J20" s="154"/>
      <c r="K20" s="154"/>
      <c r="L20" s="154"/>
      <c r="M20" s="154"/>
      <c r="N20" s="154"/>
      <c r="O20" s="154"/>
      <c r="P20" s="154"/>
      <c r="Q20" s="154"/>
      <c r="R20" s="154"/>
      <c r="S20" s="154"/>
      <c r="T20" s="154"/>
      <c r="U20" s="154"/>
      <c r="V20" s="154"/>
      <c r="W20" s="154"/>
      <c r="X20" s="154"/>
    </row>
    <row r="21" spans="1:24" ht="15" thickBot="1" x14ac:dyDescent="0.25">
      <c r="A21" s="154"/>
      <c r="B21" s="288" t="s">
        <v>278</v>
      </c>
      <c r="C21" s="154"/>
      <c r="D21" s="154"/>
      <c r="E21" s="154"/>
      <c r="F21" s="154"/>
      <c r="G21" s="154"/>
      <c r="H21" s="154"/>
      <c r="I21" s="154"/>
      <c r="J21" s="154"/>
      <c r="K21" s="154"/>
      <c r="L21" s="154"/>
      <c r="M21" s="154"/>
      <c r="N21" s="154"/>
      <c r="O21" s="154"/>
      <c r="P21" s="154"/>
      <c r="Q21" s="154"/>
      <c r="R21" s="154"/>
      <c r="S21" s="154"/>
      <c r="T21" s="154"/>
      <c r="U21" s="154"/>
      <c r="V21" s="154"/>
      <c r="W21" s="154"/>
      <c r="X21" s="154"/>
    </row>
    <row r="22" spans="1:24" ht="33" customHeight="1" thickBot="1" x14ac:dyDescent="0.25">
      <c r="A22" s="154"/>
      <c r="B22" s="281"/>
      <c r="C22" s="281" t="str">
        <f>C14</f>
        <v>2017-18</v>
      </c>
      <c r="D22" s="281" t="str">
        <f t="shared" ref="D22:W22" si="1">D14</f>
        <v>2018-19</v>
      </c>
      <c r="E22" s="281" t="str">
        <f t="shared" si="1"/>
        <v>2019-20</v>
      </c>
      <c r="F22" s="281" t="str">
        <f t="shared" si="1"/>
        <v>2020-21</v>
      </c>
      <c r="G22" s="281" t="str">
        <f t="shared" si="1"/>
        <v>2021-22</v>
      </c>
      <c r="H22" s="281" t="str">
        <f t="shared" si="1"/>
        <v>2022-23</v>
      </c>
      <c r="I22" s="281" t="str">
        <f t="shared" si="1"/>
        <v>2023-24</v>
      </c>
      <c r="J22" s="281" t="str">
        <f t="shared" si="1"/>
        <v>2024-25</v>
      </c>
      <c r="K22" s="281" t="str">
        <f t="shared" si="1"/>
        <v>2025-26</v>
      </c>
      <c r="L22" s="281" t="str">
        <f t="shared" si="1"/>
        <v>2026-27</v>
      </c>
      <c r="M22" s="281" t="str">
        <f t="shared" si="1"/>
        <v>2027-28</v>
      </c>
      <c r="N22" s="281" t="str">
        <f t="shared" si="1"/>
        <v>2028-29</v>
      </c>
      <c r="O22" s="281" t="str">
        <f t="shared" si="1"/>
        <v>2029-30</v>
      </c>
      <c r="P22" s="281" t="str">
        <f t="shared" si="1"/>
        <v>2030-31</v>
      </c>
      <c r="Q22" s="281" t="str">
        <f t="shared" si="1"/>
        <v>2031-32</v>
      </c>
      <c r="R22" s="281" t="str">
        <f t="shared" si="1"/>
        <v>2032-33</v>
      </c>
      <c r="S22" s="281" t="str">
        <f t="shared" si="1"/>
        <v>2033-34</v>
      </c>
      <c r="T22" s="281" t="str">
        <f t="shared" si="1"/>
        <v>2034-35</v>
      </c>
      <c r="U22" s="281" t="str">
        <f t="shared" si="1"/>
        <v>2035-36</v>
      </c>
      <c r="V22" s="281" t="str">
        <f t="shared" si="1"/>
        <v>2036-37</v>
      </c>
      <c r="W22" s="281" t="str">
        <f t="shared" si="1"/>
        <v>2037-38</v>
      </c>
      <c r="X22" s="154"/>
    </row>
    <row r="23" spans="1:24" ht="15" thickBot="1" x14ac:dyDescent="0.25">
      <c r="A23" s="154"/>
      <c r="B23" s="283" t="s">
        <v>345</v>
      </c>
      <c r="C23" s="172">
        <v>2760.912198</v>
      </c>
      <c r="D23" s="172">
        <v>6516.1113059999998</v>
      </c>
      <c r="E23" s="172">
        <v>14890.258089999999</v>
      </c>
      <c r="F23" s="172">
        <v>23999.407279999999</v>
      </c>
      <c r="G23" s="172">
        <v>36772.738749999902</v>
      </c>
      <c r="H23" s="172">
        <v>56473.164900000003</v>
      </c>
      <c r="I23" s="172">
        <v>84656.657919999998</v>
      </c>
      <c r="J23" s="172">
        <v>123147.30229999899</v>
      </c>
      <c r="K23" s="172">
        <v>170133.86790000001</v>
      </c>
      <c r="L23" s="172">
        <v>224145.92550000001</v>
      </c>
      <c r="M23" s="172">
        <v>283437.27220000001</v>
      </c>
      <c r="N23" s="172">
        <v>361334.96209999901</v>
      </c>
      <c r="O23" s="172">
        <v>452303.72599999997</v>
      </c>
      <c r="P23" s="172">
        <v>553698.90269999905</v>
      </c>
      <c r="Q23" s="172">
        <v>661763.80610000005</v>
      </c>
      <c r="R23" s="172">
        <v>790474.23919999902</v>
      </c>
      <c r="S23" s="172">
        <v>933784.89079999994</v>
      </c>
      <c r="T23" s="172">
        <v>1115045.3799999901</v>
      </c>
      <c r="U23" s="172">
        <v>1313628.2879999902</v>
      </c>
      <c r="V23" s="172">
        <v>1525197.666</v>
      </c>
      <c r="W23" s="172">
        <v>1754747.8540000001</v>
      </c>
      <c r="X23" s="154"/>
    </row>
    <row r="24" spans="1:24" ht="15" thickBot="1" x14ac:dyDescent="0.25">
      <c r="A24" s="154"/>
      <c r="B24" s="283" t="s">
        <v>538</v>
      </c>
      <c r="C24" s="173">
        <v>693.44549199999904</v>
      </c>
      <c r="D24" s="173">
        <v>2483.8049579999997</v>
      </c>
      <c r="E24" s="173">
        <v>6093.32857099999</v>
      </c>
      <c r="F24" s="173">
        <v>10047.3742</v>
      </c>
      <c r="G24" s="173">
        <v>15279.756600000001</v>
      </c>
      <c r="H24" s="173">
        <v>24236.541639999898</v>
      </c>
      <c r="I24" s="173">
        <v>37710.083500000001</v>
      </c>
      <c r="J24" s="173">
        <v>56586.377919999897</v>
      </c>
      <c r="K24" s="173">
        <v>80016.659149999992</v>
      </c>
      <c r="L24" s="173">
        <v>107240.5784</v>
      </c>
      <c r="M24" s="173">
        <v>137437.5362</v>
      </c>
      <c r="N24" s="173">
        <v>177641.19380000001</v>
      </c>
      <c r="O24" s="173">
        <v>225288.7556</v>
      </c>
      <c r="P24" s="173">
        <v>279096.36920000002</v>
      </c>
      <c r="Q24" s="173">
        <v>336973.57610000001</v>
      </c>
      <c r="R24" s="173">
        <v>407221.01770000003</v>
      </c>
      <c r="S24" s="173">
        <v>486548.9375</v>
      </c>
      <c r="T24" s="173">
        <v>595037.00179999892</v>
      </c>
      <c r="U24" s="173">
        <v>715549.72380000004</v>
      </c>
      <c r="V24" s="173">
        <v>846096.78610000003</v>
      </c>
      <c r="W24" s="173">
        <v>989397.87769999891</v>
      </c>
      <c r="X24" s="154"/>
    </row>
    <row r="25" spans="1:24" ht="15" thickBot="1" x14ac:dyDescent="0.25">
      <c r="A25" s="154"/>
      <c r="B25" s="283" t="s">
        <v>346</v>
      </c>
      <c r="C25" s="172">
        <v>106.99930999999999</v>
      </c>
      <c r="D25" s="172">
        <v>528.48879999999895</v>
      </c>
      <c r="E25" s="172">
        <v>1453.4942679999901</v>
      </c>
      <c r="F25" s="172">
        <v>2463.6825469999903</v>
      </c>
      <c r="G25" s="172">
        <v>3699.8938509999898</v>
      </c>
      <c r="H25" s="172">
        <v>5577.9565759999905</v>
      </c>
      <c r="I25" s="172">
        <v>8341.0221379999912</v>
      </c>
      <c r="J25" s="172">
        <v>12217.30932</v>
      </c>
      <c r="K25" s="172">
        <v>17075.14833</v>
      </c>
      <c r="L25" s="172">
        <v>22763.799159999897</v>
      </c>
      <c r="M25" s="172">
        <v>29095.254270000001</v>
      </c>
      <c r="N25" s="172">
        <v>39510.614070000003</v>
      </c>
      <c r="O25" s="172">
        <v>52075.599769999993</v>
      </c>
      <c r="P25" s="172">
        <v>66508.701360000006</v>
      </c>
      <c r="Q25" s="172">
        <v>82314.837220000001</v>
      </c>
      <c r="R25" s="172">
        <v>101575.4611</v>
      </c>
      <c r="S25" s="172">
        <v>117320.8514</v>
      </c>
      <c r="T25" s="172">
        <v>134693.5889</v>
      </c>
      <c r="U25" s="172">
        <v>154029.2934</v>
      </c>
      <c r="V25" s="172">
        <v>174644.30479999998</v>
      </c>
      <c r="W25" s="172">
        <v>195695.28679999898</v>
      </c>
      <c r="X25" s="154"/>
    </row>
    <row r="26" spans="1:24" ht="15" thickBot="1" x14ac:dyDescent="0.25">
      <c r="A26" s="154"/>
      <c r="B26" s="283" t="s">
        <v>540</v>
      </c>
      <c r="C26" s="173">
        <v>57.249502</v>
      </c>
      <c r="D26" s="173">
        <v>198.89223100000001</v>
      </c>
      <c r="E26" s="173">
        <v>478.37535399999996</v>
      </c>
      <c r="F26" s="173">
        <v>781.12608699999896</v>
      </c>
      <c r="G26" s="173">
        <v>1172.567759</v>
      </c>
      <c r="H26" s="173">
        <v>1807.25794</v>
      </c>
      <c r="I26" s="173">
        <v>2729.9878639999997</v>
      </c>
      <c r="J26" s="173">
        <v>3996.5693930000002</v>
      </c>
      <c r="K26" s="173">
        <v>5545.3232109999899</v>
      </c>
      <c r="L26" s="173">
        <v>7318.9337930000002</v>
      </c>
      <c r="M26" s="173">
        <v>9268.0604120000007</v>
      </c>
      <c r="N26" s="173">
        <v>12176.810219999999</v>
      </c>
      <c r="O26" s="173">
        <v>15677.748769999998</v>
      </c>
      <c r="P26" s="173">
        <v>19688.554700000001</v>
      </c>
      <c r="Q26" s="173">
        <v>24065.548859999999</v>
      </c>
      <c r="R26" s="173">
        <v>29432.813709999897</v>
      </c>
      <c r="S26" s="173">
        <v>35565.322719999895</v>
      </c>
      <c r="T26" s="173">
        <v>42198.886299999896</v>
      </c>
      <c r="U26" s="173">
        <v>49627.289239999896</v>
      </c>
      <c r="V26" s="173">
        <v>59526.563359999898</v>
      </c>
      <c r="W26" s="173">
        <v>70513.867119999995</v>
      </c>
      <c r="X26" s="154"/>
    </row>
    <row r="27" spans="1:24" ht="15" thickBot="1" x14ac:dyDescent="0.25">
      <c r="A27" s="154"/>
      <c r="B27" s="283" t="s">
        <v>539</v>
      </c>
      <c r="C27" s="172">
        <v>1513.6651469999999</v>
      </c>
      <c r="D27" s="172">
        <v>4791.1620839999896</v>
      </c>
      <c r="E27" s="172">
        <v>10954.6486</v>
      </c>
      <c r="F27" s="172">
        <v>17673.08626</v>
      </c>
      <c r="G27" s="172">
        <v>27105.420630000001</v>
      </c>
      <c r="H27" s="172">
        <v>41669.130619999996</v>
      </c>
      <c r="I27" s="172">
        <v>62527.876429999902</v>
      </c>
      <c r="J27" s="172">
        <v>91057.247229999906</v>
      </c>
      <c r="K27" s="172">
        <v>125944.3921</v>
      </c>
      <c r="L27" s="172">
        <v>166125.97080000001</v>
      </c>
      <c r="M27" s="172">
        <v>210345.4088</v>
      </c>
      <c r="N27" s="172">
        <v>266150.91690000001</v>
      </c>
      <c r="O27" s="172">
        <v>330469.30759999901</v>
      </c>
      <c r="P27" s="172">
        <v>401465.91699999903</v>
      </c>
      <c r="Q27" s="172">
        <v>476700.03489999997</v>
      </c>
      <c r="R27" s="172">
        <v>565299.57119999989</v>
      </c>
      <c r="S27" s="172">
        <v>663075.75469999993</v>
      </c>
      <c r="T27" s="172">
        <v>739874.43329999992</v>
      </c>
      <c r="U27" s="172">
        <v>818030.40350000001</v>
      </c>
      <c r="V27" s="172">
        <v>928874.57549999899</v>
      </c>
      <c r="W27" s="172">
        <v>1047654.1649999999</v>
      </c>
      <c r="X27" s="154"/>
    </row>
    <row r="28" spans="1:24" x14ac:dyDescent="0.2">
      <c r="A28" s="154"/>
      <c r="B28" s="154"/>
      <c r="C28" s="154"/>
      <c r="D28" s="154"/>
      <c r="E28" s="154"/>
      <c r="F28" s="154"/>
      <c r="G28" s="154"/>
      <c r="H28" s="154"/>
      <c r="I28" s="154"/>
      <c r="J28" s="154"/>
      <c r="K28" s="154"/>
      <c r="L28" s="154"/>
      <c r="M28" s="154"/>
      <c r="N28" s="154"/>
      <c r="O28" s="154"/>
      <c r="P28" s="154"/>
      <c r="Q28" s="154"/>
      <c r="R28" s="154"/>
      <c r="S28" s="154"/>
      <c r="T28" s="154"/>
      <c r="U28" s="154"/>
      <c r="V28" s="154"/>
      <c r="W28" s="154"/>
      <c r="X28" s="154"/>
    </row>
    <row r="29" spans="1:24" ht="17.25" thickBot="1" x14ac:dyDescent="0.3">
      <c r="A29" s="154"/>
      <c r="B29" s="287" t="s">
        <v>774</v>
      </c>
      <c r="C29" s="154"/>
      <c r="D29" s="154"/>
      <c r="E29" s="154"/>
      <c r="F29" s="154"/>
      <c r="G29" s="154"/>
      <c r="H29" s="154"/>
      <c r="I29" s="154"/>
      <c r="J29" s="154"/>
      <c r="K29" s="154"/>
      <c r="L29" s="154"/>
      <c r="M29" s="154"/>
      <c r="N29" s="154"/>
      <c r="O29" s="154"/>
      <c r="P29" s="154"/>
      <c r="Q29" s="154"/>
      <c r="R29" s="154"/>
      <c r="S29" s="154"/>
      <c r="T29" s="154"/>
      <c r="U29" s="154"/>
      <c r="V29" s="154"/>
      <c r="W29" s="154"/>
      <c r="X29" s="154"/>
    </row>
    <row r="30" spans="1:24" ht="13.5" thickTop="1" x14ac:dyDescent="0.2">
      <c r="A30" s="154"/>
      <c r="B30" s="60" t="s">
        <v>775</v>
      </c>
      <c r="C30" s="154"/>
      <c r="D30" s="154"/>
      <c r="E30" s="154"/>
      <c r="F30" s="154"/>
      <c r="G30" s="154"/>
      <c r="H30" s="154"/>
      <c r="I30" s="154"/>
      <c r="J30" s="154"/>
      <c r="K30" s="154"/>
      <c r="L30" s="154"/>
      <c r="M30" s="154"/>
      <c r="N30" s="154"/>
      <c r="O30" s="154"/>
      <c r="P30" s="154"/>
      <c r="Q30" s="154"/>
      <c r="R30" s="154"/>
      <c r="S30" s="154"/>
      <c r="T30" s="154"/>
      <c r="U30" s="154"/>
      <c r="V30" s="154"/>
      <c r="W30" s="154"/>
      <c r="X30" s="154"/>
    </row>
    <row r="31" spans="1:24" x14ac:dyDescent="0.2">
      <c r="A31" s="154"/>
      <c r="B31" s="60"/>
      <c r="C31" s="154"/>
      <c r="D31" s="154"/>
      <c r="E31" s="154"/>
      <c r="F31" s="154"/>
      <c r="G31" s="154"/>
      <c r="H31" s="154"/>
      <c r="I31" s="154"/>
      <c r="J31" s="154"/>
      <c r="K31" s="154"/>
      <c r="L31" s="154"/>
      <c r="M31" s="154"/>
      <c r="N31" s="154"/>
      <c r="O31" s="154"/>
      <c r="P31" s="154"/>
      <c r="Q31" s="154"/>
      <c r="R31" s="154"/>
      <c r="S31" s="154"/>
      <c r="T31" s="154"/>
      <c r="U31" s="154"/>
      <c r="V31" s="154"/>
      <c r="W31" s="154"/>
      <c r="X31" s="154"/>
    </row>
    <row r="32" spans="1:24" ht="15" thickBot="1" x14ac:dyDescent="0.25">
      <c r="A32" s="154"/>
      <c r="B32" s="288" t="s">
        <v>290</v>
      </c>
      <c r="C32" s="154"/>
      <c r="D32" s="154"/>
      <c r="E32" s="154"/>
      <c r="F32" s="154"/>
      <c r="G32" s="154"/>
      <c r="H32" s="154"/>
      <c r="I32" s="154"/>
      <c r="J32" s="154"/>
      <c r="K32" s="154"/>
      <c r="L32" s="154"/>
      <c r="M32" s="154"/>
      <c r="N32" s="154"/>
      <c r="O32" s="154"/>
      <c r="P32" s="154"/>
      <c r="Q32" s="154"/>
      <c r="R32" s="154"/>
      <c r="S32" s="154"/>
      <c r="T32" s="154"/>
      <c r="U32" s="154"/>
      <c r="V32" s="154"/>
      <c r="W32" s="154"/>
      <c r="X32" s="154"/>
    </row>
    <row r="33" spans="1:24" ht="33" customHeight="1" thickBot="1" x14ac:dyDescent="0.25">
      <c r="A33" s="154"/>
      <c r="B33" s="281"/>
      <c r="C33" s="281" t="s">
        <v>9</v>
      </c>
      <c r="D33" s="281" t="s">
        <v>10</v>
      </c>
      <c r="E33" s="281" t="s">
        <v>11</v>
      </c>
      <c r="F33" s="281" t="s">
        <v>12</v>
      </c>
      <c r="G33" s="281" t="s">
        <v>13</v>
      </c>
      <c r="H33" s="281" t="s">
        <v>14</v>
      </c>
      <c r="I33" s="281" t="s">
        <v>15</v>
      </c>
      <c r="J33" s="281" t="s">
        <v>16</v>
      </c>
      <c r="K33" s="281" t="s">
        <v>17</v>
      </c>
      <c r="L33" s="281" t="s">
        <v>18</v>
      </c>
      <c r="M33" s="281" t="s">
        <v>19</v>
      </c>
      <c r="N33" s="281" t="s">
        <v>20</v>
      </c>
      <c r="O33" s="281" t="s">
        <v>3</v>
      </c>
      <c r="P33" s="281" t="s">
        <v>58</v>
      </c>
      <c r="Q33" s="281" t="s">
        <v>59</v>
      </c>
      <c r="R33" s="281" t="s">
        <v>60</v>
      </c>
      <c r="S33" s="281" t="s">
        <v>61</v>
      </c>
      <c r="T33" s="281" t="s">
        <v>62</v>
      </c>
      <c r="U33" s="281" t="s">
        <v>63</v>
      </c>
      <c r="V33" s="281" t="s">
        <v>64</v>
      </c>
      <c r="W33" s="281" t="s">
        <v>65</v>
      </c>
      <c r="X33" s="154"/>
    </row>
    <row r="34" spans="1:24" ht="15" thickBot="1" x14ac:dyDescent="0.25">
      <c r="A34" s="154"/>
      <c r="B34" s="283" t="s">
        <v>777</v>
      </c>
      <c r="C34" s="16">
        <v>18957799.439149365</v>
      </c>
      <c r="D34" s="16">
        <v>19215611.222299799</v>
      </c>
      <c r="E34" s="16">
        <v>19472818.898239706</v>
      </c>
      <c r="F34" s="16">
        <v>19728499.717651762</v>
      </c>
      <c r="G34" s="16">
        <v>19983806.576920681</v>
      </c>
      <c r="H34" s="16">
        <v>20238459.11811287</v>
      </c>
      <c r="I34" s="16">
        <v>20492195.229964834</v>
      </c>
      <c r="J34" s="16">
        <v>20744754.568405945</v>
      </c>
      <c r="K34" s="16">
        <v>20995911.197924916</v>
      </c>
      <c r="L34" s="16">
        <v>21245504.482180044</v>
      </c>
      <c r="M34" s="16">
        <v>21493802.604556635</v>
      </c>
      <c r="N34" s="16">
        <v>21740634.148461238</v>
      </c>
      <c r="O34" s="16">
        <v>21985922.94493131</v>
      </c>
      <c r="P34" s="16">
        <v>22229638.983491462</v>
      </c>
      <c r="Q34" s="16">
        <v>22471519.254867643</v>
      </c>
      <c r="R34" s="16">
        <v>22711606.232494138</v>
      </c>
      <c r="S34" s="16">
        <v>22949972.130511366</v>
      </c>
      <c r="T34" s="16">
        <v>23186728.484631445</v>
      </c>
      <c r="U34" s="16">
        <v>23422037.887892406</v>
      </c>
      <c r="V34" s="16">
        <v>23656059.19356966</v>
      </c>
      <c r="W34" s="16">
        <v>23888960.847744964</v>
      </c>
      <c r="X34" s="154"/>
    </row>
    <row r="35" spans="1:24" x14ac:dyDescent="0.2">
      <c r="A35" s="154"/>
      <c r="B35" s="154"/>
      <c r="C35" s="154"/>
      <c r="D35" s="154"/>
      <c r="E35" s="154"/>
      <c r="F35" s="154"/>
      <c r="G35" s="154"/>
      <c r="H35" s="154"/>
      <c r="I35" s="154"/>
      <c r="J35" s="154"/>
      <c r="K35" s="154"/>
      <c r="L35" s="154"/>
      <c r="M35" s="154"/>
      <c r="N35" s="154"/>
      <c r="O35" s="154"/>
      <c r="P35" s="154"/>
      <c r="Q35" s="154"/>
      <c r="R35" s="154"/>
      <c r="S35" s="154"/>
      <c r="T35" s="154"/>
      <c r="U35" s="154"/>
      <c r="V35" s="154"/>
      <c r="W35" s="154"/>
      <c r="X35" s="154"/>
    </row>
    <row r="36" spans="1:24" ht="15" thickBot="1" x14ac:dyDescent="0.25">
      <c r="A36" s="154"/>
      <c r="B36" s="288" t="s">
        <v>277</v>
      </c>
      <c r="C36" s="154"/>
      <c r="D36" s="154"/>
      <c r="E36" s="154"/>
      <c r="F36" s="154"/>
      <c r="G36" s="154"/>
      <c r="H36" s="154"/>
      <c r="I36" s="154"/>
      <c r="J36" s="154"/>
      <c r="K36" s="154"/>
      <c r="L36" s="154"/>
      <c r="M36" s="154"/>
      <c r="N36" s="154"/>
      <c r="O36" s="154"/>
      <c r="P36" s="154"/>
      <c r="Q36" s="154"/>
      <c r="R36" s="154"/>
      <c r="S36" s="154"/>
      <c r="T36" s="154"/>
      <c r="U36" s="154"/>
      <c r="V36" s="154"/>
      <c r="W36" s="154"/>
      <c r="X36" s="154"/>
    </row>
    <row r="37" spans="1:24" ht="33" customHeight="1" thickBot="1" x14ac:dyDescent="0.25">
      <c r="A37" s="154"/>
      <c r="B37" s="281"/>
      <c r="C37" s="281" t="s">
        <v>9</v>
      </c>
      <c r="D37" s="281" t="s">
        <v>10</v>
      </c>
      <c r="E37" s="281" t="s">
        <v>11</v>
      </c>
      <c r="F37" s="281" t="s">
        <v>12</v>
      </c>
      <c r="G37" s="281" t="s">
        <v>13</v>
      </c>
      <c r="H37" s="281" t="s">
        <v>14</v>
      </c>
      <c r="I37" s="281" t="s">
        <v>15</v>
      </c>
      <c r="J37" s="281" t="s">
        <v>16</v>
      </c>
      <c r="K37" s="281" t="s">
        <v>17</v>
      </c>
      <c r="L37" s="281" t="s">
        <v>18</v>
      </c>
      <c r="M37" s="281" t="s">
        <v>19</v>
      </c>
      <c r="N37" s="281" t="s">
        <v>20</v>
      </c>
      <c r="O37" s="281" t="s">
        <v>3</v>
      </c>
      <c r="P37" s="281" t="s">
        <v>58</v>
      </c>
      <c r="Q37" s="281" t="s">
        <v>59</v>
      </c>
      <c r="R37" s="281" t="s">
        <v>60</v>
      </c>
      <c r="S37" s="281" t="s">
        <v>61</v>
      </c>
      <c r="T37" s="281" t="s">
        <v>62</v>
      </c>
      <c r="U37" s="281" t="s">
        <v>63</v>
      </c>
      <c r="V37" s="281" t="s">
        <v>64</v>
      </c>
      <c r="W37" s="281" t="s">
        <v>65</v>
      </c>
      <c r="X37" s="154"/>
    </row>
    <row r="38" spans="1:24" ht="15" thickBot="1" x14ac:dyDescent="0.25">
      <c r="A38" s="154"/>
      <c r="B38" s="283" t="s">
        <v>777</v>
      </c>
      <c r="C38" s="16">
        <v>16793626.884300105</v>
      </c>
      <c r="D38" s="16">
        <v>17017104.346703168</v>
      </c>
      <c r="E38" s="16">
        <v>17243252.301438037</v>
      </c>
      <c r="F38" s="16">
        <v>17471866.905586593</v>
      </c>
      <c r="G38" s="16">
        <v>17702459.975564767</v>
      </c>
      <c r="H38" s="16">
        <v>17934804.294683903</v>
      </c>
      <c r="I38" s="16">
        <v>18168701.741100062</v>
      </c>
      <c r="J38" s="16">
        <v>18403954.997772109</v>
      </c>
      <c r="K38" s="16">
        <v>18640354.8719755</v>
      </c>
      <c r="L38" s="16">
        <v>18877618.139202621</v>
      </c>
      <c r="M38" s="16">
        <v>19115300.193612278</v>
      </c>
      <c r="N38" s="16">
        <v>19353241.907477222</v>
      </c>
      <c r="O38" s="16">
        <v>19591321.845185213</v>
      </c>
      <c r="P38" s="16">
        <v>19829455.044214498</v>
      </c>
      <c r="Q38" s="16">
        <v>20068006.216268145</v>
      </c>
      <c r="R38" s="16">
        <v>20306931.378363356</v>
      </c>
      <c r="S38" s="16">
        <v>20546236.3788919</v>
      </c>
      <c r="T38" s="16">
        <v>20785959.777039938</v>
      </c>
      <c r="U38" s="16">
        <v>21026191.70113508</v>
      </c>
      <c r="V38" s="16">
        <v>21267050.438039832</v>
      </c>
      <c r="W38" s="16">
        <v>21508645.707269851</v>
      </c>
      <c r="X38" s="154"/>
    </row>
    <row r="39" spans="1:24" x14ac:dyDescent="0.2">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row>
    <row r="40" spans="1:24" ht="15" thickBot="1" x14ac:dyDescent="0.25">
      <c r="A40" s="154"/>
      <c r="B40" s="288" t="s">
        <v>706</v>
      </c>
      <c r="C40" s="154"/>
      <c r="D40" s="154"/>
      <c r="E40" s="154"/>
      <c r="F40" s="154"/>
      <c r="G40" s="154"/>
      <c r="H40" s="154"/>
      <c r="I40" s="154"/>
      <c r="J40" s="154"/>
      <c r="K40" s="154"/>
      <c r="L40" s="154"/>
      <c r="M40" s="154"/>
      <c r="N40" s="154"/>
      <c r="O40" s="154"/>
      <c r="P40" s="154"/>
      <c r="Q40" s="154"/>
      <c r="R40" s="154"/>
      <c r="S40" s="154"/>
      <c r="T40" s="154"/>
      <c r="U40" s="154"/>
      <c r="V40" s="154"/>
      <c r="W40" s="154"/>
      <c r="X40" s="154"/>
    </row>
    <row r="41" spans="1:24" ht="33" customHeight="1" thickBot="1" x14ac:dyDescent="0.25">
      <c r="A41" s="154"/>
      <c r="B41" s="281"/>
      <c r="C41" s="281" t="s">
        <v>9</v>
      </c>
      <c r="D41" s="281" t="s">
        <v>10</v>
      </c>
      <c r="E41" s="281" t="s">
        <v>11</v>
      </c>
      <c r="F41" s="281" t="s">
        <v>12</v>
      </c>
      <c r="G41" s="281" t="s">
        <v>13</v>
      </c>
      <c r="H41" s="281" t="s">
        <v>14</v>
      </c>
      <c r="I41" s="281" t="s">
        <v>15</v>
      </c>
      <c r="J41" s="281" t="s">
        <v>16</v>
      </c>
      <c r="K41" s="281" t="s">
        <v>17</v>
      </c>
      <c r="L41" s="281" t="s">
        <v>18</v>
      </c>
      <c r="M41" s="281" t="s">
        <v>19</v>
      </c>
      <c r="N41" s="281" t="s">
        <v>20</v>
      </c>
      <c r="O41" s="281" t="s">
        <v>3</v>
      </c>
      <c r="P41" s="281" t="s">
        <v>58</v>
      </c>
      <c r="Q41" s="281" t="s">
        <v>59</v>
      </c>
      <c r="R41" s="281" t="s">
        <v>60</v>
      </c>
      <c r="S41" s="281" t="s">
        <v>61</v>
      </c>
      <c r="T41" s="281" t="s">
        <v>62</v>
      </c>
      <c r="U41" s="281" t="s">
        <v>63</v>
      </c>
      <c r="V41" s="281" t="s">
        <v>64</v>
      </c>
      <c r="W41" s="281" t="s">
        <v>65</v>
      </c>
      <c r="X41" s="154"/>
    </row>
    <row r="42" spans="1:24" ht="15" thickBot="1" x14ac:dyDescent="0.25">
      <c r="A42" s="154"/>
      <c r="B42" s="283" t="s">
        <v>777</v>
      </c>
      <c r="C42" s="16">
        <v>18900132.526142288</v>
      </c>
      <c r="D42" s="16">
        <v>19123057.797982555</v>
      </c>
      <c r="E42" s="16">
        <v>19340237.290811278</v>
      </c>
      <c r="F42" s="16">
        <v>19551883.448051404</v>
      </c>
      <c r="G42" s="16">
        <v>19760942.876623578</v>
      </c>
      <c r="H42" s="16">
        <v>19967120.798498627</v>
      </c>
      <c r="I42" s="16">
        <v>20170151.211091928</v>
      </c>
      <c r="J42" s="16">
        <v>20369781.740137063</v>
      </c>
      <c r="K42" s="16">
        <v>20565810.539555714</v>
      </c>
      <c r="L42" s="16">
        <v>20758820.784329042</v>
      </c>
      <c r="M42" s="16">
        <v>20949834.713597365</v>
      </c>
      <c r="N42" s="16">
        <v>21138707.683402732</v>
      </c>
      <c r="O42" s="16">
        <v>21325377.036523927</v>
      </c>
      <c r="P42" s="16">
        <v>21509817.306305315</v>
      </c>
      <c r="Q42" s="16">
        <v>21691764.54856573</v>
      </c>
      <c r="R42" s="16">
        <v>21871259.656930868</v>
      </c>
      <c r="S42" s="16">
        <v>22048373.071458772</v>
      </c>
      <c r="T42" s="16">
        <v>22223184.06673589</v>
      </c>
      <c r="U42" s="16">
        <v>22395828.989152856</v>
      </c>
      <c r="V42" s="16">
        <v>22566445.199588712</v>
      </c>
      <c r="W42" s="16">
        <v>22735137.857368223</v>
      </c>
      <c r="X42" s="154"/>
    </row>
    <row r="43" spans="1:24" x14ac:dyDescent="0.2">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row>
    <row r="44" spans="1:24" ht="15" thickBot="1" x14ac:dyDescent="0.25">
      <c r="A44" s="154"/>
      <c r="B44" s="288" t="s">
        <v>290</v>
      </c>
      <c r="C44" s="154"/>
      <c r="D44" s="154"/>
      <c r="E44" s="154"/>
      <c r="F44" s="154"/>
      <c r="G44" s="154"/>
      <c r="H44" s="154"/>
      <c r="I44" s="154"/>
      <c r="J44" s="154"/>
      <c r="K44" s="154"/>
      <c r="L44" s="154"/>
      <c r="M44" s="154"/>
      <c r="N44" s="154"/>
      <c r="O44" s="154"/>
      <c r="P44" s="154"/>
      <c r="Q44" s="154"/>
      <c r="R44" s="154"/>
      <c r="S44" s="154"/>
      <c r="T44" s="154"/>
      <c r="U44" s="154"/>
      <c r="V44" s="154"/>
      <c r="W44" s="154"/>
      <c r="X44" s="154"/>
    </row>
    <row r="45" spans="1:24" ht="33" customHeight="1" thickBot="1" x14ac:dyDescent="0.25">
      <c r="A45" s="154"/>
      <c r="B45" s="281"/>
      <c r="C45" s="281" t="str">
        <f t="shared" ref="C45:W45" si="2">C22</f>
        <v>2017-18</v>
      </c>
      <c r="D45" s="281" t="str">
        <f t="shared" si="2"/>
        <v>2018-19</v>
      </c>
      <c r="E45" s="281" t="str">
        <f t="shared" si="2"/>
        <v>2019-20</v>
      </c>
      <c r="F45" s="281" t="str">
        <f t="shared" si="2"/>
        <v>2020-21</v>
      </c>
      <c r="G45" s="281" t="str">
        <f t="shared" si="2"/>
        <v>2021-22</v>
      </c>
      <c r="H45" s="281" t="str">
        <f t="shared" si="2"/>
        <v>2022-23</v>
      </c>
      <c r="I45" s="281" t="str">
        <f t="shared" si="2"/>
        <v>2023-24</v>
      </c>
      <c r="J45" s="281" t="str">
        <f t="shared" si="2"/>
        <v>2024-25</v>
      </c>
      <c r="K45" s="281" t="str">
        <f t="shared" si="2"/>
        <v>2025-26</v>
      </c>
      <c r="L45" s="281" t="str">
        <f t="shared" si="2"/>
        <v>2026-27</v>
      </c>
      <c r="M45" s="281" t="str">
        <f t="shared" si="2"/>
        <v>2027-28</v>
      </c>
      <c r="N45" s="281" t="str">
        <f t="shared" si="2"/>
        <v>2028-29</v>
      </c>
      <c r="O45" s="281" t="str">
        <f t="shared" si="2"/>
        <v>2029-30</v>
      </c>
      <c r="P45" s="281" t="str">
        <f t="shared" si="2"/>
        <v>2030-31</v>
      </c>
      <c r="Q45" s="281" t="str">
        <f t="shared" si="2"/>
        <v>2031-32</v>
      </c>
      <c r="R45" s="281" t="str">
        <f t="shared" si="2"/>
        <v>2032-33</v>
      </c>
      <c r="S45" s="281" t="str">
        <f t="shared" si="2"/>
        <v>2033-34</v>
      </c>
      <c r="T45" s="281" t="str">
        <f t="shared" si="2"/>
        <v>2034-35</v>
      </c>
      <c r="U45" s="281" t="str">
        <f t="shared" si="2"/>
        <v>2035-36</v>
      </c>
      <c r="V45" s="281" t="str">
        <f t="shared" si="2"/>
        <v>2036-37</v>
      </c>
      <c r="W45" s="281" t="str">
        <f t="shared" si="2"/>
        <v>2037-38</v>
      </c>
      <c r="X45" s="154"/>
    </row>
    <row r="46" spans="1:24" ht="15" thickBot="1" x14ac:dyDescent="0.25">
      <c r="A46" s="154"/>
      <c r="B46" s="283" t="s">
        <v>778</v>
      </c>
      <c r="C46" s="172">
        <v>17261.580981584295</v>
      </c>
      <c r="D46" s="172">
        <v>37742.808969170212</v>
      </c>
      <c r="E46" s="172">
        <v>61915.692184915599</v>
      </c>
      <c r="F46" s="172">
        <v>99566.919276980276</v>
      </c>
      <c r="G46" s="172">
        <v>153880.7230989894</v>
      </c>
      <c r="H46" s="172">
        <v>227569.25533817496</v>
      </c>
      <c r="I46" s="172">
        <v>324094.87367891177</v>
      </c>
      <c r="J46" s="172">
        <v>438706.70124381839</v>
      </c>
      <c r="K46" s="172">
        <v>645717.90747618023</v>
      </c>
      <c r="L46" s="172">
        <v>856484.04131195263</v>
      </c>
      <c r="M46" s="172">
        <v>1082375.9291330206</v>
      </c>
      <c r="N46" s="172">
        <v>1339150.4032030948</v>
      </c>
      <c r="O46" s="172">
        <v>1621109.3187673397</v>
      </c>
      <c r="P46" s="172">
        <v>1927179.0588395596</v>
      </c>
      <c r="Q46" s="172">
        <v>2263693.5709154378</v>
      </c>
      <c r="R46" s="172">
        <v>2628935.7723695748</v>
      </c>
      <c r="S46" s="172">
        <v>3016297.6813042555</v>
      </c>
      <c r="T46" s="172">
        <v>3433820.1679334654</v>
      </c>
      <c r="U46" s="172">
        <v>3936577.8516599336</v>
      </c>
      <c r="V46" s="172">
        <v>4465144.8221961595</v>
      </c>
      <c r="W46" s="172">
        <v>4998557.5065873228</v>
      </c>
      <c r="X46" s="154"/>
    </row>
    <row r="47" spans="1:24" ht="15" thickBot="1" x14ac:dyDescent="0.25">
      <c r="A47" s="154"/>
      <c r="B47" s="283" t="s">
        <v>776</v>
      </c>
      <c r="C47" s="124">
        <f>C46/C34</f>
        <v>9.1052661660391641E-4</v>
      </c>
      <c r="D47" s="124">
        <f t="shared" ref="D47:W47" si="3">D46/D34</f>
        <v>1.964174260841077E-3</v>
      </c>
      <c r="E47" s="124">
        <f t="shared" si="3"/>
        <v>3.179595748744555E-3</v>
      </c>
      <c r="F47" s="124">
        <f t="shared" si="3"/>
        <v>5.0468571205084774E-3</v>
      </c>
      <c r="G47" s="124">
        <f t="shared" si="3"/>
        <v>7.7002708421280664E-3</v>
      </c>
      <c r="H47" s="124">
        <f t="shared" si="3"/>
        <v>1.1244396325336185E-2</v>
      </c>
      <c r="I47" s="124">
        <f t="shared" si="3"/>
        <v>1.5815527328424148E-2</v>
      </c>
      <c r="J47" s="124">
        <f t="shared" si="3"/>
        <v>2.1147837627925679E-2</v>
      </c>
      <c r="K47" s="124">
        <f t="shared" si="3"/>
        <v>3.0754459827397169E-2</v>
      </c>
      <c r="L47" s="124">
        <f t="shared" si="3"/>
        <v>4.0313659862976671E-2</v>
      </c>
      <c r="M47" s="124">
        <f t="shared" si="3"/>
        <v>5.035758209222408E-2</v>
      </c>
      <c r="N47" s="124">
        <f t="shared" si="3"/>
        <v>6.1596657855441508E-2</v>
      </c>
      <c r="O47" s="124">
        <f t="shared" si="3"/>
        <v>7.3733967085565275E-2</v>
      </c>
      <c r="P47" s="124">
        <f t="shared" si="3"/>
        <v>8.6694123115123589E-2</v>
      </c>
      <c r="Q47" s="124">
        <f t="shared" si="3"/>
        <v>0.10073611602495858</v>
      </c>
      <c r="R47" s="124">
        <f t="shared" si="3"/>
        <v>0.1157529654863548</v>
      </c>
      <c r="S47" s="124">
        <f t="shared" si="3"/>
        <v>0.13142925246929471</v>
      </c>
      <c r="T47" s="124">
        <f t="shared" si="3"/>
        <v>0.14809420700334933</v>
      </c>
      <c r="U47" s="124">
        <f t="shared" si="3"/>
        <v>0.16807153461633137</v>
      </c>
      <c r="V47" s="124">
        <f t="shared" si="3"/>
        <v>0.18875269061762845</v>
      </c>
      <c r="W47" s="124">
        <f t="shared" si="3"/>
        <v>0.20924131185300884</v>
      </c>
      <c r="X47" s="154"/>
    </row>
    <row r="48" spans="1:24" x14ac:dyDescent="0.2">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row>
    <row r="49" spans="1:24" ht="15" thickBot="1" x14ac:dyDescent="0.25">
      <c r="A49" s="154"/>
      <c r="B49" s="288" t="s">
        <v>277</v>
      </c>
      <c r="C49" s="154"/>
      <c r="D49" s="154"/>
      <c r="E49" s="154"/>
      <c r="F49" s="154"/>
      <c r="G49" s="154"/>
      <c r="H49" s="154"/>
      <c r="I49" s="154"/>
      <c r="J49" s="154"/>
      <c r="K49" s="154"/>
      <c r="L49" s="154"/>
      <c r="M49" s="154"/>
      <c r="N49" s="154"/>
      <c r="O49" s="154"/>
      <c r="P49" s="154"/>
      <c r="Q49" s="154"/>
      <c r="R49" s="154"/>
      <c r="S49" s="154"/>
      <c r="T49" s="154"/>
      <c r="U49" s="154"/>
      <c r="V49" s="154"/>
      <c r="W49" s="154"/>
      <c r="X49" s="154"/>
    </row>
    <row r="50" spans="1:24" ht="33" customHeight="1" thickBot="1" x14ac:dyDescent="0.25">
      <c r="A50" s="154"/>
      <c r="B50" s="281"/>
      <c r="C50" s="281" t="str">
        <f t="shared" ref="C50:W50" si="4">C45</f>
        <v>2017-18</v>
      </c>
      <c r="D50" s="281" t="str">
        <f t="shared" si="4"/>
        <v>2018-19</v>
      </c>
      <c r="E50" s="281" t="str">
        <f t="shared" si="4"/>
        <v>2019-20</v>
      </c>
      <c r="F50" s="281" t="str">
        <f t="shared" si="4"/>
        <v>2020-21</v>
      </c>
      <c r="G50" s="281" t="str">
        <f t="shared" si="4"/>
        <v>2021-22</v>
      </c>
      <c r="H50" s="281" t="str">
        <f t="shared" si="4"/>
        <v>2022-23</v>
      </c>
      <c r="I50" s="281" t="str">
        <f t="shared" si="4"/>
        <v>2023-24</v>
      </c>
      <c r="J50" s="281" t="str">
        <f t="shared" si="4"/>
        <v>2024-25</v>
      </c>
      <c r="K50" s="281" t="str">
        <f t="shared" si="4"/>
        <v>2025-26</v>
      </c>
      <c r="L50" s="281" t="str">
        <f t="shared" si="4"/>
        <v>2026-27</v>
      </c>
      <c r="M50" s="281" t="str">
        <f t="shared" si="4"/>
        <v>2027-28</v>
      </c>
      <c r="N50" s="281" t="str">
        <f t="shared" si="4"/>
        <v>2028-29</v>
      </c>
      <c r="O50" s="281" t="str">
        <f t="shared" si="4"/>
        <v>2029-30</v>
      </c>
      <c r="P50" s="281" t="str">
        <f t="shared" si="4"/>
        <v>2030-31</v>
      </c>
      <c r="Q50" s="281" t="str">
        <f t="shared" si="4"/>
        <v>2031-32</v>
      </c>
      <c r="R50" s="281" t="str">
        <f t="shared" si="4"/>
        <v>2032-33</v>
      </c>
      <c r="S50" s="281" t="str">
        <f t="shared" si="4"/>
        <v>2033-34</v>
      </c>
      <c r="T50" s="281" t="str">
        <f t="shared" si="4"/>
        <v>2034-35</v>
      </c>
      <c r="U50" s="281" t="str">
        <f t="shared" si="4"/>
        <v>2035-36</v>
      </c>
      <c r="V50" s="281" t="str">
        <f t="shared" si="4"/>
        <v>2036-37</v>
      </c>
      <c r="W50" s="281" t="str">
        <f t="shared" si="4"/>
        <v>2037-38</v>
      </c>
      <c r="X50" s="154"/>
    </row>
    <row r="51" spans="1:24" ht="15" thickBot="1" x14ac:dyDescent="0.25">
      <c r="A51" s="154"/>
      <c r="B51" s="283" t="s">
        <v>778</v>
      </c>
      <c r="C51" s="172">
        <v>44009.2837273736</v>
      </c>
      <c r="D51" s="172">
        <v>93012.55942624851</v>
      </c>
      <c r="E51" s="172">
        <v>149742.91977991769</v>
      </c>
      <c r="F51" s="172">
        <v>239697.478064077</v>
      </c>
      <c r="G51" s="172">
        <v>430665.95195012953</v>
      </c>
      <c r="H51" s="172">
        <v>663622.26819399826</v>
      </c>
      <c r="I51" s="172">
        <v>940661.55154031771</v>
      </c>
      <c r="J51" s="172">
        <v>1243072.2042972925</v>
      </c>
      <c r="K51" s="172">
        <v>1561211.7793581032</v>
      </c>
      <c r="L51" s="172">
        <v>1886624.1728768947</v>
      </c>
      <c r="M51" s="172">
        <v>2449229.579792154</v>
      </c>
      <c r="N51" s="172">
        <v>3134521.3466180982</v>
      </c>
      <c r="O51" s="172">
        <v>3909071.4421941764</v>
      </c>
      <c r="P51" s="172">
        <v>4645988.8521216065</v>
      </c>
      <c r="Q51" s="172">
        <v>5377167.5107545974</v>
      </c>
      <c r="R51" s="172">
        <v>6164717.8315774035</v>
      </c>
      <c r="S51" s="172">
        <v>7164493.3202937162</v>
      </c>
      <c r="T51" s="172">
        <v>8288255.8289468382</v>
      </c>
      <c r="U51" s="172">
        <v>9363369.9748080429</v>
      </c>
      <c r="V51" s="172">
        <v>10450517.24773667</v>
      </c>
      <c r="W51" s="172">
        <v>11443499.834735937</v>
      </c>
      <c r="X51" s="154"/>
    </row>
    <row r="52" spans="1:24" ht="15" thickBot="1" x14ac:dyDescent="0.25">
      <c r="A52" s="154"/>
      <c r="B52" s="283" t="s">
        <v>776</v>
      </c>
      <c r="C52" s="124">
        <f>C51/C38</f>
        <v>2.6205943499028584E-3</v>
      </c>
      <c r="D52" s="124">
        <f t="shared" ref="D52:W52" si="5">D51/D38</f>
        <v>5.4658276479493074E-3</v>
      </c>
      <c r="E52" s="124">
        <f t="shared" si="5"/>
        <v>8.6841459582093789E-3</v>
      </c>
      <c r="F52" s="124">
        <f t="shared" si="5"/>
        <v>1.3719053571054518E-2</v>
      </c>
      <c r="G52" s="124">
        <f t="shared" si="5"/>
        <v>2.4328028564650935E-2</v>
      </c>
      <c r="H52" s="124">
        <f t="shared" si="5"/>
        <v>3.7001924152063596E-2</v>
      </c>
      <c r="I52" s="124">
        <f t="shared" si="5"/>
        <v>5.1773735126732473E-2</v>
      </c>
      <c r="J52" s="124">
        <f t="shared" si="5"/>
        <v>6.7543753744658291E-2</v>
      </c>
      <c r="K52" s="124">
        <f t="shared" si="5"/>
        <v>8.3754402213944881E-2</v>
      </c>
      <c r="L52" s="124">
        <f t="shared" si="5"/>
        <v>9.9939735986024375E-2</v>
      </c>
      <c r="M52" s="124">
        <f t="shared" si="5"/>
        <v>0.12812927628573723</v>
      </c>
      <c r="N52" s="124">
        <f t="shared" si="5"/>
        <v>0.16196363180925569</v>
      </c>
      <c r="O52" s="124">
        <f t="shared" si="5"/>
        <v>0.19953076536052489</v>
      </c>
      <c r="P52" s="124">
        <f t="shared" si="5"/>
        <v>0.23429735420173003</v>
      </c>
      <c r="Q52" s="124">
        <f t="shared" si="5"/>
        <v>0.26794727153291353</v>
      </c>
      <c r="R52" s="124">
        <f t="shared" si="5"/>
        <v>0.30357702582999768</v>
      </c>
      <c r="S52" s="124">
        <f t="shared" si="5"/>
        <v>0.34870100723917163</v>
      </c>
      <c r="T52" s="124">
        <f t="shared" si="5"/>
        <v>0.39874299372512029</v>
      </c>
      <c r="U52" s="124">
        <f t="shared" si="5"/>
        <v>0.44531934778767235</v>
      </c>
      <c r="V52" s="124">
        <f t="shared" si="5"/>
        <v>0.49139476478807309</v>
      </c>
      <c r="W52" s="124">
        <f t="shared" si="5"/>
        <v>0.53204185844523311</v>
      </c>
      <c r="X52" s="154"/>
    </row>
    <row r="53" spans="1:24" x14ac:dyDescent="0.2">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row>
    <row r="54" spans="1:24" ht="15" thickBot="1" x14ac:dyDescent="0.25">
      <c r="A54" s="154"/>
      <c r="B54" s="288" t="s">
        <v>278</v>
      </c>
      <c r="C54" s="154"/>
      <c r="D54" s="154"/>
      <c r="E54" s="154"/>
      <c r="F54" s="154"/>
      <c r="G54" s="154"/>
      <c r="H54" s="154"/>
      <c r="I54" s="154"/>
      <c r="J54" s="154"/>
      <c r="K54" s="154"/>
      <c r="L54" s="154"/>
      <c r="M54" s="154"/>
      <c r="N54" s="154"/>
      <c r="O54" s="154"/>
      <c r="P54" s="154"/>
      <c r="Q54" s="154"/>
      <c r="R54" s="154"/>
      <c r="S54" s="154"/>
      <c r="T54" s="154"/>
      <c r="U54" s="154"/>
      <c r="V54" s="154"/>
      <c r="W54" s="154"/>
      <c r="X54" s="154"/>
    </row>
    <row r="55" spans="1:24" ht="33" customHeight="1" thickBot="1" x14ac:dyDescent="0.25">
      <c r="A55" s="154"/>
      <c r="B55" s="281"/>
      <c r="C55" s="281" t="str">
        <f t="shared" ref="C55:W55" si="6">C50</f>
        <v>2017-18</v>
      </c>
      <c r="D55" s="281" t="str">
        <f t="shared" si="6"/>
        <v>2018-19</v>
      </c>
      <c r="E55" s="281" t="str">
        <f t="shared" si="6"/>
        <v>2019-20</v>
      </c>
      <c r="F55" s="281" t="str">
        <f t="shared" si="6"/>
        <v>2020-21</v>
      </c>
      <c r="G55" s="281" t="str">
        <f t="shared" si="6"/>
        <v>2021-22</v>
      </c>
      <c r="H55" s="281" t="str">
        <f t="shared" si="6"/>
        <v>2022-23</v>
      </c>
      <c r="I55" s="281" t="str">
        <f t="shared" si="6"/>
        <v>2023-24</v>
      </c>
      <c r="J55" s="281" t="str">
        <f t="shared" si="6"/>
        <v>2024-25</v>
      </c>
      <c r="K55" s="281" t="str">
        <f t="shared" si="6"/>
        <v>2025-26</v>
      </c>
      <c r="L55" s="281" t="str">
        <f t="shared" si="6"/>
        <v>2026-27</v>
      </c>
      <c r="M55" s="281" t="str">
        <f t="shared" si="6"/>
        <v>2027-28</v>
      </c>
      <c r="N55" s="281" t="str">
        <f t="shared" si="6"/>
        <v>2028-29</v>
      </c>
      <c r="O55" s="281" t="str">
        <f t="shared" si="6"/>
        <v>2029-30</v>
      </c>
      <c r="P55" s="281" t="str">
        <f t="shared" si="6"/>
        <v>2030-31</v>
      </c>
      <c r="Q55" s="281" t="str">
        <f t="shared" si="6"/>
        <v>2031-32</v>
      </c>
      <c r="R55" s="281" t="str">
        <f t="shared" si="6"/>
        <v>2032-33</v>
      </c>
      <c r="S55" s="281" t="str">
        <f t="shared" si="6"/>
        <v>2033-34</v>
      </c>
      <c r="T55" s="281" t="str">
        <f t="shared" si="6"/>
        <v>2034-35</v>
      </c>
      <c r="U55" s="281" t="str">
        <f t="shared" si="6"/>
        <v>2035-36</v>
      </c>
      <c r="V55" s="281" t="str">
        <f t="shared" si="6"/>
        <v>2036-37</v>
      </c>
      <c r="W55" s="281" t="str">
        <f t="shared" si="6"/>
        <v>2037-38</v>
      </c>
      <c r="X55" s="154"/>
    </row>
    <row r="56" spans="1:24" ht="15" thickBot="1" x14ac:dyDescent="0.25">
      <c r="A56" s="154"/>
      <c r="B56" s="283" t="s">
        <v>778</v>
      </c>
      <c r="C56" s="172">
        <v>5985.8989863192437</v>
      </c>
      <c r="D56" s="172">
        <v>13810.140484931218</v>
      </c>
      <c r="E56" s="172">
        <v>22280.874723482702</v>
      </c>
      <c r="F56" s="172">
        <v>33967.673837907612</v>
      </c>
      <c r="G56" s="172">
        <v>52339.912240187528</v>
      </c>
      <c r="H56" s="172">
        <v>78548.331498082276</v>
      </c>
      <c r="I56" s="172">
        <v>114636.34456392273</v>
      </c>
      <c r="J56" s="172">
        <v>158944.60990844047</v>
      </c>
      <c r="K56" s="172">
        <v>210195.9068245675</v>
      </c>
      <c r="L56" s="172">
        <v>266797.86232194182</v>
      </c>
      <c r="M56" s="172">
        <v>341479.9738629082</v>
      </c>
      <c r="N56" s="172">
        <v>428887.3878960649</v>
      </c>
      <c r="O56" s="172">
        <v>526485.57944867329</v>
      </c>
      <c r="P56" s="172">
        <v>619108.24114636041</v>
      </c>
      <c r="Q56" s="172">
        <v>722785.4944945944</v>
      </c>
      <c r="R56" s="172">
        <v>837666.26610340504</v>
      </c>
      <c r="S56" s="172">
        <v>970370.4126596147</v>
      </c>
      <c r="T56" s="172">
        <v>1115224.753903874</v>
      </c>
      <c r="U56" s="172">
        <v>1278420.3763825595</v>
      </c>
      <c r="V56" s="172">
        <v>1456155.3609940091</v>
      </c>
      <c r="W56" s="172">
        <v>1636805.3302332291</v>
      </c>
      <c r="X56" s="154"/>
    </row>
    <row r="57" spans="1:24" ht="15" thickBot="1" x14ac:dyDescent="0.25">
      <c r="A57" s="154"/>
      <c r="B57" s="283" t="s">
        <v>776</v>
      </c>
      <c r="C57" s="124">
        <f>C56/C42</f>
        <v>3.1671201130678144E-4</v>
      </c>
      <c r="D57" s="124">
        <f t="shared" ref="D57:W57" si="7">D56/D42</f>
        <v>7.2217218767116635E-4</v>
      </c>
      <c r="E57" s="124">
        <f t="shared" si="7"/>
        <v>1.1520476397706117E-3</v>
      </c>
      <c r="F57" s="124">
        <f t="shared" si="7"/>
        <v>1.7373095501596256E-3</v>
      </c>
      <c r="G57" s="124">
        <f t="shared" si="7"/>
        <v>2.6486545994778214E-3</v>
      </c>
      <c r="H57" s="124">
        <f t="shared" si="7"/>
        <v>3.9338837226841694E-3</v>
      </c>
      <c r="I57" s="124">
        <f t="shared" si="7"/>
        <v>5.6834648071890578E-3</v>
      </c>
      <c r="J57" s="124">
        <f t="shared" si="7"/>
        <v>7.8029608729313256E-3</v>
      </c>
      <c r="K57" s="124">
        <f t="shared" si="7"/>
        <v>1.0220647828116596E-2</v>
      </c>
      <c r="L57" s="124">
        <f t="shared" si="7"/>
        <v>1.2852264832082809E-2</v>
      </c>
      <c r="M57" s="124">
        <f t="shared" si="7"/>
        <v>1.6299888687965287E-2</v>
      </c>
      <c r="N57" s="124">
        <f t="shared" si="7"/>
        <v>2.0289196213863638E-2</v>
      </c>
      <c r="O57" s="124">
        <f t="shared" si="7"/>
        <v>2.4688219042831579E-2</v>
      </c>
      <c r="P57" s="124">
        <f t="shared" si="7"/>
        <v>2.8782589472058282E-2</v>
      </c>
      <c r="Q57" s="124">
        <f t="shared" si="7"/>
        <v>3.332073298492378E-2</v>
      </c>
      <c r="R57" s="124">
        <f t="shared" si="7"/>
        <v>3.8299863804961677E-2</v>
      </c>
      <c r="S57" s="124">
        <f t="shared" si="7"/>
        <v>4.4010975753841088E-2</v>
      </c>
      <c r="T57" s="124">
        <f t="shared" si="7"/>
        <v>5.0182941857245603E-2</v>
      </c>
      <c r="U57" s="124">
        <f t="shared" si="7"/>
        <v>5.7082967413340527E-2</v>
      </c>
      <c r="V57" s="124">
        <f t="shared" si="7"/>
        <v>6.4527458716472919E-2</v>
      </c>
      <c r="W57" s="124">
        <f t="shared" si="7"/>
        <v>7.1994519694665388E-2</v>
      </c>
      <c r="X57" s="154"/>
    </row>
    <row r="58" spans="1:24" x14ac:dyDescent="0.2">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row>
    <row r="59" spans="1:24" ht="20.25" thickBot="1" x14ac:dyDescent="0.35">
      <c r="A59" s="154"/>
      <c r="B59" s="286" t="s">
        <v>779</v>
      </c>
      <c r="C59" s="154"/>
      <c r="D59" s="154"/>
      <c r="E59" s="154"/>
      <c r="F59" s="154"/>
      <c r="G59" s="154"/>
      <c r="H59" s="154"/>
      <c r="I59" s="154"/>
      <c r="J59" s="154"/>
      <c r="K59" s="154"/>
      <c r="L59" s="154"/>
      <c r="M59" s="154"/>
      <c r="N59" s="154"/>
      <c r="O59" s="154"/>
      <c r="P59" s="154"/>
      <c r="Q59" s="154"/>
      <c r="R59" s="154"/>
      <c r="S59" s="154"/>
      <c r="T59" s="154"/>
      <c r="U59" s="154"/>
      <c r="V59" s="154"/>
      <c r="W59" s="154"/>
      <c r="X59" s="154"/>
    </row>
    <row r="60" spans="1:24" ht="13.5" thickTop="1" x14ac:dyDescent="0.2">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row>
    <row r="61" spans="1:24" ht="15" thickBot="1" x14ac:dyDescent="0.25">
      <c r="A61" s="154"/>
      <c r="B61" s="288" t="s">
        <v>290</v>
      </c>
      <c r="C61" s="154"/>
      <c r="D61" s="154"/>
      <c r="E61" s="154"/>
      <c r="F61" s="154"/>
      <c r="G61" s="154"/>
      <c r="H61" s="154"/>
      <c r="I61" s="154"/>
      <c r="J61" s="154"/>
      <c r="K61" s="154"/>
      <c r="L61" s="154"/>
      <c r="M61" s="154"/>
      <c r="N61" s="154"/>
      <c r="O61" s="154"/>
      <c r="P61" s="154"/>
      <c r="Q61" s="154"/>
      <c r="R61" s="154"/>
      <c r="S61" s="154"/>
      <c r="T61" s="154"/>
      <c r="U61" s="154"/>
      <c r="V61" s="154"/>
      <c r="W61" s="154"/>
      <c r="X61" s="154"/>
    </row>
    <row r="62" spans="1:24" ht="33" customHeight="1" thickBot="1" x14ac:dyDescent="0.25">
      <c r="A62" s="154"/>
      <c r="B62" s="281"/>
      <c r="C62" s="281" t="s">
        <v>9</v>
      </c>
      <c r="D62" s="281" t="s">
        <v>10</v>
      </c>
      <c r="E62" s="281" t="s">
        <v>11</v>
      </c>
      <c r="F62" s="281" t="s">
        <v>12</v>
      </c>
      <c r="G62" s="281" t="s">
        <v>13</v>
      </c>
      <c r="H62" s="281" t="s">
        <v>14</v>
      </c>
      <c r="I62" s="281" t="s">
        <v>15</v>
      </c>
      <c r="J62" s="281" t="s">
        <v>16</v>
      </c>
      <c r="K62" s="281" t="s">
        <v>17</v>
      </c>
      <c r="L62" s="281" t="s">
        <v>18</v>
      </c>
      <c r="M62" s="281" t="s">
        <v>19</v>
      </c>
      <c r="N62" s="281" t="s">
        <v>20</v>
      </c>
      <c r="O62" s="281" t="s">
        <v>3</v>
      </c>
      <c r="P62" s="281" t="s">
        <v>58</v>
      </c>
      <c r="Q62" s="281" t="s">
        <v>59</v>
      </c>
      <c r="R62" s="281" t="s">
        <v>60</v>
      </c>
      <c r="S62" s="281" t="s">
        <v>61</v>
      </c>
      <c r="T62" s="281" t="s">
        <v>62</v>
      </c>
      <c r="U62" s="281" t="s">
        <v>63</v>
      </c>
      <c r="V62" s="281" t="s">
        <v>64</v>
      </c>
      <c r="W62" s="281" t="s">
        <v>65</v>
      </c>
      <c r="X62" s="154"/>
    </row>
    <row r="63" spans="1:24" ht="15" thickBot="1" x14ac:dyDescent="0.25">
      <c r="A63" s="154"/>
      <c r="B63" s="283" t="s">
        <v>345</v>
      </c>
      <c r="C63" s="26">
        <f>C7/(Demand!C10*1000)</f>
        <v>9.6290579764676657E-5</v>
      </c>
      <c r="D63" s="26">
        <f>D7/(Demand!D10*1000)</f>
        <v>2.8441971020627866E-4</v>
      </c>
      <c r="E63" s="26">
        <f>E7/(Demand!E10*1000)</f>
        <v>6.1688169773893814E-4</v>
      </c>
      <c r="F63" s="26">
        <f>F7/(Demand!F10*1000)</f>
        <v>1.021528161524892E-3</v>
      </c>
      <c r="G63" s="26">
        <f>G7/(Demand!G10*1000)</f>
        <v>1.6399292003670479E-3</v>
      </c>
      <c r="H63" s="26">
        <f>H7/(Demand!H10*1000)</f>
        <v>2.5550155994395786E-3</v>
      </c>
      <c r="I63" s="26">
        <f>I7/(Demand!I10*1000)</f>
        <v>3.7599021732499832E-3</v>
      </c>
      <c r="J63" s="26">
        <f>J7/(Demand!J10*1000)</f>
        <v>5.3935604689966683E-3</v>
      </c>
      <c r="K63" s="26">
        <f>K7/(Demand!K10*1000)</f>
        <v>7.3379333940907371E-3</v>
      </c>
      <c r="L63" s="26">
        <f>L7/(Demand!L10*1000)</f>
        <v>1.0417857056710243E-2</v>
      </c>
      <c r="M63" s="26">
        <f>M7/(Demand!M10*1000)</f>
        <v>1.3640400502101444E-2</v>
      </c>
      <c r="N63" s="26">
        <f>N7/(Demand!N10*1000)</f>
        <v>1.7337873432151634E-2</v>
      </c>
      <c r="O63" s="26">
        <f>O7/(Demand!O10*1000)</f>
        <v>2.1452280100832045E-2</v>
      </c>
      <c r="P63" s="26">
        <f>P7/(Demand!P10*1000)</f>
        <v>2.6531823553786776E-2</v>
      </c>
      <c r="Q63" s="26">
        <f>Q7/(Demand!Q10*1000)</f>
        <v>3.1899327337924693E-2</v>
      </c>
      <c r="R63" s="26">
        <f>R7/(Demand!R10*1000)</f>
        <v>3.7586581346434084E-2</v>
      </c>
      <c r="S63" s="26">
        <f>S7/(Demand!S10*1000)</f>
        <v>4.4563964952080627E-2</v>
      </c>
      <c r="T63" s="26">
        <f>T7/(Demand!T10*1000)</f>
        <v>5.098552295481102E-2</v>
      </c>
      <c r="U63" s="26">
        <f>U7/(Demand!U10*1000)</f>
        <v>5.8358691817068806E-2</v>
      </c>
      <c r="V63" s="26">
        <f>V7/(Demand!V10*1000)</f>
        <v>6.6291953978644791E-2</v>
      </c>
      <c r="W63" s="26">
        <f>W7/(Demand!W10*1000)</f>
        <v>7.5150763656675765E-2</v>
      </c>
      <c r="X63" s="154"/>
    </row>
    <row r="64" spans="1:24" ht="15" thickBot="1" x14ac:dyDescent="0.25">
      <c r="A64" s="154"/>
      <c r="B64" s="283" t="s">
        <v>538</v>
      </c>
      <c r="C64" s="124">
        <f>C8/(Demand!C11*1000)</f>
        <v>4.8446431111402758E-5</v>
      </c>
      <c r="D64" s="124">
        <f>D8/(Demand!D11*1000)</f>
        <v>1.419986340851628E-4</v>
      </c>
      <c r="E64" s="124">
        <f>E8/(Demand!E11*1000)</f>
        <v>3.2072842765092883E-4</v>
      </c>
      <c r="F64" s="124">
        <f>F8/(Demand!F11*1000)</f>
        <v>5.2862580472519199E-4</v>
      </c>
      <c r="G64" s="124">
        <f>G8/(Demand!G11*1000)</f>
        <v>8.7551487401800628E-4</v>
      </c>
      <c r="H64" s="124">
        <f>H8/(Demand!H11*1000)</f>
        <v>1.4040636003085614E-3</v>
      </c>
      <c r="I64" s="124">
        <f>I8/(Demand!I11*1000)</f>
        <v>2.1450064359498544E-3</v>
      </c>
      <c r="J64" s="124">
        <f>J8/(Demand!J11*1000)</f>
        <v>3.1115931680518565E-3</v>
      </c>
      <c r="K64" s="124">
        <f>K8/(Demand!K11*1000)</f>
        <v>4.170023982859726E-3</v>
      </c>
      <c r="L64" s="124">
        <f>L8/(Demand!L11*1000)</f>
        <v>6.3127714298062722E-3</v>
      </c>
      <c r="M64" s="124">
        <f>M8/(Demand!M11*1000)</f>
        <v>8.464463747202328E-3</v>
      </c>
      <c r="N64" s="124">
        <f>N8/(Demand!N11*1000)</f>
        <v>1.101309173968151E-2</v>
      </c>
      <c r="O64" s="124">
        <f>O8/(Demand!O11*1000)</f>
        <v>1.3827985902784895E-2</v>
      </c>
      <c r="P64" s="124">
        <f>P8/(Demand!P11*1000)</f>
        <v>1.6776536304588623E-2</v>
      </c>
      <c r="Q64" s="124">
        <f>Q8/(Demand!Q11*1000)</f>
        <v>2.107898151987616E-2</v>
      </c>
      <c r="R64" s="124">
        <f>R8/(Demand!R11*1000)</f>
        <v>2.6509450663583765E-2</v>
      </c>
      <c r="S64" s="124">
        <f>S8/(Demand!S11*1000)</f>
        <v>3.1359968464339673E-2</v>
      </c>
      <c r="T64" s="124">
        <f>T8/(Demand!T11*1000)</f>
        <v>3.6957455778398755E-2</v>
      </c>
      <c r="U64" s="124">
        <f>U8/(Demand!U11*1000)</f>
        <v>4.2635931427258411E-2</v>
      </c>
      <c r="V64" s="124">
        <f>V8/(Demand!V11*1000)</f>
        <v>5.0102384590190806E-2</v>
      </c>
      <c r="W64" s="124">
        <f>W8/(Demand!W11*1000)</f>
        <v>5.8009571458917983E-2</v>
      </c>
      <c r="X64" s="154"/>
    </row>
    <row r="65" spans="1:24" ht="15" thickBot="1" x14ac:dyDescent="0.25">
      <c r="A65" s="154"/>
      <c r="B65" s="283" t="s">
        <v>346</v>
      </c>
      <c r="C65" s="26">
        <f>C9/(Demand!C12*1000)</f>
        <v>5.1023007539301868E-5</v>
      </c>
      <c r="D65" s="26">
        <f>D9/(Demand!D12*1000)</f>
        <v>1.7299065448908577E-4</v>
      </c>
      <c r="E65" s="26">
        <f>E9/(Demand!E12*1000)</f>
        <v>3.4813600092213647E-4</v>
      </c>
      <c r="F65" s="26">
        <f>F9/(Demand!F12*1000)</f>
        <v>5.6785542047643137E-4</v>
      </c>
      <c r="G65" s="26">
        <f>G9/(Demand!G12*1000)</f>
        <v>9.1308216536794553E-4</v>
      </c>
      <c r="H65" s="26">
        <f>H9/(Demand!H12*1000)</f>
        <v>1.4944634001949873E-3</v>
      </c>
      <c r="I65" s="26">
        <f>I9/(Demand!I12*1000)</f>
        <v>2.1148856722636453E-3</v>
      </c>
      <c r="J65" s="26">
        <f>J9/(Demand!J12*1000)</f>
        <v>3.1998342880467452E-3</v>
      </c>
      <c r="K65" s="26">
        <f>K9/(Demand!K12*1000)</f>
        <v>4.4624497214601601E-3</v>
      </c>
      <c r="L65" s="26">
        <f>L9/(Demand!L12*1000)</f>
        <v>7.462013615624756E-3</v>
      </c>
      <c r="M65" s="26">
        <f>M9/(Demand!M12*1000)</f>
        <v>1.0235315194807949E-2</v>
      </c>
      <c r="N65" s="26">
        <f>N9/(Demand!N12*1000)</f>
        <v>1.4268876288172819E-2</v>
      </c>
      <c r="O65" s="26">
        <f>O9/(Demand!O12*1000)</f>
        <v>1.8471296817392312E-2</v>
      </c>
      <c r="P65" s="26">
        <f>P9/(Demand!P12*1000)</f>
        <v>2.2802238836434733E-2</v>
      </c>
      <c r="Q65" s="26">
        <f>Q9/(Demand!Q12*1000)</f>
        <v>2.7504521003198407E-2</v>
      </c>
      <c r="R65" s="26">
        <f>R9/(Demand!R12*1000)</f>
        <v>3.3847806781933082E-2</v>
      </c>
      <c r="S65" s="26">
        <f>S9/(Demand!S12*1000)</f>
        <v>4.0970824371297766E-2</v>
      </c>
      <c r="T65" s="26">
        <f>T9/(Demand!T12*1000)</f>
        <v>4.7823693932124559E-2</v>
      </c>
      <c r="U65" s="26">
        <f>U9/(Demand!U12*1000)</f>
        <v>5.4672156877332366E-2</v>
      </c>
      <c r="V65" s="26">
        <f>V9/(Demand!V12*1000)</f>
        <v>6.3293879368833086E-2</v>
      </c>
      <c r="W65" s="26">
        <f>W9/(Demand!W12*1000)</f>
        <v>7.2238192819368136E-2</v>
      </c>
      <c r="X65" s="154"/>
    </row>
    <row r="66" spans="1:24" ht="15" thickBot="1" x14ac:dyDescent="0.25">
      <c r="A66" s="154"/>
      <c r="B66" s="283" t="s">
        <v>540</v>
      </c>
      <c r="C66" s="124">
        <f>C10/(Demand!C13*1000)</f>
        <v>1.8853535378274232E-5</v>
      </c>
      <c r="D66" s="124">
        <f>D10/(Demand!D13*1000)</f>
        <v>5.391458033883533E-5</v>
      </c>
      <c r="E66" s="124">
        <f>E10/(Demand!E13*1000)</f>
        <v>1.2025627745059244E-4</v>
      </c>
      <c r="F66" s="124">
        <f>F10/(Demand!F13*1000)</f>
        <v>1.9677864793927232E-4</v>
      </c>
      <c r="G66" s="124">
        <f>G10/(Demand!G13*1000)</f>
        <v>3.3229142306900709E-4</v>
      </c>
      <c r="H66" s="124">
        <f>H10/(Demand!H13*1000)</f>
        <v>5.2007707958688306E-4</v>
      </c>
      <c r="I66" s="124">
        <f>I10/(Demand!I13*1000)</f>
        <v>7.766477764339062E-4</v>
      </c>
      <c r="J66" s="124">
        <f>J10/(Demand!J13*1000)</f>
        <v>1.1068895206551564E-3</v>
      </c>
      <c r="K66" s="124">
        <f>K10/(Demand!K13*1000)</f>
        <v>1.4839824310144184E-3</v>
      </c>
      <c r="L66" s="124">
        <f>L10/(Demand!L13*1000)</f>
        <v>2.8176001768583279E-3</v>
      </c>
      <c r="M66" s="124">
        <f>M10/(Demand!M13*1000)</f>
        <v>4.1335684034991809E-3</v>
      </c>
      <c r="N66" s="124">
        <f>N10/(Demand!N13*1000)</f>
        <v>5.19068378365451E-3</v>
      </c>
      <c r="O66" s="124">
        <f>O10/(Demand!O13*1000)</f>
        <v>6.4278216587677168E-3</v>
      </c>
      <c r="P66" s="124">
        <f>P10/(Demand!P13*1000)</f>
        <v>7.8034098980309481E-3</v>
      </c>
      <c r="Q66" s="124">
        <f>Q10/(Demand!Q13*1000)</f>
        <v>9.2704940360334252E-3</v>
      </c>
      <c r="R66" s="124">
        <f>R10/(Demand!R13*1000)</f>
        <v>1.093029738168296E-2</v>
      </c>
      <c r="S66" s="124">
        <f>S10/(Demand!S13*1000)</f>
        <v>1.2977388223187109E-2</v>
      </c>
      <c r="T66" s="124">
        <f>T10/(Demand!T13*1000)</f>
        <v>1.5113231316898028E-2</v>
      </c>
      <c r="U66" s="124">
        <f>U10/(Demand!U13*1000)</f>
        <v>1.73874483648703E-2</v>
      </c>
      <c r="V66" s="124">
        <f>V10/(Demand!V13*1000)</f>
        <v>1.9847752661134553E-2</v>
      </c>
      <c r="W66" s="124">
        <f>W10/(Demand!W13*1000)</f>
        <v>2.2984125021105754E-2</v>
      </c>
      <c r="X66" s="154"/>
    </row>
    <row r="67" spans="1:24" ht="15" thickBot="1" x14ac:dyDescent="0.25">
      <c r="A67" s="154"/>
      <c r="B67" s="283" t="s">
        <v>539</v>
      </c>
      <c r="C67" s="26">
        <f>C11/(Demand!C14*1000)</f>
        <v>1.1016194767423727E-4</v>
      </c>
      <c r="D67" s="26">
        <f>D11/(Demand!D14*1000)</f>
        <v>3.201652910588686E-4</v>
      </c>
      <c r="E67" s="26">
        <f>E11/(Demand!E14*1000)</f>
        <v>7.0778679902474412E-4</v>
      </c>
      <c r="F67" s="26">
        <f>F11/(Demand!F14*1000)</f>
        <v>1.1714184701696901E-3</v>
      </c>
      <c r="G67" s="26">
        <f>G11/(Demand!G14*1000)</f>
        <v>1.8761459388391313E-3</v>
      </c>
      <c r="H67" s="26">
        <f>H11/(Demand!H14*1000)</f>
        <v>2.8768201421090901E-3</v>
      </c>
      <c r="I67" s="26">
        <f>I11/(Demand!I14*1000)</f>
        <v>4.2252536256890457E-3</v>
      </c>
      <c r="J67" s="26">
        <f>J11/(Demand!J14*1000)</f>
        <v>6.0052362788252066E-3</v>
      </c>
      <c r="K67" s="26">
        <f>K11/(Demand!K14*1000)</f>
        <v>8.0984506636998313E-3</v>
      </c>
      <c r="L67" s="26">
        <f>L11/(Demand!L14*1000)</f>
        <v>1.1738510564997079E-2</v>
      </c>
      <c r="M67" s="26">
        <f>M11/(Demand!M14*1000)</f>
        <v>1.5379581154850618E-2</v>
      </c>
      <c r="N67" s="26">
        <f>N11/(Demand!N14*1000)</f>
        <v>1.9419631512856837E-2</v>
      </c>
      <c r="O67" s="26">
        <f>O11/(Demand!O14*1000)</f>
        <v>2.3498490979189993E-2</v>
      </c>
      <c r="P67" s="26">
        <f>P11/(Demand!P14*1000)</f>
        <v>2.8335682149748641E-2</v>
      </c>
      <c r="Q67" s="26">
        <f>Q11/(Demand!Q14*1000)</f>
        <v>3.3079353335637468E-2</v>
      </c>
      <c r="R67" s="26">
        <f>R11/(Demand!R14*1000)</f>
        <v>3.9997577829577108E-2</v>
      </c>
      <c r="S67" s="26">
        <f>S11/(Demand!S14*1000)</f>
        <v>4.7230195702793763E-2</v>
      </c>
      <c r="T67" s="26">
        <f>T11/(Demand!T14*1000)</f>
        <v>5.2504301386143447E-2</v>
      </c>
      <c r="U67" s="26">
        <f>U11/(Demand!U14*1000)</f>
        <v>6.0468160401116369E-2</v>
      </c>
      <c r="V67" s="26">
        <f>V11/(Demand!V14*1000)</f>
        <v>6.7604267250120378E-2</v>
      </c>
      <c r="W67" s="26">
        <f>W11/(Demand!W14*1000)</f>
        <v>7.4904863239269232E-2</v>
      </c>
      <c r="X67" s="154"/>
    </row>
    <row r="68" spans="1:24" x14ac:dyDescent="0.2">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row>
    <row r="69" spans="1:24" ht="15" thickBot="1" x14ac:dyDescent="0.25">
      <c r="A69" s="154"/>
      <c r="B69" s="288" t="s">
        <v>277</v>
      </c>
      <c r="C69" s="154"/>
      <c r="D69" s="154"/>
      <c r="E69" s="154"/>
      <c r="F69" s="154"/>
      <c r="G69" s="154"/>
      <c r="H69" s="154"/>
      <c r="I69" s="154"/>
      <c r="J69" s="154"/>
      <c r="K69" s="154"/>
      <c r="L69" s="154"/>
      <c r="M69" s="154"/>
      <c r="N69" s="154"/>
      <c r="O69" s="154"/>
      <c r="P69" s="154"/>
      <c r="Q69" s="154"/>
      <c r="R69" s="154"/>
      <c r="S69" s="154"/>
      <c r="T69" s="154"/>
      <c r="U69" s="154"/>
      <c r="V69" s="154"/>
      <c r="W69" s="154"/>
      <c r="X69" s="154"/>
    </row>
    <row r="70" spans="1:24" ht="33" customHeight="1" thickBot="1" x14ac:dyDescent="0.25">
      <c r="A70" s="154"/>
      <c r="B70" s="281"/>
      <c r="C70" s="281" t="str">
        <f>C62</f>
        <v>2017-18</v>
      </c>
      <c r="D70" s="281" t="str">
        <f t="shared" ref="D70:W70" si="8">D62</f>
        <v>2018-19</v>
      </c>
      <c r="E70" s="281" t="str">
        <f t="shared" si="8"/>
        <v>2019-20</v>
      </c>
      <c r="F70" s="281" t="str">
        <f t="shared" si="8"/>
        <v>2020-21</v>
      </c>
      <c r="G70" s="281" t="str">
        <f t="shared" si="8"/>
        <v>2021-22</v>
      </c>
      <c r="H70" s="281" t="str">
        <f t="shared" si="8"/>
        <v>2022-23</v>
      </c>
      <c r="I70" s="281" t="str">
        <f t="shared" si="8"/>
        <v>2023-24</v>
      </c>
      <c r="J70" s="281" t="str">
        <f t="shared" si="8"/>
        <v>2024-25</v>
      </c>
      <c r="K70" s="281" t="str">
        <f t="shared" si="8"/>
        <v>2025-26</v>
      </c>
      <c r="L70" s="281" t="str">
        <f t="shared" si="8"/>
        <v>2026-27</v>
      </c>
      <c r="M70" s="281" t="str">
        <f t="shared" si="8"/>
        <v>2027-28</v>
      </c>
      <c r="N70" s="281" t="str">
        <f t="shared" si="8"/>
        <v>2028-29</v>
      </c>
      <c r="O70" s="281" t="str">
        <f t="shared" si="8"/>
        <v>2029-30</v>
      </c>
      <c r="P70" s="281" t="str">
        <f t="shared" si="8"/>
        <v>2030-31</v>
      </c>
      <c r="Q70" s="281" t="str">
        <f t="shared" si="8"/>
        <v>2031-32</v>
      </c>
      <c r="R70" s="281" t="str">
        <f t="shared" si="8"/>
        <v>2032-33</v>
      </c>
      <c r="S70" s="281" t="str">
        <f t="shared" si="8"/>
        <v>2033-34</v>
      </c>
      <c r="T70" s="281" t="str">
        <f t="shared" si="8"/>
        <v>2034-35</v>
      </c>
      <c r="U70" s="281" t="str">
        <f t="shared" si="8"/>
        <v>2035-36</v>
      </c>
      <c r="V70" s="281" t="str">
        <f t="shared" si="8"/>
        <v>2036-37</v>
      </c>
      <c r="W70" s="281" t="str">
        <f t="shared" si="8"/>
        <v>2037-38</v>
      </c>
      <c r="X70" s="154"/>
    </row>
    <row r="71" spans="1:24" ht="15" thickBot="1" x14ac:dyDescent="0.25">
      <c r="A71" s="154"/>
      <c r="B71" s="283" t="s">
        <v>345</v>
      </c>
      <c r="C71" s="26">
        <f>C15/(Demand!C18*1000)</f>
        <v>2.3443547557615684E-4</v>
      </c>
      <c r="D71" s="26">
        <f>D15/(Demand!D18*1000)</f>
        <v>6.6425216915512962E-4</v>
      </c>
      <c r="E71" s="26">
        <f>E15/(Demand!E18*1000)</f>
        <v>1.4145040901490809E-3</v>
      </c>
      <c r="F71" s="26">
        <f>F15/(Demand!F18*1000)</f>
        <v>2.3021797217369568E-3</v>
      </c>
      <c r="G71" s="26">
        <f>G15/(Demand!G18*1000)</f>
        <v>3.7333646133300051E-3</v>
      </c>
      <c r="H71" s="26">
        <f>H15/(Demand!H18*1000)</f>
        <v>6.5951252411674327E-3</v>
      </c>
      <c r="I71" s="26">
        <f>I15/(Demand!I18*1000)</f>
        <v>1.0097972141006559E-2</v>
      </c>
      <c r="J71" s="26">
        <f>J15/(Demand!J18*1000)</f>
        <v>1.4520095785555846E-2</v>
      </c>
      <c r="K71" s="26">
        <f>K15/(Demand!K18*1000)</f>
        <v>1.8799201620606023E-2</v>
      </c>
      <c r="L71" s="26">
        <f>L15/(Demand!L18*1000)</f>
        <v>2.301005798684843E-2</v>
      </c>
      <c r="M71" s="26">
        <f>M15/(Demand!M18*1000)</f>
        <v>2.7165417045081446E-2</v>
      </c>
      <c r="N71" s="26">
        <f>N15/(Demand!N18*1000)</f>
        <v>3.5228961634895244E-2</v>
      </c>
      <c r="O71" s="26">
        <f>O15/(Demand!O18*1000)</f>
        <v>4.5074951766764258E-2</v>
      </c>
      <c r="P71" s="26">
        <f>P15/(Demand!P18*1000)</f>
        <v>5.5386592048399338E-2</v>
      </c>
      <c r="Q71" s="26">
        <f>Q15/(Demand!Q18*1000)</f>
        <v>6.5765702817018754E-2</v>
      </c>
      <c r="R71" s="26">
        <f>R15/(Demand!R18*1000)</f>
        <v>7.5365565110553201E-2</v>
      </c>
      <c r="S71" s="26">
        <f>S15/(Demand!S18*1000)</f>
        <v>8.6896694173508635E-2</v>
      </c>
      <c r="T71" s="26">
        <f>T15/(Demand!T18*1000)</f>
        <v>0.10027813133004114</v>
      </c>
      <c r="U71" s="26">
        <f>U15/(Demand!U18*1000)</f>
        <v>0.11515875381771866</v>
      </c>
      <c r="V71" s="26">
        <f>V15/(Demand!V18*1000)</f>
        <v>0.1306575873908162</v>
      </c>
      <c r="W71" s="26">
        <f>W15/(Demand!W18*1000)</f>
        <v>0.14632135126323037</v>
      </c>
      <c r="X71" s="154"/>
    </row>
    <row r="72" spans="1:24" ht="15" thickBot="1" x14ac:dyDescent="0.25">
      <c r="A72" s="154"/>
      <c r="B72" s="283" t="s">
        <v>538</v>
      </c>
      <c r="C72" s="124">
        <f>C16/(Demand!C19*1000)</f>
        <v>1.4083390931639449E-4</v>
      </c>
      <c r="D72" s="124">
        <f>D16/(Demand!D19*1000)</f>
        <v>3.7986458165724596E-4</v>
      </c>
      <c r="E72" s="124">
        <f>E16/(Demand!E19*1000)</f>
        <v>8.1208558299020292E-4</v>
      </c>
      <c r="F72" s="124">
        <f>F16/(Demand!F19*1000)</f>
        <v>1.3196853918009753E-3</v>
      </c>
      <c r="G72" s="124">
        <f>G16/(Demand!G19*1000)</f>
        <v>2.1364320420750567E-3</v>
      </c>
      <c r="H72" s="124">
        <f>H16/(Demand!H19*1000)</f>
        <v>3.9885243671167877E-3</v>
      </c>
      <c r="I72" s="124">
        <f>I16/(Demand!I19*1000)</f>
        <v>6.2675755247751375E-3</v>
      </c>
      <c r="J72" s="124">
        <f>J16/(Demand!J19*1000)</f>
        <v>9.050230735940008E-3</v>
      </c>
      <c r="K72" s="124">
        <f>K16/(Demand!K19*1000)</f>
        <v>1.2009753494014891E-2</v>
      </c>
      <c r="L72" s="124">
        <f>L16/(Demand!L19*1000)</f>
        <v>1.476265071847704E-2</v>
      </c>
      <c r="M72" s="124">
        <f>M16/(Demand!M19*1000)</f>
        <v>1.7762395584410826E-2</v>
      </c>
      <c r="N72" s="124">
        <f>N16/(Demand!N19*1000)</f>
        <v>2.5004565803882023E-2</v>
      </c>
      <c r="O72" s="124">
        <f>O16/(Demand!O19*1000)</f>
        <v>3.2853293358036904E-2</v>
      </c>
      <c r="P72" s="124">
        <f>P16/(Demand!P19*1000)</f>
        <v>4.0830670401506342E-2</v>
      </c>
      <c r="Q72" s="124">
        <f>Q16/(Demand!Q19*1000)</f>
        <v>4.9451812259449147E-2</v>
      </c>
      <c r="R72" s="124">
        <f>R16/(Demand!R19*1000)</f>
        <v>5.9826944191805412E-2</v>
      </c>
      <c r="S72" s="124">
        <f>S16/(Demand!S19*1000)</f>
        <v>7.0237920983681687E-2</v>
      </c>
      <c r="T72" s="124">
        <f>T16/(Demand!T19*1000)</f>
        <v>8.2519549633608011E-2</v>
      </c>
      <c r="U72" s="124">
        <f>U16/(Demand!U19*1000)</f>
        <v>9.5583676848016219E-2</v>
      </c>
      <c r="V72" s="124">
        <f>V16/(Demand!V19*1000)</f>
        <v>0.11254827397953897</v>
      </c>
      <c r="W72" s="124">
        <f>W16/(Demand!W19*1000)</f>
        <v>0.13019117332167235</v>
      </c>
      <c r="X72" s="154"/>
    </row>
    <row r="73" spans="1:24" ht="15" thickBot="1" x14ac:dyDescent="0.25">
      <c r="A73" s="154"/>
      <c r="B73" s="283" t="s">
        <v>346</v>
      </c>
      <c r="C73" s="26">
        <f>C17/(Demand!C20*1000)</f>
        <v>2.4497071584727871E-4</v>
      </c>
      <c r="D73" s="26">
        <f>D17/(Demand!D20*1000)</f>
        <v>6.7339891883191883E-4</v>
      </c>
      <c r="E73" s="26">
        <f>E17/(Demand!E20*1000)</f>
        <v>1.1315912530776621E-3</v>
      </c>
      <c r="F73" s="26">
        <f>F17/(Demand!F20*1000)</f>
        <v>1.6540770719402054E-3</v>
      </c>
      <c r="G73" s="26">
        <f>G17/(Demand!G20*1000)</f>
        <v>2.6056861308186661E-3</v>
      </c>
      <c r="H73" s="26">
        <f>H17/(Demand!H20*1000)</f>
        <v>5.0830459064519374E-3</v>
      </c>
      <c r="I73" s="26">
        <f>I17/(Demand!I20*1000)</f>
        <v>7.9516172268938503E-3</v>
      </c>
      <c r="J73" s="26">
        <f>J17/(Demand!J20*1000)</f>
        <v>1.2043523858632721E-2</v>
      </c>
      <c r="K73" s="26">
        <f>K17/(Demand!K20*1000)</f>
        <v>1.6268896608287679E-2</v>
      </c>
      <c r="L73" s="26">
        <f>L17/(Demand!L20*1000)</f>
        <v>2.1028134420332648E-2</v>
      </c>
      <c r="M73" s="26">
        <f>M17/(Demand!M20*1000)</f>
        <v>2.5773707664379784E-2</v>
      </c>
      <c r="N73" s="26">
        <f>N17/(Demand!N20*1000)</f>
        <v>3.3680653570960527E-2</v>
      </c>
      <c r="O73" s="26">
        <f>O17/(Demand!O20*1000)</f>
        <v>4.1334003603725834E-2</v>
      </c>
      <c r="P73" s="26">
        <f>P17/(Demand!P20*1000)</f>
        <v>5.1251714762588579E-2</v>
      </c>
      <c r="Q73" s="26">
        <f>Q17/(Demand!Q20*1000)</f>
        <v>6.2818648465993929E-2</v>
      </c>
      <c r="R73" s="26">
        <f>R17/(Demand!R20*1000)</f>
        <v>7.5645147130743787E-2</v>
      </c>
      <c r="S73" s="26">
        <f>S17/(Demand!S20*1000)</f>
        <v>8.9377615285243836E-2</v>
      </c>
      <c r="T73" s="26">
        <f>T17/(Demand!T20*1000)</f>
        <v>0.10221961095483866</v>
      </c>
      <c r="U73" s="26">
        <f>U17/(Demand!U20*1000)</f>
        <v>0.11982820050804276</v>
      </c>
      <c r="V73" s="26">
        <f>V17/(Demand!V20*1000)</f>
        <v>0.13455625983110539</v>
      </c>
      <c r="W73" s="26">
        <f>W17/(Demand!W20*1000)</f>
        <v>0.15349881178216299</v>
      </c>
      <c r="X73" s="154"/>
    </row>
    <row r="74" spans="1:24" ht="15" thickBot="1" x14ac:dyDescent="0.25">
      <c r="A74" s="154"/>
      <c r="B74" s="283" t="s">
        <v>540</v>
      </c>
      <c r="C74" s="124">
        <f>C18/(Demand!C21*1000)</f>
        <v>1.209734818944438E-4</v>
      </c>
      <c r="D74" s="124">
        <f>D18/(Demand!D21*1000)</f>
        <v>2.8255296615974768E-4</v>
      </c>
      <c r="E74" s="124">
        <f>E18/(Demand!E21*1000)</f>
        <v>5.1108465665453443E-4</v>
      </c>
      <c r="F74" s="124">
        <f>F18/(Demand!F21*1000)</f>
        <v>6.8808431149000235E-4</v>
      </c>
      <c r="G74" s="124">
        <f>G18/(Demand!G21*1000)</f>
        <v>9.7832356587088175E-4</v>
      </c>
      <c r="H74" s="124">
        <f>H18/(Demand!H21*1000)</f>
        <v>2.0229494137964476E-3</v>
      </c>
      <c r="I74" s="124">
        <f>I18/(Demand!I21*1000)</f>
        <v>3.2711233859257192E-3</v>
      </c>
      <c r="J74" s="124">
        <f>J18/(Demand!J21*1000)</f>
        <v>4.6251701064551473E-3</v>
      </c>
      <c r="K74" s="124">
        <f>K18/(Demand!K21*1000)</f>
        <v>5.9998176142283611E-3</v>
      </c>
      <c r="L74" s="124">
        <f>L18/(Demand!L21*1000)</f>
        <v>7.3773354307991416E-3</v>
      </c>
      <c r="M74" s="124">
        <f>M18/(Demand!M21*1000)</f>
        <v>8.7292304544586453E-3</v>
      </c>
      <c r="N74" s="124">
        <f>N18/(Demand!N21*1000)</f>
        <v>1.0904039399705783E-2</v>
      </c>
      <c r="O74" s="124">
        <f>O18/(Demand!O21*1000)</f>
        <v>1.3885009877932907E-2</v>
      </c>
      <c r="P74" s="124">
        <f>P18/(Demand!P21*1000)</f>
        <v>1.7460551357008938E-2</v>
      </c>
      <c r="Q74" s="124">
        <f>Q18/(Demand!Q21*1000)</f>
        <v>2.1176789491124164E-2</v>
      </c>
      <c r="R74" s="124">
        <f>R18/(Demand!R21*1000)</f>
        <v>2.5077181930695591E-2</v>
      </c>
      <c r="S74" s="124">
        <f>S18/(Demand!S21*1000)</f>
        <v>2.9122570909546064E-2</v>
      </c>
      <c r="T74" s="124">
        <f>T18/(Demand!T21*1000)</f>
        <v>3.4425385898304177E-2</v>
      </c>
      <c r="U74" s="124">
        <f>U18/(Demand!U21*1000)</f>
        <v>3.9928972647778553E-2</v>
      </c>
      <c r="V74" s="124">
        <f>V18/(Demand!V21*1000)</f>
        <v>4.5215051038681071E-2</v>
      </c>
      <c r="W74" s="124">
        <f>W18/(Demand!W21*1000)</f>
        <v>5.0545252585092119E-2</v>
      </c>
      <c r="X74" s="154"/>
    </row>
    <row r="75" spans="1:24" ht="15" thickBot="1" x14ac:dyDescent="0.25">
      <c r="A75" s="154"/>
      <c r="B75" s="283" t="s">
        <v>539</v>
      </c>
      <c r="C75" s="26">
        <f>C19/(Demand!C22*1000)</f>
        <v>2.6843980680388632E-4</v>
      </c>
      <c r="D75" s="26">
        <f>D19/(Demand!D22*1000)</f>
        <v>7.4546881379305323E-4</v>
      </c>
      <c r="E75" s="26">
        <f>E19/(Demand!E22*1000)</f>
        <v>1.6276425283566788E-3</v>
      </c>
      <c r="F75" s="26">
        <f>F19/(Demand!F22*1000)</f>
        <v>2.6605676346300989E-3</v>
      </c>
      <c r="G75" s="26">
        <f>G19/(Demand!G22*1000)</f>
        <v>4.3076159756833708E-3</v>
      </c>
      <c r="H75" s="26">
        <f>H19/(Demand!H22*1000)</f>
        <v>7.6824904413188367E-3</v>
      </c>
      <c r="I75" s="26">
        <f>I19/(Demand!I22*1000)</f>
        <v>1.1547021855815026E-2</v>
      </c>
      <c r="J75" s="26">
        <f>J19/(Demand!J22*1000)</f>
        <v>1.6417338836642335E-2</v>
      </c>
      <c r="K75" s="26">
        <f>K19/(Demand!K22*1000)</f>
        <v>2.1542792574980766E-2</v>
      </c>
      <c r="L75" s="26">
        <f>L19/(Demand!L22*1000)</f>
        <v>2.6927786486776444E-2</v>
      </c>
      <c r="M75" s="26">
        <f>M19/(Demand!M22*1000)</f>
        <v>3.3013668942439893E-2</v>
      </c>
      <c r="N75" s="26">
        <f>N19/(Demand!N22*1000)</f>
        <v>3.9854164285263657E-2</v>
      </c>
      <c r="O75" s="26">
        <f>O19/(Demand!O22*1000)</f>
        <v>4.932869260938022E-2</v>
      </c>
      <c r="P75" s="26">
        <f>P19/(Demand!P22*1000)</f>
        <v>6.1427584985947511E-2</v>
      </c>
      <c r="Q75" s="26">
        <f>Q19/(Demand!Q22*1000)</f>
        <v>7.2084497802341621E-2</v>
      </c>
      <c r="R75" s="26">
        <f>R19/(Demand!R22*1000)</f>
        <v>8.4564816215158933E-2</v>
      </c>
      <c r="S75" s="26">
        <f>S19/(Demand!S22*1000)</f>
        <v>9.7787063761802531E-2</v>
      </c>
      <c r="T75" s="26">
        <f>T19/(Demand!T22*1000)</f>
        <v>0.10683666661137023</v>
      </c>
      <c r="U75" s="26">
        <f>U19/(Demand!U22*1000)</f>
        <v>0.12190426252750471</v>
      </c>
      <c r="V75" s="26">
        <f>V19/(Demand!V22*1000)</f>
        <v>0.14063764138058246</v>
      </c>
      <c r="W75" s="26">
        <f>W19/(Demand!W22*1000)</f>
        <v>0.15359411768662831</v>
      </c>
      <c r="X75" s="154"/>
    </row>
    <row r="76" spans="1:24" x14ac:dyDescent="0.2">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row>
    <row r="77" spans="1:24" ht="15" thickBot="1" x14ac:dyDescent="0.25">
      <c r="A77" s="154"/>
      <c r="B77" s="288" t="s">
        <v>278</v>
      </c>
      <c r="C77" s="154"/>
      <c r="D77" s="154"/>
      <c r="E77" s="154"/>
      <c r="F77" s="154"/>
      <c r="G77" s="154"/>
      <c r="H77" s="154"/>
      <c r="I77" s="154"/>
      <c r="J77" s="154"/>
      <c r="K77" s="154"/>
      <c r="L77" s="154"/>
      <c r="M77" s="154"/>
      <c r="N77" s="154"/>
      <c r="O77" s="154"/>
      <c r="P77" s="154"/>
      <c r="Q77" s="154"/>
      <c r="R77" s="154"/>
      <c r="S77" s="154"/>
      <c r="T77" s="154"/>
      <c r="U77" s="154"/>
      <c r="V77" s="154"/>
      <c r="W77" s="154"/>
      <c r="X77" s="154"/>
    </row>
    <row r="78" spans="1:24" ht="33" customHeight="1" thickBot="1" x14ac:dyDescent="0.25">
      <c r="A78" s="154"/>
      <c r="B78" s="281"/>
      <c r="C78" s="281" t="str">
        <f>C70</f>
        <v>2017-18</v>
      </c>
      <c r="D78" s="281" t="str">
        <f t="shared" ref="D78:W78" si="9">D70</f>
        <v>2018-19</v>
      </c>
      <c r="E78" s="281" t="str">
        <f t="shared" si="9"/>
        <v>2019-20</v>
      </c>
      <c r="F78" s="281" t="str">
        <f t="shared" si="9"/>
        <v>2020-21</v>
      </c>
      <c r="G78" s="281" t="str">
        <f t="shared" si="9"/>
        <v>2021-22</v>
      </c>
      <c r="H78" s="281" t="str">
        <f t="shared" si="9"/>
        <v>2022-23</v>
      </c>
      <c r="I78" s="281" t="str">
        <f t="shared" si="9"/>
        <v>2023-24</v>
      </c>
      <c r="J78" s="281" t="str">
        <f t="shared" si="9"/>
        <v>2024-25</v>
      </c>
      <c r="K78" s="281" t="str">
        <f t="shared" si="9"/>
        <v>2025-26</v>
      </c>
      <c r="L78" s="281" t="str">
        <f t="shared" si="9"/>
        <v>2026-27</v>
      </c>
      <c r="M78" s="281" t="str">
        <f t="shared" si="9"/>
        <v>2027-28</v>
      </c>
      <c r="N78" s="281" t="str">
        <f t="shared" si="9"/>
        <v>2028-29</v>
      </c>
      <c r="O78" s="281" t="str">
        <f t="shared" si="9"/>
        <v>2029-30</v>
      </c>
      <c r="P78" s="281" t="str">
        <f t="shared" si="9"/>
        <v>2030-31</v>
      </c>
      <c r="Q78" s="281" t="str">
        <f t="shared" si="9"/>
        <v>2031-32</v>
      </c>
      <c r="R78" s="281" t="str">
        <f t="shared" si="9"/>
        <v>2032-33</v>
      </c>
      <c r="S78" s="281" t="str">
        <f t="shared" si="9"/>
        <v>2033-34</v>
      </c>
      <c r="T78" s="281" t="str">
        <f t="shared" si="9"/>
        <v>2034-35</v>
      </c>
      <c r="U78" s="281" t="str">
        <f t="shared" si="9"/>
        <v>2035-36</v>
      </c>
      <c r="V78" s="281" t="str">
        <f t="shared" si="9"/>
        <v>2036-37</v>
      </c>
      <c r="W78" s="281" t="str">
        <f t="shared" si="9"/>
        <v>2037-38</v>
      </c>
      <c r="X78" s="154"/>
    </row>
    <row r="79" spans="1:24" ht="15" thickBot="1" x14ac:dyDescent="0.25">
      <c r="A79" s="154"/>
      <c r="B79" s="283" t="s">
        <v>345</v>
      </c>
      <c r="C79" s="26">
        <f>C23/(Demand!C26*1000)</f>
        <v>4.3622034793743709E-5</v>
      </c>
      <c r="D79" s="26">
        <f>D23/(Demand!D26*1000)</f>
        <v>1.04628650065186E-4</v>
      </c>
      <c r="E79" s="26">
        <f>E23/(Demand!E26*1000)</f>
        <v>2.4106812965174072E-4</v>
      </c>
      <c r="F79" s="26">
        <f>F23/(Demand!F26*1000)</f>
        <v>3.90817701475459E-4</v>
      </c>
      <c r="G79" s="26">
        <f>G23/(Demand!G26*1000)</f>
        <v>6.0101525741392567E-4</v>
      </c>
      <c r="H79" s="26">
        <f>H23/(Demand!H26*1000)</f>
        <v>9.2935840623202721E-4</v>
      </c>
      <c r="I79" s="26">
        <f>I23/(Demand!I26*1000)</f>
        <v>1.4017450264344983E-3</v>
      </c>
      <c r="J79" s="26">
        <f>J23/(Demand!J26*1000)</f>
        <v>2.0459096018638771E-3</v>
      </c>
      <c r="K79" s="26">
        <f>K23/(Demand!K26*1000)</f>
        <v>2.8292058858121263E-3</v>
      </c>
      <c r="L79" s="26">
        <f>L23/(Demand!L26*1000)</f>
        <v>3.7415033879416816E-3</v>
      </c>
      <c r="M79" s="26">
        <f>M23/(Demand!M26*1000)</f>
        <v>4.7300127864078898E-3</v>
      </c>
      <c r="N79" s="26">
        <f>N23/(Demand!N26*1000)</f>
        <v>6.3687074967750086E-3</v>
      </c>
      <c r="O79" s="26">
        <f>O23/(Demand!O26*1000)</f>
        <v>8.4289751563537772E-3</v>
      </c>
      <c r="P79" s="26">
        <f>P23/(Demand!P26*1000)</f>
        <v>1.0949976405531549E-2</v>
      </c>
      <c r="Q79" s="26">
        <f>Q23/(Demand!Q26*1000)</f>
        <v>1.3431573696371303E-2</v>
      </c>
      <c r="R79" s="26">
        <f>R23/(Demand!R26*1000)</f>
        <v>1.6491599414345245E-2</v>
      </c>
      <c r="S79" s="26">
        <f>S23/(Demand!S26*1000)</f>
        <v>1.9698162632028619E-2</v>
      </c>
      <c r="T79" s="26">
        <f>T23/(Demand!T26*1000)</f>
        <v>2.3577199102401258E-2</v>
      </c>
      <c r="U79" s="26">
        <f>U23/(Demand!U26*1000)</f>
        <v>2.7984616252370437E-2</v>
      </c>
      <c r="V79" s="26">
        <f>V23/(Demand!V26*1000)</f>
        <v>3.3028410686288943E-2</v>
      </c>
      <c r="W79" s="26">
        <f>W23/(Demand!W26*1000)</f>
        <v>3.8172296306265528E-2</v>
      </c>
      <c r="X79" s="154"/>
    </row>
    <row r="80" spans="1:24" ht="15" thickBot="1" x14ac:dyDescent="0.25">
      <c r="A80" s="154"/>
      <c r="B80" s="283" t="s">
        <v>538</v>
      </c>
      <c r="C80" s="124">
        <f>C24/(Demand!C27*1000)</f>
        <v>1.4479483878399141E-5</v>
      </c>
      <c r="D80" s="124">
        <f>D24/(Demand!D27*1000)</f>
        <v>5.2779963900906206E-5</v>
      </c>
      <c r="E80" s="124">
        <f>E24/(Demand!E27*1000)</f>
        <v>1.3155815046660997E-4</v>
      </c>
      <c r="F80" s="124">
        <f>F24/(Demand!F27*1000)</f>
        <v>2.1935947768233379E-4</v>
      </c>
      <c r="G80" s="124">
        <f>G24/(Demand!G27*1000)</f>
        <v>3.3599181021211496E-4</v>
      </c>
      <c r="H80" s="124">
        <f>H24/(Demand!H27*1000)</f>
        <v>5.311864790314083E-4</v>
      </c>
      <c r="I80" s="124">
        <f>I24/(Demand!I27*1000)</f>
        <v>8.3417877145971282E-4</v>
      </c>
      <c r="J80" s="124">
        <f>J24/(Demand!J27*1000)</f>
        <v>1.2678556931598323E-3</v>
      </c>
      <c r="K80" s="124">
        <f>K24/(Demand!K27*1000)</f>
        <v>1.7901359095762463E-3</v>
      </c>
      <c r="L80" s="124">
        <f>L24/(Demand!L27*1000)</f>
        <v>2.4258867869273392E-3</v>
      </c>
      <c r="M80" s="124">
        <f>M24/(Demand!M27*1000)</f>
        <v>3.1527131543575312E-3</v>
      </c>
      <c r="N80" s="124">
        <f>N24/(Demand!N27*1000)</f>
        <v>4.1169245827846401E-3</v>
      </c>
      <c r="O80" s="124">
        <f>O24/(Demand!O27*1000)</f>
        <v>5.2623243877945305E-3</v>
      </c>
      <c r="P80" s="124">
        <f>P24/(Demand!P27*1000)</f>
        <v>6.5430575083390485E-3</v>
      </c>
      <c r="Q80" s="124">
        <f>Q24/(Demand!Q27*1000)</f>
        <v>8.4410927783843456E-3</v>
      </c>
      <c r="R80" s="124">
        <f>R24/(Demand!R27*1000)</f>
        <v>1.0974263676603977E-2</v>
      </c>
      <c r="S80" s="124">
        <f>S24/(Demand!S27*1000)</f>
        <v>1.3787195673272051E-2</v>
      </c>
      <c r="T80" s="124">
        <f>T24/(Demand!T27*1000)</f>
        <v>1.7937175214952229E-2</v>
      </c>
      <c r="U80" s="124">
        <f>U24/(Demand!U27*1000)</f>
        <v>2.1782819612310954E-2</v>
      </c>
      <c r="V80" s="124">
        <f>V24/(Demand!V27*1000)</f>
        <v>2.6464755369305048E-2</v>
      </c>
      <c r="W80" s="124">
        <f>W24/(Demand!W27*1000)</f>
        <v>3.1517687986556853E-2</v>
      </c>
      <c r="X80" s="154"/>
    </row>
    <row r="81" spans="1:24" ht="15" thickBot="1" x14ac:dyDescent="0.25">
      <c r="A81" s="154"/>
      <c r="B81" s="283" t="s">
        <v>346</v>
      </c>
      <c r="C81" s="26">
        <f>C25/(Demand!C28*1000)</f>
        <v>9.384472024785988E-6</v>
      </c>
      <c r="D81" s="26">
        <f>D25/(Demand!D28*1000)</f>
        <v>4.7321158345184522E-5</v>
      </c>
      <c r="E81" s="26">
        <f>E25/(Demand!E28*1000)</f>
        <v>1.2572000237167711E-4</v>
      </c>
      <c r="F81" s="26">
        <f>F25/(Demand!F28*1000)</f>
        <v>2.1529394142529837E-4</v>
      </c>
      <c r="G81" s="26">
        <f>G25/(Demand!G28*1000)</f>
        <v>3.2617367745607618E-4</v>
      </c>
      <c r="H81" s="26">
        <f>H25/(Demand!H28*1000)</f>
        <v>4.962754004337258E-4</v>
      </c>
      <c r="I81" s="26">
        <f>I25/(Demand!I28*1000)</f>
        <v>7.4769011362245885E-4</v>
      </c>
      <c r="J81" s="26">
        <f>J25/(Demand!J28*1000)</f>
        <v>1.1101719081161726E-3</v>
      </c>
      <c r="K81" s="26">
        <f>K25/(Demand!K28*1000)</f>
        <v>1.576054283516136E-3</v>
      </c>
      <c r="L81" s="26">
        <f>L25/(Demand!L28*1000)</f>
        <v>2.1580997849759563E-3</v>
      </c>
      <c r="M81" s="26">
        <f>M25/(Demand!M28*1000)</f>
        <v>2.7171412480384537E-3</v>
      </c>
      <c r="N81" s="26">
        <f>N25/(Demand!N28*1000)</f>
        <v>3.8018965681239033E-3</v>
      </c>
      <c r="O81" s="26">
        <f>O25/(Demand!O28*1000)</f>
        <v>5.1519014419120377E-3</v>
      </c>
      <c r="P81" s="26">
        <f>P25/(Demand!P28*1000)</f>
        <v>6.4372097533029167E-3</v>
      </c>
      <c r="Q81" s="26">
        <f>Q25/(Demand!Q28*1000)</f>
        <v>8.1135743335001131E-3</v>
      </c>
      <c r="R81" s="26">
        <f>R25/(Demand!R28*1000)</f>
        <v>1.0720856475754425E-2</v>
      </c>
      <c r="S81" s="26">
        <f>S25/(Demand!S28*1000)</f>
        <v>1.2560157504620107E-2</v>
      </c>
      <c r="T81" s="26">
        <f>T25/(Demand!T28*1000)</f>
        <v>1.6159297400347161E-2</v>
      </c>
      <c r="U81" s="26">
        <f>U25/(Demand!U28*1000)</f>
        <v>1.9619279779058335E-2</v>
      </c>
      <c r="V81" s="26">
        <f>V25/(Demand!V28*1000)</f>
        <v>2.2606661067040821E-2</v>
      </c>
      <c r="W81" s="26">
        <f>W25/(Demand!W28*1000)</f>
        <v>2.5456187638495286E-2</v>
      </c>
      <c r="X81" s="154"/>
    </row>
    <row r="82" spans="1:24" ht="15" thickBot="1" x14ac:dyDescent="0.25">
      <c r="A82" s="154"/>
      <c r="B82" s="283" t="s">
        <v>540</v>
      </c>
      <c r="C82" s="124">
        <f>C26/(Demand!C29*1000)</f>
        <v>5.8021367023349857E-6</v>
      </c>
      <c r="D82" s="124">
        <f>D26/(Demand!D29*1000)</f>
        <v>2.0080106462823059E-5</v>
      </c>
      <c r="E82" s="124">
        <f>E26/(Demand!E29*1000)</f>
        <v>4.9768941088178945E-5</v>
      </c>
      <c r="F82" s="124">
        <f>F26/(Demand!F29*1000)</f>
        <v>8.2170811246271434E-5</v>
      </c>
      <c r="G82" s="124">
        <f>G26/(Demand!G29*1000)</f>
        <v>1.2451987581860597E-4</v>
      </c>
      <c r="H82" s="124">
        <f>H26/(Demand!H29*1000)</f>
        <v>1.9244196707761665E-4</v>
      </c>
      <c r="I82" s="124">
        <f>I26/(Demand!I29*1000)</f>
        <v>2.9143183520798901E-4</v>
      </c>
      <c r="J82" s="124">
        <f>J26/(Demand!J29*1000)</f>
        <v>4.2646851502764531E-4</v>
      </c>
      <c r="K82" s="124">
        <f>K26/(Demand!K29*1000)</f>
        <v>5.8793777353931351E-4</v>
      </c>
      <c r="L82" s="124">
        <f>L26/(Demand!L29*1000)</f>
        <v>7.7095096782568478E-4</v>
      </c>
      <c r="M82" s="124">
        <f>M26/(Demand!M29*1000)</f>
        <v>9.7148924240472929E-4</v>
      </c>
      <c r="N82" s="124">
        <f>N26/(Demand!N29*1000)</f>
        <v>1.2718181018032792E-3</v>
      </c>
      <c r="O82" s="124">
        <f>O26/(Demand!O29*1000)</f>
        <v>1.6350836781031878E-3</v>
      </c>
      <c r="P82" s="124">
        <f>P26/(Demand!P29*1000)</f>
        <v>2.0518878628705416E-3</v>
      </c>
      <c r="Q82" s="124">
        <f>Q26/(Demand!Q29*1000)</f>
        <v>2.5207674782526234E-3</v>
      </c>
      <c r="R82" s="124">
        <f>R26/(Demand!R29*1000)</f>
        <v>3.1246353776882229E-3</v>
      </c>
      <c r="S82" s="124">
        <f>S26/(Demand!S29*1000)</f>
        <v>3.9345891027218454E-3</v>
      </c>
      <c r="T82" s="124">
        <f>T26/(Demand!T29*1000)</f>
        <v>4.7679182367402588E-3</v>
      </c>
      <c r="U82" s="124">
        <f>U26/(Demand!U29*1000)</f>
        <v>6.3676847262644359E-3</v>
      </c>
      <c r="V82" s="124">
        <f>V26/(Demand!V29*1000)</f>
        <v>7.8901692602384357E-3</v>
      </c>
      <c r="W82" s="124">
        <f>W26/(Demand!W29*1000)</f>
        <v>8.9484017731208138E-3</v>
      </c>
      <c r="X82" s="154"/>
    </row>
    <row r="83" spans="1:24" ht="15" thickBot="1" x14ac:dyDescent="0.25">
      <c r="A83" s="154"/>
      <c r="B83" s="283" t="s">
        <v>539</v>
      </c>
      <c r="C83" s="26">
        <f>C27/(Demand!C30*1000)</f>
        <v>3.7058636864955788E-5</v>
      </c>
      <c r="D83" s="26">
        <f>D27/(Demand!D30*1000)</f>
        <v>1.1912509920641067E-4</v>
      </c>
      <c r="E83" s="26">
        <f>E27/(Demand!E30*1000)</f>
        <v>2.7476458753701642E-4</v>
      </c>
      <c r="F83" s="26">
        <f>F27/(Demand!F30*1000)</f>
        <v>4.4426190483569557E-4</v>
      </c>
      <c r="G83" s="26">
        <f>G27/(Demand!G30*1000)</f>
        <v>7.1505868494912365E-4</v>
      </c>
      <c r="H83" s="26">
        <f>H27/(Demand!H30*1000)</f>
        <v>1.163565084746111E-3</v>
      </c>
      <c r="I83" s="26">
        <f>I27/(Demand!I30*1000)</f>
        <v>1.7454548545177448E-3</v>
      </c>
      <c r="J83" s="26">
        <f>J27/(Demand!J30*1000)</f>
        <v>2.5291754494580565E-3</v>
      </c>
      <c r="K83" s="26">
        <f>K27/(Demand!K30*1000)</f>
        <v>3.4935513219463833E-3</v>
      </c>
      <c r="L83" s="26">
        <f>L27/(Demand!L30*1000)</f>
        <v>4.6080288437241957E-3</v>
      </c>
      <c r="M83" s="26">
        <f>M27/(Demand!M30*1000)</f>
        <v>5.8472113887901231E-3</v>
      </c>
      <c r="N83" s="26">
        <f>N27/(Demand!N30*1000)</f>
        <v>7.4099905481826997E-3</v>
      </c>
      <c r="O83" s="26">
        <f>O27/(Demand!O30*1000)</f>
        <v>9.2390865931838984E-3</v>
      </c>
      <c r="P83" s="26">
        <f>P27/(Demand!P30*1000)</f>
        <v>1.1174296624699714E-2</v>
      </c>
      <c r="Q83" s="26">
        <f>Q27/(Demand!Q30*1000)</f>
        <v>1.3440318590427089E-2</v>
      </c>
      <c r="R83" s="26">
        <f>R27/(Demand!R30*1000)</f>
        <v>1.6238341865176777E-2</v>
      </c>
      <c r="S83" s="26">
        <f>S27/(Demand!S30*1000)</f>
        <v>1.9459845638004066E-2</v>
      </c>
      <c r="T83" s="26">
        <f>T27/(Demand!T30*1000)</f>
        <v>2.2496765779419121E-2</v>
      </c>
      <c r="U83" s="26">
        <f>U27/(Demand!U30*1000)</f>
        <v>2.5106179622934068E-2</v>
      </c>
      <c r="V83" s="26">
        <f>V27/(Demand!V30*1000)</f>
        <v>2.9248977864069478E-2</v>
      </c>
      <c r="W83" s="26">
        <f>W27/(Demand!W30*1000)</f>
        <v>3.3054477549982392E-2</v>
      </c>
      <c r="X83" s="154"/>
    </row>
    <row r="84" spans="1:24" x14ac:dyDescent="0.2">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row>
  </sheetData>
  <mergeCells count="1">
    <mergeCell ref="B2:D2"/>
  </mergeCells>
  <pageMargins left="0.7" right="0.7" top="0.75" bottom="0.75" header="0.3" footer="0.3"/>
  <pageSetup paperSize="9" scale="46" orientation="landscape" verticalDpi="0" r:id="rId1"/>
  <rowBreaks count="2" manualBreakCount="2">
    <brk id="28" max="16383" man="1"/>
    <brk id="5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A1:Z262"/>
  <sheetViews>
    <sheetView zoomScaleNormal="100" workbookViewId="0"/>
  </sheetViews>
  <sheetFormatPr defaultColWidth="9" defaultRowHeight="14.25" x14ac:dyDescent="0.2"/>
  <cols>
    <col min="1" max="1" width="3.125" style="55" customWidth="1"/>
    <col min="2" max="2" width="16.625" style="55" customWidth="1"/>
    <col min="3" max="25" width="9" style="55"/>
    <col min="26" max="26" width="2.75" style="55" customWidth="1"/>
    <col min="27" max="16384" width="9" style="55"/>
  </cols>
  <sheetData>
    <row r="1" spans="1:26" ht="15" x14ac:dyDescent="0.25">
      <c r="A1" s="155"/>
      <c r="B1" s="61"/>
      <c r="C1" s="61"/>
      <c r="D1" s="61"/>
      <c r="E1" s="61"/>
      <c r="F1" s="61"/>
      <c r="G1" s="61"/>
      <c r="H1" s="61"/>
      <c r="I1" s="61"/>
      <c r="J1" s="61"/>
      <c r="K1" s="61"/>
      <c r="L1" s="61"/>
      <c r="M1" s="61"/>
      <c r="N1" s="61"/>
      <c r="O1" s="61"/>
      <c r="P1" s="61"/>
      <c r="Q1" s="61"/>
      <c r="R1" s="61"/>
      <c r="S1" s="61"/>
      <c r="T1" s="61"/>
      <c r="U1" s="61"/>
      <c r="V1" s="61"/>
      <c r="W1" s="61"/>
      <c r="X1" s="61"/>
      <c r="Y1" s="61"/>
      <c r="Z1" s="61"/>
    </row>
    <row r="2" spans="1:26" ht="20.25" thickBot="1" x14ac:dyDescent="0.35">
      <c r="A2" s="61"/>
      <c r="B2" s="340" t="s">
        <v>448</v>
      </c>
      <c r="C2" s="340"/>
      <c r="D2" s="340"/>
      <c r="E2" s="340"/>
      <c r="F2" s="61"/>
      <c r="G2" s="61"/>
      <c r="H2" s="61"/>
      <c r="I2" s="61"/>
      <c r="J2" s="61"/>
      <c r="K2" s="61"/>
      <c r="L2" s="61"/>
      <c r="M2" s="61"/>
      <c r="N2" s="61"/>
      <c r="O2" s="61"/>
      <c r="P2" s="61"/>
      <c r="Q2" s="61"/>
      <c r="R2" s="61"/>
      <c r="S2" s="61"/>
      <c r="T2" s="61"/>
      <c r="U2" s="61"/>
      <c r="V2" s="61"/>
      <c r="W2" s="61"/>
      <c r="X2" s="61"/>
      <c r="Y2" s="61"/>
      <c r="Z2" s="61"/>
    </row>
    <row r="3" spans="1:26" ht="15" thickTop="1" x14ac:dyDescent="0.2">
      <c r="A3" s="61"/>
      <c r="B3" s="62" t="s">
        <v>436</v>
      </c>
      <c r="C3" s="61"/>
      <c r="D3" s="61"/>
      <c r="E3" s="61"/>
      <c r="F3" s="61"/>
      <c r="G3" s="61"/>
      <c r="H3" s="61"/>
      <c r="I3" s="61"/>
      <c r="J3" s="61"/>
      <c r="K3" s="61"/>
      <c r="L3" s="61"/>
      <c r="M3" s="61"/>
      <c r="N3" s="61"/>
      <c r="O3" s="61"/>
      <c r="P3" s="61"/>
      <c r="Q3" s="61"/>
      <c r="R3" s="61"/>
      <c r="S3" s="61"/>
      <c r="T3" s="61"/>
      <c r="U3" s="61"/>
      <c r="V3" s="61"/>
      <c r="W3" s="61"/>
      <c r="X3" s="61"/>
      <c r="Y3" s="61"/>
      <c r="Z3" s="61"/>
    </row>
    <row r="4" spans="1:26" x14ac:dyDescent="0.2">
      <c r="A4" s="61"/>
      <c r="B4" s="61"/>
      <c r="C4" s="61"/>
      <c r="D4" s="61"/>
      <c r="E4" s="61"/>
      <c r="F4" s="61"/>
      <c r="G4" s="61"/>
      <c r="H4" s="61"/>
      <c r="I4" s="61"/>
      <c r="J4" s="61"/>
      <c r="K4" s="61"/>
      <c r="L4" s="61"/>
      <c r="M4" s="61"/>
      <c r="N4" s="61"/>
      <c r="O4" s="61"/>
      <c r="P4" s="61"/>
      <c r="Q4" s="61"/>
      <c r="R4" s="61"/>
      <c r="S4" s="61"/>
      <c r="T4" s="61"/>
      <c r="U4" s="61"/>
      <c r="V4" s="61"/>
      <c r="W4" s="61"/>
      <c r="X4" s="61"/>
      <c r="Y4" s="61"/>
      <c r="Z4" s="61"/>
    </row>
    <row r="5" spans="1:26" ht="17.25" thickBot="1" x14ac:dyDescent="0.3">
      <c r="A5" s="61"/>
      <c r="B5" s="287" t="s">
        <v>290</v>
      </c>
      <c r="C5" s="61"/>
      <c r="D5" s="61"/>
      <c r="E5" s="61"/>
      <c r="F5" s="61"/>
      <c r="G5" s="61"/>
      <c r="H5" s="61"/>
      <c r="I5" s="61"/>
      <c r="J5" s="61"/>
      <c r="K5" s="61"/>
      <c r="L5" s="61"/>
      <c r="M5" s="61"/>
      <c r="N5" s="61"/>
      <c r="O5" s="61"/>
      <c r="P5" s="61"/>
      <c r="Q5" s="61"/>
      <c r="R5" s="61"/>
      <c r="S5" s="61"/>
      <c r="T5" s="61"/>
      <c r="U5" s="61"/>
      <c r="V5" s="61"/>
      <c r="W5" s="61"/>
      <c r="X5" s="61"/>
      <c r="Y5" s="61"/>
      <c r="Z5" s="61"/>
    </row>
    <row r="6" spans="1:26" ht="15.75" thickTop="1" x14ac:dyDescent="0.25">
      <c r="A6" s="61"/>
      <c r="B6" s="52" t="s">
        <v>444</v>
      </c>
      <c r="C6" s="61"/>
      <c r="D6" s="61"/>
      <c r="E6" s="61"/>
      <c r="F6" s="61"/>
      <c r="G6" s="61"/>
      <c r="H6" s="61"/>
      <c r="I6" s="61"/>
      <c r="J6" s="61"/>
      <c r="K6" s="61"/>
      <c r="L6" s="61"/>
      <c r="M6" s="61"/>
      <c r="N6" s="61"/>
      <c r="O6" s="61"/>
      <c r="P6" s="61"/>
      <c r="Q6" s="61"/>
      <c r="R6" s="61"/>
      <c r="S6" s="61"/>
      <c r="T6" s="61"/>
      <c r="U6" s="61"/>
      <c r="V6" s="61"/>
      <c r="W6" s="61"/>
      <c r="X6" s="61"/>
      <c r="Y6" s="61"/>
      <c r="Z6" s="61"/>
    </row>
    <row r="7" spans="1:26" ht="15.75" thickBot="1" x14ac:dyDescent="0.3">
      <c r="A7" s="61"/>
      <c r="B7" s="52" t="s">
        <v>420</v>
      </c>
      <c r="C7" s="61"/>
      <c r="D7" s="61"/>
      <c r="E7" s="61"/>
      <c r="F7" s="61"/>
      <c r="G7" s="61"/>
      <c r="H7" s="61"/>
      <c r="I7" s="61"/>
      <c r="J7" s="61"/>
      <c r="K7" s="61"/>
      <c r="L7" s="61"/>
      <c r="M7" s="61"/>
      <c r="N7" s="61"/>
      <c r="O7" s="61"/>
      <c r="P7" s="61"/>
      <c r="Q7" s="61"/>
      <c r="R7" s="61"/>
      <c r="S7" s="61"/>
      <c r="T7" s="61"/>
      <c r="U7" s="61"/>
      <c r="V7" s="61"/>
      <c r="W7" s="61"/>
      <c r="X7" s="61"/>
      <c r="Y7" s="61"/>
      <c r="Z7" s="61"/>
    </row>
    <row r="8" spans="1:26" ht="33" customHeight="1" thickBot="1" x14ac:dyDescent="0.25">
      <c r="A8" s="61"/>
      <c r="B8" s="281" t="s">
        <v>437</v>
      </c>
      <c r="C8" s="316" t="s">
        <v>9</v>
      </c>
      <c r="D8" s="314" t="s">
        <v>10</v>
      </c>
      <c r="E8" s="314" t="s">
        <v>11</v>
      </c>
      <c r="F8" s="314" t="s">
        <v>12</v>
      </c>
      <c r="G8" s="314" t="s">
        <v>13</v>
      </c>
      <c r="H8" s="314" t="s">
        <v>14</v>
      </c>
      <c r="I8" s="314" t="s">
        <v>15</v>
      </c>
      <c r="J8" s="314" t="s">
        <v>16</v>
      </c>
      <c r="K8" s="314" t="s">
        <v>17</v>
      </c>
      <c r="L8" s="314" t="s">
        <v>18</v>
      </c>
      <c r="M8" s="314" t="s">
        <v>19</v>
      </c>
      <c r="N8" s="314" t="s">
        <v>20</v>
      </c>
      <c r="O8" s="314" t="s">
        <v>3</v>
      </c>
      <c r="P8" s="314" t="s">
        <v>58</v>
      </c>
      <c r="Q8" s="314" t="s">
        <v>59</v>
      </c>
      <c r="R8" s="314" t="s">
        <v>60</v>
      </c>
      <c r="S8" s="314" t="s">
        <v>61</v>
      </c>
      <c r="T8" s="314" t="s">
        <v>62</v>
      </c>
      <c r="U8" s="314" t="s">
        <v>63</v>
      </c>
      <c r="V8" s="314" t="s">
        <v>64</v>
      </c>
      <c r="W8" s="314" t="s">
        <v>65</v>
      </c>
      <c r="X8" s="314" t="s">
        <v>66</v>
      </c>
      <c r="Y8" s="314" t="s">
        <v>67</v>
      </c>
      <c r="Z8" s="61"/>
    </row>
    <row r="9" spans="1:26" ht="15" thickBot="1" x14ac:dyDescent="0.25">
      <c r="A9" s="61"/>
      <c r="B9" s="283" t="s">
        <v>439</v>
      </c>
      <c r="C9" s="58">
        <f>D9</f>
        <v>32.46</v>
      </c>
      <c r="D9" s="58">
        <v>32.46</v>
      </c>
      <c r="E9" s="58">
        <v>34.052261573750222</v>
      </c>
      <c r="F9" s="58">
        <v>35.02227301085329</v>
      </c>
      <c r="G9" s="58">
        <v>37.423800324513067</v>
      </c>
      <c r="H9" s="58">
        <v>38.810845346077784</v>
      </c>
      <c r="I9" s="58">
        <v>40.388928583794979</v>
      </c>
      <c r="J9" s="58">
        <v>42.331379911830957</v>
      </c>
      <c r="K9" s="58">
        <v>43.142111516518646</v>
      </c>
      <c r="L9" s="58">
        <v>45.348440032732313</v>
      </c>
      <c r="M9" s="58">
        <v>48.275754139684373</v>
      </c>
      <c r="N9" s="58">
        <v>50.323219078196495</v>
      </c>
      <c r="O9" s="58">
        <v>51.570234513522855</v>
      </c>
      <c r="P9" s="58">
        <v>53.003541566664751</v>
      </c>
      <c r="Q9" s="58">
        <v>53.875727275968607</v>
      </c>
      <c r="R9" s="58">
        <v>55.229984467489544</v>
      </c>
      <c r="S9" s="58">
        <v>57.874966550880401</v>
      </c>
      <c r="T9" s="58">
        <v>59.688296750096114</v>
      </c>
      <c r="U9" s="58">
        <v>61.669646723841531</v>
      </c>
      <c r="V9" s="58">
        <v>63.358814143235051</v>
      </c>
      <c r="W9" s="58">
        <v>63.090501595298306</v>
      </c>
      <c r="X9" s="58">
        <v>64.984282911359429</v>
      </c>
      <c r="Y9" s="58">
        <v>66.896110968709834</v>
      </c>
      <c r="Z9" s="61"/>
    </row>
    <row r="10" spans="1:26" ht="15" thickBot="1" x14ac:dyDescent="0.25">
      <c r="A10" s="61"/>
      <c r="B10" s="283" t="s">
        <v>442</v>
      </c>
      <c r="C10" s="59">
        <f t="shared" ref="C10:C13" si="0">D10</f>
        <v>0.35999999999999943</v>
      </c>
      <c r="D10" s="59">
        <v>0.35999999999999943</v>
      </c>
      <c r="E10" s="59">
        <v>0.37765909323937308</v>
      </c>
      <c r="F10" s="59">
        <v>0.38841707590595576</v>
      </c>
      <c r="G10" s="59">
        <v>0.41505138992067003</v>
      </c>
      <c r="H10" s="59">
        <v>0.430434514004574</v>
      </c>
      <c r="I10" s="59">
        <v>0.44793636137297455</v>
      </c>
      <c r="J10" s="59">
        <v>0.4694792596506332</v>
      </c>
      <c r="K10" s="59">
        <v>0.4784707377063171</v>
      </c>
      <c r="L10" s="59">
        <v>0.50294018520591521</v>
      </c>
      <c r="M10" s="59">
        <v>0.53540577604088213</v>
      </c>
      <c r="N10" s="59">
        <v>0.55811333543287844</v>
      </c>
      <c r="O10" s="59">
        <v>0.57194345116662504</v>
      </c>
      <c r="P10" s="59">
        <v>0.5878396476894423</v>
      </c>
      <c r="Q10" s="59">
        <v>0.59751268697931437</v>
      </c>
      <c r="R10" s="59">
        <v>0.612532175240176</v>
      </c>
      <c r="S10" s="59">
        <v>0.64186654215393446</v>
      </c>
      <c r="T10" s="59">
        <v>0.66197741312489455</v>
      </c>
      <c r="U10" s="59">
        <v>0.6839517196728977</v>
      </c>
      <c r="V10" s="59">
        <v>0.70268555426875423</v>
      </c>
      <c r="W10" s="59">
        <v>0.69970981436556912</v>
      </c>
      <c r="X10" s="59">
        <v>0.72071293432188099</v>
      </c>
      <c r="Y10" s="59">
        <v>0.74191620298010719</v>
      </c>
      <c r="Z10" s="61"/>
    </row>
    <row r="11" spans="1:26" ht="15" thickBot="1" x14ac:dyDescent="0.25">
      <c r="A11" s="61"/>
      <c r="B11" s="283" t="s">
        <v>441</v>
      </c>
      <c r="C11" s="58">
        <f t="shared" si="0"/>
        <v>1.0899999999999963</v>
      </c>
      <c r="D11" s="58">
        <v>1.0899999999999963</v>
      </c>
      <c r="E11" s="58">
        <v>1.1434678100858733</v>
      </c>
      <c r="F11" s="58">
        <v>1.1760405909374541</v>
      </c>
      <c r="G11" s="58">
        <v>1.2566833750375466</v>
      </c>
      <c r="H11" s="58">
        <v>1.3032600562915633</v>
      </c>
      <c r="I11" s="58">
        <v>1.3562517608236533</v>
      </c>
      <c r="J11" s="58">
        <v>1.4214788694976903</v>
      </c>
      <c r="K11" s="58">
        <v>1.4487030669440699</v>
      </c>
      <c r="L11" s="58">
        <v>1.5227911163178476</v>
      </c>
      <c r="M11" s="58">
        <v>1.6210897107903506</v>
      </c>
      <c r="N11" s="58">
        <v>1.6898431545050201</v>
      </c>
      <c r="O11" s="58">
        <v>1.7317176715877665</v>
      </c>
      <c r="P11" s="58">
        <v>1.7798478221707938</v>
      </c>
      <c r="Q11" s="58">
        <v>1.8091356355762542</v>
      </c>
      <c r="R11" s="58">
        <v>1.8546113083660742</v>
      </c>
      <c r="S11" s="58">
        <v>1.9434292526327397</v>
      </c>
      <c r="T11" s="58">
        <v>2.0043205008503975</v>
      </c>
      <c r="U11" s="58">
        <v>2.0708538178985378</v>
      </c>
      <c r="V11" s="58">
        <v>2.1275757059804477</v>
      </c>
      <c r="W11" s="58">
        <v>2.1185658268291476</v>
      </c>
      <c r="X11" s="58">
        <v>2.1821586066968877</v>
      </c>
      <c r="Y11" s="58">
        <v>2.2463573923565292</v>
      </c>
      <c r="Z11" s="61"/>
    </row>
    <row r="12" spans="1:26" ht="15" thickBot="1" x14ac:dyDescent="0.25">
      <c r="A12" s="61"/>
      <c r="B12" s="283" t="s">
        <v>440</v>
      </c>
      <c r="C12" s="59">
        <f t="shared" si="0"/>
        <v>6.3900000000000006</v>
      </c>
      <c r="D12" s="59">
        <v>6.3900000000000006</v>
      </c>
      <c r="E12" s="59">
        <v>6.7034489049988863</v>
      </c>
      <c r="F12" s="59">
        <v>6.8944030973306312</v>
      </c>
      <c r="G12" s="59">
        <v>7.3671621710917563</v>
      </c>
      <c r="H12" s="59">
        <v>7.6402126235809362</v>
      </c>
      <c r="I12" s="59">
        <v>7.9508704143699944</v>
      </c>
      <c r="J12" s="59">
        <v>8.3332568587985207</v>
      </c>
      <c r="K12" s="59">
        <v>8.4928555942869508</v>
      </c>
      <c r="L12" s="59">
        <v>8.9271882874047961</v>
      </c>
      <c r="M12" s="59">
        <v>9.5034525247253043</v>
      </c>
      <c r="N12" s="59">
        <v>9.9065117039333259</v>
      </c>
      <c r="O12" s="59">
        <v>10.151996258207369</v>
      </c>
      <c r="P12" s="59">
        <v>10.434153746487603</v>
      </c>
      <c r="Q12" s="59">
        <v>10.605850193882908</v>
      </c>
      <c r="R12" s="59">
        <v>10.872446110513195</v>
      </c>
      <c r="S12" s="59">
        <v>11.393131123232465</v>
      </c>
      <c r="T12" s="59">
        <v>11.750099082967161</v>
      </c>
      <c r="U12" s="59">
        <v>12.140143024194302</v>
      </c>
      <c r="V12" s="59">
        <v>12.472668588270849</v>
      </c>
      <c r="W12" s="59">
        <v>12.419849204989404</v>
      </c>
      <c r="X12" s="59">
        <v>12.792654584213992</v>
      </c>
      <c r="Y12" s="59">
        <v>13.169012602897567</v>
      </c>
      <c r="Z12" s="61"/>
    </row>
    <row r="13" spans="1:26" ht="15" thickBot="1" x14ac:dyDescent="0.25">
      <c r="A13" s="61"/>
      <c r="B13" s="283" t="s">
        <v>438</v>
      </c>
      <c r="C13" s="58">
        <f t="shared" si="0"/>
        <v>176.07</v>
      </c>
      <c r="D13" s="58">
        <v>176.07</v>
      </c>
      <c r="E13" s="58">
        <v>184.70676818515716</v>
      </c>
      <c r="F13" s="58">
        <v>189.96831820766909</v>
      </c>
      <c r="G13" s="58">
        <v>202.99471728703068</v>
      </c>
      <c r="H13" s="58">
        <v>210.51834689106335</v>
      </c>
      <c r="I13" s="58">
        <v>219.07820874149053</v>
      </c>
      <c r="J13" s="58">
        <v>229.61448124079101</v>
      </c>
      <c r="K13" s="58">
        <v>234.01206329985945</v>
      </c>
      <c r="L13" s="58">
        <v>245.97966224778736</v>
      </c>
      <c r="M13" s="58">
        <v>261.85804163198486</v>
      </c>
      <c r="N13" s="58">
        <v>272.96393047128947</v>
      </c>
      <c r="O13" s="58">
        <v>279.72800957473714</v>
      </c>
      <c r="P13" s="58">
        <v>287.50257435744487</v>
      </c>
      <c r="Q13" s="58">
        <v>292.23349665680195</v>
      </c>
      <c r="R13" s="58">
        <v>299.57927804038451</v>
      </c>
      <c r="S13" s="58">
        <v>313.9262279917902</v>
      </c>
      <c r="T13" s="58">
        <v>323.76211980250832</v>
      </c>
      <c r="U13" s="58">
        <v>334.5093868966967</v>
      </c>
      <c r="V13" s="58">
        <v>343.67179316695598</v>
      </c>
      <c r="W13" s="58">
        <v>342.21640837597562</v>
      </c>
      <c r="X13" s="58">
        <v>352.48868429461027</v>
      </c>
      <c r="Y13" s="58">
        <v>362.85884960753958</v>
      </c>
      <c r="Z13" s="61"/>
    </row>
    <row r="14" spans="1:26" x14ac:dyDescent="0.2">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row>
    <row r="15" spans="1:26" ht="15.75" thickBot="1" x14ac:dyDescent="0.3">
      <c r="A15" s="61"/>
      <c r="B15" s="52" t="s">
        <v>443</v>
      </c>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ht="33" customHeight="1" thickBot="1" x14ac:dyDescent="0.25">
      <c r="A16" s="61"/>
      <c r="B16" s="281" t="s">
        <v>437</v>
      </c>
      <c r="C16" s="316">
        <v>2017</v>
      </c>
      <c r="D16" s="314">
        <v>2018</v>
      </c>
      <c r="E16" s="314">
        <v>2019</v>
      </c>
      <c r="F16" s="314">
        <v>2020</v>
      </c>
      <c r="G16" s="314">
        <v>2021</v>
      </c>
      <c r="H16" s="314">
        <v>2022</v>
      </c>
      <c r="I16" s="314">
        <v>2023</v>
      </c>
      <c r="J16" s="314">
        <v>2024</v>
      </c>
      <c r="K16" s="314">
        <v>2025</v>
      </c>
      <c r="L16" s="314">
        <v>2026</v>
      </c>
      <c r="M16" s="314">
        <v>2027</v>
      </c>
      <c r="N16" s="314">
        <v>2028</v>
      </c>
      <c r="O16" s="314">
        <v>2029</v>
      </c>
      <c r="P16" s="314">
        <v>2030</v>
      </c>
      <c r="Q16" s="314">
        <v>2031</v>
      </c>
      <c r="R16" s="314">
        <v>2032</v>
      </c>
      <c r="S16" s="314">
        <v>2033</v>
      </c>
      <c r="T16" s="314">
        <v>2034</v>
      </c>
      <c r="U16" s="314">
        <v>2035</v>
      </c>
      <c r="V16" s="314">
        <v>2036</v>
      </c>
      <c r="W16" s="314">
        <v>2037</v>
      </c>
      <c r="X16" s="314">
        <v>2038</v>
      </c>
      <c r="Y16" s="314">
        <v>2039</v>
      </c>
      <c r="Z16" s="61"/>
    </row>
    <row r="17" spans="1:26" ht="15" thickBot="1" x14ac:dyDescent="0.25">
      <c r="A17" s="61"/>
      <c r="B17" s="283" t="s">
        <v>439</v>
      </c>
      <c r="C17" s="58">
        <f>D17</f>
        <v>32.46</v>
      </c>
      <c r="D17" s="58">
        <v>32.46</v>
      </c>
      <c r="E17" s="58">
        <v>34.141380315506098</v>
      </c>
      <c r="F17" s="58">
        <v>35.664226143130115</v>
      </c>
      <c r="G17" s="58">
        <v>37.571139572848288</v>
      </c>
      <c r="H17" s="58">
        <v>39.43114934385639</v>
      </c>
      <c r="I17" s="58">
        <v>41.096475314356923</v>
      </c>
      <c r="J17" s="58">
        <v>42.568689927520587</v>
      </c>
      <c r="K17" s="58">
        <v>44.340209411593754</v>
      </c>
      <c r="L17" s="58">
        <v>47.149774169659288</v>
      </c>
      <c r="M17" s="58">
        <v>49.178759878696489</v>
      </c>
      <c r="N17" s="58">
        <v>50.899191565740409</v>
      </c>
      <c r="O17" s="58">
        <v>52.208168356423357</v>
      </c>
      <c r="P17" s="58">
        <v>54.217184048967134</v>
      </c>
      <c r="Q17" s="58">
        <v>56.299942018023238</v>
      </c>
      <c r="R17" s="58">
        <v>58.380598882754995</v>
      </c>
      <c r="S17" s="58">
        <v>60.198750086771895</v>
      </c>
      <c r="T17" s="58">
        <v>61.695844218797021</v>
      </c>
      <c r="U17" s="58">
        <v>63.03911551684476</v>
      </c>
      <c r="V17" s="58">
        <v>65.832083320981837</v>
      </c>
      <c r="W17" s="58">
        <v>67.076553217790092</v>
      </c>
      <c r="X17" s="58">
        <v>69.042490091742138</v>
      </c>
      <c r="Y17" s="58">
        <v>71.027678117263704</v>
      </c>
      <c r="Z17" s="61"/>
    </row>
    <row r="18" spans="1:26" ht="15" thickBot="1" x14ac:dyDescent="0.25">
      <c r="A18" s="61"/>
      <c r="B18" s="283" t="s">
        <v>442</v>
      </c>
      <c r="C18" s="59">
        <f t="shared" ref="C18:C21" si="1">D18</f>
        <v>0.35999999999999943</v>
      </c>
      <c r="D18" s="59">
        <v>0.35999999999999943</v>
      </c>
      <c r="E18" s="59">
        <v>0.37864747115163766</v>
      </c>
      <c r="F18" s="59">
        <v>0.39553670399034502</v>
      </c>
      <c r="G18" s="59">
        <v>0.41668546661198747</v>
      </c>
      <c r="H18" s="59">
        <v>0.43731404078213387</v>
      </c>
      <c r="I18" s="59">
        <v>0.45578346004831616</v>
      </c>
      <c r="J18" s="59">
        <v>0.47211116370632311</v>
      </c>
      <c r="K18" s="59">
        <v>0.4917583298882775</v>
      </c>
      <c r="L18" s="59">
        <v>0.52291801297219109</v>
      </c>
      <c r="M18" s="59">
        <v>0.54542062712047823</v>
      </c>
      <c r="N18" s="59">
        <v>0.56450120035940898</v>
      </c>
      <c r="O18" s="59">
        <v>0.57901850302872049</v>
      </c>
      <c r="P18" s="59">
        <v>0.60129963825102095</v>
      </c>
      <c r="Q18" s="59">
        <v>0.6243986175751246</v>
      </c>
      <c r="R18" s="59">
        <v>0.64747429444830118</v>
      </c>
      <c r="S18" s="59">
        <v>0.6676386331250157</v>
      </c>
      <c r="T18" s="59">
        <v>0.68424226490348161</v>
      </c>
      <c r="U18" s="59">
        <v>0.69913991331066683</v>
      </c>
      <c r="V18" s="59">
        <v>0.73011552666523016</v>
      </c>
      <c r="W18" s="59">
        <v>0.74391741091818631</v>
      </c>
      <c r="X18" s="59">
        <v>0.76572077735757205</v>
      </c>
      <c r="Y18" s="59">
        <v>0.78773765009903229</v>
      </c>
      <c r="Z18" s="61"/>
    </row>
    <row r="19" spans="1:26" ht="15" thickBot="1" x14ac:dyDescent="0.25">
      <c r="A19" s="61"/>
      <c r="B19" s="283" t="s">
        <v>441</v>
      </c>
      <c r="C19" s="58">
        <f t="shared" si="1"/>
        <v>1.0899999999999963</v>
      </c>
      <c r="D19" s="58">
        <v>1.0899999999999963</v>
      </c>
      <c r="E19" s="58">
        <v>1.1464603987646811</v>
      </c>
      <c r="F19" s="58">
        <v>1.1975972426374568</v>
      </c>
      <c r="G19" s="58">
        <v>1.2616309961307692</v>
      </c>
      <c r="H19" s="58">
        <v>1.3240897345903733</v>
      </c>
      <c r="I19" s="58">
        <v>1.3800110318129697</v>
      </c>
      <c r="J19" s="58">
        <v>1.4294476901108268</v>
      </c>
      <c r="K19" s="58">
        <v>1.4889349432728665</v>
      </c>
      <c r="L19" s="58">
        <v>1.5832795392769086</v>
      </c>
      <c r="M19" s="58">
        <v>1.6514124543370059</v>
      </c>
      <c r="N19" s="58">
        <v>1.7091841899771154</v>
      </c>
      <c r="O19" s="58">
        <v>1.7531393563925306</v>
      </c>
      <c r="P19" s="58">
        <v>1.8206016824822484</v>
      </c>
      <c r="Q19" s="58">
        <v>1.8905402587690929</v>
      </c>
      <c r="R19" s="58">
        <v>1.9604082804128851</v>
      </c>
      <c r="S19" s="58">
        <v>2.0214614169618201</v>
      </c>
      <c r="T19" s="58">
        <v>2.0717335242910693</v>
      </c>
      <c r="U19" s="58">
        <v>2.1168402930794841</v>
      </c>
      <c r="V19" s="58">
        <v>2.2106275668474922</v>
      </c>
      <c r="W19" s="58">
        <v>2.2524166052800467</v>
      </c>
      <c r="X19" s="58">
        <v>2.3184323536659974</v>
      </c>
      <c r="Y19" s="58">
        <v>2.3850945516887379</v>
      </c>
      <c r="Z19" s="61"/>
    </row>
    <row r="20" spans="1:26" ht="15" thickBot="1" x14ac:dyDescent="0.25">
      <c r="A20" s="61"/>
      <c r="B20" s="283" t="s">
        <v>440</v>
      </c>
      <c r="C20" s="59">
        <f t="shared" si="1"/>
        <v>6.3900000000000006</v>
      </c>
      <c r="D20" s="59">
        <v>6.3900000000000006</v>
      </c>
      <c r="E20" s="59">
        <v>6.7209926129415933</v>
      </c>
      <c r="F20" s="59">
        <v>7.0207764958287555</v>
      </c>
      <c r="G20" s="59">
        <v>7.3961670323629249</v>
      </c>
      <c r="H20" s="59">
        <v>7.7623242238829988</v>
      </c>
      <c r="I20" s="59">
        <v>8.0901564158576846</v>
      </c>
      <c r="J20" s="59">
        <v>8.3799731557873116</v>
      </c>
      <c r="K20" s="59">
        <v>8.7287103555170518</v>
      </c>
      <c r="L20" s="59">
        <v>9.2817947302563866</v>
      </c>
      <c r="M20" s="59">
        <v>9.6812161313884673</v>
      </c>
      <c r="N20" s="59">
        <v>10.01989630637955</v>
      </c>
      <c r="O20" s="59">
        <v>10.277578428759846</v>
      </c>
      <c r="P20" s="59">
        <v>10.673068578955615</v>
      </c>
      <c r="Q20" s="59">
        <v>11.083075461958337</v>
      </c>
      <c r="R20" s="59">
        <v>11.492668726457289</v>
      </c>
      <c r="S20" s="59">
        <v>11.850585737968942</v>
      </c>
      <c r="T20" s="59">
        <v>12.145300202036736</v>
      </c>
      <c r="U20" s="59">
        <v>12.409733461264253</v>
      </c>
      <c r="V20" s="59">
        <v>12.959550598307871</v>
      </c>
      <c r="W20" s="59">
        <v>13.20453404379785</v>
      </c>
      <c r="X20" s="59">
        <v>13.591543798097106</v>
      </c>
      <c r="Y20" s="59">
        <v>13.982343289258012</v>
      </c>
      <c r="Z20" s="61"/>
    </row>
    <row r="21" spans="1:26" ht="15" thickBot="1" x14ac:dyDescent="0.25">
      <c r="A21" s="61"/>
      <c r="B21" s="283" t="s">
        <v>438</v>
      </c>
      <c r="C21" s="58">
        <f t="shared" si="1"/>
        <v>156.07</v>
      </c>
      <c r="D21" s="58">
        <v>156.07</v>
      </c>
      <c r="E21" s="58">
        <v>164.15419672954519</v>
      </c>
      <c r="F21" s="58">
        <v>171.47614831048418</v>
      </c>
      <c r="G21" s="58">
        <v>180.64472437259494</v>
      </c>
      <c r="H21" s="58">
        <v>189.58778429130211</v>
      </c>
      <c r="I21" s="58">
        <v>197.59479058261505</v>
      </c>
      <c r="J21" s="58">
        <v>204.6733036656851</v>
      </c>
      <c r="K21" s="58">
        <v>213.19089596017983</v>
      </c>
      <c r="L21" s="58">
        <v>226.69948412380546</v>
      </c>
      <c r="M21" s="58">
        <v>236.45499242970305</v>
      </c>
      <c r="N21" s="58">
        <v>244.72695094470444</v>
      </c>
      <c r="O21" s="58">
        <v>251.02060491025858</v>
      </c>
      <c r="P21" s="58">
        <v>260.68009594954714</v>
      </c>
      <c r="Q21" s="58">
        <v>270.69414512485793</v>
      </c>
      <c r="R21" s="58">
        <v>280.69809204040587</v>
      </c>
      <c r="S21" s="58">
        <v>289.43989297727944</v>
      </c>
      <c r="T21" s="58">
        <v>296.63802856523881</v>
      </c>
      <c r="U21" s="58">
        <v>303.09657297331989</v>
      </c>
      <c r="V21" s="58">
        <v>316.52536179623036</v>
      </c>
      <c r="W21" s="58">
        <v>322.50886200556073</v>
      </c>
      <c r="X21" s="58">
        <v>331.9612270061059</v>
      </c>
      <c r="Y21" s="58">
        <v>341.50615291932678</v>
      </c>
      <c r="Z21" s="61"/>
    </row>
    <row r="22" spans="1:26" x14ac:dyDescent="0.2">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ht="15" x14ac:dyDescent="0.25">
      <c r="A23" s="61"/>
      <c r="B23" s="52" t="s">
        <v>428</v>
      </c>
      <c r="C23" s="61"/>
      <c r="D23" s="61"/>
      <c r="E23" s="61"/>
      <c r="F23" s="61"/>
      <c r="G23" s="61"/>
      <c r="H23" s="61"/>
      <c r="I23" s="61"/>
      <c r="J23" s="61"/>
      <c r="K23" s="61"/>
      <c r="L23" s="61"/>
      <c r="M23" s="61"/>
      <c r="N23" s="61"/>
      <c r="O23" s="61"/>
      <c r="P23" s="61"/>
      <c r="Q23" s="61"/>
      <c r="R23" s="61"/>
      <c r="S23" s="61"/>
      <c r="T23" s="61"/>
      <c r="U23" s="61"/>
      <c r="V23" s="61"/>
      <c r="W23" s="61"/>
      <c r="X23" s="61"/>
      <c r="Y23" s="61"/>
      <c r="Z23" s="61"/>
    </row>
    <row r="24" spans="1:26" ht="15.75" thickBot="1" x14ac:dyDescent="0.3">
      <c r="A24" s="61"/>
      <c r="B24" s="52" t="s">
        <v>420</v>
      </c>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ht="33" customHeight="1" thickBot="1" x14ac:dyDescent="0.25">
      <c r="A25" s="61"/>
      <c r="B25" s="281" t="s">
        <v>437</v>
      </c>
      <c r="C25" s="316" t="s">
        <v>9</v>
      </c>
      <c r="D25" s="314" t="s">
        <v>10</v>
      </c>
      <c r="E25" s="314" t="s">
        <v>11</v>
      </c>
      <c r="F25" s="314" t="s">
        <v>12</v>
      </c>
      <c r="G25" s="314" t="s">
        <v>13</v>
      </c>
      <c r="H25" s="314" t="s">
        <v>14</v>
      </c>
      <c r="I25" s="314" t="s">
        <v>15</v>
      </c>
      <c r="J25" s="314" t="s">
        <v>16</v>
      </c>
      <c r="K25" s="314" t="s">
        <v>17</v>
      </c>
      <c r="L25" s="314" t="s">
        <v>18</v>
      </c>
      <c r="M25" s="314" t="s">
        <v>19</v>
      </c>
      <c r="N25" s="314" t="s">
        <v>20</v>
      </c>
      <c r="O25" s="314" t="s">
        <v>3</v>
      </c>
      <c r="P25" s="314" t="s">
        <v>58</v>
      </c>
      <c r="Q25" s="314" t="s">
        <v>59</v>
      </c>
      <c r="R25" s="314" t="s">
        <v>60</v>
      </c>
      <c r="S25" s="314" t="s">
        <v>61</v>
      </c>
      <c r="T25" s="314" t="s">
        <v>62</v>
      </c>
      <c r="U25" s="314" t="s">
        <v>63</v>
      </c>
      <c r="V25" s="314" t="s">
        <v>64</v>
      </c>
      <c r="W25" s="314" t="s">
        <v>65</v>
      </c>
      <c r="X25" s="314" t="s">
        <v>66</v>
      </c>
      <c r="Y25" s="314" t="s">
        <v>67</v>
      </c>
      <c r="Z25" s="61"/>
    </row>
    <row r="26" spans="1:26" ht="15" thickBot="1" x14ac:dyDescent="0.25">
      <c r="A26" s="61"/>
      <c r="B26" s="283" t="s">
        <v>439</v>
      </c>
      <c r="C26" s="58">
        <f>D26</f>
        <v>77.73</v>
      </c>
      <c r="D26" s="58">
        <v>77.73</v>
      </c>
      <c r="E26" s="58">
        <v>92.856303121981099</v>
      </c>
      <c r="F26" s="58">
        <v>108.04277029276845</v>
      </c>
      <c r="G26" s="58">
        <v>124.33735301764179</v>
      </c>
      <c r="H26" s="58">
        <v>139.65788225546632</v>
      </c>
      <c r="I26" s="58">
        <v>155.30281100619925</v>
      </c>
      <c r="J26" s="58">
        <v>170.67087797799726</v>
      </c>
      <c r="K26" s="58">
        <v>189.08363210297296</v>
      </c>
      <c r="L26" s="58">
        <v>208.15855524787338</v>
      </c>
      <c r="M26" s="58">
        <v>227.30395702991146</v>
      </c>
      <c r="N26" s="58">
        <v>242.26353806796442</v>
      </c>
      <c r="O26" s="58">
        <v>257.6906947457054</v>
      </c>
      <c r="P26" s="58">
        <v>278.04381284226758</v>
      </c>
      <c r="Q26" s="58">
        <v>292.77943630561629</v>
      </c>
      <c r="R26" s="58">
        <v>309.59828543923493</v>
      </c>
      <c r="S26" s="58">
        <v>328.5481338300325</v>
      </c>
      <c r="T26" s="58">
        <v>345.64935426376564</v>
      </c>
      <c r="U26" s="58">
        <v>363.78844629753553</v>
      </c>
      <c r="V26" s="58">
        <v>389.44792347214565</v>
      </c>
      <c r="W26" s="58">
        <v>404.09809685768295</v>
      </c>
      <c r="X26" s="58">
        <v>423.51578440707192</v>
      </c>
      <c r="Y26" s="58">
        <v>443.14555067345162</v>
      </c>
      <c r="Z26" s="61"/>
    </row>
    <row r="27" spans="1:26" ht="15" thickBot="1" x14ac:dyDescent="0.25">
      <c r="A27" s="61"/>
      <c r="B27" s="283" t="s">
        <v>442</v>
      </c>
      <c r="C27" s="59">
        <f t="shared" ref="C27:C30" si="2">D27</f>
        <v>0.26999999999999602</v>
      </c>
      <c r="D27" s="59">
        <v>0.26999999999999602</v>
      </c>
      <c r="E27" s="59">
        <v>0.32254215673400211</v>
      </c>
      <c r="F27" s="59">
        <v>0.37529329704162251</v>
      </c>
      <c r="G27" s="59">
        <v>0.4318935457964983</v>
      </c>
      <c r="H27" s="59">
        <v>0.48511035905022482</v>
      </c>
      <c r="I27" s="59">
        <v>0.53945399423221829</v>
      </c>
      <c r="J27" s="59">
        <v>0.59283593276799706</v>
      </c>
      <c r="K27" s="59">
        <v>0.65679378190918669</v>
      </c>
      <c r="L27" s="59">
        <v>0.72305171641482957</v>
      </c>
      <c r="M27" s="59">
        <v>0.78955446285959852</v>
      </c>
      <c r="N27" s="59">
        <v>0.84151750004312476</v>
      </c>
      <c r="O27" s="59">
        <v>0.89510469035565166</v>
      </c>
      <c r="P27" s="59">
        <v>0.96580251469725908</v>
      </c>
      <c r="Q27" s="59">
        <v>1.016987621285466</v>
      </c>
      <c r="R27" s="59">
        <v>1.0754089420892683</v>
      </c>
      <c r="S27" s="59">
        <v>1.1412324216404386</v>
      </c>
      <c r="T27" s="59">
        <v>1.2006345767555899</v>
      </c>
      <c r="U27" s="59">
        <v>1.2636418435652672</v>
      </c>
      <c r="V27" s="59">
        <v>1.352771636915918</v>
      </c>
      <c r="W27" s="59">
        <v>1.4036599273326829</v>
      </c>
      <c r="X27" s="59">
        <v>1.4711084753622572</v>
      </c>
      <c r="Y27" s="59">
        <v>1.5392936920343345</v>
      </c>
      <c r="Z27" s="61"/>
    </row>
    <row r="28" spans="1:26" ht="15" thickBot="1" x14ac:dyDescent="0.25">
      <c r="A28" s="61"/>
      <c r="B28" s="283" t="s">
        <v>441</v>
      </c>
      <c r="C28" s="58">
        <f t="shared" si="2"/>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61"/>
    </row>
    <row r="29" spans="1:26" ht="15" thickBot="1" x14ac:dyDescent="0.25">
      <c r="A29" s="61"/>
      <c r="B29" s="283" t="s">
        <v>440</v>
      </c>
      <c r="C29" s="59">
        <f t="shared" si="2"/>
        <v>27.010000000000005</v>
      </c>
      <c r="D29" s="59">
        <v>27.010000000000005</v>
      </c>
      <c r="E29" s="59">
        <v>32.266161679206363</v>
      </c>
      <c r="F29" s="59">
        <v>37.543229455907337</v>
      </c>
      <c r="G29" s="59">
        <v>43.205350636903461</v>
      </c>
      <c r="H29" s="59">
        <v>48.52900295536017</v>
      </c>
      <c r="I29" s="59">
        <v>53.965379200790466</v>
      </c>
      <c r="J29" s="59">
        <v>59.305550163202184</v>
      </c>
      <c r="K29" s="59">
        <v>65.703703886547004</v>
      </c>
      <c r="L29" s="59">
        <v>72.331951334684902</v>
      </c>
      <c r="M29" s="59">
        <v>78.984689043842849</v>
      </c>
      <c r="N29" s="59">
        <v>84.182917319126631</v>
      </c>
      <c r="O29" s="59">
        <v>89.543621061128249</v>
      </c>
      <c r="P29" s="59">
        <v>96.616021933225795</v>
      </c>
      <c r="Q29" s="59">
        <v>101.73642833673858</v>
      </c>
      <c r="R29" s="59">
        <v>107.58072416973795</v>
      </c>
      <c r="S29" s="59">
        <v>114.16551003150869</v>
      </c>
      <c r="T29" s="59">
        <v>120.10792562285224</v>
      </c>
      <c r="U29" s="59">
        <v>126.4109859062965</v>
      </c>
      <c r="V29" s="59">
        <v>135.32726634481725</v>
      </c>
      <c r="W29" s="59">
        <v>140.41798013799058</v>
      </c>
      <c r="X29" s="59">
        <v>147.16533303531457</v>
      </c>
      <c r="Y29" s="59">
        <v>153.98638008092013</v>
      </c>
      <c r="Z29" s="61"/>
    </row>
    <row r="30" spans="1:26" ht="15" thickBot="1" x14ac:dyDescent="0.25">
      <c r="A30" s="61"/>
      <c r="B30" s="283" t="s">
        <v>438</v>
      </c>
      <c r="C30" s="58">
        <f t="shared" si="2"/>
        <v>0</v>
      </c>
      <c r="D30" s="58">
        <v>0</v>
      </c>
      <c r="E30" s="58">
        <v>0</v>
      </c>
      <c r="F30" s="58">
        <v>0</v>
      </c>
      <c r="G30" s="58">
        <v>0</v>
      </c>
      <c r="H30" s="58">
        <v>0</v>
      </c>
      <c r="I30" s="58">
        <v>0</v>
      </c>
      <c r="J30" s="58">
        <v>0</v>
      </c>
      <c r="K30" s="58">
        <v>0</v>
      </c>
      <c r="L30" s="58">
        <v>0</v>
      </c>
      <c r="M30" s="58">
        <v>0</v>
      </c>
      <c r="N30" s="58">
        <v>0</v>
      </c>
      <c r="O30" s="58">
        <v>0</v>
      </c>
      <c r="P30" s="58">
        <v>0</v>
      </c>
      <c r="Q30" s="58">
        <v>0</v>
      </c>
      <c r="R30" s="58">
        <v>0</v>
      </c>
      <c r="S30" s="58">
        <v>0</v>
      </c>
      <c r="T30" s="58">
        <v>0</v>
      </c>
      <c r="U30" s="58">
        <v>0</v>
      </c>
      <c r="V30" s="58">
        <v>0</v>
      </c>
      <c r="W30" s="58">
        <v>0</v>
      </c>
      <c r="X30" s="58">
        <v>0</v>
      </c>
      <c r="Y30" s="58">
        <v>0</v>
      </c>
      <c r="Z30" s="61"/>
    </row>
    <row r="31" spans="1:26" x14ac:dyDescent="0.2">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ht="15.75" thickBot="1" x14ac:dyDescent="0.3">
      <c r="A32" s="61"/>
      <c r="B32" s="52" t="s">
        <v>443</v>
      </c>
      <c r="C32" s="61"/>
      <c r="D32" s="61"/>
      <c r="E32" s="61"/>
      <c r="F32" s="61"/>
      <c r="G32" s="61"/>
      <c r="H32" s="61"/>
      <c r="I32" s="61"/>
      <c r="J32" s="61"/>
      <c r="K32" s="61"/>
      <c r="L32" s="61"/>
      <c r="M32" s="61"/>
      <c r="N32" s="61"/>
      <c r="O32" s="61"/>
      <c r="P32" s="61"/>
      <c r="Q32" s="61"/>
      <c r="R32" s="61"/>
      <c r="S32" s="61"/>
      <c r="T32" s="61"/>
      <c r="U32" s="61"/>
      <c r="V32" s="61"/>
      <c r="W32" s="61"/>
      <c r="X32" s="61"/>
      <c r="Y32" s="61"/>
      <c r="Z32" s="61"/>
    </row>
    <row r="33" spans="1:26" ht="33" customHeight="1" thickBot="1" x14ac:dyDescent="0.25">
      <c r="A33" s="61"/>
      <c r="B33" s="281" t="s">
        <v>437</v>
      </c>
      <c r="C33" s="316">
        <v>2017</v>
      </c>
      <c r="D33" s="314">
        <v>2018</v>
      </c>
      <c r="E33" s="314">
        <v>2019</v>
      </c>
      <c r="F33" s="314">
        <v>2020</v>
      </c>
      <c r="G33" s="314">
        <v>2021</v>
      </c>
      <c r="H33" s="314">
        <v>2022</v>
      </c>
      <c r="I33" s="314">
        <v>2023</v>
      </c>
      <c r="J33" s="314">
        <v>2024</v>
      </c>
      <c r="K33" s="314">
        <v>2025</v>
      </c>
      <c r="L33" s="314">
        <v>2026</v>
      </c>
      <c r="M33" s="314">
        <v>2027</v>
      </c>
      <c r="N33" s="314">
        <v>2028</v>
      </c>
      <c r="O33" s="314">
        <v>2029</v>
      </c>
      <c r="P33" s="314">
        <v>2030</v>
      </c>
      <c r="Q33" s="314">
        <v>2031</v>
      </c>
      <c r="R33" s="314">
        <v>2032</v>
      </c>
      <c r="S33" s="314">
        <v>2033</v>
      </c>
      <c r="T33" s="314">
        <v>2034</v>
      </c>
      <c r="U33" s="314">
        <v>2035</v>
      </c>
      <c r="V33" s="314">
        <v>2036</v>
      </c>
      <c r="W33" s="314">
        <v>2037</v>
      </c>
      <c r="X33" s="314">
        <v>2038</v>
      </c>
      <c r="Y33" s="314">
        <v>2039</v>
      </c>
      <c r="Z33" s="61"/>
    </row>
    <row r="34" spans="1:26" ht="15" thickBot="1" x14ac:dyDescent="0.25">
      <c r="A34" s="61"/>
      <c r="B34" s="283" t="s">
        <v>439</v>
      </c>
      <c r="C34" s="58">
        <f>D34</f>
        <v>77.73</v>
      </c>
      <c r="D34" s="58">
        <v>77.73</v>
      </c>
      <c r="E34" s="58">
        <v>91.109546000353433</v>
      </c>
      <c r="F34" s="58">
        <v>106.55444289267804</v>
      </c>
      <c r="G34" s="58">
        <v>121.68010997477192</v>
      </c>
      <c r="H34" s="58">
        <v>137.06066413164385</v>
      </c>
      <c r="I34" s="58">
        <v>153.30861796726077</v>
      </c>
      <c r="J34" s="58">
        <v>167.85063374506268</v>
      </c>
      <c r="K34" s="58">
        <v>185.99395815165079</v>
      </c>
      <c r="L34" s="58">
        <v>204.66044728748088</v>
      </c>
      <c r="M34" s="58">
        <v>222.67531277372373</v>
      </c>
      <c r="N34" s="58">
        <v>240.95822657983027</v>
      </c>
      <c r="O34" s="58">
        <v>255.92112332984158</v>
      </c>
      <c r="P34" s="58">
        <v>273.45975506487036</v>
      </c>
      <c r="Q34" s="58">
        <v>293.9347087229707</v>
      </c>
      <c r="R34" s="58">
        <v>312.01227646287754</v>
      </c>
      <c r="S34" s="58">
        <v>332.78796917990798</v>
      </c>
      <c r="T34" s="58">
        <v>355.14661097489602</v>
      </c>
      <c r="U34" s="58">
        <v>371.32824569988247</v>
      </c>
      <c r="V34" s="58">
        <v>397.05796994131032</v>
      </c>
      <c r="W34" s="58">
        <v>414.32117516303174</v>
      </c>
      <c r="X34" s="58">
        <v>435.56026984335955</v>
      </c>
      <c r="Y34" s="58">
        <v>457.14168179750618</v>
      </c>
      <c r="Z34" s="61"/>
    </row>
    <row r="35" spans="1:26" ht="15" thickBot="1" x14ac:dyDescent="0.25">
      <c r="A35" s="61"/>
      <c r="B35" s="283" t="s">
        <v>442</v>
      </c>
      <c r="C35" s="59">
        <f t="shared" ref="C35:C38" si="3">D35</f>
        <v>0.26999999999999602</v>
      </c>
      <c r="D35" s="59">
        <v>0.26999999999999602</v>
      </c>
      <c r="E35" s="59">
        <v>0.31647468699466685</v>
      </c>
      <c r="F35" s="59">
        <v>0.37012349904829023</v>
      </c>
      <c r="G35" s="59">
        <v>0.42266344645811671</v>
      </c>
      <c r="H35" s="59">
        <v>0.47608876000958844</v>
      </c>
      <c r="I35" s="59">
        <v>0.53252704041119614</v>
      </c>
      <c r="J35" s="59">
        <v>0.5830396386359098</v>
      </c>
      <c r="K35" s="59">
        <v>0.64606160685639225</v>
      </c>
      <c r="L35" s="59">
        <v>0.71090082037335378</v>
      </c>
      <c r="M35" s="59">
        <v>0.77347657852703833</v>
      </c>
      <c r="N35" s="59">
        <v>0.83698341922749364</v>
      </c>
      <c r="O35" s="59">
        <v>0.88895797374317453</v>
      </c>
      <c r="P35" s="59">
        <v>0.94987950427781698</v>
      </c>
      <c r="Q35" s="59">
        <v>1.0210005320365667</v>
      </c>
      <c r="R35" s="59">
        <v>1.0837940903766139</v>
      </c>
      <c r="S35" s="59">
        <v>1.1559597540019695</v>
      </c>
      <c r="T35" s="59">
        <v>1.2336238899166005</v>
      </c>
      <c r="U35" s="59">
        <v>1.289831806753682</v>
      </c>
      <c r="V35" s="59">
        <v>1.3792056076694621</v>
      </c>
      <c r="W35" s="59">
        <v>1.4391704270424839</v>
      </c>
      <c r="X35" s="59">
        <v>1.5129457462717255</v>
      </c>
      <c r="Y35" s="59">
        <v>1.5879101258885271</v>
      </c>
      <c r="Z35" s="61"/>
    </row>
    <row r="36" spans="1:26" ht="15" thickBot="1" x14ac:dyDescent="0.25">
      <c r="A36" s="61"/>
      <c r="B36" s="283" t="s">
        <v>441</v>
      </c>
      <c r="C36" s="58">
        <f t="shared" si="3"/>
        <v>0</v>
      </c>
      <c r="D36" s="58">
        <v>0</v>
      </c>
      <c r="E36" s="58">
        <v>0</v>
      </c>
      <c r="F36" s="58">
        <v>0</v>
      </c>
      <c r="G36" s="58">
        <v>0</v>
      </c>
      <c r="H36" s="58">
        <v>0</v>
      </c>
      <c r="I36" s="58">
        <v>0</v>
      </c>
      <c r="J36" s="58">
        <v>0</v>
      </c>
      <c r="K36" s="58">
        <v>0</v>
      </c>
      <c r="L36" s="58">
        <v>0</v>
      </c>
      <c r="M36" s="58">
        <v>0</v>
      </c>
      <c r="N36" s="58">
        <v>0</v>
      </c>
      <c r="O36" s="58">
        <v>0</v>
      </c>
      <c r="P36" s="58">
        <v>0</v>
      </c>
      <c r="Q36" s="58">
        <v>0</v>
      </c>
      <c r="R36" s="58">
        <v>0</v>
      </c>
      <c r="S36" s="58">
        <v>0</v>
      </c>
      <c r="T36" s="58">
        <v>0</v>
      </c>
      <c r="U36" s="58">
        <v>0</v>
      </c>
      <c r="V36" s="58">
        <v>0</v>
      </c>
      <c r="W36" s="58">
        <v>0</v>
      </c>
      <c r="X36" s="58">
        <v>0</v>
      </c>
      <c r="Y36" s="58">
        <v>0</v>
      </c>
      <c r="Z36" s="61"/>
    </row>
    <row r="37" spans="1:26" ht="15" thickBot="1" x14ac:dyDescent="0.25">
      <c r="A37" s="61"/>
      <c r="B37" s="283" t="s">
        <v>440</v>
      </c>
      <c r="C37" s="59">
        <f t="shared" si="3"/>
        <v>27.010000000000005</v>
      </c>
      <c r="D37" s="59">
        <v>27.010000000000005</v>
      </c>
      <c r="E37" s="59">
        <v>31.659189984170155</v>
      </c>
      <c r="F37" s="59">
        <v>37.026058182570893</v>
      </c>
      <c r="G37" s="59">
        <v>42.281998847531071</v>
      </c>
      <c r="H37" s="59">
        <v>47.626508917994357</v>
      </c>
      <c r="I37" s="59">
        <v>53.272427264836153</v>
      </c>
      <c r="J37" s="59">
        <v>58.325557924278172</v>
      </c>
      <c r="K37" s="59">
        <v>64.630088893298421</v>
      </c>
      <c r="L37" s="59">
        <v>71.116411697347957</v>
      </c>
      <c r="M37" s="59">
        <v>77.376305133388342</v>
      </c>
      <c r="N37" s="59">
        <v>83.729341308648088</v>
      </c>
      <c r="O37" s="59">
        <v>88.928721743715698</v>
      </c>
      <c r="P37" s="59">
        <v>95.023131150162726</v>
      </c>
      <c r="Q37" s="59">
        <v>102.13786803817629</v>
      </c>
      <c r="R37" s="59">
        <v>108.41954955953076</v>
      </c>
      <c r="S37" s="59">
        <v>115.63878872442194</v>
      </c>
      <c r="T37" s="59">
        <v>123.40807876536655</v>
      </c>
      <c r="U37" s="59">
        <v>129.03095222377237</v>
      </c>
      <c r="V37" s="59">
        <v>137.9716424561276</v>
      </c>
      <c r="W37" s="59">
        <v>143.97034531266553</v>
      </c>
      <c r="X37" s="59">
        <v>151.35060965481983</v>
      </c>
      <c r="Y37" s="59">
        <v>158.84982407501155</v>
      </c>
      <c r="Z37" s="61"/>
    </row>
    <row r="38" spans="1:26" ht="15" thickBot="1" x14ac:dyDescent="0.25">
      <c r="A38" s="61"/>
      <c r="B38" s="283" t="s">
        <v>438</v>
      </c>
      <c r="C38" s="58">
        <f t="shared" si="3"/>
        <v>0</v>
      </c>
      <c r="D38" s="58">
        <v>0</v>
      </c>
      <c r="E38" s="58">
        <v>0</v>
      </c>
      <c r="F38" s="58">
        <v>0</v>
      </c>
      <c r="G38" s="58">
        <v>0</v>
      </c>
      <c r="H38" s="58">
        <v>0</v>
      </c>
      <c r="I38" s="58">
        <v>0</v>
      </c>
      <c r="J38" s="58">
        <v>0</v>
      </c>
      <c r="K38" s="58">
        <v>0</v>
      </c>
      <c r="L38" s="58">
        <v>0</v>
      </c>
      <c r="M38" s="58">
        <v>0</v>
      </c>
      <c r="N38" s="58">
        <v>0</v>
      </c>
      <c r="O38" s="58">
        <v>0</v>
      </c>
      <c r="P38" s="58">
        <v>0</v>
      </c>
      <c r="Q38" s="58">
        <v>0</v>
      </c>
      <c r="R38" s="58">
        <v>0</v>
      </c>
      <c r="S38" s="58">
        <v>0</v>
      </c>
      <c r="T38" s="58">
        <v>0</v>
      </c>
      <c r="U38" s="58">
        <v>0</v>
      </c>
      <c r="V38" s="58">
        <v>0</v>
      </c>
      <c r="W38" s="58">
        <v>0</v>
      </c>
      <c r="X38" s="58">
        <v>0</v>
      </c>
      <c r="Y38" s="58">
        <v>0</v>
      </c>
      <c r="Z38" s="61"/>
    </row>
    <row r="39" spans="1:26" x14ac:dyDescent="0.2">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ht="15" x14ac:dyDescent="0.25">
      <c r="A40" s="61"/>
      <c r="B40" s="52" t="s">
        <v>432</v>
      </c>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ht="15.75" thickBot="1" x14ac:dyDescent="0.3">
      <c r="A41" s="61"/>
      <c r="B41" s="52" t="s">
        <v>420</v>
      </c>
      <c r="C41" s="61"/>
      <c r="D41" s="61"/>
      <c r="E41" s="61"/>
      <c r="F41" s="61"/>
      <c r="G41" s="61"/>
      <c r="H41" s="61"/>
      <c r="I41" s="61"/>
      <c r="J41" s="61"/>
      <c r="K41" s="61"/>
      <c r="L41" s="61"/>
      <c r="M41" s="61"/>
      <c r="N41" s="61"/>
      <c r="O41" s="61"/>
      <c r="P41" s="61"/>
      <c r="Q41" s="61"/>
      <c r="R41" s="61"/>
      <c r="S41" s="61"/>
      <c r="T41" s="61"/>
      <c r="U41" s="61"/>
      <c r="V41" s="61"/>
      <c r="W41" s="61"/>
      <c r="X41" s="61"/>
      <c r="Y41" s="61"/>
      <c r="Z41" s="61"/>
    </row>
    <row r="42" spans="1:26" ht="33" customHeight="1" thickBot="1" x14ac:dyDescent="0.25">
      <c r="A42" s="61"/>
      <c r="B42" s="281" t="s">
        <v>437</v>
      </c>
      <c r="C42" s="316" t="s">
        <v>9</v>
      </c>
      <c r="D42" s="314" t="s">
        <v>10</v>
      </c>
      <c r="E42" s="314" t="s">
        <v>11</v>
      </c>
      <c r="F42" s="314" t="s">
        <v>12</v>
      </c>
      <c r="G42" s="314" t="s">
        <v>13</v>
      </c>
      <c r="H42" s="314" t="s">
        <v>14</v>
      </c>
      <c r="I42" s="314" t="s">
        <v>15</v>
      </c>
      <c r="J42" s="314" t="s">
        <v>16</v>
      </c>
      <c r="K42" s="314" t="s">
        <v>17</v>
      </c>
      <c r="L42" s="314" t="s">
        <v>18</v>
      </c>
      <c r="M42" s="314" t="s">
        <v>19</v>
      </c>
      <c r="N42" s="314" t="s">
        <v>20</v>
      </c>
      <c r="O42" s="314" t="s">
        <v>3</v>
      </c>
      <c r="P42" s="314" t="s">
        <v>58</v>
      </c>
      <c r="Q42" s="314" t="s">
        <v>59</v>
      </c>
      <c r="R42" s="314" t="s">
        <v>60</v>
      </c>
      <c r="S42" s="314" t="s">
        <v>61</v>
      </c>
      <c r="T42" s="314" t="s">
        <v>62</v>
      </c>
      <c r="U42" s="314" t="s">
        <v>63</v>
      </c>
      <c r="V42" s="314" t="s">
        <v>64</v>
      </c>
      <c r="W42" s="314" t="s">
        <v>65</v>
      </c>
      <c r="X42" s="314" t="s">
        <v>66</v>
      </c>
      <c r="Y42" s="314" t="s">
        <v>67</v>
      </c>
      <c r="Z42" s="61"/>
    </row>
    <row r="43" spans="1:26" ht="15" thickBot="1" x14ac:dyDescent="0.25">
      <c r="A43" s="61"/>
      <c r="B43" s="283" t="s">
        <v>439</v>
      </c>
      <c r="C43" s="58">
        <f>D43</f>
        <v>28.377477500000001</v>
      </c>
      <c r="D43" s="58">
        <v>28.377477500000001</v>
      </c>
      <c r="E43" s="58">
        <v>33.500030422533506</v>
      </c>
      <c r="F43" s="58">
        <v>38.174847115983717</v>
      </c>
      <c r="G43" s="58">
        <v>43.943486089492716</v>
      </c>
      <c r="H43" s="58">
        <v>47.927023443043844</v>
      </c>
      <c r="I43" s="58">
        <v>51.541795546957118</v>
      </c>
      <c r="J43" s="58">
        <v>57.311449568571099</v>
      </c>
      <c r="K43" s="58">
        <v>62.275125801239305</v>
      </c>
      <c r="L43" s="58">
        <v>67.555858872231042</v>
      </c>
      <c r="M43" s="58">
        <v>73.26141981686321</v>
      </c>
      <c r="N43" s="58">
        <v>78.4448716729609</v>
      </c>
      <c r="O43" s="58">
        <v>84.327517586144054</v>
      </c>
      <c r="P43" s="58">
        <v>89.069098668624548</v>
      </c>
      <c r="Q43" s="58">
        <v>95.263759064576959</v>
      </c>
      <c r="R43" s="58">
        <v>101.26410901016479</v>
      </c>
      <c r="S43" s="58">
        <v>105.75320674668608</v>
      </c>
      <c r="T43" s="58">
        <v>109.79584566806705</v>
      </c>
      <c r="U43" s="58">
        <v>117.44077415277539</v>
      </c>
      <c r="V43" s="58">
        <v>124.61821444559043</v>
      </c>
      <c r="W43" s="58">
        <v>128.80184125520702</v>
      </c>
      <c r="X43" s="58">
        <v>134.68414293835266</v>
      </c>
      <c r="Y43" s="58">
        <v>140.61450184390449</v>
      </c>
      <c r="Z43" s="61"/>
    </row>
    <row r="44" spans="1:26" ht="15" thickBot="1" x14ac:dyDescent="0.25">
      <c r="A44" s="61"/>
      <c r="B44" s="283" t="s">
        <v>442</v>
      </c>
      <c r="C44" s="59">
        <f t="shared" ref="C44:C47" si="4">D44</f>
        <v>3.0399999999999991</v>
      </c>
      <c r="D44" s="59">
        <v>3.0399999999999991</v>
      </c>
      <c r="E44" s="59">
        <v>3.588764804218485</v>
      </c>
      <c r="F44" s="59">
        <v>4.0895648752638607</v>
      </c>
      <c r="G44" s="59">
        <v>4.7075430757387693</v>
      </c>
      <c r="H44" s="59">
        <v>5.1342883195609232</v>
      </c>
      <c r="I44" s="59">
        <v>5.5215287709328322</v>
      </c>
      <c r="J44" s="59">
        <v>6.1396157106795428</v>
      </c>
      <c r="K44" s="59">
        <v>6.6713604983306496</v>
      </c>
      <c r="L44" s="59">
        <v>7.2370707005787267</v>
      </c>
      <c r="M44" s="59">
        <v>7.8482915277886889</v>
      </c>
      <c r="N44" s="59">
        <v>8.4035802648702997</v>
      </c>
      <c r="O44" s="59">
        <v>9.0337717107476436</v>
      </c>
      <c r="P44" s="59">
        <v>9.5417240645374051</v>
      </c>
      <c r="Q44" s="59">
        <v>10.205340751527828</v>
      </c>
      <c r="R44" s="59">
        <v>10.848141502038047</v>
      </c>
      <c r="S44" s="59">
        <v>11.329046019327322</v>
      </c>
      <c r="T44" s="59">
        <v>11.762122649235621</v>
      </c>
      <c r="U44" s="59">
        <v>12.581102510765362</v>
      </c>
      <c r="V44" s="59">
        <v>13.350001666448165</v>
      </c>
      <c r="W44" s="59">
        <v>13.798181935509604</v>
      </c>
      <c r="X44" s="59">
        <v>14.428336504983349</v>
      </c>
      <c r="Y44" s="59">
        <v>15.063639310628361</v>
      </c>
      <c r="Z44" s="61"/>
    </row>
    <row r="45" spans="1:26" ht="15" thickBot="1" x14ac:dyDescent="0.25">
      <c r="A45" s="61"/>
      <c r="B45" s="283" t="s">
        <v>441</v>
      </c>
      <c r="C45" s="58">
        <f t="shared" si="4"/>
        <v>1.5999999999999979</v>
      </c>
      <c r="D45" s="58">
        <v>1.5999999999999979</v>
      </c>
      <c r="E45" s="58">
        <v>1.888823581167614</v>
      </c>
      <c r="F45" s="58">
        <v>2.152402565928341</v>
      </c>
      <c r="G45" s="58">
        <v>2.4776542503888237</v>
      </c>
      <c r="H45" s="58">
        <v>2.7022570102952272</v>
      </c>
      <c r="I45" s="58">
        <v>2.9060677741751917</v>
      </c>
      <c r="J45" s="58">
        <v>3.2313766898313645</v>
      </c>
      <c r="K45" s="58">
        <v>3.5112423675424651</v>
      </c>
      <c r="L45" s="58">
        <v>3.8089845792519696</v>
      </c>
      <c r="M45" s="58">
        <v>4.1306797514677385</v>
      </c>
      <c r="N45" s="58">
        <v>4.422936981510702</v>
      </c>
      <c r="O45" s="58">
        <v>4.7546166898671913</v>
      </c>
      <c r="P45" s="58">
        <v>5.0219600339670478</v>
      </c>
      <c r="Q45" s="58">
        <v>5.3712319744883104</v>
      </c>
      <c r="R45" s="58">
        <v>5.7095481589673795</v>
      </c>
      <c r="S45" s="58">
        <v>5.9626557996459439</v>
      </c>
      <c r="T45" s="58">
        <v>6.1905908680187025</v>
      </c>
      <c r="U45" s="58">
        <v>6.6216329004028012</v>
      </c>
      <c r="V45" s="58">
        <v>7.0263166665516508</v>
      </c>
      <c r="W45" s="58">
        <v>7.2622010186892396</v>
      </c>
      <c r="X45" s="58">
        <v>7.5938613184122516</v>
      </c>
      <c r="Y45" s="58">
        <v>7.9282312161201105</v>
      </c>
      <c r="Z45" s="61"/>
    </row>
    <row r="46" spans="1:26" ht="15" thickBot="1" x14ac:dyDescent="0.25">
      <c r="A46" s="61"/>
      <c r="B46" s="283" t="s">
        <v>440</v>
      </c>
      <c r="C46" s="59">
        <f t="shared" si="4"/>
        <v>0.66000000000000369</v>
      </c>
      <c r="D46" s="59">
        <v>0.66000000000000369</v>
      </c>
      <c r="E46" s="59">
        <v>0.77913972723164449</v>
      </c>
      <c r="F46" s="59">
        <v>0.88786605844544653</v>
      </c>
      <c r="G46" s="59">
        <v>1.0220323782853953</v>
      </c>
      <c r="H46" s="59">
        <v>1.1146810167467933</v>
      </c>
      <c r="I46" s="59">
        <v>1.1987529568472652</v>
      </c>
      <c r="J46" s="59">
        <v>1.3329428845554361</v>
      </c>
      <c r="K46" s="59">
        <v>1.4483874766112734</v>
      </c>
      <c r="L46" s="59">
        <v>1.5712061389414487</v>
      </c>
      <c r="M46" s="59">
        <v>1.7039053974804403</v>
      </c>
      <c r="N46" s="59">
        <v>1.8244615048731703</v>
      </c>
      <c r="O46" s="59">
        <v>1.9612793845702328</v>
      </c>
      <c r="P46" s="59">
        <v>2.0715585140114285</v>
      </c>
      <c r="Q46" s="59">
        <v>2.2156331894764492</v>
      </c>
      <c r="R46" s="59">
        <v>2.3551886155740505</v>
      </c>
      <c r="S46" s="59">
        <v>2.459595517353975</v>
      </c>
      <c r="T46" s="59">
        <v>2.5536187330577604</v>
      </c>
      <c r="U46" s="59">
        <v>2.731423571416201</v>
      </c>
      <c r="V46" s="59">
        <v>2.8983556249525861</v>
      </c>
      <c r="W46" s="59">
        <v>2.9956579202093678</v>
      </c>
      <c r="X46" s="59">
        <v>3.1324677938451089</v>
      </c>
      <c r="Y46" s="59">
        <v>3.2703953766496454</v>
      </c>
      <c r="Z46" s="61"/>
    </row>
    <row r="47" spans="1:26" ht="15" thickBot="1" x14ac:dyDescent="0.25">
      <c r="A47" s="61"/>
      <c r="B47" s="283" t="s">
        <v>438</v>
      </c>
      <c r="C47" s="58">
        <f t="shared" si="4"/>
        <v>43.500000000000007</v>
      </c>
      <c r="D47" s="58">
        <v>43.500000000000007</v>
      </c>
      <c r="E47" s="58">
        <v>51.352391112994724</v>
      </c>
      <c r="F47" s="58">
        <v>58.518444761176951</v>
      </c>
      <c r="G47" s="58">
        <v>67.361224932446277</v>
      </c>
      <c r="H47" s="58">
        <v>73.467612467401551</v>
      </c>
      <c r="I47" s="58">
        <v>79.008717610387833</v>
      </c>
      <c r="J47" s="58">
        <v>87.853053754789954</v>
      </c>
      <c r="K47" s="58">
        <v>95.461901867560613</v>
      </c>
      <c r="L47" s="58">
        <v>103.55676824841285</v>
      </c>
      <c r="M47" s="58">
        <v>112.30285574302896</v>
      </c>
      <c r="N47" s="58">
        <v>120.24859918482183</v>
      </c>
      <c r="O47" s="58">
        <v>129.26614125576407</v>
      </c>
      <c r="P47" s="58">
        <v>136.53453842347926</v>
      </c>
      <c r="Q47" s="58">
        <v>146.03036930640147</v>
      </c>
      <c r="R47" s="58">
        <v>155.22834057192605</v>
      </c>
      <c r="S47" s="58">
        <v>162.10970455287452</v>
      </c>
      <c r="T47" s="58">
        <v>168.30668922425951</v>
      </c>
      <c r="U47" s="58">
        <v>180.02564447970155</v>
      </c>
      <c r="V47" s="58">
        <v>191.02798437187323</v>
      </c>
      <c r="W47" s="58">
        <v>197.44109019561398</v>
      </c>
      <c r="X47" s="58">
        <v>206.45810459433338</v>
      </c>
      <c r="Y47" s="58">
        <v>215.5487861882666</v>
      </c>
      <c r="Z47" s="61"/>
    </row>
    <row r="48" spans="1:26" x14ac:dyDescent="0.2">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ht="15.75" thickBot="1" x14ac:dyDescent="0.3">
      <c r="A49" s="61"/>
      <c r="B49" s="52" t="s">
        <v>443</v>
      </c>
      <c r="C49" s="61"/>
      <c r="D49" s="61"/>
      <c r="E49" s="61"/>
      <c r="F49" s="61"/>
      <c r="G49" s="61"/>
      <c r="H49" s="61"/>
      <c r="I49" s="61"/>
      <c r="J49" s="61"/>
      <c r="K49" s="61"/>
      <c r="L49" s="61"/>
      <c r="M49" s="61"/>
      <c r="N49" s="61"/>
      <c r="O49" s="61"/>
      <c r="P49" s="61"/>
      <c r="Q49" s="61"/>
      <c r="R49" s="61"/>
      <c r="S49" s="61"/>
      <c r="T49" s="61"/>
      <c r="U49" s="61"/>
      <c r="V49" s="61"/>
      <c r="W49" s="61"/>
      <c r="X49" s="61"/>
      <c r="Y49" s="61"/>
      <c r="Z49" s="61"/>
    </row>
    <row r="50" spans="1:26" ht="33" customHeight="1" thickBot="1" x14ac:dyDescent="0.25">
      <c r="A50" s="61"/>
      <c r="B50" s="281" t="s">
        <v>437</v>
      </c>
      <c r="C50" s="316">
        <v>2017</v>
      </c>
      <c r="D50" s="314">
        <v>2018</v>
      </c>
      <c r="E50" s="314">
        <v>2019</v>
      </c>
      <c r="F50" s="314">
        <v>2020</v>
      </c>
      <c r="G50" s="314">
        <v>2021</v>
      </c>
      <c r="H50" s="314">
        <v>2022</v>
      </c>
      <c r="I50" s="314">
        <v>2023</v>
      </c>
      <c r="J50" s="314">
        <v>2024</v>
      </c>
      <c r="K50" s="314">
        <v>2025</v>
      </c>
      <c r="L50" s="314">
        <v>2026</v>
      </c>
      <c r="M50" s="314">
        <v>2027</v>
      </c>
      <c r="N50" s="314">
        <v>2028</v>
      </c>
      <c r="O50" s="314">
        <v>2029</v>
      </c>
      <c r="P50" s="314">
        <v>2030</v>
      </c>
      <c r="Q50" s="314">
        <v>2031</v>
      </c>
      <c r="R50" s="314">
        <v>2032</v>
      </c>
      <c r="S50" s="314">
        <v>2033</v>
      </c>
      <c r="T50" s="314">
        <v>2034</v>
      </c>
      <c r="U50" s="314">
        <v>2035</v>
      </c>
      <c r="V50" s="314">
        <v>2036</v>
      </c>
      <c r="W50" s="314">
        <v>2037</v>
      </c>
      <c r="X50" s="314">
        <v>2038</v>
      </c>
      <c r="Y50" s="314">
        <v>2039</v>
      </c>
      <c r="Z50" s="61"/>
    </row>
    <row r="51" spans="1:26" ht="15" thickBot="1" x14ac:dyDescent="0.25">
      <c r="A51" s="61"/>
      <c r="B51" s="283" t="s">
        <v>439</v>
      </c>
      <c r="C51" s="58">
        <f>D51</f>
        <v>28.377477500000001</v>
      </c>
      <c r="D51" s="58">
        <v>28.377477500000001</v>
      </c>
      <c r="E51" s="58">
        <v>37.231016486174809</v>
      </c>
      <c r="F51" s="58">
        <v>46.206052219659398</v>
      </c>
      <c r="G51" s="58">
        <v>55.156470169161324</v>
      </c>
      <c r="H51" s="58">
        <v>63.341198693594862</v>
      </c>
      <c r="I51" s="58">
        <v>71.934237733584837</v>
      </c>
      <c r="J51" s="58">
        <v>80.268421047372613</v>
      </c>
      <c r="K51" s="58">
        <v>88.269796572056649</v>
      </c>
      <c r="L51" s="58">
        <v>99.03585431318686</v>
      </c>
      <c r="M51" s="58">
        <v>108.60347375911458</v>
      </c>
      <c r="N51" s="58">
        <v>119.08050162590912</v>
      </c>
      <c r="O51" s="58">
        <v>128.50799025242404</v>
      </c>
      <c r="P51" s="58">
        <v>137.16361455360811</v>
      </c>
      <c r="Q51" s="58">
        <v>149.29748879135298</v>
      </c>
      <c r="R51" s="58">
        <v>159.8409097886713</v>
      </c>
      <c r="S51" s="58">
        <v>169.50505412752005</v>
      </c>
      <c r="T51" s="58">
        <v>180.59237519349125</v>
      </c>
      <c r="U51" s="58">
        <v>191.57638435007755</v>
      </c>
      <c r="V51" s="58">
        <v>203.64706587504193</v>
      </c>
      <c r="W51" s="58">
        <v>216.19356193268231</v>
      </c>
      <c r="X51" s="58">
        <v>228.40490582875887</v>
      </c>
      <c r="Y51" s="58">
        <v>240.83193650274978</v>
      </c>
      <c r="Z51" s="61"/>
    </row>
    <row r="52" spans="1:26" ht="15" thickBot="1" x14ac:dyDescent="0.25">
      <c r="A52" s="61"/>
      <c r="B52" s="283" t="s">
        <v>442</v>
      </c>
      <c r="C52" s="59">
        <f t="shared" ref="C52:C55" si="5">D52</f>
        <v>3.0399999999999991</v>
      </c>
      <c r="D52" s="59">
        <v>3.0399999999999991</v>
      </c>
      <c r="E52" s="59">
        <v>3.9884549328942782</v>
      </c>
      <c r="F52" s="59">
        <v>4.9499254733886957</v>
      </c>
      <c r="G52" s="59">
        <v>5.9087587793612144</v>
      </c>
      <c r="H52" s="59">
        <v>6.7855659132679591</v>
      </c>
      <c r="I52" s="59">
        <v>7.7061142136434881</v>
      </c>
      <c r="J52" s="59">
        <v>8.5989320222001169</v>
      </c>
      <c r="K52" s="59">
        <v>9.4560970607430761</v>
      </c>
      <c r="L52" s="59">
        <v>10.609434792507145</v>
      </c>
      <c r="M52" s="59">
        <v>11.634387172986351</v>
      </c>
      <c r="N52" s="59">
        <v>12.756761940618745</v>
      </c>
      <c r="O52" s="59">
        <v>13.766702497336865</v>
      </c>
      <c r="P52" s="59">
        <v>14.693955382150193</v>
      </c>
      <c r="Q52" s="59">
        <v>15.993823479402465</v>
      </c>
      <c r="R52" s="59">
        <v>17.123310757891119</v>
      </c>
      <c r="S52" s="59">
        <v>18.158603580873745</v>
      </c>
      <c r="T52" s="59">
        <v>19.346357356400574</v>
      </c>
      <c r="U52" s="59">
        <v>20.523043615283939</v>
      </c>
      <c r="V52" s="59">
        <v>21.816142053504592</v>
      </c>
      <c r="W52" s="59">
        <v>23.160213175232258</v>
      </c>
      <c r="X52" s="59">
        <v>24.468380380864716</v>
      </c>
      <c r="Y52" s="59">
        <v>25.799653509314282</v>
      </c>
      <c r="Z52" s="61"/>
    </row>
    <row r="53" spans="1:26" ht="15" thickBot="1" x14ac:dyDescent="0.25">
      <c r="A53" s="61"/>
      <c r="B53" s="283" t="s">
        <v>441</v>
      </c>
      <c r="C53" s="58">
        <f t="shared" si="5"/>
        <v>1.5999999999999979</v>
      </c>
      <c r="D53" s="58">
        <v>1.5999999999999979</v>
      </c>
      <c r="E53" s="58">
        <v>2.099186806786463</v>
      </c>
      <c r="F53" s="58">
        <v>2.605223933362474</v>
      </c>
      <c r="G53" s="58">
        <v>3.1098730417690561</v>
      </c>
      <c r="H53" s="58">
        <v>3.5713504806673342</v>
      </c>
      <c r="I53" s="58">
        <v>4.055849586128133</v>
      </c>
      <c r="J53" s="58">
        <v>4.5257536958947782</v>
      </c>
      <c r="K53" s="58">
        <v>4.9768931898647537</v>
      </c>
      <c r="L53" s="58">
        <v>5.5839130486879469</v>
      </c>
      <c r="M53" s="58">
        <v>6.1233616699928035</v>
      </c>
      <c r="N53" s="58">
        <v>6.7140852319045621</v>
      </c>
      <c r="O53" s="58">
        <v>7.2456328933351415</v>
      </c>
      <c r="P53" s="58">
        <v>7.7336607274473863</v>
      </c>
      <c r="Q53" s="58">
        <v>8.4178018312643701</v>
      </c>
      <c r="R53" s="58">
        <v>9.0122688199425909</v>
      </c>
      <c r="S53" s="58">
        <v>9.557159779407101</v>
      </c>
      <c r="T53" s="58">
        <v>10.182293345473852</v>
      </c>
      <c r="U53" s="58">
        <v>10.801601902780902</v>
      </c>
      <c r="V53" s="58">
        <v>11.482180028160172</v>
      </c>
      <c r="W53" s="58">
        <v>12.189585881701049</v>
      </c>
      <c r="X53" s="58">
        <v>12.878094937297078</v>
      </c>
      <c r="Y53" s="58">
        <v>13.578765004902095</v>
      </c>
      <c r="Z53" s="61"/>
    </row>
    <row r="54" spans="1:26" ht="15" thickBot="1" x14ac:dyDescent="0.25">
      <c r="A54" s="61"/>
      <c r="B54" s="283" t="s">
        <v>440</v>
      </c>
      <c r="C54" s="59">
        <f t="shared" si="5"/>
        <v>0.66000000000000369</v>
      </c>
      <c r="D54" s="59">
        <v>0.66000000000000369</v>
      </c>
      <c r="E54" s="59">
        <v>0.86591455779942095</v>
      </c>
      <c r="F54" s="59">
        <v>1.0746548725120206</v>
      </c>
      <c r="G54" s="59">
        <v>1.2828226297297505</v>
      </c>
      <c r="H54" s="59">
        <v>1.4731820732752965</v>
      </c>
      <c r="I54" s="59">
        <v>1.6730379542778735</v>
      </c>
      <c r="J54" s="59">
        <v>1.86687339955661</v>
      </c>
      <c r="K54" s="59">
        <v>2.0529684408192281</v>
      </c>
      <c r="L54" s="59">
        <v>2.3033641325837806</v>
      </c>
      <c r="M54" s="59">
        <v>2.525886688872049</v>
      </c>
      <c r="N54" s="59">
        <v>2.7695601581606581</v>
      </c>
      <c r="O54" s="59">
        <v>2.9888235685007771</v>
      </c>
      <c r="P54" s="59">
        <v>3.1901350500721151</v>
      </c>
      <c r="Q54" s="59">
        <v>3.4723432553966234</v>
      </c>
      <c r="R54" s="59">
        <v>3.7175608882264157</v>
      </c>
      <c r="S54" s="59">
        <v>3.9423284090055688</v>
      </c>
      <c r="T54" s="59">
        <v>4.2001960050081379</v>
      </c>
      <c r="U54" s="59">
        <v>4.4556607848973044</v>
      </c>
      <c r="V54" s="59">
        <v>4.736399261616242</v>
      </c>
      <c r="W54" s="59">
        <v>5.0282041762018821</v>
      </c>
      <c r="X54" s="59">
        <v>5.312214161635211</v>
      </c>
      <c r="Y54" s="59">
        <v>5.6012405645222998</v>
      </c>
      <c r="Z54" s="61"/>
    </row>
    <row r="55" spans="1:26" ht="15" thickBot="1" x14ac:dyDescent="0.25">
      <c r="A55" s="61"/>
      <c r="B55" s="283" t="s">
        <v>438</v>
      </c>
      <c r="C55" s="58">
        <f t="shared" si="5"/>
        <v>6.5</v>
      </c>
      <c r="D55" s="58">
        <v>6.5</v>
      </c>
      <c r="E55" s="58">
        <v>8.5279464025700022</v>
      </c>
      <c r="F55" s="58">
        <v>10.583722229285037</v>
      </c>
      <c r="G55" s="58">
        <v>12.633859232186808</v>
      </c>
      <c r="H55" s="58">
        <v>14.50861132771108</v>
      </c>
      <c r="I55" s="58">
        <v>16.476888943645577</v>
      </c>
      <c r="J55" s="58">
        <v>18.385874389572564</v>
      </c>
      <c r="K55" s="58">
        <v>20.218628583825605</v>
      </c>
      <c r="L55" s="58">
        <v>22.684646760294839</v>
      </c>
      <c r="M55" s="58">
        <v>24.876156784345767</v>
      </c>
      <c r="N55" s="58">
        <v>27.275971254612358</v>
      </c>
      <c r="O55" s="58">
        <v>29.435383629174083</v>
      </c>
      <c r="P55" s="58">
        <v>31.417996705255149</v>
      </c>
      <c r="Q55" s="58">
        <v>34.197319939511686</v>
      </c>
      <c r="R55" s="58">
        <v>36.612342081017005</v>
      </c>
      <c r="S55" s="58">
        <v>38.82596160384162</v>
      </c>
      <c r="T55" s="58">
        <v>41.365566715987768</v>
      </c>
      <c r="U55" s="58">
        <v>43.881507730047616</v>
      </c>
      <c r="V55" s="58">
        <v>46.646356364401015</v>
      </c>
      <c r="W55" s="58">
        <v>49.520192644410827</v>
      </c>
      <c r="X55" s="58">
        <v>52.3172606827697</v>
      </c>
      <c r="Y55" s="58">
        <v>55.163732832415178</v>
      </c>
      <c r="Z55" s="61"/>
    </row>
    <row r="56" spans="1:26" x14ac:dyDescent="0.2">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spans="1:26" ht="15" x14ac:dyDescent="0.25">
      <c r="A57" s="61"/>
      <c r="B57" s="52" t="s">
        <v>445</v>
      </c>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ht="15.75" thickBot="1" x14ac:dyDescent="0.3">
      <c r="A58" s="61"/>
      <c r="B58" s="52" t="s">
        <v>420</v>
      </c>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ht="33" customHeight="1" thickBot="1" x14ac:dyDescent="0.25">
      <c r="A59" s="61"/>
      <c r="B59" s="281" t="s">
        <v>437</v>
      </c>
      <c r="C59" s="316" t="s">
        <v>9</v>
      </c>
      <c r="D59" s="314" t="s">
        <v>10</v>
      </c>
      <c r="E59" s="314" t="s">
        <v>11</v>
      </c>
      <c r="F59" s="314" t="s">
        <v>12</v>
      </c>
      <c r="G59" s="314" t="s">
        <v>13</v>
      </c>
      <c r="H59" s="314" t="s">
        <v>14</v>
      </c>
      <c r="I59" s="314" t="s">
        <v>15</v>
      </c>
      <c r="J59" s="314" t="s">
        <v>16</v>
      </c>
      <c r="K59" s="314" t="s">
        <v>17</v>
      </c>
      <c r="L59" s="314" t="s">
        <v>18</v>
      </c>
      <c r="M59" s="314" t="s">
        <v>19</v>
      </c>
      <c r="N59" s="314" t="s">
        <v>20</v>
      </c>
      <c r="O59" s="314" t="s">
        <v>3</v>
      </c>
      <c r="P59" s="314" t="s">
        <v>58</v>
      </c>
      <c r="Q59" s="314" t="s">
        <v>59</v>
      </c>
      <c r="R59" s="314" t="s">
        <v>60</v>
      </c>
      <c r="S59" s="314" t="s">
        <v>61</v>
      </c>
      <c r="T59" s="314" t="s">
        <v>62</v>
      </c>
      <c r="U59" s="314" t="s">
        <v>63</v>
      </c>
      <c r="V59" s="314" t="s">
        <v>64</v>
      </c>
      <c r="W59" s="314" t="s">
        <v>65</v>
      </c>
      <c r="X59" s="314" t="s">
        <v>66</v>
      </c>
      <c r="Y59" s="314" t="s">
        <v>67</v>
      </c>
      <c r="Z59" s="61"/>
    </row>
    <row r="60" spans="1:26" ht="15" thickBot="1" x14ac:dyDescent="0.25">
      <c r="A60" s="61"/>
      <c r="B60" s="283" t="s">
        <v>439</v>
      </c>
      <c r="C60" s="58">
        <f>D60</f>
        <v>1.2200959999999998</v>
      </c>
      <c r="D60" s="58">
        <v>1.2200959999999998</v>
      </c>
      <c r="E60" s="58">
        <v>2.1926958568258432</v>
      </c>
      <c r="F60" s="58">
        <v>3.1941944460413243</v>
      </c>
      <c r="G60" s="58">
        <v>4.100337979729848</v>
      </c>
      <c r="H60" s="58">
        <v>5.0210967173098338</v>
      </c>
      <c r="I60" s="58">
        <v>6.0119376045869544</v>
      </c>
      <c r="J60" s="58">
        <v>6.8830809160354693</v>
      </c>
      <c r="K60" s="58">
        <v>7.9672444346660072</v>
      </c>
      <c r="L60" s="58">
        <v>8.9668178309491999</v>
      </c>
      <c r="M60" s="58">
        <v>9.8214762845628023</v>
      </c>
      <c r="N60" s="58">
        <v>10.764650242087761</v>
      </c>
      <c r="O60" s="58">
        <v>11.657608872123632</v>
      </c>
      <c r="P60" s="58">
        <v>12.759757670523332</v>
      </c>
      <c r="Q60" s="58">
        <v>13.832314875627691</v>
      </c>
      <c r="R60" s="58">
        <v>14.782311970432145</v>
      </c>
      <c r="S60" s="58">
        <v>15.654841219031955</v>
      </c>
      <c r="T60" s="58">
        <v>16.529217195918708</v>
      </c>
      <c r="U60" s="58">
        <v>17.476973470899679</v>
      </c>
      <c r="V60" s="58">
        <v>18.632301774174231</v>
      </c>
      <c r="W60" s="58">
        <v>19.790855974867203</v>
      </c>
      <c r="X60" s="58">
        <v>20.842646392749788</v>
      </c>
      <c r="Y60" s="58">
        <v>21.901551502201887</v>
      </c>
      <c r="Z60" s="61"/>
    </row>
    <row r="61" spans="1:26" ht="15" thickBot="1" x14ac:dyDescent="0.25">
      <c r="A61" s="61"/>
      <c r="B61" s="283" t="s">
        <v>442</v>
      </c>
      <c r="C61" s="59">
        <f t="shared" ref="C61:C64" si="6">D61</f>
        <v>0.86000000000000032</v>
      </c>
      <c r="D61" s="59">
        <v>0.86000000000000032</v>
      </c>
      <c r="E61" s="59">
        <v>1.5455492329048095</v>
      </c>
      <c r="F61" s="59">
        <v>2.2514681005392525</v>
      </c>
      <c r="G61" s="59">
        <v>2.8901747588449354</v>
      </c>
      <c r="H61" s="59">
        <v>3.5391831273001939</v>
      </c>
      <c r="I61" s="59">
        <v>4.2375897797753481</v>
      </c>
      <c r="J61" s="59">
        <v>4.8516260915456719</v>
      </c>
      <c r="K61" s="59">
        <v>5.6158123736269712</v>
      </c>
      <c r="L61" s="59">
        <v>6.3203742448268976</v>
      </c>
      <c r="M61" s="59">
        <v>6.9227909973674358</v>
      </c>
      <c r="N61" s="59">
        <v>7.5875990153196859</v>
      </c>
      <c r="O61" s="59">
        <v>8.2170121285754014</v>
      </c>
      <c r="P61" s="59">
        <v>8.9938755611444314</v>
      </c>
      <c r="Q61" s="59">
        <v>9.7498809872664332</v>
      </c>
      <c r="R61" s="59">
        <v>10.419498379284624</v>
      </c>
      <c r="S61" s="59">
        <v>11.034511586274757</v>
      </c>
      <c r="T61" s="59">
        <v>11.650826482907977</v>
      </c>
      <c r="U61" s="59">
        <v>12.318864404910535</v>
      </c>
      <c r="V61" s="59">
        <v>13.133212079860797</v>
      </c>
      <c r="W61" s="59">
        <v>13.949833569150126</v>
      </c>
      <c r="X61" s="59">
        <v>14.691201264297906</v>
      </c>
      <c r="Y61" s="59">
        <v>15.437583839217265</v>
      </c>
      <c r="Z61" s="61"/>
    </row>
    <row r="62" spans="1:26" ht="15" thickBot="1" x14ac:dyDescent="0.25">
      <c r="A62" s="61"/>
      <c r="B62" s="283" t="s">
        <v>441</v>
      </c>
      <c r="C62" s="58">
        <f t="shared" si="6"/>
        <v>0</v>
      </c>
      <c r="D62" s="58">
        <v>0</v>
      </c>
      <c r="E62" s="58">
        <v>0</v>
      </c>
      <c r="F62" s="58">
        <v>0</v>
      </c>
      <c r="G62" s="58">
        <v>0</v>
      </c>
      <c r="H62" s="58">
        <v>0</v>
      </c>
      <c r="I62" s="58">
        <v>0</v>
      </c>
      <c r="J62" s="58">
        <v>0</v>
      </c>
      <c r="K62" s="58">
        <v>0</v>
      </c>
      <c r="L62" s="58">
        <v>0</v>
      </c>
      <c r="M62" s="58">
        <v>0</v>
      </c>
      <c r="N62" s="58">
        <v>0</v>
      </c>
      <c r="O62" s="58">
        <v>0</v>
      </c>
      <c r="P62" s="58">
        <v>0</v>
      </c>
      <c r="Q62" s="58">
        <v>0</v>
      </c>
      <c r="R62" s="58">
        <v>0</v>
      </c>
      <c r="S62" s="58">
        <v>0</v>
      </c>
      <c r="T62" s="58">
        <v>0</v>
      </c>
      <c r="U62" s="58">
        <v>0</v>
      </c>
      <c r="V62" s="58">
        <v>0</v>
      </c>
      <c r="W62" s="58">
        <v>0</v>
      </c>
      <c r="X62" s="58">
        <v>0</v>
      </c>
      <c r="Y62" s="58">
        <v>0</v>
      </c>
      <c r="Z62" s="61"/>
    </row>
    <row r="63" spans="1:26" ht="15" thickBot="1" x14ac:dyDescent="0.25">
      <c r="A63" s="61"/>
      <c r="B63" s="283" t="s">
        <v>440</v>
      </c>
      <c r="C63" s="59">
        <f t="shared" si="6"/>
        <v>4.3500000000000005</v>
      </c>
      <c r="D63" s="59">
        <v>4.3500000000000005</v>
      </c>
      <c r="E63" s="59">
        <v>7.8176036780650229</v>
      </c>
      <c r="F63" s="59">
        <v>11.38823981086715</v>
      </c>
      <c r="G63" s="59">
        <v>14.618907210436593</v>
      </c>
      <c r="H63" s="59">
        <v>17.90168209739052</v>
      </c>
      <c r="I63" s="59">
        <v>21.43432039770088</v>
      </c>
      <c r="J63" s="59">
        <v>24.540201742120523</v>
      </c>
      <c r="K63" s="59">
        <v>28.405562587531733</v>
      </c>
      <c r="L63" s="59">
        <v>31.969334843019737</v>
      </c>
      <c r="M63" s="59">
        <v>35.016442835521289</v>
      </c>
      <c r="N63" s="59">
        <v>38.379134554233232</v>
      </c>
      <c r="O63" s="59">
        <v>41.562793906166235</v>
      </c>
      <c r="P63" s="59">
        <v>45.49227754764911</v>
      </c>
      <c r="Q63" s="59">
        <v>49.316258482103422</v>
      </c>
      <c r="R63" s="59">
        <v>52.703276685916379</v>
      </c>
      <c r="S63" s="59">
        <v>55.814099302668808</v>
      </c>
      <c r="T63" s="59">
        <v>58.931506047267085</v>
      </c>
      <c r="U63" s="59">
        <v>62.310535071349797</v>
      </c>
      <c r="V63" s="59">
        <v>66.429619241156331</v>
      </c>
      <c r="W63" s="59">
        <v>70.560204681166326</v>
      </c>
      <c r="X63" s="59">
        <v>74.310145929878928</v>
      </c>
      <c r="Y63" s="59">
        <v>78.085453140226818</v>
      </c>
      <c r="Z63" s="61"/>
    </row>
    <row r="64" spans="1:26" ht="15" thickBot="1" x14ac:dyDescent="0.25">
      <c r="A64" s="61"/>
      <c r="B64" s="283" t="s">
        <v>438</v>
      </c>
      <c r="C64" s="58">
        <f t="shared" si="6"/>
        <v>0</v>
      </c>
      <c r="D64" s="58">
        <v>0</v>
      </c>
      <c r="E64" s="58">
        <v>0</v>
      </c>
      <c r="F64" s="58">
        <v>0</v>
      </c>
      <c r="G64" s="58">
        <v>0</v>
      </c>
      <c r="H64" s="58">
        <v>0</v>
      </c>
      <c r="I64" s="58">
        <v>0</v>
      </c>
      <c r="J64" s="58">
        <v>0</v>
      </c>
      <c r="K64" s="58">
        <v>0</v>
      </c>
      <c r="L64" s="58">
        <v>0</v>
      </c>
      <c r="M64" s="58">
        <v>0</v>
      </c>
      <c r="N64" s="58">
        <v>0</v>
      </c>
      <c r="O64" s="58">
        <v>0</v>
      </c>
      <c r="P64" s="58">
        <v>0</v>
      </c>
      <c r="Q64" s="58">
        <v>0</v>
      </c>
      <c r="R64" s="58">
        <v>0</v>
      </c>
      <c r="S64" s="58">
        <v>0</v>
      </c>
      <c r="T64" s="58">
        <v>0</v>
      </c>
      <c r="U64" s="58">
        <v>0</v>
      </c>
      <c r="V64" s="58">
        <v>0</v>
      </c>
      <c r="W64" s="58">
        <v>0</v>
      </c>
      <c r="X64" s="58">
        <v>0</v>
      </c>
      <c r="Y64" s="58">
        <v>0</v>
      </c>
      <c r="Z64" s="61"/>
    </row>
    <row r="65" spans="1:26" x14ac:dyDescent="0.2">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ht="15.75" thickBot="1" x14ac:dyDescent="0.3">
      <c r="A66" s="61"/>
      <c r="B66" s="52" t="s">
        <v>443</v>
      </c>
      <c r="C66" s="61"/>
      <c r="D66" s="61"/>
      <c r="E66" s="61"/>
      <c r="F66" s="61"/>
      <c r="G66" s="61"/>
      <c r="H66" s="61"/>
      <c r="I66" s="61"/>
      <c r="J66" s="61"/>
      <c r="K66" s="61"/>
      <c r="L66" s="61"/>
      <c r="M66" s="61"/>
      <c r="N66" s="61"/>
      <c r="O66" s="61"/>
      <c r="P66" s="61"/>
      <c r="Q66" s="61"/>
      <c r="R66" s="61"/>
      <c r="S66" s="61"/>
      <c r="T66" s="61"/>
      <c r="U66" s="61"/>
      <c r="V66" s="61"/>
      <c r="W66" s="61"/>
      <c r="X66" s="61"/>
      <c r="Y66" s="61"/>
      <c r="Z66" s="61"/>
    </row>
    <row r="67" spans="1:26" ht="33" customHeight="1" thickBot="1" x14ac:dyDescent="0.25">
      <c r="A67" s="61"/>
      <c r="B67" s="281" t="s">
        <v>437</v>
      </c>
      <c r="C67" s="316">
        <v>2017</v>
      </c>
      <c r="D67" s="314">
        <v>2018</v>
      </c>
      <c r="E67" s="314">
        <v>2019</v>
      </c>
      <c r="F67" s="314">
        <v>2020</v>
      </c>
      <c r="G67" s="314">
        <v>2021</v>
      </c>
      <c r="H67" s="314">
        <v>2022</v>
      </c>
      <c r="I67" s="314">
        <v>2023</v>
      </c>
      <c r="J67" s="314">
        <v>2024</v>
      </c>
      <c r="K67" s="314">
        <v>2025</v>
      </c>
      <c r="L67" s="314">
        <v>2026</v>
      </c>
      <c r="M67" s="314">
        <v>2027</v>
      </c>
      <c r="N67" s="314">
        <v>2028</v>
      </c>
      <c r="O67" s="314">
        <v>2029</v>
      </c>
      <c r="P67" s="314">
        <v>2030</v>
      </c>
      <c r="Q67" s="314">
        <v>2031</v>
      </c>
      <c r="R67" s="314">
        <v>2032</v>
      </c>
      <c r="S67" s="314">
        <v>2033</v>
      </c>
      <c r="T67" s="314">
        <v>2034</v>
      </c>
      <c r="U67" s="314">
        <v>2035</v>
      </c>
      <c r="V67" s="314">
        <v>2036</v>
      </c>
      <c r="W67" s="314">
        <v>2037</v>
      </c>
      <c r="X67" s="314">
        <v>2038</v>
      </c>
      <c r="Y67" s="314">
        <v>2039</v>
      </c>
      <c r="Z67" s="61"/>
    </row>
    <row r="68" spans="1:26" ht="15" thickBot="1" x14ac:dyDescent="0.25">
      <c r="A68" s="61"/>
      <c r="B68" s="283" t="s">
        <v>439</v>
      </c>
      <c r="C68" s="58">
        <f>D68</f>
        <v>1.2200959999999998</v>
      </c>
      <c r="D68" s="58">
        <v>1.2200959999999998</v>
      </c>
      <c r="E68" s="58">
        <v>2.0380026241045357</v>
      </c>
      <c r="F68" s="58">
        <v>2.9300221915864699</v>
      </c>
      <c r="G68" s="58">
        <v>3.7619678334674531</v>
      </c>
      <c r="H68" s="58">
        <v>4.6431334639828306</v>
      </c>
      <c r="I68" s="58">
        <v>5.5506272893164921</v>
      </c>
      <c r="J68" s="58">
        <v>6.4076673595901257</v>
      </c>
      <c r="K68" s="58">
        <v>7.3119716361426255</v>
      </c>
      <c r="L68" s="58">
        <v>8.2694970549587996</v>
      </c>
      <c r="M68" s="58">
        <v>9.2162681862693532</v>
      </c>
      <c r="N68" s="58">
        <v>10.180572088109816</v>
      </c>
      <c r="O68" s="58">
        <v>11.056547108986976</v>
      </c>
      <c r="P68" s="58">
        <v>11.958106236865907</v>
      </c>
      <c r="Q68" s="58">
        <v>13.02182968018499</v>
      </c>
      <c r="R68" s="58">
        <v>14.051900910215053</v>
      </c>
      <c r="S68" s="58">
        <v>15.02126961811282</v>
      </c>
      <c r="T68" s="58">
        <v>16.060084053459757</v>
      </c>
      <c r="U68" s="58">
        <v>17.105366012986934</v>
      </c>
      <c r="V68" s="58">
        <v>18.089168077963794</v>
      </c>
      <c r="W68" s="58">
        <v>19.162841837882947</v>
      </c>
      <c r="X68" s="58">
        <v>20.228272558512323</v>
      </c>
      <c r="Y68" s="58">
        <v>21.305718345416437</v>
      </c>
      <c r="Z68" s="61"/>
    </row>
    <row r="69" spans="1:26" ht="15" thickBot="1" x14ac:dyDescent="0.25">
      <c r="A69" s="61"/>
      <c r="B69" s="283" t="s">
        <v>442</v>
      </c>
      <c r="C69" s="59">
        <f t="shared" ref="C69:C72" si="7">D69</f>
        <v>0.86000000000000032</v>
      </c>
      <c r="D69" s="59">
        <v>0.86000000000000032</v>
      </c>
      <c r="E69" s="59">
        <v>1.436511763607045</v>
      </c>
      <c r="F69" s="59">
        <v>2.0652629668193039</v>
      </c>
      <c r="G69" s="59">
        <v>2.6516703085511399</v>
      </c>
      <c r="H69" s="59">
        <v>3.2727709778781646</v>
      </c>
      <c r="I69" s="59">
        <v>3.9124294062206486</v>
      </c>
      <c r="J69" s="59">
        <v>4.5165248711966237</v>
      </c>
      <c r="K69" s="59">
        <v>5.1539351059938463</v>
      </c>
      <c r="L69" s="59">
        <v>5.8288589318091173</v>
      </c>
      <c r="M69" s="59">
        <v>6.4962024629141091</v>
      </c>
      <c r="N69" s="59">
        <v>7.175904187682324</v>
      </c>
      <c r="O69" s="59">
        <v>7.7933461905692738</v>
      </c>
      <c r="P69" s="59">
        <v>8.428821472822376</v>
      </c>
      <c r="Q69" s="59">
        <v>9.1786003109256207</v>
      </c>
      <c r="R69" s="59">
        <v>9.9046589635446409</v>
      </c>
      <c r="S69" s="59">
        <v>10.587930680517799</v>
      </c>
      <c r="T69" s="59">
        <v>11.320152091290701</v>
      </c>
      <c r="U69" s="59">
        <v>12.05693221776712</v>
      </c>
      <c r="V69" s="59">
        <v>12.750377467878668</v>
      </c>
      <c r="W69" s="59">
        <v>13.507169911694948</v>
      </c>
      <c r="X69" s="59">
        <v>14.258152145667736</v>
      </c>
      <c r="Y69" s="59">
        <v>15.017603350111926</v>
      </c>
      <c r="Z69" s="61"/>
    </row>
    <row r="70" spans="1:26" ht="15" thickBot="1" x14ac:dyDescent="0.25">
      <c r="A70" s="61"/>
      <c r="B70" s="283" t="s">
        <v>441</v>
      </c>
      <c r="C70" s="58">
        <f t="shared" si="7"/>
        <v>0</v>
      </c>
      <c r="D70" s="58">
        <v>0</v>
      </c>
      <c r="E70" s="58">
        <v>0</v>
      </c>
      <c r="F70" s="58">
        <v>0</v>
      </c>
      <c r="G70" s="58">
        <v>0</v>
      </c>
      <c r="H70" s="58">
        <v>0</v>
      </c>
      <c r="I70" s="58">
        <v>0</v>
      </c>
      <c r="J70" s="58">
        <v>0</v>
      </c>
      <c r="K70" s="58">
        <v>0</v>
      </c>
      <c r="L70" s="58">
        <v>0</v>
      </c>
      <c r="M70" s="58">
        <v>0</v>
      </c>
      <c r="N70" s="58">
        <v>0</v>
      </c>
      <c r="O70" s="58">
        <v>0</v>
      </c>
      <c r="P70" s="58">
        <v>0</v>
      </c>
      <c r="Q70" s="58">
        <v>0</v>
      </c>
      <c r="R70" s="58">
        <v>0</v>
      </c>
      <c r="S70" s="58">
        <v>0</v>
      </c>
      <c r="T70" s="58">
        <v>0</v>
      </c>
      <c r="U70" s="58">
        <v>0</v>
      </c>
      <c r="V70" s="58">
        <v>0</v>
      </c>
      <c r="W70" s="58">
        <v>0</v>
      </c>
      <c r="X70" s="58">
        <v>0</v>
      </c>
      <c r="Y70" s="58">
        <v>0</v>
      </c>
      <c r="Z70" s="61"/>
    </row>
    <row r="71" spans="1:26" ht="15" thickBot="1" x14ac:dyDescent="0.25">
      <c r="A71" s="61"/>
      <c r="B71" s="283" t="s">
        <v>440</v>
      </c>
      <c r="C71" s="59">
        <f t="shared" si="7"/>
        <v>4.3500000000000005</v>
      </c>
      <c r="D71" s="59">
        <v>4.3500000000000005</v>
      </c>
      <c r="E71" s="59">
        <v>7.2660769438263308</v>
      </c>
      <c r="F71" s="59">
        <v>10.446388262399964</v>
      </c>
      <c r="G71" s="59">
        <v>13.412518421159829</v>
      </c>
      <c r="H71" s="59">
        <v>16.554132271825591</v>
      </c>
      <c r="I71" s="59">
        <v>19.789613857046284</v>
      </c>
      <c r="J71" s="59">
        <v>22.84521301128521</v>
      </c>
      <c r="K71" s="59">
        <v>26.069322919852549</v>
      </c>
      <c r="L71" s="59">
        <v>29.483181806243746</v>
      </c>
      <c r="M71" s="59">
        <v>32.858698504274813</v>
      </c>
      <c r="N71" s="59">
        <v>36.29672467025356</v>
      </c>
      <c r="O71" s="59">
        <v>39.419832475553832</v>
      </c>
      <c r="P71" s="59">
        <v>42.634155124159633</v>
      </c>
      <c r="Q71" s="59">
        <v>46.426641107588807</v>
      </c>
      <c r="R71" s="59">
        <v>50.099147083045473</v>
      </c>
      <c r="S71" s="59">
        <v>53.555230767735274</v>
      </c>
      <c r="T71" s="59">
        <v>57.258908833853994</v>
      </c>
      <c r="U71" s="59">
        <v>60.985645520100995</v>
      </c>
      <c r="V71" s="59">
        <v>64.493188354967543</v>
      </c>
      <c r="W71" s="59">
        <v>68.321150134735959</v>
      </c>
      <c r="X71" s="59">
        <v>72.119723062389028</v>
      </c>
      <c r="Y71" s="59">
        <v>75.961133224403227</v>
      </c>
      <c r="Z71" s="61"/>
    </row>
    <row r="72" spans="1:26" ht="15" thickBot="1" x14ac:dyDescent="0.25">
      <c r="A72" s="61"/>
      <c r="B72" s="283" t="s">
        <v>438</v>
      </c>
      <c r="C72" s="58">
        <f t="shared" si="7"/>
        <v>0</v>
      </c>
      <c r="D72" s="58">
        <v>0</v>
      </c>
      <c r="E72" s="58">
        <v>0</v>
      </c>
      <c r="F72" s="58">
        <v>0</v>
      </c>
      <c r="G72" s="58">
        <v>0</v>
      </c>
      <c r="H72" s="58">
        <v>0</v>
      </c>
      <c r="I72" s="58">
        <v>0</v>
      </c>
      <c r="J72" s="58">
        <v>0</v>
      </c>
      <c r="K72" s="58">
        <v>0</v>
      </c>
      <c r="L72" s="58">
        <v>0</v>
      </c>
      <c r="M72" s="58">
        <v>0</v>
      </c>
      <c r="N72" s="58">
        <v>0</v>
      </c>
      <c r="O72" s="58">
        <v>0</v>
      </c>
      <c r="P72" s="58">
        <v>0</v>
      </c>
      <c r="Q72" s="58">
        <v>0</v>
      </c>
      <c r="R72" s="58">
        <v>0</v>
      </c>
      <c r="S72" s="58">
        <v>0</v>
      </c>
      <c r="T72" s="58">
        <v>0</v>
      </c>
      <c r="U72" s="58">
        <v>0</v>
      </c>
      <c r="V72" s="58">
        <v>0</v>
      </c>
      <c r="W72" s="58">
        <v>0</v>
      </c>
      <c r="X72" s="58">
        <v>0</v>
      </c>
      <c r="Y72" s="58">
        <v>0</v>
      </c>
      <c r="Z72" s="61"/>
    </row>
    <row r="73" spans="1:26" x14ac:dyDescent="0.2">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ht="15" x14ac:dyDescent="0.25">
      <c r="A74" s="61"/>
      <c r="B74" s="52" t="s">
        <v>446</v>
      </c>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ht="15.75" thickBot="1" x14ac:dyDescent="0.3">
      <c r="A75" s="61"/>
      <c r="B75" s="52" t="s">
        <v>420</v>
      </c>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ht="33" customHeight="1" thickBot="1" x14ac:dyDescent="0.25">
      <c r="A76" s="61"/>
      <c r="B76" s="281" t="s">
        <v>437</v>
      </c>
      <c r="C76" s="316" t="s">
        <v>9</v>
      </c>
      <c r="D76" s="314" t="s">
        <v>10</v>
      </c>
      <c r="E76" s="314" t="s">
        <v>11</v>
      </c>
      <c r="F76" s="314" t="s">
        <v>12</v>
      </c>
      <c r="G76" s="314" t="s">
        <v>13</v>
      </c>
      <c r="H76" s="314" t="s">
        <v>14</v>
      </c>
      <c r="I76" s="314" t="s">
        <v>15</v>
      </c>
      <c r="J76" s="314" t="s">
        <v>16</v>
      </c>
      <c r="K76" s="314" t="s">
        <v>17</v>
      </c>
      <c r="L76" s="314" t="s">
        <v>18</v>
      </c>
      <c r="M76" s="314" t="s">
        <v>19</v>
      </c>
      <c r="N76" s="314" t="s">
        <v>20</v>
      </c>
      <c r="O76" s="314" t="s">
        <v>3</v>
      </c>
      <c r="P76" s="314" t="s">
        <v>58</v>
      </c>
      <c r="Q76" s="314" t="s">
        <v>59</v>
      </c>
      <c r="R76" s="314" t="s">
        <v>60</v>
      </c>
      <c r="S76" s="314" t="s">
        <v>61</v>
      </c>
      <c r="T76" s="314" t="s">
        <v>62</v>
      </c>
      <c r="U76" s="314" t="s">
        <v>63</v>
      </c>
      <c r="V76" s="314" t="s">
        <v>64</v>
      </c>
      <c r="W76" s="314" t="s">
        <v>65</v>
      </c>
      <c r="X76" s="314" t="s">
        <v>66</v>
      </c>
      <c r="Y76" s="314" t="s">
        <v>67</v>
      </c>
      <c r="Z76" s="61"/>
    </row>
    <row r="77" spans="1:26" ht="15" thickBot="1" x14ac:dyDescent="0.25">
      <c r="A77" s="61"/>
      <c r="B77" s="283" t="s">
        <v>439</v>
      </c>
      <c r="C77" s="58">
        <f>D77</f>
        <v>5.55</v>
      </c>
      <c r="D77" s="58">
        <v>5.55</v>
      </c>
      <c r="E77" s="58">
        <v>5.7259737775685196</v>
      </c>
      <c r="F77" s="58">
        <v>5.8483903329419809</v>
      </c>
      <c r="G77" s="58">
        <v>6.016501390469557</v>
      </c>
      <c r="H77" s="58">
        <v>5.9281909653084703</v>
      </c>
      <c r="I77" s="58">
        <v>6.050829164887837</v>
      </c>
      <c r="J77" s="58">
        <v>6.2066847032662631</v>
      </c>
      <c r="K77" s="58">
        <v>6.3571206839949719</v>
      </c>
      <c r="L77" s="58">
        <v>6.5266419020390689</v>
      </c>
      <c r="M77" s="58">
        <v>6.6832626484786264</v>
      </c>
      <c r="N77" s="58">
        <v>6.8982757370421162</v>
      </c>
      <c r="O77" s="58">
        <v>7.0786800894698443</v>
      </c>
      <c r="P77" s="58">
        <v>7.2691719131071517</v>
      </c>
      <c r="Q77" s="58">
        <v>7.3901043453943345</v>
      </c>
      <c r="R77" s="58">
        <v>7.4918518418419113</v>
      </c>
      <c r="S77" s="58">
        <v>7.6263427039737381</v>
      </c>
      <c r="T77" s="58">
        <v>7.8200471564387311</v>
      </c>
      <c r="U77" s="58">
        <v>8.0395265127168098</v>
      </c>
      <c r="V77" s="58">
        <v>8.1791322893193854</v>
      </c>
      <c r="W77" s="58">
        <v>8.3766270903032964</v>
      </c>
      <c r="X77" s="58">
        <v>8.5688068661152066</v>
      </c>
      <c r="Y77" s="58">
        <v>8.7628301136189251</v>
      </c>
      <c r="Z77" s="61"/>
    </row>
    <row r="78" spans="1:26" ht="15" thickBot="1" x14ac:dyDescent="0.25">
      <c r="A78" s="61"/>
      <c r="B78" s="283" t="s">
        <v>442</v>
      </c>
      <c r="C78" s="59">
        <f t="shared" ref="C78:C81" si="8">D78</f>
        <v>13.2</v>
      </c>
      <c r="D78" s="59">
        <v>13.2</v>
      </c>
      <c r="E78" s="59">
        <v>13.61853222773053</v>
      </c>
      <c r="F78" s="59">
        <v>13.909685116186328</v>
      </c>
      <c r="G78" s="59">
        <v>14.309516820576242</v>
      </c>
      <c r="H78" s="59">
        <v>14.099481214787712</v>
      </c>
      <c r="I78" s="59">
        <v>14.391161257030532</v>
      </c>
      <c r="J78" s="59">
        <v>14.761844699660305</v>
      </c>
      <c r="K78" s="59">
        <v>15.119638383555618</v>
      </c>
      <c r="L78" s="59">
        <v>15.522823983228063</v>
      </c>
      <c r="M78" s="59">
        <v>15.895327380165385</v>
      </c>
      <c r="N78" s="59">
        <v>16.406709861073143</v>
      </c>
      <c r="O78" s="59">
        <v>16.835779672252606</v>
      </c>
      <c r="P78" s="59">
        <v>17.288841306849449</v>
      </c>
      <c r="Q78" s="59">
        <v>17.576464389045988</v>
      </c>
      <c r="R78" s="59">
        <v>17.818458434651035</v>
      </c>
      <c r="S78" s="59">
        <v>18.138328593234835</v>
      </c>
      <c r="T78" s="59">
        <v>18.599031074773194</v>
      </c>
      <c r="U78" s="59">
        <v>19.121036030245385</v>
      </c>
      <c r="V78" s="59">
        <v>19.453071390813669</v>
      </c>
      <c r="W78" s="59">
        <v>19.922788755315942</v>
      </c>
      <c r="X78" s="59">
        <v>20.379864978868596</v>
      </c>
      <c r="Y78" s="59">
        <v>20.841325675634199</v>
      </c>
      <c r="Z78" s="61"/>
    </row>
    <row r="79" spans="1:26" ht="15" thickBot="1" x14ac:dyDescent="0.25">
      <c r="A79" s="61"/>
      <c r="B79" s="283" t="s">
        <v>441</v>
      </c>
      <c r="C79" s="58">
        <f t="shared" si="8"/>
        <v>0.5</v>
      </c>
      <c r="D79" s="58">
        <v>0.5</v>
      </c>
      <c r="E79" s="58">
        <v>0.51585349347464415</v>
      </c>
      <c r="F79" s="58">
        <v>0.5268820119767561</v>
      </c>
      <c r="G79" s="58">
        <v>0.54202715229455478</v>
      </c>
      <c r="H79" s="58">
        <v>0.53407125813589928</v>
      </c>
      <c r="I79" s="58">
        <v>0.5451197445844862</v>
      </c>
      <c r="J79" s="58">
        <v>0.55916078407803838</v>
      </c>
      <c r="K79" s="58">
        <v>0.57271357513467791</v>
      </c>
      <c r="L79" s="58">
        <v>0.58798575694045496</v>
      </c>
      <c r="M79" s="58">
        <v>0.60209573409717265</v>
      </c>
      <c r="N79" s="58">
        <v>0.62146628261640657</v>
      </c>
      <c r="O79" s="58">
        <v>0.63771892697926447</v>
      </c>
      <c r="P79" s="58">
        <v>0.65488035253217447</v>
      </c>
      <c r="Q79" s="58">
        <v>0.66577516625174127</v>
      </c>
      <c r="R79" s="58">
        <v>0.67494160737314601</v>
      </c>
      <c r="S79" s="58">
        <v>0.68705790125889621</v>
      </c>
      <c r="T79" s="58">
        <v>0.70450875283232151</v>
      </c>
      <c r="U79" s="58">
        <v>0.72428166781233116</v>
      </c>
      <c r="V79" s="58">
        <v>0.73685876480355361</v>
      </c>
      <c r="W79" s="58">
        <v>0.75465108921651947</v>
      </c>
      <c r="X79" s="58">
        <v>0.77196458253290245</v>
      </c>
      <c r="Y79" s="58">
        <v>0.78944415438008164</v>
      </c>
      <c r="Z79" s="61"/>
    </row>
    <row r="80" spans="1:26" ht="15" thickBot="1" x14ac:dyDescent="0.25">
      <c r="A80" s="61"/>
      <c r="B80" s="283" t="s">
        <v>440</v>
      </c>
      <c r="C80" s="59">
        <f t="shared" si="8"/>
        <v>2.2899999999999991</v>
      </c>
      <c r="D80" s="59">
        <v>2.2899999999999991</v>
      </c>
      <c r="E80" s="59">
        <v>2.3626090001138564</v>
      </c>
      <c r="F80" s="59">
        <v>2.4131196148535388</v>
      </c>
      <c r="G80" s="59">
        <v>2.4824843575090618</v>
      </c>
      <c r="H80" s="59">
        <v>2.4460463622624147</v>
      </c>
      <c r="I80" s="59">
        <v>2.4966484301969665</v>
      </c>
      <c r="J80" s="59">
        <v>2.5609563910774362</v>
      </c>
      <c r="K80" s="59">
        <v>2.6230281741168504</v>
      </c>
      <c r="L80" s="59">
        <v>2.6929747667872945</v>
      </c>
      <c r="M80" s="59">
        <v>2.7575984621650598</v>
      </c>
      <c r="N80" s="59">
        <v>2.8463155743831479</v>
      </c>
      <c r="O80" s="59">
        <v>2.9207526855650379</v>
      </c>
      <c r="P80" s="59">
        <v>2.9993520145973704</v>
      </c>
      <c r="Q80" s="59">
        <v>3.0492502614329808</v>
      </c>
      <c r="R80" s="59">
        <v>3.0912325617690044</v>
      </c>
      <c r="S80" s="59">
        <v>3.1467251877657425</v>
      </c>
      <c r="T80" s="59">
        <v>3.2266500879720148</v>
      </c>
      <c r="U80" s="59">
        <v>3.3172100385804448</v>
      </c>
      <c r="V80" s="59">
        <v>3.3748131428002424</v>
      </c>
      <c r="W80" s="59">
        <v>3.4563019886116138</v>
      </c>
      <c r="X80" s="59">
        <v>3.5355977880006755</v>
      </c>
      <c r="Y80" s="59">
        <v>3.615654227060773</v>
      </c>
      <c r="Z80" s="61"/>
    </row>
    <row r="81" spans="1:26" ht="15" thickBot="1" x14ac:dyDescent="0.25">
      <c r="A81" s="61"/>
      <c r="B81" s="283" t="s">
        <v>438</v>
      </c>
      <c r="C81" s="58">
        <f t="shared" si="8"/>
        <v>1.6669540861757071</v>
      </c>
      <c r="D81" s="58">
        <v>1.6669540861757071</v>
      </c>
      <c r="E81" s="58">
        <v>1.7198081776311334</v>
      </c>
      <c r="F81" s="58">
        <v>1.7565762455942568</v>
      </c>
      <c r="G81" s="58">
        <v>1.8070687526711779</v>
      </c>
      <c r="H81" s="58">
        <v>1.7805445321172719</v>
      </c>
      <c r="I81" s="58">
        <v>1.8173791713803453</v>
      </c>
      <c r="J81" s="58">
        <v>1.8641907076962063</v>
      </c>
      <c r="K81" s="58">
        <v>1.9093744685581093</v>
      </c>
      <c r="L81" s="58">
        <v>1.9602905202900196</v>
      </c>
      <c r="M81" s="58">
        <v>2.0073318884444902</v>
      </c>
      <c r="N81" s="58">
        <v>2.0719115184556927</v>
      </c>
      <c r="O81" s="58">
        <v>2.1260963423193466</v>
      </c>
      <c r="P81" s="58">
        <v>2.1833109592193942</v>
      </c>
      <c r="Q81" s="58">
        <v>2.2196332677153023</v>
      </c>
      <c r="R81" s="58">
        <v>2.2501933406813279</v>
      </c>
      <c r="S81" s="58">
        <v>2.2905879518856409</v>
      </c>
      <c r="T81" s="58">
        <v>2.3487674885607674</v>
      </c>
      <c r="U81" s="58">
        <v>2.4146885714038255</v>
      </c>
      <c r="V81" s="58">
        <v>2.4566194578473244</v>
      </c>
      <c r="W81" s="58">
        <v>2.5159374336128408</v>
      </c>
      <c r="X81" s="58">
        <v>2.5736590304722995</v>
      </c>
      <c r="Y81" s="58">
        <v>2.6319343179028181</v>
      </c>
      <c r="Z81" s="61"/>
    </row>
    <row r="82" spans="1:26" x14ac:dyDescent="0.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ht="15.75" thickBot="1" x14ac:dyDescent="0.3">
      <c r="A83" s="61"/>
      <c r="B83" s="52" t="s">
        <v>443</v>
      </c>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ht="33" customHeight="1" thickBot="1" x14ac:dyDescent="0.25">
      <c r="A84" s="61"/>
      <c r="B84" s="281" t="s">
        <v>437</v>
      </c>
      <c r="C84" s="316">
        <v>2017</v>
      </c>
      <c r="D84" s="314">
        <v>2018</v>
      </c>
      <c r="E84" s="314">
        <v>2019</v>
      </c>
      <c r="F84" s="314">
        <v>2020</v>
      </c>
      <c r="G84" s="314">
        <v>2021</v>
      </c>
      <c r="H84" s="314">
        <v>2022</v>
      </c>
      <c r="I84" s="314">
        <v>2023</v>
      </c>
      <c r="J84" s="314">
        <v>2024</v>
      </c>
      <c r="K84" s="314">
        <v>2025</v>
      </c>
      <c r="L84" s="314">
        <v>2026</v>
      </c>
      <c r="M84" s="314">
        <v>2027</v>
      </c>
      <c r="N84" s="314">
        <v>2028</v>
      </c>
      <c r="O84" s="314">
        <v>2029</v>
      </c>
      <c r="P84" s="314">
        <v>2030</v>
      </c>
      <c r="Q84" s="314">
        <v>2031</v>
      </c>
      <c r="R84" s="314">
        <v>2032</v>
      </c>
      <c r="S84" s="314">
        <v>2033</v>
      </c>
      <c r="T84" s="314">
        <v>2034</v>
      </c>
      <c r="U84" s="314">
        <v>2035</v>
      </c>
      <c r="V84" s="314">
        <v>2036</v>
      </c>
      <c r="W84" s="314">
        <v>2037</v>
      </c>
      <c r="X84" s="314">
        <v>2038</v>
      </c>
      <c r="Y84" s="314">
        <v>2039</v>
      </c>
      <c r="Z84" s="61"/>
    </row>
    <row r="85" spans="1:26" ht="15" thickBot="1" x14ac:dyDescent="0.25">
      <c r="A85" s="61"/>
      <c r="B85" s="283" t="s">
        <v>439</v>
      </c>
      <c r="C85" s="58">
        <f>D85</f>
        <v>5.55</v>
      </c>
      <c r="D85" s="58">
        <v>5.55</v>
      </c>
      <c r="E85" s="58">
        <v>5.8178934529030704</v>
      </c>
      <c r="F85" s="58">
        <v>6.0325791650789551</v>
      </c>
      <c r="G85" s="58">
        <v>6.2786677739972356</v>
      </c>
      <c r="H85" s="58">
        <v>6.3105139574217901</v>
      </c>
      <c r="I85" s="58">
        <v>6.513696006499293</v>
      </c>
      <c r="J85" s="58">
        <v>6.7632667910296922</v>
      </c>
      <c r="K85" s="58">
        <v>6.9531969865021583</v>
      </c>
      <c r="L85" s="58">
        <v>7.2233446092469498</v>
      </c>
      <c r="M85" s="58">
        <v>7.5290717561855098</v>
      </c>
      <c r="N85" s="58">
        <v>7.7943061206451159</v>
      </c>
      <c r="O85" s="58">
        <v>8.0859854223753302</v>
      </c>
      <c r="P85" s="58">
        <v>8.3041422390232658</v>
      </c>
      <c r="Q85" s="58">
        <v>8.5498669054352483</v>
      </c>
      <c r="R85" s="58">
        <v>8.7831876999275131</v>
      </c>
      <c r="S85" s="58">
        <v>8.9899157409097832</v>
      </c>
      <c r="T85" s="58">
        <v>9.2228714824082498</v>
      </c>
      <c r="U85" s="58">
        <v>9.5133099859841437</v>
      </c>
      <c r="V85" s="58">
        <v>9.7963720608056271</v>
      </c>
      <c r="W85" s="58">
        <v>10.069539775799528</v>
      </c>
      <c r="X85" s="58">
        <v>10.345783743606065</v>
      </c>
      <c r="Y85" s="58">
        <v>10.624562895046239</v>
      </c>
      <c r="Z85" s="61"/>
    </row>
    <row r="86" spans="1:26" ht="15" thickBot="1" x14ac:dyDescent="0.25">
      <c r="A86" s="61"/>
      <c r="B86" s="283" t="s">
        <v>442</v>
      </c>
      <c r="C86" s="59">
        <f t="shared" ref="C86:C89" si="9">D86</f>
        <v>13.2</v>
      </c>
      <c r="D86" s="59">
        <v>13.2</v>
      </c>
      <c r="E86" s="59">
        <v>13.837151996093791</v>
      </c>
      <c r="F86" s="59">
        <v>14.347755852079681</v>
      </c>
      <c r="G86" s="59">
        <v>14.933047678696131</v>
      </c>
      <c r="H86" s="59">
        <v>15.008789952786962</v>
      </c>
      <c r="I86" s="59">
        <v>15.492033745187511</v>
      </c>
      <c r="J86" s="59">
        <v>16.085607502989543</v>
      </c>
      <c r="K86" s="59">
        <v>16.537333373302438</v>
      </c>
      <c r="L86" s="59">
        <v>17.179846638208968</v>
      </c>
      <c r="M86" s="59">
        <v>17.906981474170951</v>
      </c>
      <c r="N86" s="59">
        <v>18.537809151804609</v>
      </c>
      <c r="O86" s="59">
        <v>19.231532896460251</v>
      </c>
      <c r="P86" s="59">
        <v>19.750392352271561</v>
      </c>
      <c r="Q86" s="59">
        <v>20.334818585900056</v>
      </c>
      <c r="R86" s="59">
        <v>20.889743718746523</v>
      </c>
      <c r="S86" s="59">
        <v>21.38142122162327</v>
      </c>
      <c r="T86" s="59">
        <v>21.935478120322323</v>
      </c>
      <c r="U86" s="59">
        <v>22.626250777475803</v>
      </c>
      <c r="V86" s="59">
        <v>23.299479495970143</v>
      </c>
      <c r="W86" s="59">
        <v>23.949175682982663</v>
      </c>
      <c r="X86" s="59">
        <v>24.606188363171178</v>
      </c>
      <c r="Y86" s="59">
        <v>25.269230669299155</v>
      </c>
      <c r="Z86" s="61"/>
    </row>
    <row r="87" spans="1:26" ht="15" thickBot="1" x14ac:dyDescent="0.25">
      <c r="A87" s="61"/>
      <c r="B87" s="283" t="s">
        <v>441</v>
      </c>
      <c r="C87" s="58">
        <f t="shared" si="9"/>
        <v>0.5</v>
      </c>
      <c r="D87" s="58">
        <v>0.5</v>
      </c>
      <c r="E87" s="58">
        <v>0.52413454530658043</v>
      </c>
      <c r="F87" s="58">
        <v>0.54347560045755827</v>
      </c>
      <c r="G87" s="58">
        <v>0.56564574540515622</v>
      </c>
      <c r="H87" s="58">
        <v>0.56851477093890068</v>
      </c>
      <c r="I87" s="58">
        <v>0.58681946004498187</v>
      </c>
      <c r="J87" s="58">
        <v>0.60930331450718</v>
      </c>
      <c r="K87" s="58">
        <v>0.62641414292812314</v>
      </c>
      <c r="L87" s="58">
        <v>0.65075176659882672</v>
      </c>
      <c r="M87" s="58">
        <v>0.67829475280950646</v>
      </c>
      <c r="N87" s="58">
        <v>0.70218974059865857</v>
      </c>
      <c r="O87" s="58">
        <v>0.72846715516894989</v>
      </c>
      <c r="P87" s="58">
        <v>0.74812092243453066</v>
      </c>
      <c r="Q87" s="58">
        <v>0.77025827976894234</v>
      </c>
      <c r="R87" s="58">
        <v>0.79127817116464172</v>
      </c>
      <c r="S87" s="58">
        <v>0.80990231900088006</v>
      </c>
      <c r="T87" s="58">
        <v>0.83088932273948046</v>
      </c>
      <c r="U87" s="58">
        <v>0.8570549536922627</v>
      </c>
      <c r="V87" s="58">
        <v>0.88255604151402167</v>
      </c>
      <c r="W87" s="58">
        <v>0.90716574556753216</v>
      </c>
      <c r="X87" s="58">
        <v>0.93205258951407188</v>
      </c>
      <c r="Y87" s="58">
        <v>0.95716782838255909</v>
      </c>
      <c r="Z87" s="61"/>
    </row>
    <row r="88" spans="1:26" ht="15" thickBot="1" x14ac:dyDescent="0.25">
      <c r="A88" s="61"/>
      <c r="B88" s="283" t="s">
        <v>440</v>
      </c>
      <c r="C88" s="59">
        <f t="shared" si="9"/>
        <v>2.2899999999999991</v>
      </c>
      <c r="D88" s="59">
        <v>2.2899999999999991</v>
      </c>
      <c r="E88" s="59">
        <v>2.4005362175041505</v>
      </c>
      <c r="F88" s="59">
        <v>2.4891182500956468</v>
      </c>
      <c r="G88" s="59">
        <v>2.5906575139556161</v>
      </c>
      <c r="H88" s="59">
        <v>2.6037976509001588</v>
      </c>
      <c r="I88" s="59">
        <v>2.6876331270060092</v>
      </c>
      <c r="J88" s="59">
        <v>2.7906091804428783</v>
      </c>
      <c r="K88" s="59">
        <v>2.8689767746107968</v>
      </c>
      <c r="L88" s="59">
        <v>2.980443091022611</v>
      </c>
      <c r="M88" s="59">
        <v>3.1065899678675315</v>
      </c>
      <c r="N88" s="59">
        <v>3.2160290119418562</v>
      </c>
      <c r="O88" s="59">
        <v>3.3363795706737811</v>
      </c>
      <c r="P88" s="59">
        <v>3.4263938247501358</v>
      </c>
      <c r="Q88" s="59">
        <v>3.5277829213417498</v>
      </c>
      <c r="R88" s="59">
        <v>3.624054023934054</v>
      </c>
      <c r="S88" s="59">
        <v>3.7093526210240384</v>
      </c>
      <c r="T88" s="59">
        <v>3.8054730981468268</v>
      </c>
      <c r="U88" s="59">
        <v>3.9253116879105789</v>
      </c>
      <c r="V88" s="59">
        <v>4.042106670134217</v>
      </c>
      <c r="W88" s="59">
        <v>4.1548191146992721</v>
      </c>
      <c r="X88" s="59">
        <v>4.268800859974391</v>
      </c>
      <c r="Y88" s="59">
        <v>4.3838286539920546</v>
      </c>
      <c r="Z88" s="61"/>
    </row>
    <row r="89" spans="1:26" ht="15" thickBot="1" x14ac:dyDescent="0.25">
      <c r="A89" s="61"/>
      <c r="B89" s="283" t="s">
        <v>438</v>
      </c>
      <c r="C89" s="58">
        <f t="shared" si="9"/>
        <v>1.6669540861757071</v>
      </c>
      <c r="D89" s="58">
        <v>1.6669540861757071</v>
      </c>
      <c r="E89" s="58">
        <v>1.7474164440093105</v>
      </c>
      <c r="F89" s="58">
        <v>1.8118977458390617</v>
      </c>
      <c r="G89" s="58">
        <v>1.8858109732620605</v>
      </c>
      <c r="H89" s="58">
        <v>1.8953760409356946</v>
      </c>
      <c r="I89" s="58">
        <v>1.9564021935388141</v>
      </c>
      <c r="J89" s="58">
        <v>2.0313612996762949</v>
      </c>
      <c r="K89" s="58">
        <v>2.0884072303845791</v>
      </c>
      <c r="L89" s="58">
        <v>2.1695466328359458</v>
      </c>
      <c r="M89" s="58">
        <v>2.2613724196546983</v>
      </c>
      <c r="N89" s="58">
        <v>2.3410361147231953</v>
      </c>
      <c r="O89" s="58">
        <v>2.4286426019073524</v>
      </c>
      <c r="P89" s="58">
        <v>2.4941664572115627</v>
      </c>
      <c r="Q89" s="58">
        <v>2.5679703737430231</v>
      </c>
      <c r="R89" s="58">
        <v>2.6380487614490846</v>
      </c>
      <c r="S89" s="58">
        <v>2.7001399601234084</v>
      </c>
      <c r="T89" s="58">
        <v>2.7701087034007017</v>
      </c>
      <c r="U89" s="58">
        <v>2.8573425142689146</v>
      </c>
      <c r="V89" s="58">
        <v>2.9423607993617154</v>
      </c>
      <c r="W89" s="58">
        <v>3.02440729282484</v>
      </c>
      <c r="X89" s="58">
        <v>3.107377745242232</v>
      </c>
      <c r="Y89" s="58">
        <v>3.1911096453564269</v>
      </c>
      <c r="Z89" s="61"/>
    </row>
    <row r="90" spans="1:26" ht="118.5" customHeight="1" x14ac:dyDescent="0.2">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spans="1:26" ht="17.25" thickBot="1" x14ac:dyDescent="0.3">
      <c r="A91" s="61"/>
      <c r="B91" s="287" t="s">
        <v>277</v>
      </c>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ht="15.75" thickTop="1" x14ac:dyDescent="0.25">
      <c r="A92" s="61"/>
      <c r="B92" s="52" t="s">
        <v>444</v>
      </c>
      <c r="C92" s="61"/>
      <c r="D92" s="61"/>
      <c r="E92" s="61"/>
      <c r="F92" s="61"/>
      <c r="G92" s="61"/>
      <c r="H92" s="61"/>
      <c r="I92" s="61"/>
      <c r="J92" s="61"/>
      <c r="K92" s="61"/>
      <c r="L92" s="61"/>
      <c r="M92" s="61"/>
      <c r="N92" s="61"/>
      <c r="O92" s="61"/>
      <c r="P92" s="61"/>
      <c r="Q92" s="61"/>
      <c r="R92" s="61"/>
      <c r="S92" s="61"/>
      <c r="T92" s="61"/>
      <c r="U92" s="61"/>
      <c r="V92" s="61"/>
      <c r="W92" s="61"/>
      <c r="X92" s="61"/>
      <c r="Y92" s="61"/>
      <c r="Z92" s="61"/>
    </row>
    <row r="93" spans="1:26" ht="15.75" thickBot="1" x14ac:dyDescent="0.3">
      <c r="A93" s="61"/>
      <c r="B93" s="52" t="s">
        <v>420</v>
      </c>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ht="33" customHeight="1" thickBot="1" x14ac:dyDescent="0.25">
      <c r="A94" s="61"/>
      <c r="B94" s="293" t="s">
        <v>437</v>
      </c>
      <c r="C94" s="316" t="s">
        <v>9</v>
      </c>
      <c r="D94" s="314" t="s">
        <v>10</v>
      </c>
      <c r="E94" s="314" t="s">
        <v>11</v>
      </c>
      <c r="F94" s="314" t="s">
        <v>12</v>
      </c>
      <c r="G94" s="314" t="s">
        <v>13</v>
      </c>
      <c r="H94" s="314" t="s">
        <v>14</v>
      </c>
      <c r="I94" s="314" t="s">
        <v>15</v>
      </c>
      <c r="J94" s="314" t="s">
        <v>16</v>
      </c>
      <c r="K94" s="314" t="s">
        <v>17</v>
      </c>
      <c r="L94" s="314" t="s">
        <v>18</v>
      </c>
      <c r="M94" s="314" t="s">
        <v>19</v>
      </c>
      <c r="N94" s="314" t="s">
        <v>20</v>
      </c>
      <c r="O94" s="314" t="s">
        <v>3</v>
      </c>
      <c r="P94" s="314" t="s">
        <v>58</v>
      </c>
      <c r="Q94" s="314" t="s">
        <v>59</v>
      </c>
      <c r="R94" s="314" t="s">
        <v>60</v>
      </c>
      <c r="S94" s="314" t="s">
        <v>61</v>
      </c>
      <c r="T94" s="314" t="s">
        <v>62</v>
      </c>
      <c r="U94" s="314" t="s">
        <v>63</v>
      </c>
      <c r="V94" s="314" t="s">
        <v>64</v>
      </c>
      <c r="W94" s="314" t="s">
        <v>65</v>
      </c>
      <c r="X94" s="314" t="s">
        <v>66</v>
      </c>
      <c r="Y94" s="314" t="s">
        <v>67</v>
      </c>
      <c r="Z94" s="61"/>
    </row>
    <row r="95" spans="1:26" ht="15" thickBot="1" x14ac:dyDescent="0.25">
      <c r="A95" s="61"/>
      <c r="B95" s="283" t="s">
        <v>439</v>
      </c>
      <c r="C95" s="58">
        <f>D95</f>
        <v>32.46</v>
      </c>
      <c r="D95" s="58">
        <v>32.46</v>
      </c>
      <c r="E95" s="58">
        <v>35.209698021483561</v>
      </c>
      <c r="F95" s="58">
        <v>37.169812535687221</v>
      </c>
      <c r="G95" s="58">
        <v>40.799257059125367</v>
      </c>
      <c r="H95" s="58">
        <v>43.465601253789245</v>
      </c>
      <c r="I95" s="58">
        <v>46.901327884232948</v>
      </c>
      <c r="J95" s="58">
        <v>49.7357375698422</v>
      </c>
      <c r="K95" s="58">
        <v>52.050927395116588</v>
      </c>
      <c r="L95" s="58">
        <v>55.526853036626783</v>
      </c>
      <c r="M95" s="58">
        <v>60.136699841511842</v>
      </c>
      <c r="N95" s="58">
        <v>63.370482781789526</v>
      </c>
      <c r="O95" s="58">
        <v>65.997661787444827</v>
      </c>
      <c r="P95" s="58">
        <v>69.375963514257336</v>
      </c>
      <c r="Q95" s="58">
        <v>71.484243698166651</v>
      </c>
      <c r="R95" s="58">
        <v>74.212804842227456</v>
      </c>
      <c r="S95" s="58">
        <v>79.200535977021318</v>
      </c>
      <c r="T95" s="58">
        <v>82.829133649290355</v>
      </c>
      <c r="U95" s="58">
        <v>86.201533855936589</v>
      </c>
      <c r="V95" s="58">
        <v>90.076520341806344</v>
      </c>
      <c r="W95" s="58">
        <v>90.814192199556061</v>
      </c>
      <c r="X95" s="58">
        <v>94.335085668022558</v>
      </c>
      <c r="Y95" s="58">
        <v>97.891063365924992</v>
      </c>
      <c r="Z95" s="61"/>
    </row>
    <row r="96" spans="1:26" ht="15" thickBot="1" x14ac:dyDescent="0.25">
      <c r="A96" s="61"/>
      <c r="B96" s="283" t="s">
        <v>442</v>
      </c>
      <c r="C96" s="59">
        <f t="shared" ref="C96:C99" si="10">D96</f>
        <v>0.35999999999999943</v>
      </c>
      <c r="D96" s="59">
        <v>0.35999999999999943</v>
      </c>
      <c r="E96" s="59">
        <v>0.39049572667079957</v>
      </c>
      <c r="F96" s="59">
        <v>0.4122345198043007</v>
      </c>
      <c r="G96" s="59">
        <v>0.45248713928789641</v>
      </c>
      <c r="H96" s="59">
        <v>0.48205842425644363</v>
      </c>
      <c r="I96" s="59">
        <v>0.52016260130387337</v>
      </c>
      <c r="J96" s="59">
        <v>0.55159782887071174</v>
      </c>
      <c r="K96" s="59">
        <v>0.57727461066673413</v>
      </c>
      <c r="L96" s="59">
        <v>0.61582461778145614</v>
      </c>
      <c r="M96" s="59">
        <v>0.66695046034949002</v>
      </c>
      <c r="N96" s="59">
        <v>0.70281496615663031</v>
      </c>
      <c r="O96" s="59">
        <v>0.73195188673690836</v>
      </c>
      <c r="P96" s="59">
        <v>0.76941918869785297</v>
      </c>
      <c r="Q96" s="59">
        <v>0.79280122400923858</v>
      </c>
      <c r="R96" s="59">
        <v>0.82306253059772416</v>
      </c>
      <c r="S96" s="59">
        <v>0.8783793269170701</v>
      </c>
      <c r="T96" s="59">
        <v>0.91862255433596829</v>
      </c>
      <c r="U96" s="59">
        <v>0.95602440505663822</v>
      </c>
      <c r="V96" s="59">
        <v>0.99900022560231605</v>
      </c>
      <c r="W96" s="59">
        <v>1.0071814292002728</v>
      </c>
      <c r="X96" s="59">
        <v>1.0462301552830695</v>
      </c>
      <c r="Y96" s="59">
        <v>1.0856679855740481</v>
      </c>
      <c r="Z96" s="61"/>
    </row>
    <row r="97" spans="1:26" ht="15" thickBot="1" x14ac:dyDescent="0.25">
      <c r="A97" s="61"/>
      <c r="B97" s="283" t="s">
        <v>441</v>
      </c>
      <c r="C97" s="58">
        <f t="shared" si="10"/>
        <v>1.0899999999999963</v>
      </c>
      <c r="D97" s="58">
        <v>1.0899999999999963</v>
      </c>
      <c r="E97" s="58">
        <v>1.18233428353102</v>
      </c>
      <c r="F97" s="58">
        <v>1.2481545182963316</v>
      </c>
      <c r="G97" s="58">
        <v>1.3700305050661328</v>
      </c>
      <c r="H97" s="58">
        <v>1.4595657845542291</v>
      </c>
      <c r="I97" s="58">
        <v>1.5749367650589647</v>
      </c>
      <c r="J97" s="58">
        <v>1.6701156485252042</v>
      </c>
      <c r="K97" s="58">
        <v>1.7478592378520403</v>
      </c>
      <c r="L97" s="58">
        <v>1.8645800927271452</v>
      </c>
      <c r="M97" s="58">
        <v>2.019377782724824</v>
      </c>
      <c r="N97" s="58">
        <v>2.1279675364186801</v>
      </c>
      <c r="O97" s="58">
        <v>2.2161876570645234</v>
      </c>
      <c r="P97" s="58">
        <v>2.3296303213351877</v>
      </c>
      <c r="Q97" s="58">
        <v>2.4004259282501863</v>
      </c>
      <c r="R97" s="58">
        <v>2.492050439865281</v>
      </c>
      <c r="S97" s="58">
        <v>2.6595374064988277</v>
      </c>
      <c r="T97" s="58">
        <v>2.7813849561837571</v>
      </c>
      <c r="U97" s="58">
        <v>2.8946294486435278</v>
      </c>
      <c r="V97" s="58">
        <v>3.0247506830735489</v>
      </c>
      <c r="W97" s="58">
        <v>3.0495215495229502</v>
      </c>
      <c r="X97" s="58">
        <v>3.1677524146070084</v>
      </c>
      <c r="Y97" s="58">
        <v>3.2871614007657826</v>
      </c>
      <c r="Z97" s="61"/>
    </row>
    <row r="98" spans="1:26" ht="15" thickBot="1" x14ac:dyDescent="0.25">
      <c r="A98" s="61"/>
      <c r="B98" s="283" t="s">
        <v>440</v>
      </c>
      <c r="C98" s="59">
        <f t="shared" si="10"/>
        <v>6.3900000000000006</v>
      </c>
      <c r="D98" s="59">
        <v>6.3900000000000006</v>
      </c>
      <c r="E98" s="59">
        <v>6.9312991484066515</v>
      </c>
      <c r="F98" s="59">
        <v>7.3171627265262273</v>
      </c>
      <c r="G98" s="59">
        <v>8.031646722360172</v>
      </c>
      <c r="H98" s="59">
        <v>8.5565370305518584</v>
      </c>
      <c r="I98" s="59">
        <v>9.2328861731438181</v>
      </c>
      <c r="J98" s="59">
        <v>9.7908614624550623</v>
      </c>
      <c r="K98" s="59">
        <v>10.246624339334403</v>
      </c>
      <c r="L98" s="59">
        <v>10.930886965620601</v>
      </c>
      <c r="M98" s="59">
        <v>11.838370671203336</v>
      </c>
      <c r="N98" s="59">
        <v>12.474965649280193</v>
      </c>
      <c r="O98" s="59">
        <v>12.992145989580195</v>
      </c>
      <c r="P98" s="59">
        <v>13.657190599387093</v>
      </c>
      <c r="Q98" s="59">
        <v>14.072221726164074</v>
      </c>
      <c r="R98" s="59">
        <v>14.609359918109504</v>
      </c>
      <c r="S98" s="59">
        <v>15.59123305277781</v>
      </c>
      <c r="T98" s="59">
        <v>16.30555033946294</v>
      </c>
      <c r="U98" s="59">
        <v>16.969433189754668</v>
      </c>
      <c r="V98" s="59">
        <v>17.732254004440676</v>
      </c>
      <c r="W98" s="59">
        <v>17.877470368304529</v>
      </c>
      <c r="X98" s="59">
        <v>18.57058525627437</v>
      </c>
      <c r="Y98" s="59">
        <v>19.270606743939084</v>
      </c>
      <c r="Z98" s="61"/>
    </row>
    <row r="99" spans="1:26" ht="15" thickBot="1" x14ac:dyDescent="0.25">
      <c r="A99" s="61"/>
      <c r="B99" s="283" t="s">
        <v>438</v>
      </c>
      <c r="C99" s="58">
        <f t="shared" si="10"/>
        <v>176.07</v>
      </c>
      <c r="D99" s="58">
        <v>176.07</v>
      </c>
      <c r="E99" s="58">
        <v>190.9849516525758</v>
      </c>
      <c r="F99" s="58">
        <v>201.6170330609504</v>
      </c>
      <c r="G99" s="58">
        <v>221.30391837338891</v>
      </c>
      <c r="H99" s="58">
        <v>235.76674099675517</v>
      </c>
      <c r="I99" s="58">
        <v>254.40285892103805</v>
      </c>
      <c r="J99" s="58">
        <v>269.77730480351562</v>
      </c>
      <c r="K99" s="58">
        <v>282.33539083358528</v>
      </c>
      <c r="L99" s="58">
        <v>301.18955681327418</v>
      </c>
      <c r="M99" s="58">
        <v>326.194354315927</v>
      </c>
      <c r="N99" s="58">
        <v>343.73508636443876</v>
      </c>
      <c r="O99" s="58">
        <v>357.98546860491092</v>
      </c>
      <c r="P99" s="58">
        <v>376.31010153897989</v>
      </c>
      <c r="Q99" s="58">
        <v>387.74586530918668</v>
      </c>
      <c r="R99" s="58">
        <v>402.54616600649996</v>
      </c>
      <c r="S99" s="58">
        <v>429.60068913968405</v>
      </c>
      <c r="T99" s="58">
        <v>449.28298094980141</v>
      </c>
      <c r="U99" s="58">
        <v>467.5756027730979</v>
      </c>
      <c r="V99" s="58">
        <v>488.59436033831935</v>
      </c>
      <c r="W99" s="58">
        <v>492.59565066468997</v>
      </c>
      <c r="X99" s="58">
        <v>511.69373177968987</v>
      </c>
      <c r="Y99" s="58">
        <v>530.98211727783166</v>
      </c>
      <c r="Z99" s="61"/>
    </row>
    <row r="100" spans="1:26" x14ac:dyDescent="0.2">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ht="15.75" thickBot="1" x14ac:dyDescent="0.3">
      <c r="A101" s="61"/>
      <c r="B101" s="52" t="s">
        <v>443</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33" customHeight="1" thickBot="1" x14ac:dyDescent="0.25">
      <c r="A102" s="61"/>
      <c r="B102" s="293" t="s">
        <v>437</v>
      </c>
      <c r="C102" s="316">
        <v>2017</v>
      </c>
      <c r="D102" s="314">
        <v>2018</v>
      </c>
      <c r="E102" s="314">
        <v>2019</v>
      </c>
      <c r="F102" s="314">
        <v>2020</v>
      </c>
      <c r="G102" s="314">
        <v>2021</v>
      </c>
      <c r="H102" s="314">
        <v>2022</v>
      </c>
      <c r="I102" s="314">
        <v>2023</v>
      </c>
      <c r="J102" s="314">
        <v>2024</v>
      </c>
      <c r="K102" s="314">
        <v>2025</v>
      </c>
      <c r="L102" s="314">
        <v>2026</v>
      </c>
      <c r="M102" s="314">
        <v>2027</v>
      </c>
      <c r="N102" s="314">
        <v>2028</v>
      </c>
      <c r="O102" s="314">
        <v>2029</v>
      </c>
      <c r="P102" s="314">
        <v>2030</v>
      </c>
      <c r="Q102" s="314">
        <v>2031</v>
      </c>
      <c r="R102" s="314">
        <v>2032</v>
      </c>
      <c r="S102" s="314">
        <v>2033</v>
      </c>
      <c r="T102" s="314">
        <v>2034</v>
      </c>
      <c r="U102" s="314">
        <v>2035</v>
      </c>
      <c r="V102" s="314">
        <v>2036</v>
      </c>
      <c r="W102" s="314">
        <v>2037</v>
      </c>
      <c r="X102" s="314">
        <v>2038</v>
      </c>
      <c r="Y102" s="314">
        <v>2039</v>
      </c>
      <c r="Z102" s="61"/>
    </row>
    <row r="103" spans="1:26" ht="15" thickBot="1" x14ac:dyDescent="0.25">
      <c r="A103" s="61"/>
      <c r="B103" s="283" t="s">
        <v>439</v>
      </c>
      <c r="C103" s="58">
        <f>D103</f>
        <v>32.46</v>
      </c>
      <c r="D103" s="58">
        <v>32.46</v>
      </c>
      <c r="E103" s="58">
        <v>35.027407084867349</v>
      </c>
      <c r="F103" s="58">
        <v>38.018261978451172</v>
      </c>
      <c r="G103" s="58">
        <v>41.175934852250705</v>
      </c>
      <c r="H103" s="58">
        <v>44.191583367730871</v>
      </c>
      <c r="I103" s="58">
        <v>47.018099457782981</v>
      </c>
      <c r="J103" s="58">
        <v>49.667938537962009</v>
      </c>
      <c r="K103" s="58">
        <v>52.621042177517744</v>
      </c>
      <c r="L103" s="58">
        <v>56.918807296748057</v>
      </c>
      <c r="M103" s="58">
        <v>60.054653363589004</v>
      </c>
      <c r="N103" s="58">
        <v>62.976451405966273</v>
      </c>
      <c r="O103" s="58">
        <v>65.570791020981318</v>
      </c>
      <c r="P103" s="58">
        <v>68.428532284252739</v>
      </c>
      <c r="Q103" s="58">
        <v>71.837337067251056</v>
      </c>
      <c r="R103" s="58">
        <v>75.276105984260752</v>
      </c>
      <c r="S103" s="58">
        <v>78.235483416522257</v>
      </c>
      <c r="T103" s="58">
        <v>81.195868751142029</v>
      </c>
      <c r="U103" s="58">
        <v>83.814904929483419</v>
      </c>
      <c r="V103" s="58">
        <v>87.367334909637222</v>
      </c>
      <c r="W103" s="58">
        <v>90.807220176713116</v>
      </c>
      <c r="X103" s="58">
        <v>94.326673426401101</v>
      </c>
      <c r="Y103" s="58">
        <v>97.884222023726252</v>
      </c>
      <c r="Z103" s="61"/>
    </row>
    <row r="104" spans="1:26" ht="15" thickBot="1" x14ac:dyDescent="0.25">
      <c r="A104" s="61"/>
      <c r="B104" s="283" t="s">
        <v>442</v>
      </c>
      <c r="C104" s="59">
        <f t="shared" ref="C104:C107" si="11">D104</f>
        <v>0.35999999999999943</v>
      </c>
      <c r="D104" s="59">
        <v>0.35999999999999943</v>
      </c>
      <c r="E104" s="59">
        <v>0.38847401572866147</v>
      </c>
      <c r="F104" s="59">
        <v>0.42164431029706151</v>
      </c>
      <c r="G104" s="59">
        <v>0.45666471185491275</v>
      </c>
      <c r="H104" s="59">
        <v>0.49010998189720567</v>
      </c>
      <c r="I104" s="59">
        <v>0.52145766496617796</v>
      </c>
      <c r="J104" s="59">
        <v>0.55084589875745138</v>
      </c>
      <c r="K104" s="59">
        <v>0.58359751028672235</v>
      </c>
      <c r="L104" s="59">
        <v>0.63126218813400925</v>
      </c>
      <c r="M104" s="59">
        <v>0.66604051789565233</v>
      </c>
      <c r="N104" s="59">
        <v>0.69844493241370031</v>
      </c>
      <c r="O104" s="59">
        <v>0.7272176453343917</v>
      </c>
      <c r="P104" s="59">
        <v>0.75891163346679491</v>
      </c>
      <c r="Q104" s="59">
        <v>0.79671723179949083</v>
      </c>
      <c r="R104" s="59">
        <v>0.83485514954821838</v>
      </c>
      <c r="S104" s="59">
        <v>0.86767634103357238</v>
      </c>
      <c r="T104" s="59">
        <v>0.90050871073358962</v>
      </c>
      <c r="U104" s="59">
        <v>0.92955532269301955</v>
      </c>
      <c r="V104" s="59">
        <v>0.96895380676127729</v>
      </c>
      <c r="W104" s="59">
        <v>1.0071041054719103</v>
      </c>
      <c r="X104" s="59">
        <v>1.0461368587032069</v>
      </c>
      <c r="Y104" s="59">
        <v>1.0855921111689213</v>
      </c>
      <c r="Z104" s="61"/>
    </row>
    <row r="105" spans="1:26" ht="15" thickBot="1" x14ac:dyDescent="0.25">
      <c r="A105" s="61"/>
      <c r="B105" s="283" t="s">
        <v>441</v>
      </c>
      <c r="C105" s="58">
        <f t="shared" si="11"/>
        <v>1.0899999999999963</v>
      </c>
      <c r="D105" s="58">
        <v>1.0899999999999963</v>
      </c>
      <c r="E105" s="58">
        <v>1.1762129920673203</v>
      </c>
      <c r="F105" s="58">
        <v>1.276645272843858</v>
      </c>
      <c r="G105" s="58">
        <v>1.3826792664495713</v>
      </c>
      <c r="H105" s="58">
        <v>1.4839441118554006</v>
      </c>
      <c r="I105" s="58">
        <v>1.5788579300364489</v>
      </c>
      <c r="J105" s="58">
        <v>1.6678389712377779</v>
      </c>
      <c r="K105" s="58">
        <v>1.7670035728125058</v>
      </c>
      <c r="L105" s="58">
        <v>1.9113216251834615</v>
      </c>
      <c r="M105" s="58">
        <v>2.0166226791839748</v>
      </c>
      <c r="N105" s="58">
        <v>2.114736045363621</v>
      </c>
      <c r="O105" s="58">
        <v>2.2018534261512457</v>
      </c>
      <c r="P105" s="58">
        <v>2.2978157791076796</v>
      </c>
      <c r="Q105" s="58">
        <v>2.4122827296150149</v>
      </c>
      <c r="R105" s="58">
        <v>2.5277558694653095</v>
      </c>
      <c r="S105" s="58">
        <v>2.6271311436848066</v>
      </c>
      <c r="T105" s="58">
        <v>2.7265402630543605</v>
      </c>
      <c r="U105" s="58">
        <v>2.8144869492648468</v>
      </c>
      <c r="V105" s="58">
        <v>2.9337768038048182</v>
      </c>
      <c r="W105" s="58">
        <v>3.0492874304564737</v>
      </c>
      <c r="X105" s="58">
        <v>3.1674699332956635</v>
      </c>
      <c r="Y105" s="58">
        <v>3.2869316699279665</v>
      </c>
      <c r="Z105" s="61"/>
    </row>
    <row r="106" spans="1:26" ht="15" thickBot="1" x14ac:dyDescent="0.25">
      <c r="A106" s="61"/>
      <c r="B106" s="283" t="s">
        <v>440</v>
      </c>
      <c r="C106" s="59">
        <f t="shared" si="11"/>
        <v>6.3900000000000006</v>
      </c>
      <c r="D106" s="59">
        <v>6.3900000000000006</v>
      </c>
      <c r="E106" s="59">
        <v>6.8954137791836843</v>
      </c>
      <c r="F106" s="59">
        <v>7.4841865077727334</v>
      </c>
      <c r="G106" s="59">
        <v>8.1057986354245841</v>
      </c>
      <c r="H106" s="59">
        <v>8.6994521786753083</v>
      </c>
      <c r="I106" s="59">
        <v>9.2558735531495273</v>
      </c>
      <c r="J106" s="59">
        <v>9.7775147029444724</v>
      </c>
      <c r="K106" s="59">
        <v>10.358855807588995</v>
      </c>
      <c r="L106" s="59">
        <v>11.204903839378325</v>
      </c>
      <c r="M106" s="59">
        <v>11.822219192647381</v>
      </c>
      <c r="N106" s="59">
        <v>12.397397550342717</v>
      </c>
      <c r="O106" s="59">
        <v>12.908113204684867</v>
      </c>
      <c r="P106" s="59">
        <v>13.470681494034977</v>
      </c>
      <c r="Q106" s="59">
        <v>14.141730864440376</v>
      </c>
      <c r="R106" s="59">
        <v>14.81867890448018</v>
      </c>
      <c r="S106" s="59">
        <v>15.401255053344968</v>
      </c>
      <c r="T106" s="59">
        <v>15.984029615520569</v>
      </c>
      <c r="U106" s="59">
        <v>16.49960697780034</v>
      </c>
      <c r="V106" s="59">
        <v>17.19893007001177</v>
      </c>
      <c r="W106" s="59">
        <v>17.876097872125598</v>
      </c>
      <c r="X106" s="59">
        <v>18.568929241980996</v>
      </c>
      <c r="Y106" s="59">
        <v>19.269259973247415</v>
      </c>
      <c r="Z106" s="61"/>
    </row>
    <row r="107" spans="1:26" ht="15" thickBot="1" x14ac:dyDescent="0.25">
      <c r="A107" s="61"/>
      <c r="B107" s="283" t="s">
        <v>438</v>
      </c>
      <c r="C107" s="58">
        <f t="shared" si="11"/>
        <v>156.07</v>
      </c>
      <c r="D107" s="58">
        <v>156.07</v>
      </c>
      <c r="E107" s="58">
        <v>168.41427676325469</v>
      </c>
      <c r="F107" s="58">
        <v>182.79452085572626</v>
      </c>
      <c r="G107" s="58">
        <v>197.97683771998669</v>
      </c>
      <c r="H107" s="58">
        <v>212.47629131860003</v>
      </c>
      <c r="I107" s="58">
        <v>226.06638269797259</v>
      </c>
      <c r="J107" s="58">
        <v>238.80699838631335</v>
      </c>
      <c r="K107" s="58">
        <v>253.0057317512383</v>
      </c>
      <c r="L107" s="58">
        <v>273.66969361686603</v>
      </c>
      <c r="M107" s="58">
        <v>288.74706563325134</v>
      </c>
      <c r="N107" s="58">
        <v>302.79527944945039</v>
      </c>
      <c r="O107" s="58">
        <v>315.26904974259264</v>
      </c>
      <c r="P107" s="58">
        <v>329.00927398654744</v>
      </c>
      <c r="Q107" s="58">
        <v>345.3990510192815</v>
      </c>
      <c r="R107" s="58">
        <v>361.93289774995628</v>
      </c>
      <c r="S107" s="58">
        <v>376.16179595861479</v>
      </c>
      <c r="T107" s="58">
        <v>390.39554023384909</v>
      </c>
      <c r="U107" s="58">
        <v>402.98805336859164</v>
      </c>
      <c r="V107" s="58">
        <v>420.06839061451296</v>
      </c>
      <c r="W107" s="58">
        <v>436.60760483609442</v>
      </c>
      <c r="X107" s="58">
        <v>453.52938760500399</v>
      </c>
      <c r="Y107" s="58">
        <v>470.63433552812586</v>
      </c>
      <c r="Z107" s="61"/>
    </row>
    <row r="108" spans="1:26" x14ac:dyDescent="0.2">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spans="1:26" ht="15" x14ac:dyDescent="0.25">
      <c r="A109" s="61"/>
      <c r="B109" s="52" t="s">
        <v>428</v>
      </c>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spans="1:26" ht="15.75" thickBot="1" x14ac:dyDescent="0.3">
      <c r="A110" s="61"/>
      <c r="B110" s="52" t="s">
        <v>420</v>
      </c>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spans="1:26" ht="33" customHeight="1" thickBot="1" x14ac:dyDescent="0.25">
      <c r="A111" s="61"/>
      <c r="B111" s="293" t="s">
        <v>437</v>
      </c>
      <c r="C111" s="316" t="s">
        <v>9</v>
      </c>
      <c r="D111" s="314" t="s">
        <v>10</v>
      </c>
      <c r="E111" s="314" t="s">
        <v>11</v>
      </c>
      <c r="F111" s="314" t="s">
        <v>12</v>
      </c>
      <c r="G111" s="314" t="s">
        <v>13</v>
      </c>
      <c r="H111" s="314" t="s">
        <v>14</v>
      </c>
      <c r="I111" s="314" t="s">
        <v>15</v>
      </c>
      <c r="J111" s="314" t="s">
        <v>16</v>
      </c>
      <c r="K111" s="314" t="s">
        <v>17</v>
      </c>
      <c r="L111" s="314" t="s">
        <v>18</v>
      </c>
      <c r="M111" s="314" t="s">
        <v>19</v>
      </c>
      <c r="N111" s="314" t="s">
        <v>20</v>
      </c>
      <c r="O111" s="314" t="s">
        <v>3</v>
      </c>
      <c r="P111" s="314" t="s">
        <v>58</v>
      </c>
      <c r="Q111" s="314" t="s">
        <v>59</v>
      </c>
      <c r="R111" s="314" t="s">
        <v>60</v>
      </c>
      <c r="S111" s="314" t="s">
        <v>61</v>
      </c>
      <c r="T111" s="314" t="s">
        <v>62</v>
      </c>
      <c r="U111" s="314" t="s">
        <v>63</v>
      </c>
      <c r="V111" s="314" t="s">
        <v>64</v>
      </c>
      <c r="W111" s="314" t="s">
        <v>65</v>
      </c>
      <c r="X111" s="314" t="s">
        <v>66</v>
      </c>
      <c r="Y111" s="314" t="s">
        <v>67</v>
      </c>
      <c r="Z111" s="61"/>
    </row>
    <row r="112" spans="1:26" ht="15" thickBot="1" x14ac:dyDescent="0.25">
      <c r="A112" s="61"/>
      <c r="B112" s="283" t="s">
        <v>439</v>
      </c>
      <c r="C112" s="58">
        <f>D112</f>
        <v>77.73</v>
      </c>
      <c r="D112" s="58">
        <v>77.73</v>
      </c>
      <c r="E112" s="58">
        <v>103.00658308151637</v>
      </c>
      <c r="F112" s="58">
        <v>126.8518740444222</v>
      </c>
      <c r="G112" s="58">
        <v>151.81917694489346</v>
      </c>
      <c r="H112" s="58">
        <v>176.57569908392557</v>
      </c>
      <c r="I112" s="58">
        <v>199.99421731737519</v>
      </c>
      <c r="J112" s="58">
        <v>225.97373195094127</v>
      </c>
      <c r="K112" s="58">
        <v>253.99889684119299</v>
      </c>
      <c r="L112" s="58">
        <v>278.52189295024965</v>
      </c>
      <c r="M112" s="58">
        <v>309.12737563561791</v>
      </c>
      <c r="N112" s="58">
        <v>333.16240232645998</v>
      </c>
      <c r="O112" s="58">
        <v>358.15453471916908</v>
      </c>
      <c r="P112" s="58">
        <v>387.51265130870672</v>
      </c>
      <c r="Q112" s="58">
        <v>412.54478136095611</v>
      </c>
      <c r="R112" s="58">
        <v>439.29056456674277</v>
      </c>
      <c r="S112" s="58">
        <v>469.75174060219695</v>
      </c>
      <c r="T112" s="58">
        <v>492.07819549189429</v>
      </c>
      <c r="U112" s="58">
        <v>523.26516646621621</v>
      </c>
      <c r="V112" s="58">
        <v>559.34176720839025</v>
      </c>
      <c r="W112" s="58">
        <v>590.83848927552583</v>
      </c>
      <c r="X112" s="58">
        <v>622.07724564368857</v>
      </c>
      <c r="Y112" s="58">
        <v>653.70282969178334</v>
      </c>
      <c r="Z112" s="61"/>
    </row>
    <row r="113" spans="1:26" ht="15" thickBot="1" x14ac:dyDescent="0.25">
      <c r="A113" s="61"/>
      <c r="B113" s="283" t="s">
        <v>442</v>
      </c>
      <c r="C113" s="59">
        <f t="shared" ref="C113:C116" si="12">D113</f>
        <v>0.26999999999999602</v>
      </c>
      <c r="D113" s="59">
        <v>0.26999999999999602</v>
      </c>
      <c r="E113" s="59">
        <v>0.35779978685204128</v>
      </c>
      <c r="F113" s="59">
        <v>0.44062789131602642</v>
      </c>
      <c r="G113" s="59">
        <v>0.52735337418141626</v>
      </c>
      <c r="H113" s="59">
        <v>0.61334669693377464</v>
      </c>
      <c r="I113" s="59">
        <v>0.69469237972074893</v>
      </c>
      <c r="J113" s="59">
        <v>0.78493384313338765</v>
      </c>
      <c r="K113" s="59">
        <v>0.88228100022033118</v>
      </c>
      <c r="L113" s="59">
        <v>0.96746315575160224</v>
      </c>
      <c r="M113" s="59">
        <v>1.0737732075340318</v>
      </c>
      <c r="N113" s="59">
        <v>1.1572603708754059</v>
      </c>
      <c r="O113" s="59">
        <v>1.2440721005297632</v>
      </c>
      <c r="P113" s="59">
        <v>1.3460493484286076</v>
      </c>
      <c r="Q113" s="59">
        <v>1.4330000124464846</v>
      </c>
      <c r="R113" s="59">
        <v>1.5259031575071162</v>
      </c>
      <c r="S113" s="59">
        <v>1.6317119511463147</v>
      </c>
      <c r="T113" s="59">
        <v>1.709264283839218</v>
      </c>
      <c r="U113" s="59">
        <v>1.8175941714382589</v>
      </c>
      <c r="V113" s="59">
        <v>1.9429084928120801</v>
      </c>
      <c r="W113" s="59">
        <v>2.0523143201392031</v>
      </c>
      <c r="X113" s="59">
        <v>2.1608240875315232</v>
      </c>
      <c r="Y113" s="59">
        <v>2.2706775249815792</v>
      </c>
      <c r="Z113" s="61"/>
    </row>
    <row r="114" spans="1:26" ht="15" thickBot="1" x14ac:dyDescent="0.25">
      <c r="A114" s="61"/>
      <c r="B114" s="283" t="s">
        <v>441</v>
      </c>
      <c r="C114" s="58">
        <f t="shared" si="12"/>
        <v>0</v>
      </c>
      <c r="D114" s="58">
        <v>0</v>
      </c>
      <c r="E114" s="58">
        <v>0</v>
      </c>
      <c r="F114" s="58">
        <v>0</v>
      </c>
      <c r="G114" s="58">
        <v>0</v>
      </c>
      <c r="H114" s="58">
        <v>0</v>
      </c>
      <c r="I114" s="58">
        <v>0</v>
      </c>
      <c r="J114" s="58">
        <v>0</v>
      </c>
      <c r="K114" s="58">
        <v>0</v>
      </c>
      <c r="L114" s="58">
        <v>0</v>
      </c>
      <c r="M114" s="58">
        <v>0</v>
      </c>
      <c r="N114" s="58">
        <v>0</v>
      </c>
      <c r="O114" s="58">
        <v>0</v>
      </c>
      <c r="P114" s="58">
        <v>0</v>
      </c>
      <c r="Q114" s="58">
        <v>0</v>
      </c>
      <c r="R114" s="58">
        <v>0</v>
      </c>
      <c r="S114" s="58">
        <v>0</v>
      </c>
      <c r="T114" s="58">
        <v>0</v>
      </c>
      <c r="U114" s="58">
        <v>0</v>
      </c>
      <c r="V114" s="58">
        <v>0</v>
      </c>
      <c r="W114" s="58">
        <v>0</v>
      </c>
      <c r="X114" s="58">
        <v>0</v>
      </c>
      <c r="Y114" s="58">
        <v>0</v>
      </c>
      <c r="Z114" s="61"/>
    </row>
    <row r="115" spans="1:26" ht="15" thickBot="1" x14ac:dyDescent="0.25">
      <c r="A115" s="61"/>
      <c r="B115" s="283" t="s">
        <v>440</v>
      </c>
      <c r="C115" s="59">
        <f t="shared" si="12"/>
        <v>27.010000000000005</v>
      </c>
      <c r="D115" s="59">
        <v>27.010000000000005</v>
      </c>
      <c r="E115" s="59">
        <v>35.793230529161946</v>
      </c>
      <c r="F115" s="59">
        <v>44.079108683131935</v>
      </c>
      <c r="G115" s="59">
        <v>52.754869024592494</v>
      </c>
      <c r="H115" s="59">
        <v>61.357386237705271</v>
      </c>
      <c r="I115" s="59">
        <v>69.494967319468742</v>
      </c>
      <c r="J115" s="59">
        <v>78.522455937153268</v>
      </c>
      <c r="K115" s="59">
        <v>88.260777096109905</v>
      </c>
      <c r="L115" s="59">
        <v>96.782147543885799</v>
      </c>
      <c r="M115" s="59">
        <v>107.41709013145555</v>
      </c>
      <c r="N115" s="59">
        <v>115.76889858275683</v>
      </c>
      <c r="O115" s="59">
        <v>124.45328679743682</v>
      </c>
      <c r="P115" s="59">
        <v>134.65478852242603</v>
      </c>
      <c r="Q115" s="59">
        <v>143.35307531917448</v>
      </c>
      <c r="R115" s="59">
        <v>152.64683068246148</v>
      </c>
      <c r="S115" s="59">
        <v>163.23162889058727</v>
      </c>
      <c r="T115" s="59">
        <v>170.98973446849448</v>
      </c>
      <c r="U115" s="59">
        <v>181.82673544644933</v>
      </c>
      <c r="V115" s="59">
        <v>194.36280885499332</v>
      </c>
      <c r="W115" s="59">
        <v>205.30744365537066</v>
      </c>
      <c r="X115" s="59">
        <v>216.16243927487506</v>
      </c>
      <c r="Y115" s="59">
        <v>227.15185166570279</v>
      </c>
      <c r="Z115" s="61"/>
    </row>
    <row r="116" spans="1:26" ht="15" thickBot="1" x14ac:dyDescent="0.25">
      <c r="A116" s="61"/>
      <c r="B116" s="283" t="s">
        <v>438</v>
      </c>
      <c r="C116" s="58">
        <f t="shared" si="12"/>
        <v>0</v>
      </c>
      <c r="D116" s="58">
        <v>0</v>
      </c>
      <c r="E116" s="58">
        <v>0</v>
      </c>
      <c r="F116" s="58">
        <v>0</v>
      </c>
      <c r="G116" s="58">
        <v>0</v>
      </c>
      <c r="H116" s="58">
        <v>0</v>
      </c>
      <c r="I116" s="58">
        <v>0</v>
      </c>
      <c r="J116" s="58">
        <v>0</v>
      </c>
      <c r="K116" s="58">
        <v>0</v>
      </c>
      <c r="L116" s="58">
        <v>0</v>
      </c>
      <c r="M116" s="58">
        <v>0</v>
      </c>
      <c r="N116" s="58">
        <v>0</v>
      </c>
      <c r="O116" s="58">
        <v>0</v>
      </c>
      <c r="P116" s="58">
        <v>0</v>
      </c>
      <c r="Q116" s="58">
        <v>0</v>
      </c>
      <c r="R116" s="58">
        <v>0</v>
      </c>
      <c r="S116" s="58">
        <v>0</v>
      </c>
      <c r="T116" s="58">
        <v>0</v>
      </c>
      <c r="U116" s="58">
        <v>0</v>
      </c>
      <c r="V116" s="58">
        <v>0</v>
      </c>
      <c r="W116" s="58">
        <v>0</v>
      </c>
      <c r="X116" s="58">
        <v>0</v>
      </c>
      <c r="Y116" s="58">
        <v>0</v>
      </c>
      <c r="Z116" s="61"/>
    </row>
    <row r="117" spans="1:26" x14ac:dyDescent="0.2">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spans="1:26" ht="15.75" thickBot="1" x14ac:dyDescent="0.3">
      <c r="A118" s="61"/>
      <c r="B118" s="52" t="s">
        <v>443</v>
      </c>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ht="33" customHeight="1" thickBot="1" x14ac:dyDescent="0.25">
      <c r="A119" s="61"/>
      <c r="B119" s="293" t="s">
        <v>437</v>
      </c>
      <c r="C119" s="316">
        <v>2017</v>
      </c>
      <c r="D119" s="314">
        <v>2018</v>
      </c>
      <c r="E119" s="314">
        <v>2019</v>
      </c>
      <c r="F119" s="314">
        <v>2020</v>
      </c>
      <c r="G119" s="314">
        <v>2021</v>
      </c>
      <c r="H119" s="314">
        <v>2022</v>
      </c>
      <c r="I119" s="314">
        <v>2023</v>
      </c>
      <c r="J119" s="314">
        <v>2024</v>
      </c>
      <c r="K119" s="314">
        <v>2025</v>
      </c>
      <c r="L119" s="314">
        <v>2026</v>
      </c>
      <c r="M119" s="314">
        <v>2027</v>
      </c>
      <c r="N119" s="314">
        <v>2028</v>
      </c>
      <c r="O119" s="314">
        <v>2029</v>
      </c>
      <c r="P119" s="314">
        <v>2030</v>
      </c>
      <c r="Q119" s="314">
        <v>2031</v>
      </c>
      <c r="R119" s="314">
        <v>2032</v>
      </c>
      <c r="S119" s="314">
        <v>2033</v>
      </c>
      <c r="T119" s="314">
        <v>2034</v>
      </c>
      <c r="U119" s="314">
        <v>2035</v>
      </c>
      <c r="V119" s="314">
        <v>2036</v>
      </c>
      <c r="W119" s="314">
        <v>2037</v>
      </c>
      <c r="X119" s="314">
        <v>2038</v>
      </c>
      <c r="Y119" s="314">
        <v>2039</v>
      </c>
      <c r="Z119" s="61"/>
    </row>
    <row r="120" spans="1:26" ht="15" thickBot="1" x14ac:dyDescent="0.25">
      <c r="A120" s="61"/>
      <c r="B120" s="283" t="s">
        <v>439</v>
      </c>
      <c r="C120" s="58">
        <f>D120</f>
        <v>77.73</v>
      </c>
      <c r="D120" s="58">
        <v>77.73</v>
      </c>
      <c r="E120" s="58">
        <v>99.744418413844997</v>
      </c>
      <c r="F120" s="58">
        <v>123.22414416576102</v>
      </c>
      <c r="G120" s="58">
        <v>146.85204285169385</v>
      </c>
      <c r="H120" s="58">
        <v>170.06974146318137</v>
      </c>
      <c r="I120" s="58">
        <v>194.44209578076632</v>
      </c>
      <c r="J120" s="58">
        <v>215.53487227387174</v>
      </c>
      <c r="K120" s="58">
        <v>240.60479078410393</v>
      </c>
      <c r="L120" s="58">
        <v>266.53672300849394</v>
      </c>
      <c r="M120" s="58">
        <v>290.92460000537096</v>
      </c>
      <c r="N120" s="58">
        <v>316.37309780533747</v>
      </c>
      <c r="O120" s="58">
        <v>336.71030805633058</v>
      </c>
      <c r="P120" s="58">
        <v>361.68219674204676</v>
      </c>
      <c r="Q120" s="58">
        <v>384.51226131826468</v>
      </c>
      <c r="R120" s="58">
        <v>410.4480262580575</v>
      </c>
      <c r="S120" s="58">
        <v>435.42166694294826</v>
      </c>
      <c r="T120" s="58">
        <v>461.44061147426919</v>
      </c>
      <c r="U120" s="58">
        <v>483.17753663916608</v>
      </c>
      <c r="V120" s="58">
        <v>511.17111493855441</v>
      </c>
      <c r="W120" s="58">
        <v>535.82289967257282</v>
      </c>
      <c r="X120" s="58">
        <v>561.23081044401431</v>
      </c>
      <c r="Y120" s="58">
        <v>586.76176225106985</v>
      </c>
      <c r="Z120" s="61"/>
    </row>
    <row r="121" spans="1:26" ht="15" thickBot="1" x14ac:dyDescent="0.25">
      <c r="A121" s="61"/>
      <c r="B121" s="283" t="s">
        <v>442</v>
      </c>
      <c r="C121" s="59">
        <f t="shared" ref="C121:C124" si="13">D121</f>
        <v>0.26999999999999602</v>
      </c>
      <c r="D121" s="59">
        <v>0.26999999999999602</v>
      </c>
      <c r="E121" s="59">
        <v>0.34646845454442143</v>
      </c>
      <c r="F121" s="59">
        <v>0.42802674546192065</v>
      </c>
      <c r="G121" s="59">
        <v>0.51009972430153994</v>
      </c>
      <c r="H121" s="59">
        <v>0.59074784761429555</v>
      </c>
      <c r="I121" s="59">
        <v>0.67540673949324059</v>
      </c>
      <c r="J121" s="59">
        <v>0.74867381337901406</v>
      </c>
      <c r="K121" s="59">
        <v>0.8357557379610796</v>
      </c>
      <c r="L121" s="59">
        <v>0.92583192090961575</v>
      </c>
      <c r="M121" s="59">
        <v>1.0105447317826588</v>
      </c>
      <c r="N121" s="59">
        <v>1.0989416751248768</v>
      </c>
      <c r="O121" s="59">
        <v>1.1695842425733645</v>
      </c>
      <c r="P121" s="59">
        <v>1.2563256544495971</v>
      </c>
      <c r="Q121" s="59">
        <v>1.3356273067792017</v>
      </c>
      <c r="R121" s="59">
        <v>1.425716802903537</v>
      </c>
      <c r="S121" s="59">
        <v>1.5124643004581912</v>
      </c>
      <c r="T121" s="59">
        <v>1.6028427260783928</v>
      </c>
      <c r="U121" s="59">
        <v>1.6783472905261192</v>
      </c>
      <c r="V121" s="59">
        <v>1.7755847296208458</v>
      </c>
      <c r="W121" s="59">
        <v>1.8612142404684846</v>
      </c>
      <c r="X121" s="59">
        <v>1.9494702022373076</v>
      </c>
      <c r="Y121" s="59">
        <v>2.0381535547127214</v>
      </c>
      <c r="Z121" s="61"/>
    </row>
    <row r="122" spans="1:26" ht="15" thickBot="1" x14ac:dyDescent="0.25">
      <c r="A122" s="61"/>
      <c r="B122" s="283" t="s">
        <v>441</v>
      </c>
      <c r="C122" s="58">
        <f t="shared" si="13"/>
        <v>0</v>
      </c>
      <c r="D122" s="58">
        <v>0</v>
      </c>
      <c r="E122" s="58">
        <v>0</v>
      </c>
      <c r="F122" s="58">
        <v>0</v>
      </c>
      <c r="G122" s="58">
        <v>0</v>
      </c>
      <c r="H122" s="58">
        <v>0</v>
      </c>
      <c r="I122" s="58">
        <v>0</v>
      </c>
      <c r="J122" s="58">
        <v>0</v>
      </c>
      <c r="K122" s="58">
        <v>0</v>
      </c>
      <c r="L122" s="58">
        <v>0</v>
      </c>
      <c r="M122" s="58">
        <v>0</v>
      </c>
      <c r="N122" s="58">
        <v>0</v>
      </c>
      <c r="O122" s="58">
        <v>0</v>
      </c>
      <c r="P122" s="58">
        <v>0</v>
      </c>
      <c r="Q122" s="58">
        <v>0</v>
      </c>
      <c r="R122" s="58">
        <v>0</v>
      </c>
      <c r="S122" s="58">
        <v>0</v>
      </c>
      <c r="T122" s="58">
        <v>0</v>
      </c>
      <c r="U122" s="58">
        <v>0</v>
      </c>
      <c r="V122" s="58">
        <v>0</v>
      </c>
      <c r="W122" s="58">
        <v>0</v>
      </c>
      <c r="X122" s="58">
        <v>0</v>
      </c>
      <c r="Y122" s="58">
        <v>0</v>
      </c>
      <c r="Z122" s="61"/>
    </row>
    <row r="123" spans="1:26" ht="15" thickBot="1" x14ac:dyDescent="0.25">
      <c r="A123" s="61"/>
      <c r="B123" s="283" t="s">
        <v>440</v>
      </c>
      <c r="C123" s="59">
        <f t="shared" si="13"/>
        <v>27.010000000000005</v>
      </c>
      <c r="D123" s="59">
        <v>27.010000000000005</v>
      </c>
      <c r="E123" s="59">
        <v>34.659677619425622</v>
      </c>
      <c r="F123" s="59">
        <v>42.818527388617085</v>
      </c>
      <c r="G123" s="59">
        <v>51.028865012533799</v>
      </c>
      <c r="H123" s="59">
        <v>59.09666431134093</v>
      </c>
      <c r="I123" s="59">
        <v>67.565689013746294</v>
      </c>
      <c r="J123" s="59">
        <v>74.895109997649257</v>
      </c>
      <c r="K123" s="59">
        <v>83.606527712320201</v>
      </c>
      <c r="L123" s="59">
        <v>92.617482162092131</v>
      </c>
      <c r="M123" s="59">
        <v>101.09190076090402</v>
      </c>
      <c r="N123" s="59">
        <v>109.93486905599082</v>
      </c>
      <c r="O123" s="59">
        <v>117.00174219222293</v>
      </c>
      <c r="P123" s="59">
        <v>125.67909602473543</v>
      </c>
      <c r="Q123" s="59">
        <v>133.61219835592863</v>
      </c>
      <c r="R123" s="59">
        <v>142.62448461636609</v>
      </c>
      <c r="S123" s="59">
        <v>151.30244724210775</v>
      </c>
      <c r="T123" s="59">
        <v>160.34363715322286</v>
      </c>
      <c r="U123" s="59">
        <v>167.89689006334589</v>
      </c>
      <c r="V123" s="59">
        <v>177.62423535945391</v>
      </c>
      <c r="W123" s="59">
        <v>186.19035790757994</v>
      </c>
      <c r="X123" s="59">
        <v>195.01922282378519</v>
      </c>
      <c r="Y123" s="59">
        <v>203.89084263992527</v>
      </c>
      <c r="Z123" s="61"/>
    </row>
    <row r="124" spans="1:26" ht="15" thickBot="1" x14ac:dyDescent="0.25">
      <c r="A124" s="61"/>
      <c r="B124" s="283" t="s">
        <v>438</v>
      </c>
      <c r="C124" s="58">
        <f t="shared" si="13"/>
        <v>0</v>
      </c>
      <c r="D124" s="58">
        <v>0</v>
      </c>
      <c r="E124" s="58">
        <v>0</v>
      </c>
      <c r="F124" s="58">
        <v>0</v>
      </c>
      <c r="G124" s="58">
        <v>0</v>
      </c>
      <c r="H124" s="58">
        <v>0</v>
      </c>
      <c r="I124" s="58">
        <v>0</v>
      </c>
      <c r="J124" s="58">
        <v>0</v>
      </c>
      <c r="K124" s="58">
        <v>0</v>
      </c>
      <c r="L124" s="58">
        <v>0</v>
      </c>
      <c r="M124" s="58">
        <v>0</v>
      </c>
      <c r="N124" s="58">
        <v>0</v>
      </c>
      <c r="O124" s="58">
        <v>0</v>
      </c>
      <c r="P124" s="58">
        <v>0</v>
      </c>
      <c r="Q124" s="58">
        <v>0</v>
      </c>
      <c r="R124" s="58">
        <v>0</v>
      </c>
      <c r="S124" s="58">
        <v>0</v>
      </c>
      <c r="T124" s="58">
        <v>0</v>
      </c>
      <c r="U124" s="58">
        <v>0</v>
      </c>
      <c r="V124" s="58">
        <v>0</v>
      </c>
      <c r="W124" s="58">
        <v>0</v>
      </c>
      <c r="X124" s="58">
        <v>0</v>
      </c>
      <c r="Y124" s="58">
        <v>0</v>
      </c>
      <c r="Z124" s="61"/>
    </row>
    <row r="125" spans="1:26" x14ac:dyDescent="0.2">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ht="15" x14ac:dyDescent="0.25">
      <c r="A126" s="61"/>
      <c r="B126" s="52" t="s">
        <v>432</v>
      </c>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spans="1:26" ht="15.75" thickBot="1" x14ac:dyDescent="0.3">
      <c r="A127" s="61"/>
      <c r="B127" s="52" t="s">
        <v>420</v>
      </c>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ht="33" customHeight="1" thickBot="1" x14ac:dyDescent="0.25">
      <c r="A128" s="61"/>
      <c r="B128" s="293" t="s">
        <v>437</v>
      </c>
      <c r="C128" s="316" t="s">
        <v>9</v>
      </c>
      <c r="D128" s="314" t="s">
        <v>10</v>
      </c>
      <c r="E128" s="314" t="s">
        <v>11</v>
      </c>
      <c r="F128" s="314" t="s">
        <v>12</v>
      </c>
      <c r="G128" s="314" t="s">
        <v>13</v>
      </c>
      <c r="H128" s="314" t="s">
        <v>14</v>
      </c>
      <c r="I128" s="314" t="s">
        <v>15</v>
      </c>
      <c r="J128" s="314" t="s">
        <v>16</v>
      </c>
      <c r="K128" s="314" t="s">
        <v>17</v>
      </c>
      <c r="L128" s="314" t="s">
        <v>18</v>
      </c>
      <c r="M128" s="314" t="s">
        <v>19</v>
      </c>
      <c r="N128" s="314" t="s">
        <v>20</v>
      </c>
      <c r="O128" s="314" t="s">
        <v>3</v>
      </c>
      <c r="P128" s="314" t="s">
        <v>58</v>
      </c>
      <c r="Q128" s="314" t="s">
        <v>59</v>
      </c>
      <c r="R128" s="314" t="s">
        <v>60</v>
      </c>
      <c r="S128" s="314" t="s">
        <v>61</v>
      </c>
      <c r="T128" s="314" t="s">
        <v>62</v>
      </c>
      <c r="U128" s="314" t="s">
        <v>63</v>
      </c>
      <c r="V128" s="314" t="s">
        <v>64</v>
      </c>
      <c r="W128" s="314" t="s">
        <v>65</v>
      </c>
      <c r="X128" s="314" t="s">
        <v>66</v>
      </c>
      <c r="Y128" s="314" t="s">
        <v>67</v>
      </c>
      <c r="Z128" s="61"/>
    </row>
    <row r="129" spans="1:26" ht="15" thickBot="1" x14ac:dyDescent="0.25">
      <c r="A129" s="61"/>
      <c r="B129" s="283" t="s">
        <v>439</v>
      </c>
      <c r="C129" s="58">
        <f>D129</f>
        <v>28.377477500000001</v>
      </c>
      <c r="D129" s="58">
        <v>28.377477500000001</v>
      </c>
      <c r="E129" s="58">
        <v>36.477049275213986</v>
      </c>
      <c r="F129" s="58">
        <v>44.654984911090601</v>
      </c>
      <c r="G129" s="58">
        <v>52.926207335464447</v>
      </c>
      <c r="H129" s="58">
        <v>61.160713927185625</v>
      </c>
      <c r="I129" s="58">
        <v>68.8299816035547</v>
      </c>
      <c r="J129" s="58">
        <v>79.167712698948648</v>
      </c>
      <c r="K129" s="58">
        <v>88.381991473149171</v>
      </c>
      <c r="L129" s="58">
        <v>97.554741583219879</v>
      </c>
      <c r="M129" s="58">
        <v>107.50217990928695</v>
      </c>
      <c r="N129" s="58">
        <v>115.61226412776531</v>
      </c>
      <c r="O129" s="58">
        <v>123.79795250722267</v>
      </c>
      <c r="P129" s="58">
        <v>133.92544546199233</v>
      </c>
      <c r="Q129" s="58">
        <v>142.2641019037529</v>
      </c>
      <c r="R129" s="58">
        <v>151.66625116721849</v>
      </c>
      <c r="S129" s="58">
        <v>159.63139246039125</v>
      </c>
      <c r="T129" s="58">
        <v>166.22287567204984</v>
      </c>
      <c r="U129" s="58">
        <v>182.43544965582623</v>
      </c>
      <c r="V129" s="58">
        <v>192.79046449262188</v>
      </c>
      <c r="W129" s="58">
        <v>202.76113177071335</v>
      </c>
      <c r="X129" s="58">
        <v>214.00224716205375</v>
      </c>
      <c r="Y129" s="58">
        <v>225.4268347788981</v>
      </c>
      <c r="Z129" s="61"/>
    </row>
    <row r="130" spans="1:26" ht="15" thickBot="1" x14ac:dyDescent="0.25">
      <c r="A130" s="61"/>
      <c r="B130" s="283" t="s">
        <v>442</v>
      </c>
      <c r="C130" s="59">
        <f t="shared" ref="C130:C133" si="14">D130</f>
        <v>3.0399999999999991</v>
      </c>
      <c r="D130" s="59">
        <v>3.0399999999999991</v>
      </c>
      <c r="E130" s="59">
        <v>3.9076845289244062</v>
      </c>
      <c r="F130" s="59">
        <v>4.7837639596301429</v>
      </c>
      <c r="G130" s="59">
        <v>5.6698369437456719</v>
      </c>
      <c r="H130" s="59">
        <v>6.5519766631351928</v>
      </c>
      <c r="I130" s="59">
        <v>7.3735639143685745</v>
      </c>
      <c r="J130" s="59">
        <v>8.4810162074766282</v>
      </c>
      <c r="K130" s="59">
        <v>9.4681161875072632</v>
      </c>
      <c r="L130" s="59">
        <v>10.450767317602072</v>
      </c>
      <c r="M130" s="59">
        <v>11.516408635130873</v>
      </c>
      <c r="N130" s="59">
        <v>12.385219332775662</v>
      </c>
      <c r="O130" s="59">
        <v>13.262129293273375</v>
      </c>
      <c r="P130" s="59">
        <v>14.347059360877154</v>
      </c>
      <c r="Q130" s="59">
        <v>15.240356363154831</v>
      </c>
      <c r="R130" s="59">
        <v>16.247582384598616</v>
      </c>
      <c r="S130" s="59">
        <v>17.100865751002345</v>
      </c>
      <c r="T130" s="59">
        <v>17.806992959223777</v>
      </c>
      <c r="U130" s="59">
        <v>19.5438007819304</v>
      </c>
      <c r="V130" s="59">
        <v>20.653104634038442</v>
      </c>
      <c r="W130" s="59">
        <v>21.72123440439583</v>
      </c>
      <c r="X130" s="59">
        <v>22.925463736959813</v>
      </c>
      <c r="Y130" s="59">
        <v>24.149347937210052</v>
      </c>
      <c r="Z130" s="61"/>
    </row>
    <row r="131" spans="1:26" ht="15" thickBot="1" x14ac:dyDescent="0.25">
      <c r="A131" s="61"/>
      <c r="B131" s="283" t="s">
        <v>441</v>
      </c>
      <c r="C131" s="58">
        <f t="shared" si="14"/>
        <v>1.5999999999999979</v>
      </c>
      <c r="D131" s="58">
        <v>1.5999999999999979</v>
      </c>
      <c r="E131" s="58">
        <v>2.0566760678549443</v>
      </c>
      <c r="F131" s="58">
        <v>2.5177705050684906</v>
      </c>
      <c r="G131" s="58">
        <v>2.9841247072345638</v>
      </c>
      <c r="H131" s="58">
        <v>3.4484087700711399</v>
      </c>
      <c r="I131" s="58">
        <v>3.8808231128255528</v>
      </c>
      <c r="J131" s="58">
        <v>4.4636927407771765</v>
      </c>
      <c r="K131" s="58">
        <v>4.9832190460564476</v>
      </c>
      <c r="L131" s="58">
        <v>5.5004038513694979</v>
      </c>
      <c r="M131" s="58">
        <v>6.061267702700448</v>
      </c>
      <c r="N131" s="58">
        <v>6.5185364909345509</v>
      </c>
      <c r="O131" s="58">
        <v>6.9800680490912441</v>
      </c>
      <c r="P131" s="58">
        <v>7.5510838741458599</v>
      </c>
      <c r="Q131" s="58">
        <v>8.0212401911340976</v>
      </c>
      <c r="R131" s="58">
        <v>8.5513591497887376</v>
      </c>
      <c r="S131" s="58">
        <v>9.0004556584222257</v>
      </c>
      <c r="T131" s="58">
        <v>9.372101557486161</v>
      </c>
      <c r="U131" s="58">
        <v>10.286210937858016</v>
      </c>
      <c r="V131" s="58">
        <v>10.870055070546414</v>
      </c>
      <c r="W131" s="58">
        <v>11.432228633892464</v>
      </c>
      <c r="X131" s="58">
        <v>12.066033545768221</v>
      </c>
      <c r="Y131" s="58">
        <v>12.710183124847305</v>
      </c>
      <c r="Z131" s="61"/>
    </row>
    <row r="132" spans="1:26" ht="15" thickBot="1" x14ac:dyDescent="0.25">
      <c r="A132" s="61"/>
      <c r="B132" s="283" t="s">
        <v>440</v>
      </c>
      <c r="C132" s="59">
        <f t="shared" si="14"/>
        <v>0.66000000000000369</v>
      </c>
      <c r="D132" s="59">
        <v>0.66000000000000369</v>
      </c>
      <c r="E132" s="59">
        <v>0.84837887799017864</v>
      </c>
      <c r="F132" s="59">
        <v>1.0385803333407679</v>
      </c>
      <c r="G132" s="59">
        <v>1.2309514417342768</v>
      </c>
      <c r="H132" s="59">
        <v>1.4224686176543742</v>
      </c>
      <c r="I132" s="59">
        <v>1.6008395340405741</v>
      </c>
      <c r="J132" s="59">
        <v>1.841273255570627</v>
      </c>
      <c r="K132" s="59">
        <v>2.0555778564983314</v>
      </c>
      <c r="L132" s="59">
        <v>2.2689165886899758</v>
      </c>
      <c r="M132" s="59">
        <v>2.5002729273639943</v>
      </c>
      <c r="N132" s="59">
        <v>2.6888963025105852</v>
      </c>
      <c r="O132" s="59">
        <v>2.8792780702502512</v>
      </c>
      <c r="P132" s="59">
        <v>3.1148220980852841</v>
      </c>
      <c r="Q132" s="59">
        <v>3.3087615788429616</v>
      </c>
      <c r="R132" s="59">
        <v>3.5274356492879804</v>
      </c>
      <c r="S132" s="59">
        <v>3.7126879590993269</v>
      </c>
      <c r="T132" s="59">
        <v>3.8659918924631995</v>
      </c>
      <c r="U132" s="59">
        <v>4.2430620118666411</v>
      </c>
      <c r="V132" s="59">
        <v>4.4838977166006657</v>
      </c>
      <c r="W132" s="59">
        <v>4.7157943114808916</v>
      </c>
      <c r="X132" s="59">
        <v>4.9772388376296988</v>
      </c>
      <c r="Y132" s="59">
        <v>5.2429505389998781</v>
      </c>
      <c r="Z132" s="61"/>
    </row>
    <row r="133" spans="1:26" ht="15" thickBot="1" x14ac:dyDescent="0.25">
      <c r="A133" s="61"/>
      <c r="B133" s="283" t="s">
        <v>438</v>
      </c>
      <c r="C133" s="58">
        <f t="shared" si="14"/>
        <v>43.500000000000007</v>
      </c>
      <c r="D133" s="58">
        <v>43.500000000000007</v>
      </c>
      <c r="E133" s="58">
        <v>55.915880594806509</v>
      </c>
      <c r="F133" s="58">
        <v>68.451885606549808</v>
      </c>
      <c r="G133" s="58">
        <v>81.130890477939886</v>
      </c>
      <c r="H133" s="58">
        <v>93.753613436309635</v>
      </c>
      <c r="I133" s="58">
        <v>105.50987837994512</v>
      </c>
      <c r="J133" s="58">
        <v>121.35664638987963</v>
      </c>
      <c r="K133" s="58">
        <v>135.48126781465999</v>
      </c>
      <c r="L133" s="58">
        <v>149.54222970910871</v>
      </c>
      <c r="M133" s="58">
        <v>164.79071566716883</v>
      </c>
      <c r="N133" s="58">
        <v>177.22271084728337</v>
      </c>
      <c r="O133" s="58">
        <v>189.7706000846687</v>
      </c>
      <c r="P133" s="58">
        <v>205.29509282834121</v>
      </c>
      <c r="Q133" s="58">
        <v>218.07746769645925</v>
      </c>
      <c r="R133" s="58">
        <v>232.49007688488177</v>
      </c>
      <c r="S133" s="58">
        <v>244.69988821335576</v>
      </c>
      <c r="T133" s="58">
        <v>254.80401109415615</v>
      </c>
      <c r="U133" s="58">
        <v>279.65635987301687</v>
      </c>
      <c r="V133" s="58">
        <v>295.52962223048371</v>
      </c>
      <c r="W133" s="58">
        <v>310.81371598395344</v>
      </c>
      <c r="X133" s="58">
        <v>328.04528702557639</v>
      </c>
      <c r="Y133" s="58">
        <v>345.5581037067887</v>
      </c>
      <c r="Z133" s="61"/>
    </row>
    <row r="134" spans="1:26" x14ac:dyDescent="0.2">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ht="15.75" thickBot="1" x14ac:dyDescent="0.3">
      <c r="A135" s="61"/>
      <c r="B135" s="52" t="s">
        <v>443</v>
      </c>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ht="33" customHeight="1" thickBot="1" x14ac:dyDescent="0.25">
      <c r="A136" s="61"/>
      <c r="B136" s="293" t="s">
        <v>437</v>
      </c>
      <c r="C136" s="316">
        <v>2017</v>
      </c>
      <c r="D136" s="314">
        <v>2018</v>
      </c>
      <c r="E136" s="314">
        <v>2019</v>
      </c>
      <c r="F136" s="314">
        <v>2020</v>
      </c>
      <c r="G136" s="314">
        <v>2021</v>
      </c>
      <c r="H136" s="314">
        <v>2022</v>
      </c>
      <c r="I136" s="314">
        <v>2023</v>
      </c>
      <c r="J136" s="314">
        <v>2024</v>
      </c>
      <c r="K136" s="314">
        <v>2025</v>
      </c>
      <c r="L136" s="314">
        <v>2026</v>
      </c>
      <c r="M136" s="314">
        <v>2027</v>
      </c>
      <c r="N136" s="314">
        <v>2028</v>
      </c>
      <c r="O136" s="314">
        <v>2029</v>
      </c>
      <c r="P136" s="314">
        <v>2030</v>
      </c>
      <c r="Q136" s="314">
        <v>2031</v>
      </c>
      <c r="R136" s="314">
        <v>2032</v>
      </c>
      <c r="S136" s="314">
        <v>2033</v>
      </c>
      <c r="T136" s="314">
        <v>2034</v>
      </c>
      <c r="U136" s="314">
        <v>2035</v>
      </c>
      <c r="V136" s="314">
        <v>2036</v>
      </c>
      <c r="W136" s="314">
        <v>2037</v>
      </c>
      <c r="X136" s="314">
        <v>2038</v>
      </c>
      <c r="Y136" s="314">
        <v>2039</v>
      </c>
      <c r="Z136" s="61"/>
    </row>
    <row r="137" spans="1:26" ht="15" thickBot="1" x14ac:dyDescent="0.25">
      <c r="A137" s="61"/>
      <c r="B137" s="283" t="s">
        <v>439</v>
      </c>
      <c r="C137" s="58">
        <f>D137</f>
        <v>28.377477500000001</v>
      </c>
      <c r="D137" s="58">
        <v>28.377477500000001</v>
      </c>
      <c r="E137" s="58">
        <v>42.002693197408092</v>
      </c>
      <c r="F137" s="58">
        <v>55.835276243257972</v>
      </c>
      <c r="G137" s="58">
        <v>69.567309724882904</v>
      </c>
      <c r="H137" s="58">
        <v>84.03193040633009</v>
      </c>
      <c r="I137" s="58">
        <v>98.456118262717695</v>
      </c>
      <c r="J137" s="58">
        <v>113.20093324939998</v>
      </c>
      <c r="K137" s="58">
        <v>128.72669344681353</v>
      </c>
      <c r="L137" s="58">
        <v>143.26019569177791</v>
      </c>
      <c r="M137" s="58">
        <v>158.08669048571602</v>
      </c>
      <c r="N137" s="58">
        <v>174.05113566390833</v>
      </c>
      <c r="O137" s="58">
        <v>187.09078966810603</v>
      </c>
      <c r="P137" s="58">
        <v>201.63139463409553</v>
      </c>
      <c r="Q137" s="58">
        <v>217.20202171229636</v>
      </c>
      <c r="R137" s="58">
        <v>232.05302974184207</v>
      </c>
      <c r="S137" s="58">
        <v>247.58992315289214</v>
      </c>
      <c r="T137" s="58">
        <v>262.20234877314243</v>
      </c>
      <c r="U137" s="58">
        <v>277.50088287823399</v>
      </c>
      <c r="V137" s="58">
        <v>294.46072430474072</v>
      </c>
      <c r="W137" s="58">
        <v>311.09679936338563</v>
      </c>
      <c r="X137" s="58">
        <v>327.29470075743234</v>
      </c>
      <c r="Y137" s="58">
        <v>343.62107508804843</v>
      </c>
      <c r="Z137" s="61"/>
    </row>
    <row r="138" spans="1:26" ht="15" thickBot="1" x14ac:dyDescent="0.25">
      <c r="A138" s="61"/>
      <c r="B138" s="283" t="s">
        <v>442</v>
      </c>
      <c r="C138" s="59">
        <f t="shared" ref="C138:C141" si="15">D138</f>
        <v>3.0399999999999991</v>
      </c>
      <c r="D138" s="59">
        <v>3.0399999999999991</v>
      </c>
      <c r="E138" s="59">
        <v>4.4996313474346152</v>
      </c>
      <c r="F138" s="59">
        <v>5.9814773804156474</v>
      </c>
      <c r="G138" s="59">
        <v>7.4525518190841069</v>
      </c>
      <c r="H138" s="59">
        <v>9.0021062807729351</v>
      </c>
      <c r="I138" s="59">
        <v>10.547329286708475</v>
      </c>
      <c r="J138" s="59">
        <v>12.12690018265981</v>
      </c>
      <c r="K138" s="59">
        <v>13.790131560435952</v>
      </c>
      <c r="L138" s="59">
        <v>15.347065111865675</v>
      </c>
      <c r="M138" s="59">
        <v>16.935386137706388</v>
      </c>
      <c r="N138" s="59">
        <v>18.645612613675013</v>
      </c>
      <c r="O138" s="59">
        <v>20.042514370455933</v>
      </c>
      <c r="P138" s="59">
        <v>21.600208816574593</v>
      </c>
      <c r="Q138" s="59">
        <v>23.268246658124525</v>
      </c>
      <c r="R138" s="59">
        <v>24.859193718511392</v>
      </c>
      <c r="S138" s="59">
        <v>26.523617766406119</v>
      </c>
      <c r="T138" s="59">
        <v>28.089006158857899</v>
      </c>
      <c r="U138" s="59">
        <v>29.727895439255633</v>
      </c>
      <c r="V138" s="59">
        <v>31.544755938451885</v>
      </c>
      <c r="W138" s="59">
        <v>33.326932249869287</v>
      </c>
      <c r="X138" s="59">
        <v>35.06216823897023</v>
      </c>
      <c r="Y138" s="59">
        <v>36.811167175365256</v>
      </c>
      <c r="Z138" s="61"/>
    </row>
    <row r="139" spans="1:26" ht="15" thickBot="1" x14ac:dyDescent="0.25">
      <c r="A139" s="61"/>
      <c r="B139" s="283" t="s">
        <v>441</v>
      </c>
      <c r="C139" s="58">
        <f t="shared" si="15"/>
        <v>1.5999999999999979</v>
      </c>
      <c r="D139" s="58">
        <v>1.5999999999999979</v>
      </c>
      <c r="E139" s="58">
        <v>2.3682270249655843</v>
      </c>
      <c r="F139" s="58">
        <v>3.1481459896924378</v>
      </c>
      <c r="G139" s="58">
        <v>3.9223956942548028</v>
      </c>
      <c r="H139" s="58">
        <v>4.7379506740910386</v>
      </c>
      <c r="I139" s="58">
        <v>5.5512259403729018</v>
      </c>
      <c r="J139" s="58">
        <v>6.3825790435052028</v>
      </c>
      <c r="K139" s="58">
        <v>7.2579639791768784</v>
      </c>
      <c r="L139" s="58">
        <v>8.0774026904556706</v>
      </c>
      <c r="M139" s="58">
        <v>8.9133611251086791</v>
      </c>
      <c r="N139" s="58">
        <v>9.8134803229869476</v>
      </c>
      <c r="O139" s="58">
        <v>10.548691773924276</v>
      </c>
      <c r="P139" s="58">
        <v>11.368530956092002</v>
      </c>
      <c r="Q139" s="58">
        <v>12.246445609539279</v>
      </c>
      <c r="R139" s="58">
        <v>13.083786167637641</v>
      </c>
      <c r="S139" s="58">
        <v>13.959798824424354</v>
      </c>
      <c r="T139" s="58">
        <v>14.783687452030506</v>
      </c>
      <c r="U139" s="58">
        <v>15.646260757503001</v>
      </c>
      <c r="V139" s="58">
        <v>16.602503125501016</v>
      </c>
      <c r="W139" s="58">
        <v>17.540490657826012</v>
      </c>
      <c r="X139" s="58">
        <v>18.453772757352795</v>
      </c>
      <c r="Y139" s="58">
        <v>19.374298513350084</v>
      </c>
      <c r="Z139" s="61"/>
    </row>
    <row r="140" spans="1:26" ht="15" thickBot="1" x14ac:dyDescent="0.25">
      <c r="A140" s="61"/>
      <c r="B140" s="283" t="s">
        <v>440</v>
      </c>
      <c r="C140" s="59">
        <f t="shared" si="15"/>
        <v>0.66000000000000369</v>
      </c>
      <c r="D140" s="59">
        <v>0.66000000000000369</v>
      </c>
      <c r="E140" s="59">
        <v>0.97689364779831322</v>
      </c>
      <c r="F140" s="59">
        <v>1.2986102207481451</v>
      </c>
      <c r="G140" s="59">
        <v>1.6179882238801184</v>
      </c>
      <c r="H140" s="59">
        <v>1.9544046530625678</v>
      </c>
      <c r="I140" s="59">
        <v>2.2898807004038417</v>
      </c>
      <c r="J140" s="59">
        <v>2.6328138554459031</v>
      </c>
      <c r="K140" s="59">
        <v>2.9939101414104528</v>
      </c>
      <c r="L140" s="59">
        <v>3.3319286098129623</v>
      </c>
      <c r="M140" s="59">
        <v>3.6767614641073294</v>
      </c>
      <c r="N140" s="59">
        <v>4.048060633232069</v>
      </c>
      <c r="O140" s="59">
        <v>4.3513353567437321</v>
      </c>
      <c r="P140" s="59">
        <v>4.6895190193879444</v>
      </c>
      <c r="Q140" s="59">
        <v>5.0516588139349778</v>
      </c>
      <c r="R140" s="59">
        <v>5.3970617941505452</v>
      </c>
      <c r="S140" s="59">
        <v>5.7584170150750538</v>
      </c>
      <c r="T140" s="59">
        <v>6.0982710739626214</v>
      </c>
      <c r="U140" s="59">
        <v>6.4540825624700915</v>
      </c>
      <c r="V140" s="59">
        <v>6.8485325392693426</v>
      </c>
      <c r="W140" s="59">
        <v>7.2354523963533666</v>
      </c>
      <c r="X140" s="59">
        <v>7.6121812624081713</v>
      </c>
      <c r="Y140" s="59">
        <v>7.9918981367571291</v>
      </c>
      <c r="Z140" s="61"/>
    </row>
    <row r="141" spans="1:26" ht="15" thickBot="1" x14ac:dyDescent="0.25">
      <c r="A141" s="61"/>
      <c r="B141" s="283" t="s">
        <v>438</v>
      </c>
      <c r="C141" s="58">
        <f t="shared" si="15"/>
        <v>6.5</v>
      </c>
      <c r="D141" s="58">
        <v>6.5</v>
      </c>
      <c r="E141" s="58">
        <v>9.6209222889227064</v>
      </c>
      <c r="F141" s="58">
        <v>12.789343083125587</v>
      </c>
      <c r="G141" s="58">
        <v>15.934732507910155</v>
      </c>
      <c r="H141" s="58">
        <v>19.247924613494831</v>
      </c>
      <c r="I141" s="58">
        <v>22.551855382764913</v>
      </c>
      <c r="J141" s="58">
        <v>25.929227364239836</v>
      </c>
      <c r="K141" s="58">
        <v>29.485478665405992</v>
      </c>
      <c r="L141" s="58">
        <v>32.814448429976096</v>
      </c>
      <c r="M141" s="58">
        <v>36.210529570753948</v>
      </c>
      <c r="N141" s="58">
        <v>39.867263812134297</v>
      </c>
      <c r="O141" s="58">
        <v>42.854060331567183</v>
      </c>
      <c r="P141" s="58">
        <v>46.184657009123583</v>
      </c>
      <c r="Q141" s="58">
        <v>49.751185288753277</v>
      </c>
      <c r="R141" s="58">
        <v>53.15288130602778</v>
      </c>
      <c r="S141" s="58">
        <v>56.711682724223806</v>
      </c>
      <c r="T141" s="58">
        <v>60.058730273873948</v>
      </c>
      <c r="U141" s="58">
        <v>63.562934327355947</v>
      </c>
      <c r="V141" s="58">
        <v>67.447668947347893</v>
      </c>
      <c r="W141" s="58">
        <v>71.258243297418005</v>
      </c>
      <c r="X141" s="58">
        <v>74.968451826745707</v>
      </c>
      <c r="Y141" s="58">
        <v>78.708087710485017</v>
      </c>
      <c r="Z141" s="61"/>
    </row>
    <row r="142" spans="1:26" x14ac:dyDescent="0.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spans="1:26" ht="15" x14ac:dyDescent="0.25">
      <c r="A143" s="61"/>
      <c r="B143" s="52" t="s">
        <v>445</v>
      </c>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ht="15.75" thickBot="1" x14ac:dyDescent="0.3">
      <c r="A144" s="61"/>
      <c r="B144" s="52" t="s">
        <v>420</v>
      </c>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ht="33" customHeight="1" thickBot="1" x14ac:dyDescent="0.25">
      <c r="A145" s="61"/>
      <c r="B145" s="293" t="s">
        <v>437</v>
      </c>
      <c r="C145" s="316" t="s">
        <v>9</v>
      </c>
      <c r="D145" s="314" t="s">
        <v>10</v>
      </c>
      <c r="E145" s="314" t="s">
        <v>11</v>
      </c>
      <c r="F145" s="314" t="s">
        <v>12</v>
      </c>
      <c r="G145" s="314" t="s">
        <v>13</v>
      </c>
      <c r="H145" s="314" t="s">
        <v>14</v>
      </c>
      <c r="I145" s="314" t="s">
        <v>15</v>
      </c>
      <c r="J145" s="314" t="s">
        <v>16</v>
      </c>
      <c r="K145" s="314" t="s">
        <v>17</v>
      </c>
      <c r="L145" s="314" t="s">
        <v>18</v>
      </c>
      <c r="M145" s="314" t="s">
        <v>19</v>
      </c>
      <c r="N145" s="314" t="s">
        <v>20</v>
      </c>
      <c r="O145" s="314" t="s">
        <v>3</v>
      </c>
      <c r="P145" s="314" t="s">
        <v>58</v>
      </c>
      <c r="Q145" s="314" t="s">
        <v>59</v>
      </c>
      <c r="R145" s="314" t="s">
        <v>60</v>
      </c>
      <c r="S145" s="314" t="s">
        <v>61</v>
      </c>
      <c r="T145" s="314" t="s">
        <v>62</v>
      </c>
      <c r="U145" s="314" t="s">
        <v>63</v>
      </c>
      <c r="V145" s="314" t="s">
        <v>64</v>
      </c>
      <c r="W145" s="314" t="s">
        <v>65</v>
      </c>
      <c r="X145" s="314" t="s">
        <v>66</v>
      </c>
      <c r="Y145" s="314" t="s">
        <v>67</v>
      </c>
      <c r="Z145" s="61"/>
    </row>
    <row r="146" spans="1:26" ht="15" thickBot="1" x14ac:dyDescent="0.25">
      <c r="A146" s="61"/>
      <c r="B146" s="283" t="s">
        <v>439</v>
      </c>
      <c r="C146" s="58">
        <f>D146</f>
        <v>1.2200959999999998</v>
      </c>
      <c r="D146" s="58">
        <v>1.2200959999999998</v>
      </c>
      <c r="E146" s="58">
        <v>2.6899440715001837</v>
      </c>
      <c r="F146" s="58">
        <v>4.2060031317693172</v>
      </c>
      <c r="G146" s="58">
        <v>5.5475493538143921</v>
      </c>
      <c r="H146" s="58">
        <v>6.9364752455277214</v>
      </c>
      <c r="I146" s="58">
        <v>8.3085260196629491</v>
      </c>
      <c r="J146" s="58">
        <v>9.735449883782648</v>
      </c>
      <c r="K146" s="58">
        <v>11.351026906456532</v>
      </c>
      <c r="L146" s="58">
        <v>12.82966416680868</v>
      </c>
      <c r="M146" s="58">
        <v>14.144015781611422</v>
      </c>
      <c r="N146" s="58">
        <v>15.548735569415287</v>
      </c>
      <c r="O146" s="58">
        <v>16.787105754715395</v>
      </c>
      <c r="P146" s="58">
        <v>18.304105962667016</v>
      </c>
      <c r="Q146" s="58">
        <v>19.743401480486416</v>
      </c>
      <c r="R146" s="58">
        <v>21.226837822625253</v>
      </c>
      <c r="S146" s="58">
        <v>22.480493049674578</v>
      </c>
      <c r="T146" s="58">
        <v>23.715157867455112</v>
      </c>
      <c r="U146" s="58">
        <v>25.312344826158544</v>
      </c>
      <c r="V146" s="58">
        <v>27.133529011420311</v>
      </c>
      <c r="W146" s="58">
        <v>28.640757380583317</v>
      </c>
      <c r="X146" s="58">
        <v>30.210543758543796</v>
      </c>
      <c r="Y146" s="58">
        <v>31.792218254597593</v>
      </c>
      <c r="Z146" s="61"/>
    </row>
    <row r="147" spans="1:26" ht="15" thickBot="1" x14ac:dyDescent="0.25">
      <c r="A147" s="61"/>
      <c r="B147" s="283" t="s">
        <v>442</v>
      </c>
      <c r="C147" s="59">
        <f t="shared" ref="C147:C150" si="16">D147</f>
        <v>0.86000000000000032</v>
      </c>
      <c r="D147" s="59">
        <v>0.86000000000000032</v>
      </c>
      <c r="E147" s="59">
        <v>1.8960408865287319</v>
      </c>
      <c r="F147" s="59">
        <v>2.9646541692798074</v>
      </c>
      <c r="G147" s="59">
        <v>3.9102598846979104</v>
      </c>
      <c r="H147" s="59">
        <v>4.8892617557584357</v>
      </c>
      <c r="I147" s="59">
        <v>5.856368988104327</v>
      </c>
      <c r="J147" s="59">
        <v>6.8621542075812716</v>
      </c>
      <c r="K147" s="59">
        <v>8.0009139768941289</v>
      </c>
      <c r="L147" s="59">
        <v>9.0431500336493755</v>
      </c>
      <c r="M147" s="59">
        <v>9.9695872883656911</v>
      </c>
      <c r="N147" s="59">
        <v>10.959721685586343</v>
      </c>
      <c r="O147" s="59">
        <v>11.832602474768585</v>
      </c>
      <c r="P147" s="59">
        <v>12.901879137292184</v>
      </c>
      <c r="Q147" s="59">
        <v>13.916384672368668</v>
      </c>
      <c r="R147" s="59">
        <v>14.962003422237043</v>
      </c>
      <c r="S147" s="59">
        <v>15.845658065201555</v>
      </c>
      <c r="T147" s="59">
        <v>16.715927079517854</v>
      </c>
      <c r="U147" s="59">
        <v>17.841724381111291</v>
      </c>
      <c r="V147" s="59">
        <v>19.125408943084391</v>
      </c>
      <c r="W147" s="59">
        <v>20.1877978022235</v>
      </c>
      <c r="X147" s="59">
        <v>21.294281460104532</v>
      </c>
      <c r="Y147" s="59">
        <v>22.409144607435792</v>
      </c>
      <c r="Z147" s="61"/>
    </row>
    <row r="148" spans="1:26" ht="15" thickBot="1" x14ac:dyDescent="0.25">
      <c r="A148" s="61"/>
      <c r="B148" s="283" t="s">
        <v>441</v>
      </c>
      <c r="C148" s="58">
        <f t="shared" si="16"/>
        <v>0</v>
      </c>
      <c r="D148" s="58">
        <v>0</v>
      </c>
      <c r="E148" s="58">
        <v>0</v>
      </c>
      <c r="F148" s="58">
        <v>0</v>
      </c>
      <c r="G148" s="58">
        <v>0</v>
      </c>
      <c r="H148" s="58">
        <v>0</v>
      </c>
      <c r="I148" s="58">
        <v>0</v>
      </c>
      <c r="J148" s="58">
        <v>0</v>
      </c>
      <c r="K148" s="58">
        <v>0</v>
      </c>
      <c r="L148" s="58">
        <v>0</v>
      </c>
      <c r="M148" s="58">
        <v>0</v>
      </c>
      <c r="N148" s="58">
        <v>0</v>
      </c>
      <c r="O148" s="58">
        <v>0</v>
      </c>
      <c r="P148" s="58">
        <v>0</v>
      </c>
      <c r="Q148" s="58">
        <v>0</v>
      </c>
      <c r="R148" s="58">
        <v>0</v>
      </c>
      <c r="S148" s="58">
        <v>0</v>
      </c>
      <c r="T148" s="58">
        <v>0</v>
      </c>
      <c r="U148" s="58">
        <v>0</v>
      </c>
      <c r="V148" s="58">
        <v>0</v>
      </c>
      <c r="W148" s="58">
        <v>0</v>
      </c>
      <c r="X148" s="58">
        <v>0</v>
      </c>
      <c r="Y148" s="58">
        <v>0</v>
      </c>
      <c r="Z148" s="61"/>
    </row>
    <row r="149" spans="1:26" ht="15" thickBot="1" x14ac:dyDescent="0.25">
      <c r="A149" s="61"/>
      <c r="B149" s="283" t="s">
        <v>440</v>
      </c>
      <c r="C149" s="59">
        <f t="shared" si="16"/>
        <v>4.3500000000000005</v>
      </c>
      <c r="D149" s="59">
        <v>4.3500000000000005</v>
      </c>
      <c r="E149" s="59">
        <v>9.5904393679069528</v>
      </c>
      <c r="F149" s="59">
        <v>14.995634460892042</v>
      </c>
      <c r="G149" s="59">
        <v>19.778640114460345</v>
      </c>
      <c r="H149" s="59">
        <v>24.730568183196723</v>
      </c>
      <c r="I149" s="59">
        <v>29.622331509597466</v>
      </c>
      <c r="J149" s="59">
        <v>34.709733491835486</v>
      </c>
      <c r="K149" s="59">
        <v>40.469739301731906</v>
      </c>
      <c r="L149" s="59">
        <v>45.741514705086928</v>
      </c>
      <c r="M149" s="59">
        <v>50.427563609756646</v>
      </c>
      <c r="N149" s="59">
        <v>55.435801549186678</v>
      </c>
      <c r="O149" s="59">
        <v>59.850954378189854</v>
      </c>
      <c r="P149" s="59">
        <v>65.259504938628993</v>
      </c>
      <c r="Q149" s="59">
        <v>70.391015493957724</v>
      </c>
      <c r="R149" s="59">
        <v>75.679901031082636</v>
      </c>
      <c r="S149" s="59">
        <v>80.149549515844939</v>
      </c>
      <c r="T149" s="59">
        <v>84.55149162314251</v>
      </c>
      <c r="U149" s="59">
        <v>90.245931462597696</v>
      </c>
      <c r="V149" s="59">
        <v>96.738987095833679</v>
      </c>
      <c r="W149" s="59">
        <v>102.11269818566521</v>
      </c>
      <c r="X149" s="59">
        <v>107.70944692029599</v>
      </c>
      <c r="Y149" s="59">
        <v>113.34858028179704</v>
      </c>
      <c r="Z149" s="61"/>
    </row>
    <row r="150" spans="1:26" ht="15" thickBot="1" x14ac:dyDescent="0.25">
      <c r="A150" s="61"/>
      <c r="B150" s="283" t="s">
        <v>438</v>
      </c>
      <c r="C150" s="58">
        <f t="shared" si="16"/>
        <v>0</v>
      </c>
      <c r="D150" s="58">
        <v>0</v>
      </c>
      <c r="E150" s="58">
        <v>0</v>
      </c>
      <c r="F150" s="58">
        <v>0</v>
      </c>
      <c r="G150" s="58">
        <v>0</v>
      </c>
      <c r="H150" s="58">
        <v>0</v>
      </c>
      <c r="I150" s="58">
        <v>0</v>
      </c>
      <c r="J150" s="58">
        <v>0</v>
      </c>
      <c r="K150" s="58">
        <v>0</v>
      </c>
      <c r="L150" s="58">
        <v>0</v>
      </c>
      <c r="M150" s="58">
        <v>0</v>
      </c>
      <c r="N150" s="58">
        <v>0</v>
      </c>
      <c r="O150" s="58">
        <v>0</v>
      </c>
      <c r="P150" s="58">
        <v>0</v>
      </c>
      <c r="Q150" s="58">
        <v>0</v>
      </c>
      <c r="R150" s="58">
        <v>0</v>
      </c>
      <c r="S150" s="58">
        <v>0</v>
      </c>
      <c r="T150" s="58">
        <v>0</v>
      </c>
      <c r="U150" s="58">
        <v>0</v>
      </c>
      <c r="V150" s="58">
        <v>0</v>
      </c>
      <c r="W150" s="58">
        <v>0</v>
      </c>
      <c r="X150" s="58">
        <v>0</v>
      </c>
      <c r="Y150" s="58">
        <v>0</v>
      </c>
      <c r="Z150" s="61"/>
    </row>
    <row r="151" spans="1:26" x14ac:dyDescent="0.2">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ht="15.75" thickBot="1" x14ac:dyDescent="0.3">
      <c r="A152" s="61"/>
      <c r="B152" s="52" t="s">
        <v>443</v>
      </c>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spans="1:26" ht="33" customHeight="1" thickBot="1" x14ac:dyDescent="0.25">
      <c r="A153" s="61"/>
      <c r="B153" s="293" t="s">
        <v>437</v>
      </c>
      <c r="C153" s="316">
        <v>2017</v>
      </c>
      <c r="D153" s="314">
        <v>2018</v>
      </c>
      <c r="E153" s="314">
        <v>2019</v>
      </c>
      <c r="F153" s="314">
        <v>2020</v>
      </c>
      <c r="G153" s="314">
        <v>2021</v>
      </c>
      <c r="H153" s="314">
        <v>2022</v>
      </c>
      <c r="I153" s="314">
        <v>2023</v>
      </c>
      <c r="J153" s="314">
        <v>2024</v>
      </c>
      <c r="K153" s="314">
        <v>2025</v>
      </c>
      <c r="L153" s="314">
        <v>2026</v>
      </c>
      <c r="M153" s="314">
        <v>2027</v>
      </c>
      <c r="N153" s="314">
        <v>2028</v>
      </c>
      <c r="O153" s="314">
        <v>2029</v>
      </c>
      <c r="P153" s="314">
        <v>2030</v>
      </c>
      <c r="Q153" s="314">
        <v>2031</v>
      </c>
      <c r="R153" s="314">
        <v>2032</v>
      </c>
      <c r="S153" s="314">
        <v>2033</v>
      </c>
      <c r="T153" s="314">
        <v>2034</v>
      </c>
      <c r="U153" s="314">
        <v>2035</v>
      </c>
      <c r="V153" s="314">
        <v>2036</v>
      </c>
      <c r="W153" s="314">
        <v>2037</v>
      </c>
      <c r="X153" s="314">
        <v>2038</v>
      </c>
      <c r="Y153" s="314">
        <v>2039</v>
      </c>
      <c r="Z153" s="61"/>
    </row>
    <row r="154" spans="1:26" ht="15" thickBot="1" x14ac:dyDescent="0.25">
      <c r="A154" s="61"/>
      <c r="B154" s="283" t="s">
        <v>439</v>
      </c>
      <c r="C154" s="58">
        <f>D154</f>
        <v>1.2200959999999998</v>
      </c>
      <c r="D154" s="58">
        <v>1.2200959999999998</v>
      </c>
      <c r="E154" s="58">
        <v>2.4973025273668878</v>
      </c>
      <c r="F154" s="58">
        <v>3.8829985717511462</v>
      </c>
      <c r="G154" s="58">
        <v>5.1948147053917442</v>
      </c>
      <c r="H154" s="58">
        <v>6.4998096607518336</v>
      </c>
      <c r="I154" s="58">
        <v>7.8362330058291612</v>
      </c>
      <c r="J154" s="58">
        <v>9.1009902405584633</v>
      </c>
      <c r="K154" s="58">
        <v>10.403088580162033</v>
      </c>
      <c r="L154" s="58">
        <v>11.792279093215907</v>
      </c>
      <c r="M154" s="58">
        <v>13.162969162578126</v>
      </c>
      <c r="N154" s="58">
        <v>14.454118203015179</v>
      </c>
      <c r="O154" s="58">
        <v>15.665094915666348</v>
      </c>
      <c r="P154" s="58">
        <v>16.837800987224632</v>
      </c>
      <c r="Q154" s="58">
        <v>18.125103310814861</v>
      </c>
      <c r="R154" s="58">
        <v>19.599919976830609</v>
      </c>
      <c r="S154" s="58">
        <v>20.897310038850243</v>
      </c>
      <c r="T154" s="58">
        <v>22.24414198561249</v>
      </c>
      <c r="U154" s="58">
        <v>23.615735254280789</v>
      </c>
      <c r="V154" s="58">
        <v>24.786112707300443</v>
      </c>
      <c r="W154" s="58">
        <v>26.141427682736705</v>
      </c>
      <c r="X154" s="58">
        <v>27.452358483218617</v>
      </c>
      <c r="Y154" s="58">
        <v>28.763249839504645</v>
      </c>
      <c r="Z154" s="61"/>
    </row>
    <row r="155" spans="1:26" ht="15" thickBot="1" x14ac:dyDescent="0.25">
      <c r="A155" s="61"/>
      <c r="B155" s="283" t="s">
        <v>442</v>
      </c>
      <c r="C155" s="59">
        <f t="shared" ref="C155:C158" si="17">D155</f>
        <v>0.86000000000000032</v>
      </c>
      <c r="D155" s="59">
        <v>0.86000000000000032</v>
      </c>
      <c r="E155" s="59">
        <v>1.7602550729905881</v>
      </c>
      <c r="F155" s="59">
        <v>2.7369803455678787</v>
      </c>
      <c r="G155" s="59">
        <v>3.6616304345206458</v>
      </c>
      <c r="H155" s="59">
        <v>4.5814725302325199</v>
      </c>
      <c r="I155" s="59">
        <v>5.5234673214346071</v>
      </c>
      <c r="J155" s="59">
        <v>6.4149473540445019</v>
      </c>
      <c r="K155" s="59">
        <v>7.3327477337351734</v>
      </c>
      <c r="L155" s="59">
        <v>8.3119361264733946</v>
      </c>
      <c r="M155" s="59">
        <v>9.2780842489584359</v>
      </c>
      <c r="N155" s="59">
        <v>10.188166877518702</v>
      </c>
      <c r="O155" s="59">
        <v>11.041739033217929</v>
      </c>
      <c r="P155" s="59">
        <v>11.868335646550097</v>
      </c>
      <c r="Q155" s="59">
        <v>12.775706868394604</v>
      </c>
      <c r="R155" s="59">
        <v>13.815249931213874</v>
      </c>
      <c r="S155" s="59">
        <v>14.729731622274976</v>
      </c>
      <c r="T155" s="59">
        <v>15.679063047191971</v>
      </c>
      <c r="U155" s="59">
        <v>16.645847801059478</v>
      </c>
      <c r="V155" s="59">
        <v>17.470803058348171</v>
      </c>
      <c r="W155" s="59">
        <v>18.426113852642381</v>
      </c>
      <c r="X155" s="59">
        <v>19.350139903391209</v>
      </c>
      <c r="Y155" s="59">
        <v>20.274138151402823</v>
      </c>
      <c r="Z155" s="61"/>
    </row>
    <row r="156" spans="1:26" ht="15" thickBot="1" x14ac:dyDescent="0.25">
      <c r="A156" s="61"/>
      <c r="B156" s="283" t="s">
        <v>441</v>
      </c>
      <c r="C156" s="58">
        <f t="shared" si="17"/>
        <v>0</v>
      </c>
      <c r="D156" s="58">
        <v>0</v>
      </c>
      <c r="E156" s="58">
        <v>0</v>
      </c>
      <c r="F156" s="58">
        <v>0</v>
      </c>
      <c r="G156" s="58">
        <v>0</v>
      </c>
      <c r="H156" s="58">
        <v>0</v>
      </c>
      <c r="I156" s="58">
        <v>0</v>
      </c>
      <c r="J156" s="58">
        <v>0</v>
      </c>
      <c r="K156" s="58">
        <v>0</v>
      </c>
      <c r="L156" s="58">
        <v>0</v>
      </c>
      <c r="M156" s="58">
        <v>0</v>
      </c>
      <c r="N156" s="58">
        <v>0</v>
      </c>
      <c r="O156" s="58">
        <v>0</v>
      </c>
      <c r="P156" s="58">
        <v>0</v>
      </c>
      <c r="Q156" s="58">
        <v>0</v>
      </c>
      <c r="R156" s="58">
        <v>0</v>
      </c>
      <c r="S156" s="58">
        <v>0</v>
      </c>
      <c r="T156" s="58">
        <v>0</v>
      </c>
      <c r="U156" s="58">
        <v>0</v>
      </c>
      <c r="V156" s="58">
        <v>0</v>
      </c>
      <c r="W156" s="58">
        <v>0</v>
      </c>
      <c r="X156" s="58">
        <v>0</v>
      </c>
      <c r="Y156" s="58">
        <v>0</v>
      </c>
      <c r="Z156" s="61"/>
    </row>
    <row r="157" spans="1:26" ht="15" thickBot="1" x14ac:dyDescent="0.25">
      <c r="A157" s="61"/>
      <c r="B157" s="283" t="s">
        <v>440</v>
      </c>
      <c r="C157" s="59">
        <f t="shared" si="17"/>
        <v>4.3500000000000005</v>
      </c>
      <c r="D157" s="59">
        <v>4.3500000000000005</v>
      </c>
      <c r="E157" s="59">
        <v>8.9036157761733214</v>
      </c>
      <c r="F157" s="59">
        <v>13.844028492116596</v>
      </c>
      <c r="G157" s="59">
        <v>18.52103766298233</v>
      </c>
      <c r="H157" s="59">
        <v>23.173727333152868</v>
      </c>
      <c r="I157" s="59">
        <v>27.938468428186681</v>
      </c>
      <c r="J157" s="59">
        <v>32.44769882569021</v>
      </c>
      <c r="K157" s="59">
        <v>37.090061211334884</v>
      </c>
      <c r="L157" s="59">
        <v>42.042932732743331</v>
      </c>
      <c r="M157" s="59">
        <v>46.929844747638597</v>
      </c>
      <c r="N157" s="59">
        <v>51.533169671170171</v>
      </c>
      <c r="O157" s="59">
        <v>55.850656737788356</v>
      </c>
      <c r="P157" s="59">
        <v>60.031697747084777</v>
      </c>
      <c r="Q157" s="59">
        <v>64.62130799711224</v>
      </c>
      <c r="R157" s="59">
        <v>69.879461861372477</v>
      </c>
      <c r="S157" s="59">
        <v>74.505037856855964</v>
      </c>
      <c r="T157" s="59">
        <v>79.306888668936139</v>
      </c>
      <c r="U157" s="59">
        <v>84.197020854196225</v>
      </c>
      <c r="V157" s="59">
        <v>88.369759655598301</v>
      </c>
      <c r="W157" s="59">
        <v>93.201854952318996</v>
      </c>
      <c r="X157" s="59">
        <v>97.875707650874133</v>
      </c>
      <c r="Y157" s="59">
        <v>102.54941971930501</v>
      </c>
      <c r="Z157" s="61"/>
    </row>
    <row r="158" spans="1:26" ht="15" thickBot="1" x14ac:dyDescent="0.25">
      <c r="A158" s="61"/>
      <c r="B158" s="283" t="s">
        <v>438</v>
      </c>
      <c r="C158" s="58">
        <f t="shared" si="17"/>
        <v>0</v>
      </c>
      <c r="D158" s="58">
        <v>0</v>
      </c>
      <c r="E158" s="58">
        <v>0</v>
      </c>
      <c r="F158" s="58">
        <v>0</v>
      </c>
      <c r="G158" s="58">
        <v>0</v>
      </c>
      <c r="H158" s="58">
        <v>0</v>
      </c>
      <c r="I158" s="58">
        <v>0</v>
      </c>
      <c r="J158" s="58">
        <v>0</v>
      </c>
      <c r="K158" s="58">
        <v>0</v>
      </c>
      <c r="L158" s="58">
        <v>0</v>
      </c>
      <c r="M158" s="58">
        <v>0</v>
      </c>
      <c r="N158" s="58">
        <v>0</v>
      </c>
      <c r="O158" s="58">
        <v>0</v>
      </c>
      <c r="P158" s="58">
        <v>0</v>
      </c>
      <c r="Q158" s="58">
        <v>0</v>
      </c>
      <c r="R158" s="58">
        <v>0</v>
      </c>
      <c r="S158" s="58">
        <v>0</v>
      </c>
      <c r="T158" s="58">
        <v>0</v>
      </c>
      <c r="U158" s="58">
        <v>0</v>
      </c>
      <c r="V158" s="58">
        <v>0</v>
      </c>
      <c r="W158" s="58">
        <v>0</v>
      </c>
      <c r="X158" s="58">
        <v>0</v>
      </c>
      <c r="Y158" s="58">
        <v>0</v>
      </c>
      <c r="Z158" s="61"/>
    </row>
    <row r="159" spans="1:26" x14ac:dyDescent="0.2">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spans="1:26" ht="15" x14ac:dyDescent="0.25">
      <c r="A160" s="61"/>
      <c r="B160" s="52" t="s">
        <v>446</v>
      </c>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spans="1:26" ht="15.75" thickBot="1" x14ac:dyDescent="0.3">
      <c r="A161" s="61"/>
      <c r="B161" s="52" t="s">
        <v>420</v>
      </c>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ht="33" customHeight="1" thickBot="1" x14ac:dyDescent="0.25">
      <c r="A162" s="61"/>
      <c r="B162" s="293" t="s">
        <v>437</v>
      </c>
      <c r="C162" s="316" t="s">
        <v>9</v>
      </c>
      <c r="D162" s="314" t="s">
        <v>10</v>
      </c>
      <c r="E162" s="314" t="s">
        <v>11</v>
      </c>
      <c r="F162" s="314" t="s">
        <v>12</v>
      </c>
      <c r="G162" s="314" t="s">
        <v>13</v>
      </c>
      <c r="H162" s="314" t="s">
        <v>14</v>
      </c>
      <c r="I162" s="314" t="s">
        <v>15</v>
      </c>
      <c r="J162" s="314" t="s">
        <v>16</v>
      </c>
      <c r="K162" s="314" t="s">
        <v>17</v>
      </c>
      <c r="L162" s="314" t="s">
        <v>18</v>
      </c>
      <c r="M162" s="314" t="s">
        <v>19</v>
      </c>
      <c r="N162" s="314" t="s">
        <v>20</v>
      </c>
      <c r="O162" s="314" t="s">
        <v>3</v>
      </c>
      <c r="P162" s="314" t="s">
        <v>58</v>
      </c>
      <c r="Q162" s="314" t="s">
        <v>59</v>
      </c>
      <c r="R162" s="314" t="s">
        <v>60</v>
      </c>
      <c r="S162" s="314" t="s">
        <v>61</v>
      </c>
      <c r="T162" s="314" t="s">
        <v>62</v>
      </c>
      <c r="U162" s="314" t="s">
        <v>63</v>
      </c>
      <c r="V162" s="314" t="s">
        <v>64</v>
      </c>
      <c r="W162" s="314" t="s">
        <v>65</v>
      </c>
      <c r="X162" s="314" t="s">
        <v>66</v>
      </c>
      <c r="Y162" s="314" t="s">
        <v>67</v>
      </c>
      <c r="Z162" s="61"/>
    </row>
    <row r="163" spans="1:26" ht="15" thickBot="1" x14ac:dyDescent="0.25">
      <c r="A163" s="61"/>
      <c r="B163" s="283" t="s">
        <v>439</v>
      </c>
      <c r="C163" s="58">
        <f>D163</f>
        <v>5.55</v>
      </c>
      <c r="D163" s="58">
        <v>5.55</v>
      </c>
      <c r="E163" s="58">
        <v>5.8718919046173088</v>
      </c>
      <c r="F163" s="58">
        <v>6.1368367016684102</v>
      </c>
      <c r="G163" s="58">
        <v>6.4150735456599346</v>
      </c>
      <c r="H163" s="58">
        <v>6.4473588148212162</v>
      </c>
      <c r="I163" s="58">
        <v>6.7337744163589637</v>
      </c>
      <c r="J163" s="58">
        <v>6.9857778509643706</v>
      </c>
      <c r="K163" s="58">
        <v>7.2793207306912802</v>
      </c>
      <c r="L163" s="58">
        <v>7.6075524875006604</v>
      </c>
      <c r="M163" s="58">
        <v>7.9156347684506274</v>
      </c>
      <c r="N163" s="58">
        <v>8.2753922793617694</v>
      </c>
      <c r="O163" s="58">
        <v>8.600410537140986</v>
      </c>
      <c r="P163" s="58">
        <v>8.867793257259617</v>
      </c>
      <c r="Q163" s="58">
        <v>9.1691682088000697</v>
      </c>
      <c r="R163" s="58">
        <v>9.4338926320131016</v>
      </c>
      <c r="S163" s="58">
        <v>9.6613867919514131</v>
      </c>
      <c r="T163" s="58">
        <v>10.012828997565688</v>
      </c>
      <c r="U163" s="58">
        <v>10.36761081813677</v>
      </c>
      <c r="V163" s="58">
        <v>10.716561366551881</v>
      </c>
      <c r="W163" s="58">
        <v>10.987248357572401</v>
      </c>
      <c r="X163" s="58">
        <v>11.325156601072557</v>
      </c>
      <c r="Y163" s="58">
        <v>11.665641985410677</v>
      </c>
      <c r="Z163" s="61"/>
    </row>
    <row r="164" spans="1:26" ht="15" thickBot="1" x14ac:dyDescent="0.25">
      <c r="A164" s="61"/>
      <c r="B164" s="283" t="s">
        <v>442</v>
      </c>
      <c r="C164" s="59">
        <f t="shared" ref="C164:C167" si="18">D164</f>
        <v>13.2</v>
      </c>
      <c r="D164" s="59">
        <v>13.2</v>
      </c>
      <c r="E164" s="59">
        <v>13.965580746116844</v>
      </c>
      <c r="F164" s="59">
        <v>14.595719722887033</v>
      </c>
      <c r="G164" s="59">
        <v>15.257472216704718</v>
      </c>
      <c r="H164" s="59">
        <v>15.334258802818036</v>
      </c>
      <c r="I164" s="59">
        <v>16.015463476745651</v>
      </c>
      <c r="J164" s="59">
        <v>16.614822996888243</v>
      </c>
      <c r="K164" s="59">
        <v>17.312979035157653</v>
      </c>
      <c r="L164" s="59">
        <v>18.093638348650231</v>
      </c>
      <c r="M164" s="59">
        <v>18.826374584423125</v>
      </c>
      <c r="N164" s="59">
        <v>19.682014069833407</v>
      </c>
      <c r="O164" s="59">
        <v>20.455030466713708</v>
      </c>
      <c r="P164" s="59">
        <v>21.090967746995851</v>
      </c>
      <c r="Q164" s="59">
        <v>21.8077514155245</v>
      </c>
      <c r="R164" s="59">
        <v>22.43736625992306</v>
      </c>
      <c r="S164" s="59">
        <v>22.978433451127685</v>
      </c>
      <c r="T164" s="59">
        <v>23.814295994210287</v>
      </c>
      <c r="U164" s="59">
        <v>24.658101405298268</v>
      </c>
      <c r="V164" s="59">
        <v>25.488037844772045</v>
      </c>
      <c r="W164" s="59">
        <v>26.131833931523548</v>
      </c>
      <c r="X164" s="59">
        <v>26.935507591740134</v>
      </c>
      <c r="Y164" s="59">
        <v>27.745310668003771</v>
      </c>
      <c r="Z164" s="61"/>
    </row>
    <row r="165" spans="1:26" ht="15" thickBot="1" x14ac:dyDescent="0.25">
      <c r="A165" s="61"/>
      <c r="B165" s="283" t="s">
        <v>441</v>
      </c>
      <c r="C165" s="58">
        <f t="shared" si="18"/>
        <v>0.5</v>
      </c>
      <c r="D165" s="58">
        <v>0.5</v>
      </c>
      <c r="E165" s="58">
        <v>0.52899927068624564</v>
      </c>
      <c r="F165" s="58">
        <v>0.55286817132147803</v>
      </c>
      <c r="G165" s="58">
        <v>0.57793455366305579</v>
      </c>
      <c r="H165" s="58">
        <v>0.58084313647038144</v>
      </c>
      <c r="I165" s="58">
        <v>0.60664634381612714</v>
      </c>
      <c r="J165" s="58">
        <v>0.62934935594273966</v>
      </c>
      <c r="K165" s="58">
        <v>0.65579466042264301</v>
      </c>
      <c r="L165" s="58">
        <v>0.68536508896402992</v>
      </c>
      <c r="M165" s="58">
        <v>0.71312024940996821</v>
      </c>
      <c r="N165" s="58">
        <v>0.74553083597853842</v>
      </c>
      <c r="O165" s="58">
        <v>0.77481176010279285</v>
      </c>
      <c r="P165" s="58">
        <v>0.79890029344681679</v>
      </c>
      <c r="Q165" s="58">
        <v>0.82605118998199245</v>
      </c>
      <c r="R165" s="58">
        <v>0.84990023711830176</v>
      </c>
      <c r="S165" s="58">
        <v>0.87039520648211521</v>
      </c>
      <c r="T165" s="58">
        <v>0.90205666644736482</v>
      </c>
      <c r="U165" s="58">
        <v>0.93401899262494226</v>
      </c>
      <c r="V165" s="58">
        <v>0.96545597896864876</v>
      </c>
      <c r="W165" s="58">
        <v>0.98984219437590326</v>
      </c>
      <c r="X165" s="58">
        <v>1.0202843784750186</v>
      </c>
      <c r="Y165" s="58">
        <v>1.050958737424402</v>
      </c>
      <c r="Z165" s="61"/>
    </row>
    <row r="166" spans="1:26" ht="15" thickBot="1" x14ac:dyDescent="0.25">
      <c r="A166" s="61"/>
      <c r="B166" s="283" t="s">
        <v>440</v>
      </c>
      <c r="C166" s="59">
        <f t="shared" si="18"/>
        <v>2.2899999999999991</v>
      </c>
      <c r="D166" s="59">
        <v>2.2899999999999991</v>
      </c>
      <c r="E166" s="59">
        <v>2.4228166597429919</v>
      </c>
      <c r="F166" s="59">
        <v>2.5321362246523655</v>
      </c>
      <c r="G166" s="59">
        <v>2.6469402557767943</v>
      </c>
      <c r="H166" s="59">
        <v>2.6602615650343289</v>
      </c>
      <c r="I166" s="59">
        <v>2.7784402546778288</v>
      </c>
      <c r="J166" s="59">
        <v>2.8824200502177177</v>
      </c>
      <c r="K166" s="59">
        <v>3.0035395447356663</v>
      </c>
      <c r="L166" s="59">
        <v>3.1389721074552135</v>
      </c>
      <c r="M166" s="59">
        <v>3.2660907422976315</v>
      </c>
      <c r="N166" s="59">
        <v>3.4145312287816871</v>
      </c>
      <c r="O166" s="59">
        <v>3.5486378612707661</v>
      </c>
      <c r="P166" s="59">
        <v>3.6589633439863789</v>
      </c>
      <c r="Q166" s="59">
        <v>3.7833144501174871</v>
      </c>
      <c r="R166" s="59">
        <v>3.8925430860017798</v>
      </c>
      <c r="S166" s="59">
        <v>3.9864100456880394</v>
      </c>
      <c r="T166" s="59">
        <v>4.1314195323288772</v>
      </c>
      <c r="U166" s="59">
        <v>4.277806986222167</v>
      </c>
      <c r="V166" s="59">
        <v>4.4217883836763292</v>
      </c>
      <c r="W166" s="59">
        <v>4.5334772502415532</v>
      </c>
      <c r="X166" s="59">
        <v>4.6729024534154959</v>
      </c>
      <c r="Y166" s="59">
        <v>4.81339101740366</v>
      </c>
      <c r="Z166" s="61"/>
    </row>
    <row r="167" spans="1:26" ht="15" thickBot="1" x14ac:dyDescent="0.25">
      <c r="A167" s="61"/>
      <c r="B167" s="283" t="s">
        <v>438</v>
      </c>
      <c r="C167" s="58">
        <f t="shared" si="18"/>
        <v>1.6669540861757071</v>
      </c>
      <c r="D167" s="58">
        <v>1.6669540861757071</v>
      </c>
      <c r="E167" s="58">
        <v>1.763634991708809</v>
      </c>
      <c r="F167" s="58">
        <v>1.8432117146016616</v>
      </c>
      <c r="G167" s="58">
        <v>1.9267807315415375</v>
      </c>
      <c r="H167" s="58">
        <v>1.9364776795328318</v>
      </c>
      <c r="I167" s="58">
        <v>2.0225032033756847</v>
      </c>
      <c r="J167" s="58">
        <v>2.0981929610415939</v>
      </c>
      <c r="K167" s="58">
        <v>2.1863591777674607</v>
      </c>
      <c r="L167" s="58">
        <v>2.2849442711415193</v>
      </c>
      <c r="M167" s="58">
        <v>2.3774774273771762</v>
      </c>
      <c r="N167" s="58">
        <v>2.4855313468088411</v>
      </c>
      <c r="O167" s="58">
        <v>2.5831512590406973</v>
      </c>
      <c r="P167" s="58">
        <v>2.66346021721629</v>
      </c>
      <c r="Q167" s="58">
        <v>2.753978813061579</v>
      </c>
      <c r="R167" s="58">
        <v>2.8334893462121187</v>
      </c>
      <c r="S167" s="58">
        <v>2.9018176920662242</v>
      </c>
      <c r="T167" s="58">
        <v>3.0073740921929542</v>
      </c>
      <c r="U167" s="58">
        <v>3.1139335526437364</v>
      </c>
      <c r="V167" s="58">
        <v>3.2187415783291087</v>
      </c>
      <c r="W167" s="58">
        <v>3.300042981168076</v>
      </c>
      <c r="X167" s="58">
        <v>3.4015344275203319</v>
      </c>
      <c r="Y167" s="58">
        <v>3.5037999235033084</v>
      </c>
      <c r="Z167" s="61"/>
    </row>
    <row r="168" spans="1:26" x14ac:dyDescent="0.2">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spans="1:26" ht="15.75" thickBot="1" x14ac:dyDescent="0.3">
      <c r="A169" s="61"/>
      <c r="B169" s="52" t="s">
        <v>443</v>
      </c>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ht="33" customHeight="1" thickBot="1" x14ac:dyDescent="0.25">
      <c r="A170" s="61"/>
      <c r="B170" s="293" t="s">
        <v>437</v>
      </c>
      <c r="C170" s="316">
        <v>2017</v>
      </c>
      <c r="D170" s="314">
        <v>2018</v>
      </c>
      <c r="E170" s="314">
        <v>2019</v>
      </c>
      <c r="F170" s="314">
        <v>2020</v>
      </c>
      <c r="G170" s="314">
        <v>2021</v>
      </c>
      <c r="H170" s="314">
        <v>2022</v>
      </c>
      <c r="I170" s="314">
        <v>2023</v>
      </c>
      <c r="J170" s="314">
        <v>2024</v>
      </c>
      <c r="K170" s="314">
        <v>2025</v>
      </c>
      <c r="L170" s="314">
        <v>2026</v>
      </c>
      <c r="M170" s="314">
        <v>2027</v>
      </c>
      <c r="N170" s="314">
        <v>2028</v>
      </c>
      <c r="O170" s="314">
        <v>2029</v>
      </c>
      <c r="P170" s="314">
        <v>2030</v>
      </c>
      <c r="Q170" s="314">
        <v>2031</v>
      </c>
      <c r="R170" s="314">
        <v>2032</v>
      </c>
      <c r="S170" s="314">
        <v>2033</v>
      </c>
      <c r="T170" s="314">
        <v>2034</v>
      </c>
      <c r="U170" s="314">
        <v>2035</v>
      </c>
      <c r="V170" s="314">
        <v>2036</v>
      </c>
      <c r="W170" s="314">
        <v>2037</v>
      </c>
      <c r="X170" s="314">
        <v>2038</v>
      </c>
      <c r="Y170" s="314">
        <v>2039</v>
      </c>
      <c r="Z170" s="61"/>
    </row>
    <row r="171" spans="1:26" ht="15" thickBot="1" x14ac:dyDescent="0.25">
      <c r="A171" s="61"/>
      <c r="B171" s="283" t="s">
        <v>439</v>
      </c>
      <c r="C171" s="58">
        <f>D171</f>
        <v>5.55</v>
      </c>
      <c r="D171" s="58">
        <v>5.55</v>
      </c>
      <c r="E171" s="58">
        <v>5.9812429273313814</v>
      </c>
      <c r="F171" s="58">
        <v>6.3292567520140635</v>
      </c>
      <c r="G171" s="58">
        <v>6.7090354481599999</v>
      </c>
      <c r="H171" s="58">
        <v>6.8832697523284168</v>
      </c>
      <c r="I171" s="58">
        <v>7.2425897055445798</v>
      </c>
      <c r="J171" s="58">
        <v>7.6368670226169373</v>
      </c>
      <c r="K171" s="58">
        <v>8.0364834422844904</v>
      </c>
      <c r="L171" s="58">
        <v>8.4673989700313133</v>
      </c>
      <c r="M171" s="58">
        <v>8.929157908190378</v>
      </c>
      <c r="N171" s="58">
        <v>9.3420321489852505</v>
      </c>
      <c r="O171" s="58">
        <v>9.779582043975525</v>
      </c>
      <c r="P171" s="58">
        <v>10.196953663064487</v>
      </c>
      <c r="Q171" s="58">
        <v>10.546320032015693</v>
      </c>
      <c r="R171" s="58">
        <v>10.923917097889426</v>
      </c>
      <c r="S171" s="58">
        <v>11.288998413228992</v>
      </c>
      <c r="T171" s="58">
        <v>11.728390025520524</v>
      </c>
      <c r="U171" s="58">
        <v>12.178176816109776</v>
      </c>
      <c r="V171" s="58">
        <v>12.60256220750926</v>
      </c>
      <c r="W171" s="58">
        <v>13.013350238658322</v>
      </c>
      <c r="X171" s="58">
        <v>13.450363784831339</v>
      </c>
      <c r="Y171" s="58">
        <v>13.889747566930629</v>
      </c>
      <c r="Z171" s="61"/>
    </row>
    <row r="172" spans="1:26" ht="15" thickBot="1" x14ac:dyDescent="0.25">
      <c r="A172" s="61"/>
      <c r="B172" s="283" t="s">
        <v>442</v>
      </c>
      <c r="C172" s="59">
        <f t="shared" ref="C172:C175" si="19">D172</f>
        <v>13.2</v>
      </c>
      <c r="D172" s="59">
        <v>13.2</v>
      </c>
      <c r="E172" s="59">
        <v>14.225658854193556</v>
      </c>
      <c r="F172" s="59">
        <v>15.053367410195609</v>
      </c>
      <c r="G172" s="59">
        <v>15.956624849677835</v>
      </c>
      <c r="H172" s="59">
        <v>16.371019951483802</v>
      </c>
      <c r="I172" s="59">
        <v>17.225618759133056</v>
      </c>
      <c r="J172" s="59">
        <v>18.163359405142984</v>
      </c>
      <c r="K172" s="59">
        <v>19.113798457325267</v>
      </c>
      <c r="L172" s="59">
        <v>20.138678631425819</v>
      </c>
      <c r="M172" s="59">
        <v>21.236916105966294</v>
      </c>
      <c r="N172" s="59">
        <v>22.218887273262208</v>
      </c>
      <c r="O172" s="59">
        <v>23.259546482968808</v>
      </c>
      <c r="P172" s="59">
        <v>24.252214117558776</v>
      </c>
      <c r="Q172" s="59">
        <v>25.083139535604893</v>
      </c>
      <c r="R172" s="59">
        <v>25.981208232818094</v>
      </c>
      <c r="S172" s="59">
        <v>26.849509739571655</v>
      </c>
      <c r="T172" s="59">
        <v>27.894549249886651</v>
      </c>
      <c r="U172" s="59">
        <v>28.964312427504332</v>
      </c>
      <c r="V172" s="59">
        <v>29.97366146650851</v>
      </c>
      <c r="W172" s="59">
        <v>30.950670837890062</v>
      </c>
      <c r="X172" s="59">
        <v>31.990054407166426</v>
      </c>
      <c r="Y172" s="59">
        <v>33.035075294321487</v>
      </c>
      <c r="Z172" s="61"/>
    </row>
    <row r="173" spans="1:26" ht="15" thickBot="1" x14ac:dyDescent="0.25">
      <c r="A173" s="61"/>
      <c r="B173" s="283" t="s">
        <v>441</v>
      </c>
      <c r="C173" s="58">
        <f t="shared" si="19"/>
        <v>0.5</v>
      </c>
      <c r="D173" s="58">
        <v>0.5</v>
      </c>
      <c r="E173" s="58">
        <v>0.53885071417399644</v>
      </c>
      <c r="F173" s="58">
        <v>0.5702033109922553</v>
      </c>
      <c r="G173" s="58">
        <v>0.60441760794234156</v>
      </c>
      <c r="H173" s="58">
        <v>0.62011439210165875</v>
      </c>
      <c r="I173" s="58">
        <v>0.65248555905806782</v>
      </c>
      <c r="J173" s="58">
        <v>0.68800603807359195</v>
      </c>
      <c r="K173" s="58">
        <v>0.72400751732292079</v>
      </c>
      <c r="L173" s="58">
        <v>0.76282873603885193</v>
      </c>
      <c r="M173" s="58">
        <v>0.80442864037750894</v>
      </c>
      <c r="N173" s="58">
        <v>0.84162451792659709</v>
      </c>
      <c r="O173" s="58">
        <v>0.88104342738517971</v>
      </c>
      <c r="P173" s="58">
        <v>0.91864447414994999</v>
      </c>
      <c r="Q173" s="58">
        <v>0.95011892180320956</v>
      </c>
      <c r="R173" s="58">
        <v>0.98413667548553008</v>
      </c>
      <c r="S173" s="58">
        <v>1.0170268840746814</v>
      </c>
      <c r="T173" s="58">
        <v>1.056611714010856</v>
      </c>
      <c r="U173" s="58">
        <v>1.0971330464963742</v>
      </c>
      <c r="V173" s="58">
        <v>1.1353659646404708</v>
      </c>
      <c r="W173" s="58">
        <v>1.1723738953746192</v>
      </c>
      <c r="X173" s="58">
        <v>1.2117444851199366</v>
      </c>
      <c r="Y173" s="58">
        <v>1.25132860963339</v>
      </c>
      <c r="Z173" s="61"/>
    </row>
    <row r="174" spans="1:26" ht="15" thickBot="1" x14ac:dyDescent="0.25">
      <c r="A174" s="61"/>
      <c r="B174" s="283" t="s">
        <v>440</v>
      </c>
      <c r="C174" s="59">
        <f t="shared" si="19"/>
        <v>2.2899999999999991</v>
      </c>
      <c r="D174" s="59">
        <v>2.2899999999999991</v>
      </c>
      <c r="E174" s="59">
        <v>2.4679362709169119</v>
      </c>
      <c r="F174" s="59">
        <v>2.6115311643445409</v>
      </c>
      <c r="G174" s="59">
        <v>2.768232644375928</v>
      </c>
      <c r="H174" s="59">
        <v>2.8401239158256004</v>
      </c>
      <c r="I174" s="59">
        <v>2.9883838604859676</v>
      </c>
      <c r="J174" s="59">
        <v>3.1510676543770906</v>
      </c>
      <c r="K174" s="59">
        <v>3.3159544293390191</v>
      </c>
      <c r="L174" s="59">
        <v>3.4937556110579813</v>
      </c>
      <c r="M174" s="59">
        <v>3.6842831729290175</v>
      </c>
      <c r="N174" s="59">
        <v>3.8546402921038379</v>
      </c>
      <c r="O174" s="59">
        <v>4.0351788974241458</v>
      </c>
      <c r="P174" s="59">
        <v>4.2073916916067944</v>
      </c>
      <c r="Q174" s="59">
        <v>4.3515446618587319</v>
      </c>
      <c r="R174" s="59">
        <v>4.5073459737237442</v>
      </c>
      <c r="S174" s="59">
        <v>4.6579831290620533</v>
      </c>
      <c r="T174" s="59">
        <v>4.8392816501697311</v>
      </c>
      <c r="U174" s="59">
        <v>5.0248693529534023</v>
      </c>
      <c r="V174" s="59">
        <v>5.199976118053371</v>
      </c>
      <c r="W174" s="59">
        <v>5.3694724408157768</v>
      </c>
      <c r="X174" s="59">
        <v>5.5497897418493309</v>
      </c>
      <c r="Y174" s="59">
        <v>5.7310850321209301</v>
      </c>
      <c r="Z174" s="61"/>
    </row>
    <row r="175" spans="1:26" ht="15" thickBot="1" x14ac:dyDescent="0.25">
      <c r="A175" s="61"/>
      <c r="B175" s="283" t="s">
        <v>438</v>
      </c>
      <c r="C175" s="58">
        <f t="shared" si="19"/>
        <v>1.6669540861757071</v>
      </c>
      <c r="D175" s="58">
        <v>1.6669540861757071</v>
      </c>
      <c r="E175" s="58">
        <v>1.7964787996620899</v>
      </c>
      <c r="F175" s="58">
        <v>1.9010054784189236</v>
      </c>
      <c r="G175" s="58">
        <v>2.0150728026320657</v>
      </c>
      <c r="H175" s="58">
        <v>2.0674044396204465</v>
      </c>
      <c r="I175" s="58">
        <v>2.1753269376849751</v>
      </c>
      <c r="J175" s="58">
        <v>2.2937489529606765</v>
      </c>
      <c r="K175" s="58">
        <v>2.4137745788467555</v>
      </c>
      <c r="L175" s="58">
        <v>2.5432009571844318</v>
      </c>
      <c r="M175" s="58">
        <v>2.6818912182281096</v>
      </c>
      <c r="N175" s="58">
        <v>2.8058988583667954</v>
      </c>
      <c r="O175" s="58">
        <v>2.9373178827559485</v>
      </c>
      <c r="P175" s="58">
        <v>3.0626763198539919</v>
      </c>
      <c r="Q175" s="58">
        <v>3.1676092381054488</v>
      </c>
      <c r="R175" s="58">
        <v>3.2810213051119703</v>
      </c>
      <c r="S175" s="58">
        <v>3.3906742403176793</v>
      </c>
      <c r="T175" s="58">
        <v>3.5226464283430303</v>
      </c>
      <c r="U175" s="58">
        <v>3.6577408298710665</v>
      </c>
      <c r="V175" s="58">
        <v>3.785205868124514</v>
      </c>
      <c r="W175" s="58">
        <v>3.9085869108409099</v>
      </c>
      <c r="X175" s="58">
        <v>4.0398448417431112</v>
      </c>
      <c r="Y175" s="58">
        <v>4.1718146779538756</v>
      </c>
      <c r="Z175" s="61"/>
    </row>
    <row r="176" spans="1:26" ht="118.5" customHeight="1" x14ac:dyDescent="0.2">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spans="1:26" ht="17.25" thickBot="1" x14ac:dyDescent="0.3">
      <c r="A177" s="61"/>
      <c r="B177" s="287" t="s">
        <v>278</v>
      </c>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spans="1:26" ht="15.75" thickTop="1" x14ac:dyDescent="0.25">
      <c r="A178" s="61"/>
      <c r="B178" s="52" t="s">
        <v>444</v>
      </c>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spans="1:26" ht="15.75" thickBot="1" x14ac:dyDescent="0.3">
      <c r="A179" s="61"/>
      <c r="B179" s="52" t="s">
        <v>420</v>
      </c>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spans="1:26" ht="33" customHeight="1" thickBot="1" x14ac:dyDescent="0.25">
      <c r="A180" s="61"/>
      <c r="B180" s="293" t="s">
        <v>437</v>
      </c>
      <c r="C180" s="316" t="s">
        <v>9</v>
      </c>
      <c r="D180" s="314" t="s">
        <v>10</v>
      </c>
      <c r="E180" s="314" t="s">
        <v>11</v>
      </c>
      <c r="F180" s="314" t="s">
        <v>12</v>
      </c>
      <c r="G180" s="314" t="s">
        <v>13</v>
      </c>
      <c r="H180" s="314" t="s">
        <v>14</v>
      </c>
      <c r="I180" s="314" t="s">
        <v>15</v>
      </c>
      <c r="J180" s="314" t="s">
        <v>16</v>
      </c>
      <c r="K180" s="314" t="s">
        <v>17</v>
      </c>
      <c r="L180" s="314" t="s">
        <v>18</v>
      </c>
      <c r="M180" s="314" t="s">
        <v>19</v>
      </c>
      <c r="N180" s="314" t="s">
        <v>20</v>
      </c>
      <c r="O180" s="314" t="s">
        <v>3</v>
      </c>
      <c r="P180" s="314" t="s">
        <v>58</v>
      </c>
      <c r="Q180" s="314" t="s">
        <v>59</v>
      </c>
      <c r="R180" s="314" t="s">
        <v>60</v>
      </c>
      <c r="S180" s="314" t="s">
        <v>61</v>
      </c>
      <c r="T180" s="314" t="s">
        <v>62</v>
      </c>
      <c r="U180" s="314" t="s">
        <v>63</v>
      </c>
      <c r="V180" s="314" t="s">
        <v>64</v>
      </c>
      <c r="W180" s="314" t="s">
        <v>65</v>
      </c>
      <c r="X180" s="314" t="s">
        <v>66</v>
      </c>
      <c r="Y180" s="314" t="s">
        <v>67</v>
      </c>
      <c r="Z180" s="61"/>
    </row>
    <row r="181" spans="1:26" ht="15" thickBot="1" x14ac:dyDescent="0.25">
      <c r="A181" s="61"/>
      <c r="B181" s="283" t="s">
        <v>439</v>
      </c>
      <c r="C181" s="58">
        <f>D181</f>
        <v>32.46</v>
      </c>
      <c r="D181" s="58">
        <v>32.46</v>
      </c>
      <c r="E181" s="58">
        <v>32.62540048539833</v>
      </c>
      <c r="F181" s="58">
        <v>32.205297007204706</v>
      </c>
      <c r="G181" s="58">
        <v>33.08315750444666</v>
      </c>
      <c r="H181" s="58">
        <v>33.032230660605727</v>
      </c>
      <c r="I181" s="58">
        <v>33.141718216844453</v>
      </c>
      <c r="J181" s="58">
        <v>33.53224905107912</v>
      </c>
      <c r="K181" s="58">
        <v>33.030167452887653</v>
      </c>
      <c r="L181" s="58">
        <v>33.59448915057412</v>
      </c>
      <c r="M181" s="58">
        <v>34.640741784405598</v>
      </c>
      <c r="N181" s="58">
        <v>35.011190730184424</v>
      </c>
      <c r="O181" s="58">
        <v>34.819312412404244</v>
      </c>
      <c r="P181" s="58">
        <v>34.760614152825255</v>
      </c>
      <c r="Q181" s="58">
        <v>34.347456807282455</v>
      </c>
      <c r="R181" s="58">
        <v>34.255712837419097</v>
      </c>
      <c r="S181" s="58">
        <v>34.948228507988091</v>
      </c>
      <c r="T181" s="58">
        <v>35.115829748285691</v>
      </c>
      <c r="U181" s="58">
        <v>35.371392410963516</v>
      </c>
      <c r="V181" s="58">
        <v>35.450963455290278</v>
      </c>
      <c r="W181" s="58">
        <v>34.457632099427208</v>
      </c>
      <c r="X181" s="58">
        <v>34.663952871233846</v>
      </c>
      <c r="Y181" s="58">
        <v>34.870273643040491</v>
      </c>
      <c r="Z181" s="61"/>
    </row>
    <row r="182" spans="1:26" ht="15" thickBot="1" x14ac:dyDescent="0.25">
      <c r="A182" s="61"/>
      <c r="B182" s="283" t="s">
        <v>442</v>
      </c>
      <c r="C182" s="59">
        <f t="shared" ref="C182:C185" si="20">D182</f>
        <v>0.35999999999999943</v>
      </c>
      <c r="D182" s="59">
        <v>0.35999999999999943</v>
      </c>
      <c r="E182" s="59">
        <v>0.36183438615968555</v>
      </c>
      <c r="F182" s="59">
        <v>0.35717519786178542</v>
      </c>
      <c r="G182" s="59">
        <v>0.36691117380162552</v>
      </c>
      <c r="H182" s="59">
        <v>0.3663463659216859</v>
      </c>
      <c r="I182" s="59">
        <v>0.36756064565815905</v>
      </c>
      <c r="J182" s="59">
        <v>0.37189185638904121</v>
      </c>
      <c r="K182" s="59">
        <v>0.36632348376584645</v>
      </c>
      <c r="L182" s="59">
        <v>0.37258213475682567</v>
      </c>
      <c r="M182" s="59">
        <v>0.3841856759823159</v>
      </c>
      <c r="N182" s="59">
        <v>0.38829416706304443</v>
      </c>
      <c r="O182" s="59">
        <v>0.38616612657011018</v>
      </c>
      <c r="P182" s="59">
        <v>0.38551512923651643</v>
      </c>
      <c r="Q182" s="59">
        <v>0.38093297752993749</v>
      </c>
      <c r="R182" s="59">
        <v>0.37991548433367228</v>
      </c>
      <c r="S182" s="59">
        <v>0.38759587994072575</v>
      </c>
      <c r="T182" s="59">
        <v>0.38945467373329734</v>
      </c>
      <c r="U182" s="59">
        <v>0.3922890101031058</v>
      </c>
      <c r="V182" s="59">
        <v>0.39317149857992462</v>
      </c>
      <c r="W182" s="59">
        <v>0.38215488465167624</v>
      </c>
      <c r="X182" s="59">
        <v>0.38444310023548667</v>
      </c>
      <c r="Y182" s="59">
        <v>0.38673131581928999</v>
      </c>
      <c r="Z182" s="61"/>
    </row>
    <row r="183" spans="1:26" ht="15" thickBot="1" x14ac:dyDescent="0.25">
      <c r="A183" s="61"/>
      <c r="B183" s="283" t="s">
        <v>441</v>
      </c>
      <c r="C183" s="58">
        <f t="shared" si="20"/>
        <v>1.0899999999999963</v>
      </c>
      <c r="D183" s="58">
        <v>1.0899999999999963</v>
      </c>
      <c r="E183" s="58">
        <v>1.0955541136501523</v>
      </c>
      <c r="F183" s="58">
        <v>1.0814471268593024</v>
      </c>
      <c r="G183" s="58">
        <v>1.1109254984549182</v>
      </c>
      <c r="H183" s="58">
        <v>1.109215385707337</v>
      </c>
      <c r="I183" s="58">
        <v>1.1128919549094434</v>
      </c>
      <c r="J183" s="58">
        <v>1.1260058985112877</v>
      </c>
      <c r="K183" s="58">
        <v>1.1091461036243899</v>
      </c>
      <c r="L183" s="58">
        <v>1.1280959080137407</v>
      </c>
      <c r="M183" s="58">
        <v>1.1632288522798007</v>
      </c>
      <c r="N183" s="58">
        <v>1.1756684502742232</v>
      </c>
      <c r="O183" s="58">
        <v>1.1692252165594823</v>
      </c>
      <c r="P183" s="58">
        <v>1.1672541412994306</v>
      </c>
      <c r="Q183" s="58">
        <v>1.1533804041878639</v>
      </c>
      <c r="R183" s="58">
        <v>1.1502996608991651</v>
      </c>
      <c r="S183" s="58">
        <v>1.1735541920427366</v>
      </c>
      <c r="T183" s="58">
        <v>1.1791822065813875</v>
      </c>
      <c r="U183" s="58">
        <v>1.1877639472566415</v>
      </c>
      <c r="V183" s="58">
        <v>1.1904359262559012</v>
      </c>
      <c r="W183" s="58">
        <v>1.1570800674176169</v>
      </c>
      <c r="X183" s="58">
        <v>1.1640082757130301</v>
      </c>
      <c r="Y183" s="58">
        <v>1.1709364840084504</v>
      </c>
      <c r="Z183" s="61"/>
    </row>
    <row r="184" spans="1:26" ht="15" thickBot="1" x14ac:dyDescent="0.25">
      <c r="A184" s="61"/>
      <c r="B184" s="283" t="s">
        <v>440</v>
      </c>
      <c r="C184" s="59">
        <f t="shared" si="20"/>
        <v>6.3900000000000006</v>
      </c>
      <c r="D184" s="59">
        <v>6.3900000000000006</v>
      </c>
      <c r="E184" s="59">
        <v>6.4225603543344221</v>
      </c>
      <c r="F184" s="59">
        <v>6.3398597620467712</v>
      </c>
      <c r="G184" s="59">
        <v>6.5126733349788708</v>
      </c>
      <c r="H184" s="59">
        <v>6.5026479951099887</v>
      </c>
      <c r="I184" s="59">
        <v>6.5242014604323941</v>
      </c>
      <c r="J184" s="59">
        <v>6.6010804509055774</v>
      </c>
      <c r="K184" s="59">
        <v>6.5022418368438579</v>
      </c>
      <c r="L184" s="59">
        <v>6.6133328919337018</v>
      </c>
      <c r="M184" s="59">
        <v>6.819295748686109</v>
      </c>
      <c r="N184" s="59">
        <v>6.8922214653689977</v>
      </c>
      <c r="O184" s="59">
        <v>6.8544487466192976</v>
      </c>
      <c r="P184" s="59">
        <v>6.8428935439480227</v>
      </c>
      <c r="Q184" s="59">
        <v>6.7615603511563265</v>
      </c>
      <c r="R184" s="59">
        <v>6.7434998469226031</v>
      </c>
      <c r="S184" s="59">
        <v>6.8798268689477382</v>
      </c>
      <c r="T184" s="59">
        <v>6.9128204587660278</v>
      </c>
      <c r="U184" s="59">
        <v>6.963129929330151</v>
      </c>
      <c r="V184" s="59">
        <v>6.9787940997937383</v>
      </c>
      <c r="W184" s="59">
        <v>6.7832492025674611</v>
      </c>
      <c r="X184" s="59">
        <v>6.8238650291800482</v>
      </c>
      <c r="Y184" s="59">
        <v>6.8644808557926282</v>
      </c>
      <c r="Z184" s="61"/>
    </row>
    <row r="185" spans="1:26" ht="15" thickBot="1" x14ac:dyDescent="0.25">
      <c r="A185" s="61"/>
      <c r="B185" s="283" t="s">
        <v>438</v>
      </c>
      <c r="C185" s="58">
        <f t="shared" si="20"/>
        <v>176.07</v>
      </c>
      <c r="D185" s="58">
        <v>176.07</v>
      </c>
      <c r="E185" s="58">
        <v>176.96716769759962</v>
      </c>
      <c r="F185" s="58">
        <v>174.68843635423696</v>
      </c>
      <c r="G185" s="58">
        <v>179.45013992014549</v>
      </c>
      <c r="H185" s="58">
        <v>179.17390179953327</v>
      </c>
      <c r="I185" s="58">
        <v>179.76778578064702</v>
      </c>
      <c r="J185" s="58">
        <v>181.88610876227665</v>
      </c>
      <c r="K185" s="58">
        <v>179.1627105184821</v>
      </c>
      <c r="L185" s="58">
        <v>182.22371240731934</v>
      </c>
      <c r="M185" s="58">
        <v>187.89881102835164</v>
      </c>
      <c r="N185" s="58">
        <v>189.90820554108356</v>
      </c>
      <c r="O185" s="58">
        <v>188.86741640332767</v>
      </c>
      <c r="P185" s="58">
        <v>188.54902445742277</v>
      </c>
      <c r="Q185" s="58">
        <v>186.30797042693229</v>
      </c>
      <c r="R185" s="58">
        <v>185.81033146285833</v>
      </c>
      <c r="S185" s="58">
        <v>189.56668494767297</v>
      </c>
      <c r="T185" s="58">
        <v>190.47579001172713</v>
      </c>
      <c r="U185" s="58">
        <v>191.86201669126146</v>
      </c>
      <c r="V185" s="58">
        <v>192.29362709713371</v>
      </c>
      <c r="W185" s="58">
        <v>186.90558483506311</v>
      </c>
      <c r="X185" s="58">
        <v>188.02471294017693</v>
      </c>
      <c r="Y185" s="58">
        <v>189.1438410452908</v>
      </c>
      <c r="Z185" s="61"/>
    </row>
    <row r="186" spans="1:26" x14ac:dyDescent="0.2">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spans="1:26" ht="15.75" thickBot="1" x14ac:dyDescent="0.3">
      <c r="A187" s="61"/>
      <c r="B187" s="52" t="s">
        <v>443</v>
      </c>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spans="1:26" ht="33" customHeight="1" thickBot="1" x14ac:dyDescent="0.25">
      <c r="A188" s="61"/>
      <c r="B188" s="293" t="s">
        <v>437</v>
      </c>
      <c r="C188" s="316">
        <v>2017</v>
      </c>
      <c r="D188" s="314">
        <v>2018</v>
      </c>
      <c r="E188" s="314">
        <v>2019</v>
      </c>
      <c r="F188" s="314">
        <v>2020</v>
      </c>
      <c r="G188" s="314">
        <v>2021</v>
      </c>
      <c r="H188" s="314">
        <v>2022</v>
      </c>
      <c r="I188" s="314">
        <v>2023</v>
      </c>
      <c r="J188" s="314">
        <v>2024</v>
      </c>
      <c r="K188" s="314">
        <v>2025</v>
      </c>
      <c r="L188" s="314">
        <v>2026</v>
      </c>
      <c r="M188" s="314">
        <v>2027</v>
      </c>
      <c r="N188" s="314">
        <v>2028</v>
      </c>
      <c r="O188" s="314">
        <v>2029</v>
      </c>
      <c r="P188" s="314">
        <v>2030</v>
      </c>
      <c r="Q188" s="314">
        <v>2031</v>
      </c>
      <c r="R188" s="314">
        <v>2032</v>
      </c>
      <c r="S188" s="314">
        <v>2033</v>
      </c>
      <c r="T188" s="314">
        <v>2034</v>
      </c>
      <c r="U188" s="314">
        <v>2035</v>
      </c>
      <c r="V188" s="314">
        <v>2036</v>
      </c>
      <c r="W188" s="314">
        <v>2037</v>
      </c>
      <c r="X188" s="314">
        <v>2038</v>
      </c>
      <c r="Y188" s="314">
        <v>2039</v>
      </c>
      <c r="Z188" s="61"/>
    </row>
    <row r="189" spans="1:26" ht="15" thickBot="1" x14ac:dyDescent="0.25">
      <c r="A189" s="61"/>
      <c r="B189" s="283" t="s">
        <v>439</v>
      </c>
      <c r="C189" s="58">
        <f>D189</f>
        <v>32.46</v>
      </c>
      <c r="D189" s="58">
        <v>32.46</v>
      </c>
      <c r="E189" s="58">
        <v>32.811419322114084</v>
      </c>
      <c r="F189" s="58">
        <v>32.989840124466859</v>
      </c>
      <c r="G189" s="58">
        <v>33.497793225042614</v>
      </c>
      <c r="H189" s="58">
        <v>33.929953105452988</v>
      </c>
      <c r="I189" s="58">
        <v>34.171106155305566</v>
      </c>
      <c r="J189" s="58">
        <v>34.241200041944161</v>
      </c>
      <c r="K189" s="58">
        <v>34.540019265050518</v>
      </c>
      <c r="L189" s="58">
        <v>35.604409379884849</v>
      </c>
      <c r="M189" s="58">
        <v>36.033640436121722</v>
      </c>
      <c r="N189" s="58">
        <v>36.218552146102247</v>
      </c>
      <c r="O189" s="58">
        <v>36.108523346071024</v>
      </c>
      <c r="P189" s="58">
        <v>36.475457520563609</v>
      </c>
      <c r="Q189" s="58">
        <v>36.871204992330554</v>
      </c>
      <c r="R189" s="58">
        <v>37.245144597616495</v>
      </c>
      <c r="S189" s="58">
        <v>37.436982580980271</v>
      </c>
      <c r="T189" s="58">
        <v>37.424634025005545</v>
      </c>
      <c r="U189" s="58">
        <v>37.321808549292918</v>
      </c>
      <c r="V189" s="58">
        <v>38.061969912380597</v>
      </c>
      <c r="W189" s="58">
        <v>37.893443786289623</v>
      </c>
      <c r="X189" s="58">
        <v>38.130916016572819</v>
      </c>
      <c r="Y189" s="58">
        <v>38.368388246856014</v>
      </c>
      <c r="Z189" s="61"/>
    </row>
    <row r="190" spans="1:26" ht="15" thickBot="1" x14ac:dyDescent="0.25">
      <c r="A190" s="61"/>
      <c r="B190" s="283" t="s">
        <v>442</v>
      </c>
      <c r="C190" s="59">
        <f t="shared" ref="C190:C193" si="21">D190</f>
        <v>0.35999999999999943</v>
      </c>
      <c r="D190" s="59">
        <v>0.35999999999999943</v>
      </c>
      <c r="E190" s="59">
        <v>0.36389744165006732</v>
      </c>
      <c r="F190" s="59">
        <v>0.36587623058558449</v>
      </c>
      <c r="G190" s="59">
        <v>0.37150972153467166</v>
      </c>
      <c r="H190" s="59">
        <v>0.37630262224162436</v>
      </c>
      <c r="I190" s="59">
        <v>0.3789771477483086</v>
      </c>
      <c r="J190" s="59">
        <v>0.37975452911582863</v>
      </c>
      <c r="K190" s="59">
        <v>0.3830686055273631</v>
      </c>
      <c r="L190" s="59">
        <v>0.3948733018101791</v>
      </c>
      <c r="M190" s="59">
        <v>0.39963372017879806</v>
      </c>
      <c r="N190" s="59">
        <v>0.40168449699928033</v>
      </c>
      <c r="O190" s="59">
        <v>0.40046421455901537</v>
      </c>
      <c r="P190" s="59">
        <v>0.40453372481216832</v>
      </c>
      <c r="Q190" s="59">
        <v>0.4089227910424853</v>
      </c>
      <c r="R190" s="59">
        <v>0.41306999553733448</v>
      </c>
      <c r="S190" s="59">
        <v>0.41519758869848999</v>
      </c>
      <c r="T190" s="59">
        <v>0.41506063613685029</v>
      </c>
      <c r="U190" s="59">
        <v>0.41392024269087102</v>
      </c>
      <c r="V190" s="59">
        <v>0.42212905632955255</v>
      </c>
      <c r="W190" s="59">
        <v>0.42026000502355743</v>
      </c>
      <c r="X190" s="59">
        <v>0.42289370813205807</v>
      </c>
      <c r="Y190" s="59">
        <v>0.42552741124056581</v>
      </c>
      <c r="Z190" s="61"/>
    </row>
    <row r="191" spans="1:26" ht="15" thickBot="1" x14ac:dyDescent="0.25">
      <c r="A191" s="61"/>
      <c r="B191" s="283" t="s">
        <v>441</v>
      </c>
      <c r="C191" s="58">
        <f t="shared" si="21"/>
        <v>1.0899999999999963</v>
      </c>
      <c r="D191" s="58">
        <v>1.0899999999999963</v>
      </c>
      <c r="E191" s="58">
        <v>1.1018005872182428</v>
      </c>
      <c r="F191" s="58">
        <v>1.1077919203841233</v>
      </c>
      <c r="G191" s="58">
        <v>1.1248488790910685</v>
      </c>
      <c r="H191" s="58">
        <v>1.139360717342683</v>
      </c>
      <c r="I191" s="58">
        <v>1.1474585862379172</v>
      </c>
      <c r="J191" s="58">
        <v>1.1498123242673728</v>
      </c>
      <c r="K191" s="58">
        <v>1.1598466111800576</v>
      </c>
      <c r="L191" s="58">
        <v>1.1955886082585963</v>
      </c>
      <c r="M191" s="58">
        <v>1.2100020972080188</v>
      </c>
      <c r="N191" s="58">
        <v>1.2162113936922694</v>
      </c>
      <c r="O191" s="58">
        <v>1.2125166496370028</v>
      </c>
      <c r="P191" s="58">
        <v>1.2248382223479339</v>
      </c>
      <c r="Q191" s="58">
        <v>1.2381273395452865</v>
      </c>
      <c r="R191" s="58">
        <v>1.2506841531547011</v>
      </c>
      <c r="S191" s="58">
        <v>1.2571260324481841</v>
      </c>
      <c r="T191" s="58">
        <v>1.25671137052543</v>
      </c>
      <c r="U191" s="58">
        <v>1.2532585125917635</v>
      </c>
      <c r="V191" s="58">
        <v>1.2781129761088721</v>
      </c>
      <c r="W191" s="58">
        <v>1.2724539040990379</v>
      </c>
      <c r="X191" s="58">
        <v>1.2804281718442283</v>
      </c>
      <c r="Y191" s="58">
        <v>1.2884024395894045</v>
      </c>
      <c r="Z191" s="61"/>
    </row>
    <row r="192" spans="1:26" ht="15" thickBot="1" x14ac:dyDescent="0.25">
      <c r="A192" s="61"/>
      <c r="B192" s="283" t="s">
        <v>440</v>
      </c>
      <c r="C192" s="59">
        <f t="shared" si="21"/>
        <v>6.3900000000000006</v>
      </c>
      <c r="D192" s="59">
        <v>6.3900000000000006</v>
      </c>
      <c r="E192" s="59">
        <v>6.4591795892886381</v>
      </c>
      <c r="F192" s="59">
        <v>6.4943030928941354</v>
      </c>
      <c r="G192" s="59">
        <v>6.5942975572403881</v>
      </c>
      <c r="H192" s="59">
        <v>6.6793715447888289</v>
      </c>
      <c r="I192" s="59">
        <v>6.7268443725324545</v>
      </c>
      <c r="J192" s="59">
        <v>6.7406428918060399</v>
      </c>
      <c r="K192" s="59">
        <v>6.7994677481107146</v>
      </c>
      <c r="L192" s="59">
        <v>7.0090011071307856</v>
      </c>
      <c r="M192" s="59">
        <v>7.0934985331737153</v>
      </c>
      <c r="N192" s="59">
        <v>7.1298998217373466</v>
      </c>
      <c r="O192" s="59">
        <v>7.1082398084225034</v>
      </c>
      <c r="P192" s="59">
        <v>7.1804736154159627</v>
      </c>
      <c r="Q192" s="59">
        <v>7.2583795410040892</v>
      </c>
      <c r="R192" s="59">
        <v>7.3319924207877349</v>
      </c>
      <c r="S192" s="59">
        <v>7.3697571993981654</v>
      </c>
      <c r="T192" s="59">
        <v>7.3673262914290234</v>
      </c>
      <c r="U192" s="59">
        <v>7.3470843077628629</v>
      </c>
      <c r="V192" s="59">
        <v>7.4927907498494406</v>
      </c>
      <c r="W192" s="59">
        <v>7.4596150891679471</v>
      </c>
      <c r="X192" s="59">
        <v>7.5063633193438406</v>
      </c>
      <c r="Y192" s="59">
        <v>7.5531115495197412</v>
      </c>
      <c r="Z192" s="61"/>
    </row>
    <row r="193" spans="1:26" ht="15" thickBot="1" x14ac:dyDescent="0.25">
      <c r="A193" s="61"/>
      <c r="B193" s="283" t="s">
        <v>438</v>
      </c>
      <c r="C193" s="58">
        <f t="shared" si="21"/>
        <v>156.07</v>
      </c>
      <c r="D193" s="58">
        <v>156.07</v>
      </c>
      <c r="E193" s="58">
        <v>157.75964921757071</v>
      </c>
      <c r="F193" s="58">
        <v>158.61750918747822</v>
      </c>
      <c r="G193" s="58">
        <v>161.0597839997659</v>
      </c>
      <c r="H193" s="58">
        <v>163.13763959236132</v>
      </c>
      <c r="I193" s="58">
        <v>164.29712069188355</v>
      </c>
      <c r="J193" s="58">
        <v>164.63413710863296</v>
      </c>
      <c r="K193" s="58">
        <v>166.07088129070962</v>
      </c>
      <c r="L193" s="58">
        <v>171.18854503754247</v>
      </c>
      <c r="M193" s="58">
        <v>173.25231863418108</v>
      </c>
      <c r="N193" s="58">
        <v>174.1413873518847</v>
      </c>
      <c r="O193" s="58">
        <v>173.61236101729222</v>
      </c>
      <c r="P193" s="58">
        <v>175.37660675398533</v>
      </c>
      <c r="Q193" s="58">
        <v>177.27938888333429</v>
      </c>
      <c r="R193" s="58">
        <v>179.07731723197804</v>
      </c>
      <c r="S193" s="58">
        <v>179.99968796714703</v>
      </c>
      <c r="T193" s="58">
        <v>179.94031522743737</v>
      </c>
      <c r="U193" s="58">
        <v>179.44592299100884</v>
      </c>
      <c r="V193" s="58">
        <v>183.00467172597786</v>
      </c>
      <c r="W193" s="58">
        <v>182.19438606673515</v>
      </c>
      <c r="X193" s="58">
        <v>183.33616952269011</v>
      </c>
      <c r="Y193" s="58">
        <v>184.47795297864508</v>
      </c>
      <c r="Z193" s="61"/>
    </row>
    <row r="194" spans="1:26" x14ac:dyDescent="0.2">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ht="15" x14ac:dyDescent="0.25">
      <c r="A195" s="61"/>
      <c r="B195" s="52" t="s">
        <v>428</v>
      </c>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spans="1:26" ht="15.75" thickBot="1" x14ac:dyDescent="0.3">
      <c r="A196" s="61"/>
      <c r="B196" s="52" t="s">
        <v>420</v>
      </c>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spans="1:26" ht="33" customHeight="1" thickBot="1" x14ac:dyDescent="0.25">
      <c r="A197" s="61"/>
      <c r="B197" s="293" t="s">
        <v>437</v>
      </c>
      <c r="C197" s="316" t="s">
        <v>9</v>
      </c>
      <c r="D197" s="314" t="s">
        <v>10</v>
      </c>
      <c r="E197" s="314" t="s">
        <v>11</v>
      </c>
      <c r="F197" s="314" t="s">
        <v>12</v>
      </c>
      <c r="G197" s="314" t="s">
        <v>13</v>
      </c>
      <c r="H197" s="314" t="s">
        <v>14</v>
      </c>
      <c r="I197" s="314" t="s">
        <v>15</v>
      </c>
      <c r="J197" s="314" t="s">
        <v>16</v>
      </c>
      <c r="K197" s="314" t="s">
        <v>17</v>
      </c>
      <c r="L197" s="314" t="s">
        <v>18</v>
      </c>
      <c r="M197" s="314" t="s">
        <v>19</v>
      </c>
      <c r="N197" s="314" t="s">
        <v>20</v>
      </c>
      <c r="O197" s="314" t="s">
        <v>3</v>
      </c>
      <c r="P197" s="314" t="s">
        <v>58</v>
      </c>
      <c r="Q197" s="314" t="s">
        <v>59</v>
      </c>
      <c r="R197" s="314" t="s">
        <v>60</v>
      </c>
      <c r="S197" s="314" t="s">
        <v>61</v>
      </c>
      <c r="T197" s="314" t="s">
        <v>62</v>
      </c>
      <c r="U197" s="314" t="s">
        <v>63</v>
      </c>
      <c r="V197" s="314" t="s">
        <v>64</v>
      </c>
      <c r="W197" s="314" t="s">
        <v>65</v>
      </c>
      <c r="X197" s="314" t="s">
        <v>66</v>
      </c>
      <c r="Y197" s="314" t="s">
        <v>67</v>
      </c>
      <c r="Z197" s="61"/>
    </row>
    <row r="198" spans="1:26" ht="15" thickBot="1" x14ac:dyDescent="0.25">
      <c r="A198" s="61"/>
      <c r="B198" s="283" t="s">
        <v>439</v>
      </c>
      <c r="C198" s="58">
        <f>D198</f>
        <v>77.73</v>
      </c>
      <c r="D198" s="58">
        <v>77.73</v>
      </c>
      <c r="E198" s="58">
        <v>77.682329487009099</v>
      </c>
      <c r="F198" s="58">
        <v>77.691313329268866</v>
      </c>
      <c r="G198" s="58">
        <v>78.396769542717465</v>
      </c>
      <c r="H198" s="58">
        <v>78.400699973706111</v>
      </c>
      <c r="I198" s="58">
        <v>78.567967886780252</v>
      </c>
      <c r="J198" s="58">
        <v>78.577681666223626</v>
      </c>
      <c r="K198" s="58">
        <v>79.871916441772044</v>
      </c>
      <c r="L198" s="58">
        <v>81.227241344686917</v>
      </c>
      <c r="M198" s="58">
        <v>82.416140569739511</v>
      </c>
      <c r="N198" s="58">
        <v>82.030452991724658</v>
      </c>
      <c r="O198" s="58">
        <v>81.841118516099968</v>
      </c>
      <c r="P198" s="58">
        <v>83.146976137571954</v>
      </c>
      <c r="Q198" s="58">
        <v>82.721535057557617</v>
      </c>
      <c r="R198" s="58">
        <v>82.898404452046876</v>
      </c>
      <c r="S198" s="58">
        <v>83.599930234506829</v>
      </c>
      <c r="T198" s="58">
        <v>83.786906451538314</v>
      </c>
      <c r="U198" s="58">
        <v>84.197187297739276</v>
      </c>
      <c r="V198" s="58">
        <v>86.237249427891143</v>
      </c>
      <c r="W198" s="58">
        <v>85.771381057707842</v>
      </c>
      <c r="X198" s="58">
        <v>86.314243763508102</v>
      </c>
      <c r="Y198" s="58">
        <v>86.857106469308363</v>
      </c>
      <c r="Z198" s="61"/>
    </row>
    <row r="199" spans="1:26" ht="15" thickBot="1" x14ac:dyDescent="0.25">
      <c r="A199" s="61"/>
      <c r="B199" s="283" t="s">
        <v>442</v>
      </c>
      <c r="C199" s="59">
        <f t="shared" ref="C199:C202" si="22">D199</f>
        <v>0.26999999999999602</v>
      </c>
      <c r="D199" s="59">
        <v>0.26999999999999602</v>
      </c>
      <c r="E199" s="59">
        <v>0.26983441350175497</v>
      </c>
      <c r="F199" s="59">
        <v>0.26986561943780885</v>
      </c>
      <c r="G199" s="59">
        <v>0.27231606556712507</v>
      </c>
      <c r="H199" s="59">
        <v>0.2723297181641442</v>
      </c>
      <c r="I199" s="59">
        <v>0.27291073368620289</v>
      </c>
      <c r="J199" s="59">
        <v>0.272944475104552</v>
      </c>
      <c r="K199" s="59">
        <v>0.27744008026854772</v>
      </c>
      <c r="L199" s="59">
        <v>0.28214788579778372</v>
      </c>
      <c r="M199" s="59">
        <v>0.28627760136144786</v>
      </c>
      <c r="N199" s="59">
        <v>0.28493789151887938</v>
      </c>
      <c r="O199" s="59">
        <v>0.28428022641635664</v>
      </c>
      <c r="P199" s="59">
        <v>0.28881620426014365</v>
      </c>
      <c r="Q199" s="59">
        <v>0.2873384081504895</v>
      </c>
      <c r="R199" s="59">
        <v>0.28795277501673411</v>
      </c>
      <c r="S199" s="59">
        <v>0.2903895685490312</v>
      </c>
      <c r="T199" s="59">
        <v>0.2910390420933453</v>
      </c>
      <c r="U199" s="59">
        <v>0.29246417818589521</v>
      </c>
      <c r="V199" s="59">
        <v>0.29955046115439643</v>
      </c>
      <c r="W199" s="59">
        <v>0.29793223833245008</v>
      </c>
      <c r="X199" s="59">
        <v>0.2998179057782977</v>
      </c>
      <c r="Y199" s="59">
        <v>0.30170357322415953</v>
      </c>
      <c r="Z199" s="61"/>
    </row>
    <row r="200" spans="1:26" ht="15" thickBot="1" x14ac:dyDescent="0.25">
      <c r="A200" s="61"/>
      <c r="B200" s="283" t="s">
        <v>441</v>
      </c>
      <c r="C200" s="58">
        <f t="shared" si="22"/>
        <v>0</v>
      </c>
      <c r="D200" s="58">
        <v>0</v>
      </c>
      <c r="E200" s="58">
        <v>0</v>
      </c>
      <c r="F200" s="58">
        <v>0</v>
      </c>
      <c r="G200" s="58">
        <v>0</v>
      </c>
      <c r="H200" s="58">
        <v>0</v>
      </c>
      <c r="I200" s="58">
        <v>0</v>
      </c>
      <c r="J200" s="58">
        <v>0</v>
      </c>
      <c r="K200" s="58">
        <v>0</v>
      </c>
      <c r="L200" s="58">
        <v>0</v>
      </c>
      <c r="M200" s="58">
        <v>0</v>
      </c>
      <c r="N200" s="58">
        <v>0</v>
      </c>
      <c r="O200" s="58">
        <v>0</v>
      </c>
      <c r="P200" s="58">
        <v>0</v>
      </c>
      <c r="Q200" s="58">
        <v>0</v>
      </c>
      <c r="R200" s="58">
        <v>0</v>
      </c>
      <c r="S200" s="58">
        <v>0</v>
      </c>
      <c r="T200" s="58">
        <v>0</v>
      </c>
      <c r="U200" s="58">
        <v>0</v>
      </c>
      <c r="V200" s="58">
        <v>0</v>
      </c>
      <c r="W200" s="58">
        <v>0</v>
      </c>
      <c r="X200" s="58">
        <v>0</v>
      </c>
      <c r="Y200" s="58">
        <v>0</v>
      </c>
      <c r="Z200" s="61"/>
    </row>
    <row r="201" spans="1:26" ht="15" thickBot="1" x14ac:dyDescent="0.25">
      <c r="A201" s="61"/>
      <c r="B201" s="283" t="s">
        <v>440</v>
      </c>
      <c r="C201" s="59">
        <f t="shared" si="22"/>
        <v>27.010000000000005</v>
      </c>
      <c r="D201" s="59">
        <v>27.010000000000005</v>
      </c>
      <c r="E201" s="59">
        <v>26.993435217343574</v>
      </c>
      <c r="F201" s="59">
        <v>26.996556966725237</v>
      </c>
      <c r="G201" s="59">
        <v>27.24169233692011</v>
      </c>
      <c r="H201" s="59">
        <v>27.243058102274588</v>
      </c>
      <c r="I201" s="59">
        <v>27.301181173574378</v>
      </c>
      <c r="J201" s="59">
        <v>27.304556565093307</v>
      </c>
      <c r="K201" s="59">
        <v>27.754283585388734</v>
      </c>
      <c r="L201" s="59">
        <v>28.225238501479438</v>
      </c>
      <c r="M201" s="59">
        <v>28.638363010274873</v>
      </c>
      <c r="N201" s="59">
        <v>28.504342407133464</v>
      </c>
      <c r="O201" s="59">
        <v>28.438551538914979</v>
      </c>
      <c r="P201" s="59">
        <v>28.89231732247292</v>
      </c>
      <c r="Q201" s="59">
        <v>28.744482978317663</v>
      </c>
      <c r="R201" s="59">
        <v>28.805942419269087</v>
      </c>
      <c r="S201" s="59">
        <v>29.049712024109468</v>
      </c>
      <c r="T201" s="59">
        <v>29.11468343311526</v>
      </c>
      <c r="U201" s="59">
        <v>29.25724982518895</v>
      </c>
      <c r="V201" s="59">
        <v>29.966140576963056</v>
      </c>
      <c r="W201" s="59">
        <v>29.804258360590353</v>
      </c>
      <c r="X201" s="59">
        <v>29.992894944710585</v>
      </c>
      <c r="Y201" s="59">
        <v>30.181531528830803</v>
      </c>
      <c r="Z201" s="61"/>
    </row>
    <row r="202" spans="1:26" ht="15" thickBot="1" x14ac:dyDescent="0.25">
      <c r="A202" s="61"/>
      <c r="B202" s="283" t="s">
        <v>438</v>
      </c>
      <c r="C202" s="58">
        <f t="shared" si="22"/>
        <v>0</v>
      </c>
      <c r="D202" s="58">
        <v>0</v>
      </c>
      <c r="E202" s="58">
        <v>0</v>
      </c>
      <c r="F202" s="58">
        <v>0</v>
      </c>
      <c r="G202" s="58">
        <v>0</v>
      </c>
      <c r="H202" s="58">
        <v>0</v>
      </c>
      <c r="I202" s="58">
        <v>0</v>
      </c>
      <c r="J202" s="58">
        <v>0</v>
      </c>
      <c r="K202" s="58">
        <v>0</v>
      </c>
      <c r="L202" s="58">
        <v>0</v>
      </c>
      <c r="M202" s="58">
        <v>0</v>
      </c>
      <c r="N202" s="58">
        <v>0</v>
      </c>
      <c r="O202" s="58">
        <v>0</v>
      </c>
      <c r="P202" s="58">
        <v>0</v>
      </c>
      <c r="Q202" s="58">
        <v>0</v>
      </c>
      <c r="R202" s="58">
        <v>0</v>
      </c>
      <c r="S202" s="58">
        <v>0</v>
      </c>
      <c r="T202" s="58">
        <v>0</v>
      </c>
      <c r="U202" s="58">
        <v>0</v>
      </c>
      <c r="V202" s="58">
        <v>0</v>
      </c>
      <c r="W202" s="58">
        <v>0</v>
      </c>
      <c r="X202" s="58">
        <v>0</v>
      </c>
      <c r="Y202" s="58">
        <v>0</v>
      </c>
      <c r="Z202" s="61"/>
    </row>
    <row r="203" spans="1:26" x14ac:dyDescent="0.2">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spans="1:26" ht="15.75" thickBot="1" x14ac:dyDescent="0.3">
      <c r="A204" s="61"/>
      <c r="B204" s="52" t="s">
        <v>443</v>
      </c>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spans="1:26" ht="33" customHeight="1" thickBot="1" x14ac:dyDescent="0.25">
      <c r="A205" s="61"/>
      <c r="B205" s="293" t="s">
        <v>437</v>
      </c>
      <c r="C205" s="316">
        <v>2017</v>
      </c>
      <c r="D205" s="314">
        <v>2018</v>
      </c>
      <c r="E205" s="314">
        <v>2019</v>
      </c>
      <c r="F205" s="314">
        <v>2020</v>
      </c>
      <c r="G205" s="314">
        <v>2021</v>
      </c>
      <c r="H205" s="314">
        <v>2022</v>
      </c>
      <c r="I205" s="314">
        <v>2023</v>
      </c>
      <c r="J205" s="314">
        <v>2024</v>
      </c>
      <c r="K205" s="314">
        <v>2025</v>
      </c>
      <c r="L205" s="314">
        <v>2026</v>
      </c>
      <c r="M205" s="314">
        <v>2027</v>
      </c>
      <c r="N205" s="314">
        <v>2028</v>
      </c>
      <c r="O205" s="314">
        <v>2029</v>
      </c>
      <c r="P205" s="314">
        <v>2030</v>
      </c>
      <c r="Q205" s="314">
        <v>2031</v>
      </c>
      <c r="R205" s="314">
        <v>2032</v>
      </c>
      <c r="S205" s="314">
        <v>2033</v>
      </c>
      <c r="T205" s="314">
        <v>2034</v>
      </c>
      <c r="U205" s="314">
        <v>2035</v>
      </c>
      <c r="V205" s="314">
        <v>2036</v>
      </c>
      <c r="W205" s="314">
        <v>2037</v>
      </c>
      <c r="X205" s="314">
        <v>2038</v>
      </c>
      <c r="Y205" s="314">
        <v>2039</v>
      </c>
      <c r="Z205" s="61"/>
    </row>
    <row r="206" spans="1:26" ht="15" thickBot="1" x14ac:dyDescent="0.25">
      <c r="A206" s="61"/>
      <c r="B206" s="283" t="s">
        <v>439</v>
      </c>
      <c r="C206" s="58">
        <f>D206</f>
        <v>77.73</v>
      </c>
      <c r="D206" s="58">
        <v>77.73</v>
      </c>
      <c r="E206" s="58">
        <v>77.243347689746173</v>
      </c>
      <c r="F206" s="58">
        <v>78.404987116504401</v>
      </c>
      <c r="G206" s="58">
        <v>79.088062971482358</v>
      </c>
      <c r="H206" s="58">
        <v>79.77675265241588</v>
      </c>
      <c r="I206" s="58">
        <v>80.792251513170058</v>
      </c>
      <c r="J206" s="58">
        <v>80.810903902635246</v>
      </c>
      <c r="K206" s="58">
        <v>82.422494497916418</v>
      </c>
      <c r="L206" s="58">
        <v>84.011327970775653</v>
      </c>
      <c r="M206" s="58">
        <v>85.132946251205638</v>
      </c>
      <c r="N206" s="58">
        <v>86.206394283113852</v>
      </c>
      <c r="O206" s="58">
        <v>86.03417659009051</v>
      </c>
      <c r="P206" s="58">
        <v>86.698177509563621</v>
      </c>
      <c r="Q206" s="58">
        <v>88.171474822434533</v>
      </c>
      <c r="R206" s="58">
        <v>88.811813163686409</v>
      </c>
      <c r="S206" s="58">
        <v>90.120558975967896</v>
      </c>
      <c r="T206" s="58">
        <v>91.716756822661281</v>
      </c>
      <c r="U206" s="58">
        <v>91.646976362396657</v>
      </c>
      <c r="V206" s="58">
        <v>93.839688489656709</v>
      </c>
      <c r="W206" s="58">
        <v>93.934399166261557</v>
      </c>
      <c r="X206" s="58">
        <v>94.887859213834972</v>
      </c>
      <c r="Y206" s="58">
        <v>95.841319261408373</v>
      </c>
      <c r="Z206" s="61"/>
    </row>
    <row r="207" spans="1:26" ht="15" thickBot="1" x14ac:dyDescent="0.25">
      <c r="A207" s="61"/>
      <c r="B207" s="283" t="s">
        <v>442</v>
      </c>
      <c r="C207" s="59">
        <f t="shared" ref="C207:C210" si="23">D207</f>
        <v>0.26999999999999602</v>
      </c>
      <c r="D207" s="59">
        <v>0.26999999999999602</v>
      </c>
      <c r="E207" s="59">
        <v>0.26830958286673479</v>
      </c>
      <c r="F207" s="59">
        <v>0.27234460982190001</v>
      </c>
      <c r="G207" s="59">
        <v>0.27471731638107144</v>
      </c>
      <c r="H207" s="59">
        <v>0.27710952291459989</v>
      </c>
      <c r="I207" s="59">
        <v>0.28063692150463737</v>
      </c>
      <c r="J207" s="59">
        <v>0.28070171174208269</v>
      </c>
      <c r="K207" s="59">
        <v>0.28629967212707186</v>
      </c>
      <c r="L207" s="59">
        <v>0.29181858422887785</v>
      </c>
      <c r="M207" s="59">
        <v>0.29571459523769761</v>
      </c>
      <c r="N207" s="59">
        <v>0.2994432838857648</v>
      </c>
      <c r="O207" s="59">
        <v>0.29884507499451729</v>
      </c>
      <c r="P207" s="59">
        <v>0.30115152357625163</v>
      </c>
      <c r="Q207" s="59">
        <v>0.3062691136248219</v>
      </c>
      <c r="R207" s="59">
        <v>0.30849336876619304</v>
      </c>
      <c r="S207" s="59">
        <v>0.31303937892077727</v>
      </c>
      <c r="T207" s="59">
        <v>0.31858387163410384</v>
      </c>
      <c r="U207" s="59">
        <v>0.31834148485587832</v>
      </c>
      <c r="V207" s="59">
        <v>0.32595800710416256</v>
      </c>
      <c r="W207" s="59">
        <v>0.32628699054276922</v>
      </c>
      <c r="X207" s="59">
        <v>0.32959889344826365</v>
      </c>
      <c r="Y207" s="59">
        <v>0.33291079635375809</v>
      </c>
      <c r="Z207" s="61"/>
    </row>
    <row r="208" spans="1:26" ht="15" thickBot="1" x14ac:dyDescent="0.25">
      <c r="A208" s="61"/>
      <c r="B208" s="283" t="s">
        <v>441</v>
      </c>
      <c r="C208" s="58">
        <f t="shared" si="23"/>
        <v>0</v>
      </c>
      <c r="D208" s="58">
        <v>0</v>
      </c>
      <c r="E208" s="58">
        <v>0</v>
      </c>
      <c r="F208" s="58">
        <v>0</v>
      </c>
      <c r="G208" s="58">
        <v>0</v>
      </c>
      <c r="H208" s="58">
        <v>0</v>
      </c>
      <c r="I208" s="58">
        <v>0</v>
      </c>
      <c r="J208" s="58">
        <v>0</v>
      </c>
      <c r="K208" s="58">
        <v>0</v>
      </c>
      <c r="L208" s="58">
        <v>0</v>
      </c>
      <c r="M208" s="58">
        <v>0</v>
      </c>
      <c r="N208" s="58">
        <v>0</v>
      </c>
      <c r="O208" s="58">
        <v>0</v>
      </c>
      <c r="P208" s="58">
        <v>0</v>
      </c>
      <c r="Q208" s="58">
        <v>0</v>
      </c>
      <c r="R208" s="58">
        <v>0</v>
      </c>
      <c r="S208" s="58">
        <v>0</v>
      </c>
      <c r="T208" s="58">
        <v>0</v>
      </c>
      <c r="U208" s="58">
        <v>0</v>
      </c>
      <c r="V208" s="58">
        <v>0</v>
      </c>
      <c r="W208" s="58">
        <v>0</v>
      </c>
      <c r="X208" s="58">
        <v>0</v>
      </c>
      <c r="Y208" s="58">
        <v>0</v>
      </c>
      <c r="Z208" s="61"/>
    </row>
    <row r="209" spans="1:26" ht="15" thickBot="1" x14ac:dyDescent="0.25">
      <c r="A209" s="61"/>
      <c r="B209" s="283" t="s">
        <v>440</v>
      </c>
      <c r="C209" s="59">
        <f t="shared" si="23"/>
        <v>27.010000000000005</v>
      </c>
      <c r="D209" s="59">
        <v>27.010000000000005</v>
      </c>
      <c r="E209" s="59">
        <v>26.840895678631725</v>
      </c>
      <c r="F209" s="59">
        <v>27.244547819590679</v>
      </c>
      <c r="G209" s="59">
        <v>27.481906353528089</v>
      </c>
      <c r="H209" s="59">
        <v>27.72121560712408</v>
      </c>
      <c r="I209" s="59">
        <v>28.074086110520085</v>
      </c>
      <c r="J209" s="59">
        <v>28.080567533901728</v>
      </c>
      <c r="K209" s="59">
        <v>28.640570904267676</v>
      </c>
      <c r="L209" s="59">
        <v>29.192666518598401</v>
      </c>
      <c r="M209" s="59">
        <v>29.582411916185094</v>
      </c>
      <c r="N209" s="59">
        <v>29.955418880572594</v>
      </c>
      <c r="O209" s="59">
        <v>29.895575835563449</v>
      </c>
      <c r="P209" s="59">
        <v>30.126306117757821</v>
      </c>
      <c r="Q209" s="59">
        <v>30.638254662986739</v>
      </c>
      <c r="R209" s="59">
        <v>30.860762556942916</v>
      </c>
      <c r="S209" s="59">
        <v>31.315531943148031</v>
      </c>
      <c r="T209" s="59">
        <v>31.870186566063111</v>
      </c>
      <c r="U209" s="59">
        <v>31.845938910952498</v>
      </c>
      <c r="V209" s="59">
        <v>32.607873229198916</v>
      </c>
      <c r="W209" s="59">
        <v>32.640783757631922</v>
      </c>
      <c r="X209" s="59">
        <v>32.972096711252888</v>
      </c>
      <c r="Y209" s="59">
        <v>33.303409664873854</v>
      </c>
      <c r="Z209" s="61"/>
    </row>
    <row r="210" spans="1:26" ht="15" thickBot="1" x14ac:dyDescent="0.25">
      <c r="A210" s="61"/>
      <c r="B210" s="283" t="s">
        <v>438</v>
      </c>
      <c r="C210" s="58">
        <f t="shared" si="23"/>
        <v>0</v>
      </c>
      <c r="D210" s="58">
        <v>0</v>
      </c>
      <c r="E210" s="58">
        <v>0</v>
      </c>
      <c r="F210" s="58">
        <v>0</v>
      </c>
      <c r="G210" s="58">
        <v>0</v>
      </c>
      <c r="H210" s="58">
        <v>0</v>
      </c>
      <c r="I210" s="58">
        <v>0</v>
      </c>
      <c r="J210" s="58">
        <v>0</v>
      </c>
      <c r="K210" s="58">
        <v>0</v>
      </c>
      <c r="L210" s="58">
        <v>0</v>
      </c>
      <c r="M210" s="58">
        <v>0</v>
      </c>
      <c r="N210" s="58">
        <v>0</v>
      </c>
      <c r="O210" s="58">
        <v>0</v>
      </c>
      <c r="P210" s="58">
        <v>0</v>
      </c>
      <c r="Q210" s="58">
        <v>0</v>
      </c>
      <c r="R210" s="58">
        <v>0</v>
      </c>
      <c r="S210" s="58">
        <v>0</v>
      </c>
      <c r="T210" s="58">
        <v>0</v>
      </c>
      <c r="U210" s="58">
        <v>0</v>
      </c>
      <c r="V210" s="58">
        <v>0</v>
      </c>
      <c r="W210" s="58">
        <v>0</v>
      </c>
      <c r="X210" s="58">
        <v>0</v>
      </c>
      <c r="Y210" s="58">
        <v>0</v>
      </c>
      <c r="Z210" s="61"/>
    </row>
    <row r="211" spans="1:26" x14ac:dyDescent="0.2">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spans="1:26" ht="15" x14ac:dyDescent="0.25">
      <c r="A212" s="61"/>
      <c r="B212" s="52" t="s">
        <v>432</v>
      </c>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spans="1:26" ht="15.75" thickBot="1" x14ac:dyDescent="0.3">
      <c r="A213" s="61"/>
      <c r="B213" s="52" t="s">
        <v>420</v>
      </c>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spans="1:26" ht="33" customHeight="1" thickBot="1" x14ac:dyDescent="0.25">
      <c r="A214" s="61"/>
      <c r="B214" s="293" t="s">
        <v>437</v>
      </c>
      <c r="C214" s="316" t="s">
        <v>9</v>
      </c>
      <c r="D214" s="314" t="s">
        <v>10</v>
      </c>
      <c r="E214" s="314" t="s">
        <v>11</v>
      </c>
      <c r="F214" s="314" t="s">
        <v>12</v>
      </c>
      <c r="G214" s="314" t="s">
        <v>13</v>
      </c>
      <c r="H214" s="314" t="s">
        <v>14</v>
      </c>
      <c r="I214" s="314" t="s">
        <v>15</v>
      </c>
      <c r="J214" s="314" t="s">
        <v>16</v>
      </c>
      <c r="K214" s="314" t="s">
        <v>17</v>
      </c>
      <c r="L214" s="314" t="s">
        <v>18</v>
      </c>
      <c r="M214" s="314" t="s">
        <v>19</v>
      </c>
      <c r="N214" s="314" t="s">
        <v>20</v>
      </c>
      <c r="O214" s="314" t="s">
        <v>3</v>
      </c>
      <c r="P214" s="314" t="s">
        <v>58</v>
      </c>
      <c r="Q214" s="314" t="s">
        <v>59</v>
      </c>
      <c r="R214" s="314" t="s">
        <v>60</v>
      </c>
      <c r="S214" s="314" t="s">
        <v>61</v>
      </c>
      <c r="T214" s="314" t="s">
        <v>62</v>
      </c>
      <c r="U214" s="314" t="s">
        <v>63</v>
      </c>
      <c r="V214" s="314" t="s">
        <v>64</v>
      </c>
      <c r="W214" s="314" t="s">
        <v>65</v>
      </c>
      <c r="X214" s="314" t="s">
        <v>66</v>
      </c>
      <c r="Y214" s="314" t="s">
        <v>67</v>
      </c>
      <c r="Z214" s="61"/>
    </row>
    <row r="215" spans="1:26" ht="15" thickBot="1" x14ac:dyDescent="0.25">
      <c r="A215" s="61"/>
      <c r="B215" s="283" t="s">
        <v>439</v>
      </c>
      <c r="C215" s="58">
        <f>D215</f>
        <v>28.377477500000001</v>
      </c>
      <c r="D215" s="58">
        <v>28.377477500000001</v>
      </c>
      <c r="E215" s="58">
        <v>28.294411155630634</v>
      </c>
      <c r="F215" s="58">
        <v>27.906386503512845</v>
      </c>
      <c r="G215" s="58">
        <v>28.315170401112834</v>
      </c>
      <c r="H215" s="58">
        <v>27.608974342990624</v>
      </c>
      <c r="I215" s="58">
        <v>26.846050049689332</v>
      </c>
      <c r="J215" s="58">
        <v>27.240798700697397</v>
      </c>
      <c r="K215" s="58">
        <v>27.219775193250079</v>
      </c>
      <c r="L215" s="58">
        <v>27.330148607348512</v>
      </c>
      <c r="M215" s="58">
        <v>27.585190766129827</v>
      </c>
      <c r="N215" s="58">
        <v>27.623332576428805</v>
      </c>
      <c r="O215" s="58">
        <v>27.888064340597865</v>
      </c>
      <c r="P215" s="58">
        <v>27.766709373726673</v>
      </c>
      <c r="Q215" s="58">
        <v>28.086936150570907</v>
      </c>
      <c r="R215" s="58">
        <v>28.319868391603862</v>
      </c>
      <c r="S215" s="58">
        <v>28.128043567367346</v>
      </c>
      <c r="T215" s="58">
        <v>27.84090826104423</v>
      </c>
      <c r="U215" s="58">
        <v>28.452087461485533</v>
      </c>
      <c r="V215" s="58">
        <v>28.902683474455618</v>
      </c>
      <c r="W215" s="58">
        <v>28.650460109968908</v>
      </c>
      <c r="X215" s="58">
        <v>28.781064245619302</v>
      </c>
      <c r="Y215" s="58">
        <v>28.911668381269692</v>
      </c>
      <c r="Z215" s="61"/>
    </row>
    <row r="216" spans="1:26" ht="15" thickBot="1" x14ac:dyDescent="0.25">
      <c r="A216" s="61"/>
      <c r="B216" s="283" t="s">
        <v>442</v>
      </c>
      <c r="C216" s="59">
        <f t="shared" ref="C216:C219" si="24">D216</f>
        <v>3.0399999999999991</v>
      </c>
      <c r="D216" s="59">
        <v>3.0399999999999991</v>
      </c>
      <c r="E216" s="59">
        <v>3.0311013342576771</v>
      </c>
      <c r="F216" s="59">
        <v>2.9895333357476588</v>
      </c>
      <c r="G216" s="59">
        <v>3.0333252143141749</v>
      </c>
      <c r="H216" s="59">
        <v>2.9576724006808455</v>
      </c>
      <c r="I216" s="59">
        <v>2.875942449467388</v>
      </c>
      <c r="J216" s="59">
        <v>2.9182307712205997</v>
      </c>
      <c r="K216" s="59">
        <v>2.9159785815169919</v>
      </c>
      <c r="L216" s="59">
        <v>2.9278025774609304</v>
      </c>
      <c r="M216" s="59">
        <v>2.9551245324407276</v>
      </c>
      <c r="N216" s="59">
        <v>2.9592105581739467</v>
      </c>
      <c r="O216" s="59">
        <v>2.9875705335478635</v>
      </c>
      <c r="P216" s="59">
        <v>2.9745701144905858</v>
      </c>
      <c r="Q216" s="59">
        <v>3.0088751157581051</v>
      </c>
      <c r="R216" s="59">
        <v>3.0338284969294982</v>
      </c>
      <c r="S216" s="59">
        <v>3.0132788386422575</v>
      </c>
      <c r="T216" s="59">
        <v>2.9825188342964815</v>
      </c>
      <c r="U216" s="59">
        <v>3.0479927570347414</v>
      </c>
      <c r="V216" s="59">
        <v>3.0962638508776976</v>
      </c>
      <c r="W216" s="59">
        <v>3.0692438654671008</v>
      </c>
      <c r="X216" s="59">
        <v>3.0832351221733134</v>
      </c>
      <c r="Y216" s="59">
        <v>3.097226378879526</v>
      </c>
      <c r="Z216" s="61"/>
    </row>
    <row r="217" spans="1:26" ht="15" thickBot="1" x14ac:dyDescent="0.25">
      <c r="A217" s="61"/>
      <c r="B217" s="283" t="s">
        <v>441</v>
      </c>
      <c r="C217" s="58">
        <f t="shared" si="24"/>
        <v>1.5999999999999979</v>
      </c>
      <c r="D217" s="58">
        <v>1.5999999999999979</v>
      </c>
      <c r="E217" s="58">
        <v>1.5953164917145628</v>
      </c>
      <c r="F217" s="58">
        <v>1.5734385977619176</v>
      </c>
      <c r="G217" s="58">
        <v>1.5964869549021863</v>
      </c>
      <c r="H217" s="58">
        <v>1.5566696845688597</v>
      </c>
      <c r="I217" s="58">
        <v>1.5136539207723061</v>
      </c>
      <c r="J217" s="58">
        <v>1.5359109322213662</v>
      </c>
      <c r="K217" s="58">
        <v>1.5347255692194643</v>
      </c>
      <c r="L217" s="58">
        <v>1.5409487249794331</v>
      </c>
      <c r="M217" s="58">
        <v>1.5553287012845871</v>
      </c>
      <c r="N217" s="58">
        <v>1.5574792411441791</v>
      </c>
      <c r="O217" s="58">
        <v>1.572405543972561</v>
      </c>
      <c r="P217" s="58">
        <v>1.5655632181529455</v>
      </c>
      <c r="Q217" s="58">
        <v>1.583618481977954</v>
      </c>
      <c r="R217" s="58">
        <v>1.5967518404892154</v>
      </c>
      <c r="S217" s="58">
        <v>1.5859362308643448</v>
      </c>
      <c r="T217" s="58">
        <v>1.5697467548928827</v>
      </c>
      <c r="U217" s="58">
        <v>1.6042067142288019</v>
      </c>
      <c r="V217" s="58">
        <v>1.6296125530935193</v>
      </c>
      <c r="W217" s="58">
        <v>1.6153915081405721</v>
      </c>
      <c r="X217" s="58">
        <v>1.6227553274596254</v>
      </c>
      <c r="Y217" s="58">
        <v>1.6301191467786751</v>
      </c>
      <c r="Z217" s="61"/>
    </row>
    <row r="218" spans="1:26" ht="15" thickBot="1" x14ac:dyDescent="0.25">
      <c r="A218" s="61"/>
      <c r="B218" s="283" t="s">
        <v>440</v>
      </c>
      <c r="C218" s="59">
        <f t="shared" si="24"/>
        <v>0.66000000000000369</v>
      </c>
      <c r="D218" s="59">
        <v>0.66000000000000369</v>
      </c>
      <c r="E218" s="59">
        <v>0.65806805283226311</v>
      </c>
      <c r="F218" s="59">
        <v>0.64904342157679906</v>
      </c>
      <c r="G218" s="59">
        <v>0.65855086889715864</v>
      </c>
      <c r="H218" s="59">
        <v>0.64212624488465764</v>
      </c>
      <c r="I218" s="59">
        <v>0.62438224231858186</v>
      </c>
      <c r="J218" s="59">
        <v>0.6335632595413152</v>
      </c>
      <c r="K218" s="59">
        <v>0.63307429730303255</v>
      </c>
      <c r="L218" s="59">
        <v>0.63564134905401559</v>
      </c>
      <c r="M218" s="59">
        <v>0.64157308927989476</v>
      </c>
      <c r="N218" s="59">
        <v>0.64246018697197371</v>
      </c>
      <c r="O218" s="59">
        <v>0.6486172868886726</v>
      </c>
      <c r="P218" s="59">
        <v>0.64579482748807493</v>
      </c>
      <c r="Q218" s="59">
        <v>0.65324262381589193</v>
      </c>
      <c r="R218" s="59">
        <v>0.65866013420178859</v>
      </c>
      <c r="S218" s="59">
        <v>0.65419869523153551</v>
      </c>
      <c r="T218" s="59">
        <v>0.64752053639330143</v>
      </c>
      <c r="U218" s="59">
        <v>0.66173526961937057</v>
      </c>
      <c r="V218" s="59">
        <v>0.67221517815107035</v>
      </c>
      <c r="W218" s="59">
        <v>0.66634899710798123</v>
      </c>
      <c r="X218" s="59">
        <v>0.66938657257709622</v>
      </c>
      <c r="Y218" s="59">
        <v>0.6724241480462112</v>
      </c>
      <c r="Z218" s="61"/>
    </row>
    <row r="219" spans="1:26" ht="15" thickBot="1" x14ac:dyDescent="0.25">
      <c r="A219" s="61"/>
      <c r="B219" s="283" t="s">
        <v>438</v>
      </c>
      <c r="C219" s="58">
        <f t="shared" si="24"/>
        <v>43.500000000000007</v>
      </c>
      <c r="D219" s="58">
        <v>43.500000000000007</v>
      </c>
      <c r="E219" s="58">
        <v>43.372667118489751</v>
      </c>
      <c r="F219" s="58">
        <v>42.777861876652317</v>
      </c>
      <c r="G219" s="58">
        <v>43.404489086403416</v>
      </c>
      <c r="H219" s="58">
        <v>42.32195704921596</v>
      </c>
      <c r="I219" s="58">
        <v>41.152465970997106</v>
      </c>
      <c r="J219" s="58">
        <v>41.75757846976839</v>
      </c>
      <c r="K219" s="58">
        <v>41.725351413154272</v>
      </c>
      <c r="L219" s="58">
        <v>41.894543460378408</v>
      </c>
      <c r="M219" s="58">
        <v>42.285499066174843</v>
      </c>
      <c r="N219" s="58">
        <v>42.343966868607446</v>
      </c>
      <c r="O219" s="58">
        <v>42.749775726753981</v>
      </c>
      <c r="P219" s="58">
        <v>42.563749993533094</v>
      </c>
      <c r="Q219" s="58">
        <v>43.054627478775544</v>
      </c>
      <c r="R219" s="58">
        <v>43.411690663300433</v>
      </c>
      <c r="S219" s="58">
        <v>43.117641276624383</v>
      </c>
      <c r="T219" s="58">
        <v>42.677489898650236</v>
      </c>
      <c r="U219" s="58">
        <v>43.614370043095661</v>
      </c>
      <c r="V219" s="58">
        <v>44.305091287230155</v>
      </c>
      <c r="W219" s="58">
        <v>43.918456627571921</v>
      </c>
      <c r="X219" s="58">
        <v>44.118660465308807</v>
      </c>
      <c r="Y219" s="58">
        <v>44.318864303045686</v>
      </c>
      <c r="Z219" s="61"/>
    </row>
    <row r="220" spans="1:26" x14ac:dyDescent="0.2">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spans="1:26" ht="15.75" thickBot="1" x14ac:dyDescent="0.3">
      <c r="A221" s="61"/>
      <c r="B221" s="52" t="s">
        <v>443</v>
      </c>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ht="33" customHeight="1" thickBot="1" x14ac:dyDescent="0.25">
      <c r="A222" s="61"/>
      <c r="B222" s="293" t="s">
        <v>437</v>
      </c>
      <c r="C222" s="316">
        <v>2017</v>
      </c>
      <c r="D222" s="314">
        <v>2018</v>
      </c>
      <c r="E222" s="314">
        <v>2019</v>
      </c>
      <c r="F222" s="314">
        <v>2020</v>
      </c>
      <c r="G222" s="314">
        <v>2021</v>
      </c>
      <c r="H222" s="314">
        <v>2022</v>
      </c>
      <c r="I222" s="314">
        <v>2023</v>
      </c>
      <c r="J222" s="314">
        <v>2024</v>
      </c>
      <c r="K222" s="314">
        <v>2025</v>
      </c>
      <c r="L222" s="314">
        <v>2026</v>
      </c>
      <c r="M222" s="314">
        <v>2027</v>
      </c>
      <c r="N222" s="314">
        <v>2028</v>
      </c>
      <c r="O222" s="314">
        <v>2029</v>
      </c>
      <c r="P222" s="314">
        <v>2030</v>
      </c>
      <c r="Q222" s="314">
        <v>2031</v>
      </c>
      <c r="R222" s="314">
        <v>2032</v>
      </c>
      <c r="S222" s="314">
        <v>2033</v>
      </c>
      <c r="T222" s="314">
        <v>2034</v>
      </c>
      <c r="U222" s="314">
        <v>2035</v>
      </c>
      <c r="V222" s="314">
        <v>2036</v>
      </c>
      <c r="W222" s="314">
        <v>2037</v>
      </c>
      <c r="X222" s="314">
        <v>2038</v>
      </c>
      <c r="Y222" s="314">
        <v>2039</v>
      </c>
      <c r="Z222" s="61"/>
    </row>
    <row r="223" spans="1:26" ht="15" thickBot="1" x14ac:dyDescent="0.25">
      <c r="A223" s="61"/>
      <c r="B223" s="283" t="s">
        <v>439</v>
      </c>
      <c r="C223" s="58">
        <f>D223</f>
        <v>28.377477500000001</v>
      </c>
      <c r="D223" s="58">
        <v>28.377477500000001</v>
      </c>
      <c r="E223" s="58">
        <v>28.549098025978253</v>
      </c>
      <c r="F223" s="58">
        <v>28.731361124122209</v>
      </c>
      <c r="G223" s="58">
        <v>28.842782338836624</v>
      </c>
      <c r="H223" s="58">
        <v>28.578166003696143</v>
      </c>
      <c r="I223" s="58">
        <v>28.53939663366393</v>
      </c>
      <c r="J223" s="58">
        <v>28.417332846783808</v>
      </c>
      <c r="K223" s="58">
        <v>28.212626229106732</v>
      </c>
      <c r="L223" s="58">
        <v>28.849551593921603</v>
      </c>
      <c r="M223" s="58">
        <v>29.062113443435269</v>
      </c>
      <c r="N223" s="58">
        <v>29.467725760158807</v>
      </c>
      <c r="O223" s="58">
        <v>29.575020263217134</v>
      </c>
      <c r="P223" s="58">
        <v>29.502259820859766</v>
      </c>
      <c r="Q223" s="58">
        <v>30.140633154676774</v>
      </c>
      <c r="R223" s="58">
        <v>30.402643145613411</v>
      </c>
      <c r="S223" s="58">
        <v>30.477901334499457</v>
      </c>
      <c r="T223" s="58">
        <v>30.787983896307033</v>
      </c>
      <c r="U223" s="58">
        <v>31.050754070969784</v>
      </c>
      <c r="V223" s="58">
        <v>31.456692180718804</v>
      </c>
      <c r="W223" s="58">
        <v>31.896404167442665</v>
      </c>
      <c r="X223" s="58">
        <v>32.251029875678462</v>
      </c>
      <c r="Y223" s="58">
        <v>32.605655583914263</v>
      </c>
      <c r="Z223" s="61"/>
    </row>
    <row r="224" spans="1:26" ht="15" thickBot="1" x14ac:dyDescent="0.25">
      <c r="A224" s="61"/>
      <c r="B224" s="283" t="s">
        <v>442</v>
      </c>
      <c r="C224" s="59">
        <f t="shared" ref="C224:C227" si="25">D224</f>
        <v>3.0399999999999991</v>
      </c>
      <c r="D224" s="59">
        <v>3.0399999999999991</v>
      </c>
      <c r="E224" s="59">
        <v>3.0583852281787145</v>
      </c>
      <c r="F224" s="59">
        <v>3.0779105654239913</v>
      </c>
      <c r="G224" s="59">
        <v>3.0898468093248752</v>
      </c>
      <c r="H224" s="59">
        <v>3.0614991995407799</v>
      </c>
      <c r="I224" s="59">
        <v>3.057345945084041</v>
      </c>
      <c r="J224" s="59">
        <v>3.0442695921166028</v>
      </c>
      <c r="K224" s="59">
        <v>3.0223399432343783</v>
      </c>
      <c r="L224" s="59">
        <v>3.0905719807379697</v>
      </c>
      <c r="M224" s="59">
        <v>3.1133431386931285</v>
      </c>
      <c r="N224" s="59">
        <v>3.1567952546480953</v>
      </c>
      <c r="O224" s="59">
        <v>3.1682894154415351</v>
      </c>
      <c r="P224" s="59">
        <v>3.1604947922314004</v>
      </c>
      <c r="Q224" s="59">
        <v>3.2288819466147949</v>
      </c>
      <c r="R224" s="59">
        <v>3.2569503460152518</v>
      </c>
      <c r="S224" s="59">
        <v>3.2650125458430423</v>
      </c>
      <c r="T224" s="59">
        <v>3.298230825652972</v>
      </c>
      <c r="U224" s="59">
        <v>3.3263806614153175</v>
      </c>
      <c r="V224" s="59">
        <v>3.3698676786682498</v>
      </c>
      <c r="W224" s="59">
        <v>3.4169727971425878</v>
      </c>
      <c r="X224" s="59">
        <v>3.4549628599674804</v>
      </c>
      <c r="Y224" s="59">
        <v>3.4929529227923695</v>
      </c>
      <c r="Z224" s="61"/>
    </row>
    <row r="225" spans="1:26" ht="15" thickBot="1" x14ac:dyDescent="0.25">
      <c r="A225" s="61"/>
      <c r="B225" s="283" t="s">
        <v>441</v>
      </c>
      <c r="C225" s="58">
        <f t="shared" si="25"/>
        <v>1.5999999999999979</v>
      </c>
      <c r="D225" s="58">
        <v>1.5999999999999979</v>
      </c>
      <c r="E225" s="58">
        <v>1.6096764358835358</v>
      </c>
      <c r="F225" s="58">
        <v>1.6199529291705161</v>
      </c>
      <c r="G225" s="58">
        <v>1.6262351628025549</v>
      </c>
      <c r="H225" s="58">
        <v>1.6113153681793477</v>
      </c>
      <c r="I225" s="58">
        <v>1.6091294447810611</v>
      </c>
      <c r="J225" s="58">
        <v>1.6022471537455694</v>
      </c>
      <c r="K225" s="58">
        <v>1.5907052332812412</v>
      </c>
      <c r="L225" s="58">
        <v>1.6266168319673397</v>
      </c>
      <c r="M225" s="58">
        <v>1.6386016519437447</v>
      </c>
      <c r="N225" s="58">
        <v>1.6614711866568896</v>
      </c>
      <c r="O225" s="58">
        <v>1.6675207449692309</v>
      </c>
      <c r="P225" s="58">
        <v>1.6634183117007524</v>
      </c>
      <c r="Q225" s="58">
        <v>1.6994115508499021</v>
      </c>
      <c r="R225" s="58">
        <v>1.7141843926396092</v>
      </c>
      <c r="S225" s="58">
        <v>1.7184276557068614</v>
      </c>
      <c r="T225" s="58">
        <v>1.7359109608699796</v>
      </c>
      <c r="U225" s="58">
        <v>1.7507266639027961</v>
      </c>
      <c r="V225" s="58">
        <v>1.7736145677201165</v>
      </c>
      <c r="W225" s="58">
        <v>1.7984067353381974</v>
      </c>
      <c r="X225" s="58">
        <v>1.8184015052460296</v>
      </c>
      <c r="Y225" s="58">
        <v>1.8383962751538618</v>
      </c>
      <c r="Z225" s="61"/>
    </row>
    <row r="226" spans="1:26" ht="15" thickBot="1" x14ac:dyDescent="0.25">
      <c r="A226" s="61"/>
      <c r="B226" s="283" t="s">
        <v>440</v>
      </c>
      <c r="C226" s="59">
        <f t="shared" si="25"/>
        <v>0.66000000000000369</v>
      </c>
      <c r="D226" s="59">
        <v>0.66000000000000369</v>
      </c>
      <c r="E226" s="59">
        <v>0.66399152980196163</v>
      </c>
      <c r="F226" s="59">
        <v>0.66823058328284901</v>
      </c>
      <c r="G226" s="59">
        <v>0.67082200465606689</v>
      </c>
      <c r="H226" s="59">
        <v>0.66466758937398396</v>
      </c>
      <c r="I226" s="59">
        <v>0.66376589597219748</v>
      </c>
      <c r="J226" s="59">
        <v>0.66092695092005016</v>
      </c>
      <c r="K226" s="59">
        <v>0.65616590872851788</v>
      </c>
      <c r="L226" s="59">
        <v>0.67097944318653191</v>
      </c>
      <c r="M226" s="59">
        <v>0.67592318142680341</v>
      </c>
      <c r="N226" s="59">
        <v>0.68535686449597222</v>
      </c>
      <c r="O226" s="59">
        <v>0.6878523072998135</v>
      </c>
      <c r="P226" s="59">
        <v>0.68616005357655752</v>
      </c>
      <c r="Q226" s="59">
        <v>0.7010072647255825</v>
      </c>
      <c r="R226" s="59">
        <v>0.70710106196384714</v>
      </c>
      <c r="S226" s="59">
        <v>0.70885140797909685</v>
      </c>
      <c r="T226" s="59">
        <v>0.71606327135888392</v>
      </c>
      <c r="U226" s="59">
        <v>0.72217474885992061</v>
      </c>
      <c r="V226" s="59">
        <v>0.73161600918457736</v>
      </c>
      <c r="W226" s="59">
        <v>0.74184277832703316</v>
      </c>
      <c r="X226" s="59">
        <v>0.75009062091401546</v>
      </c>
      <c r="Y226" s="59">
        <v>0.75833846350099776</v>
      </c>
      <c r="Z226" s="61"/>
    </row>
    <row r="227" spans="1:26" ht="15" thickBot="1" x14ac:dyDescent="0.25">
      <c r="A227" s="61"/>
      <c r="B227" s="283" t="s">
        <v>438</v>
      </c>
      <c r="C227" s="58">
        <f t="shared" si="25"/>
        <v>6.5</v>
      </c>
      <c r="D227" s="58">
        <v>6.5</v>
      </c>
      <c r="E227" s="58">
        <v>6.5393105207768585</v>
      </c>
      <c r="F227" s="58">
        <v>6.5810587747552347</v>
      </c>
      <c r="G227" s="58">
        <v>6.6065803488854158</v>
      </c>
      <c r="H227" s="58">
        <v>6.5459686832286295</v>
      </c>
      <c r="I227" s="58">
        <v>6.5370883694230955</v>
      </c>
      <c r="J227" s="58">
        <v>6.5091290620914037</v>
      </c>
      <c r="K227" s="58">
        <v>6.4622400102050577</v>
      </c>
      <c r="L227" s="58">
        <v>6.6081308798673319</v>
      </c>
      <c r="M227" s="58">
        <v>6.6568192110214568</v>
      </c>
      <c r="N227" s="58">
        <v>6.7497266957935977</v>
      </c>
      <c r="O227" s="58">
        <v>6.7743030264374724</v>
      </c>
      <c r="P227" s="58">
        <v>6.7576368912842355</v>
      </c>
      <c r="Q227" s="58">
        <v>6.9038594253276742</v>
      </c>
      <c r="R227" s="58">
        <v>6.963874095098376</v>
      </c>
      <c r="S227" s="58">
        <v>6.9811123513091076</v>
      </c>
      <c r="T227" s="58">
        <v>7.0521382785342936</v>
      </c>
      <c r="U227" s="58">
        <v>7.1123270721051099</v>
      </c>
      <c r="V227" s="58">
        <v>7.2053091813630061</v>
      </c>
      <c r="W227" s="58">
        <v>7.3060273623114398</v>
      </c>
      <c r="X227" s="58">
        <v>7.3872561150620228</v>
      </c>
      <c r="Y227" s="58">
        <v>7.4684848678126059</v>
      </c>
      <c r="Z227" s="61"/>
    </row>
    <row r="228" spans="1:26" x14ac:dyDescent="0.2">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spans="1:26" ht="15" x14ac:dyDescent="0.25">
      <c r="A229" s="61"/>
      <c r="B229" s="52" t="s">
        <v>445</v>
      </c>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spans="1:26" ht="15.75" thickBot="1" x14ac:dyDescent="0.3">
      <c r="A230" s="61"/>
      <c r="B230" s="52" t="s">
        <v>420</v>
      </c>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spans="1:26" ht="33" customHeight="1" thickBot="1" x14ac:dyDescent="0.25">
      <c r="A231" s="61"/>
      <c r="B231" s="293" t="s">
        <v>437</v>
      </c>
      <c r="C231" s="316" t="s">
        <v>9</v>
      </c>
      <c r="D231" s="314" t="s">
        <v>10</v>
      </c>
      <c r="E231" s="314" t="s">
        <v>11</v>
      </c>
      <c r="F231" s="314" t="s">
        <v>12</v>
      </c>
      <c r="G231" s="314" t="s">
        <v>13</v>
      </c>
      <c r="H231" s="314" t="s">
        <v>14</v>
      </c>
      <c r="I231" s="314" t="s">
        <v>15</v>
      </c>
      <c r="J231" s="314" t="s">
        <v>16</v>
      </c>
      <c r="K231" s="314" t="s">
        <v>17</v>
      </c>
      <c r="L231" s="314" t="s">
        <v>18</v>
      </c>
      <c r="M231" s="314" t="s">
        <v>19</v>
      </c>
      <c r="N231" s="314" t="s">
        <v>20</v>
      </c>
      <c r="O231" s="314" t="s">
        <v>3</v>
      </c>
      <c r="P231" s="314" t="s">
        <v>58</v>
      </c>
      <c r="Q231" s="314" t="s">
        <v>59</v>
      </c>
      <c r="R231" s="314" t="s">
        <v>60</v>
      </c>
      <c r="S231" s="314" t="s">
        <v>61</v>
      </c>
      <c r="T231" s="314" t="s">
        <v>62</v>
      </c>
      <c r="U231" s="314" t="s">
        <v>63</v>
      </c>
      <c r="V231" s="314" t="s">
        <v>64</v>
      </c>
      <c r="W231" s="314" t="s">
        <v>65</v>
      </c>
      <c r="X231" s="314" t="s">
        <v>66</v>
      </c>
      <c r="Y231" s="314" t="s">
        <v>67</v>
      </c>
      <c r="Z231" s="61"/>
    </row>
    <row r="232" spans="1:26" ht="15" thickBot="1" x14ac:dyDescent="0.25">
      <c r="A232" s="61"/>
      <c r="B232" s="283" t="s">
        <v>439</v>
      </c>
      <c r="C232" s="58">
        <f>D232</f>
        <v>1.2200959999999998</v>
      </c>
      <c r="D232" s="58">
        <v>1.2200959999999998</v>
      </c>
      <c r="E232" s="58">
        <v>1.228999357841112</v>
      </c>
      <c r="F232" s="58">
        <v>1.243718296230732</v>
      </c>
      <c r="G232" s="58">
        <v>1.2231077827737451</v>
      </c>
      <c r="H232" s="58">
        <v>1.2138444508959301</v>
      </c>
      <c r="I232" s="58">
        <v>1.2217758788379454</v>
      </c>
      <c r="J232" s="58">
        <v>1.2065449773739039</v>
      </c>
      <c r="K232" s="58">
        <v>1.2278234426545502</v>
      </c>
      <c r="L232" s="58">
        <v>1.2328830777259818</v>
      </c>
      <c r="M232" s="58">
        <v>1.2189720810631834</v>
      </c>
      <c r="N232" s="58">
        <v>1.2175401843394109</v>
      </c>
      <c r="O232" s="58">
        <v>1.2111246470630657</v>
      </c>
      <c r="P232" s="58">
        <v>1.2257715906453448</v>
      </c>
      <c r="Q232" s="58">
        <v>1.2357228729044141</v>
      </c>
      <c r="R232" s="58">
        <v>1.2341389871429225</v>
      </c>
      <c r="S232" s="58">
        <v>1.2266795251601395</v>
      </c>
      <c r="T232" s="58">
        <v>1.2202199910570861</v>
      </c>
      <c r="U232" s="58">
        <v>1.2195880366370973</v>
      </c>
      <c r="V232" s="58">
        <v>1.2327550869573769</v>
      </c>
      <c r="W232" s="58">
        <v>1.2448262163214727</v>
      </c>
      <c r="X232" s="58">
        <v>1.249362889111806</v>
      </c>
      <c r="Y232" s="58">
        <v>1.2538995619021394</v>
      </c>
      <c r="Z232" s="61"/>
    </row>
    <row r="233" spans="1:26" ht="15" thickBot="1" x14ac:dyDescent="0.25">
      <c r="A233" s="61"/>
      <c r="B233" s="283" t="s">
        <v>442</v>
      </c>
      <c r="C233" s="59">
        <f t="shared" ref="C233:C236" si="26">D233</f>
        <v>0.86000000000000032</v>
      </c>
      <c r="D233" s="59">
        <v>0.86000000000000032</v>
      </c>
      <c r="E233" s="59">
        <v>0.86627564367341336</v>
      </c>
      <c r="F233" s="59">
        <v>0.8766504723877715</v>
      </c>
      <c r="G233" s="59">
        <v>0.86212289294073718</v>
      </c>
      <c r="H233" s="59">
        <v>0.85559351704333175</v>
      </c>
      <c r="I233" s="59">
        <v>0.86118408371196531</v>
      </c>
      <c r="J233" s="59">
        <v>0.85044839139015171</v>
      </c>
      <c r="K233" s="59">
        <v>0.86544678507503869</v>
      </c>
      <c r="L233" s="59">
        <v>0.86901313244559919</v>
      </c>
      <c r="M233" s="59">
        <v>0.85920779161175775</v>
      </c>
      <c r="N233" s="59">
        <v>0.85819850120965446</v>
      </c>
      <c r="O233" s="59">
        <v>0.85367642912872244</v>
      </c>
      <c r="P233" s="59">
        <v>0.86400051139828205</v>
      </c>
      <c r="Q233" s="59">
        <v>0.87101479776820634</v>
      </c>
      <c r="R233" s="59">
        <v>0.86989837598263953</v>
      </c>
      <c r="S233" s="59">
        <v>0.86464048045212949</v>
      </c>
      <c r="T233" s="59">
        <v>0.86008739665493139</v>
      </c>
      <c r="U233" s="59">
        <v>0.85964195563947809</v>
      </c>
      <c r="V233" s="59">
        <v>0.8689229165437351</v>
      </c>
      <c r="W233" s="59">
        <v>0.87743140378828177</v>
      </c>
      <c r="X233" s="59">
        <v>0.88062913462231984</v>
      </c>
      <c r="Y233" s="59">
        <v>0.88382686545635747</v>
      </c>
      <c r="Z233" s="61"/>
    </row>
    <row r="234" spans="1:26" ht="15" thickBot="1" x14ac:dyDescent="0.25">
      <c r="A234" s="61"/>
      <c r="B234" s="283" t="s">
        <v>441</v>
      </c>
      <c r="C234" s="58">
        <f t="shared" si="26"/>
        <v>0</v>
      </c>
      <c r="D234" s="58">
        <v>0</v>
      </c>
      <c r="E234" s="58">
        <v>0</v>
      </c>
      <c r="F234" s="58">
        <v>0</v>
      </c>
      <c r="G234" s="58">
        <v>0</v>
      </c>
      <c r="H234" s="58">
        <v>0</v>
      </c>
      <c r="I234" s="58">
        <v>0</v>
      </c>
      <c r="J234" s="58">
        <v>0</v>
      </c>
      <c r="K234" s="58">
        <v>0</v>
      </c>
      <c r="L234" s="58">
        <v>0</v>
      </c>
      <c r="M234" s="58">
        <v>0</v>
      </c>
      <c r="N234" s="58">
        <v>0</v>
      </c>
      <c r="O234" s="58">
        <v>0</v>
      </c>
      <c r="P234" s="58">
        <v>0</v>
      </c>
      <c r="Q234" s="58">
        <v>0</v>
      </c>
      <c r="R234" s="58">
        <v>0</v>
      </c>
      <c r="S234" s="58">
        <v>0</v>
      </c>
      <c r="T234" s="58">
        <v>0</v>
      </c>
      <c r="U234" s="58">
        <v>0</v>
      </c>
      <c r="V234" s="58">
        <v>0</v>
      </c>
      <c r="W234" s="58">
        <v>0</v>
      </c>
      <c r="X234" s="58">
        <v>0</v>
      </c>
      <c r="Y234" s="58">
        <v>0</v>
      </c>
      <c r="Z234" s="61"/>
    </row>
    <row r="235" spans="1:26" ht="15" thickBot="1" x14ac:dyDescent="0.25">
      <c r="A235" s="61"/>
      <c r="B235" s="283" t="s">
        <v>440</v>
      </c>
      <c r="C235" s="59">
        <f t="shared" si="26"/>
        <v>4.3500000000000005</v>
      </c>
      <c r="D235" s="59">
        <v>4.3500000000000005</v>
      </c>
      <c r="E235" s="59">
        <v>4.3817430813713338</v>
      </c>
      <c r="F235" s="59">
        <v>4.4342204126590747</v>
      </c>
      <c r="G235" s="59">
        <v>4.3607378887118653</v>
      </c>
      <c r="H235" s="59">
        <v>4.327711394347082</v>
      </c>
      <c r="I235" s="59">
        <v>4.3559892606361004</v>
      </c>
      <c r="J235" s="59">
        <v>4.3016866308687867</v>
      </c>
      <c r="K235" s="59">
        <v>4.3775505989260637</v>
      </c>
      <c r="L235" s="59">
        <v>4.3955896815562223</v>
      </c>
      <c r="M235" s="59">
        <v>4.3459928994315611</v>
      </c>
      <c r="N235" s="59">
        <v>4.3408877677465032</v>
      </c>
      <c r="O235" s="59">
        <v>4.3180144961743467</v>
      </c>
      <c r="P235" s="59">
        <v>4.370235144863396</v>
      </c>
      <c r="Q235" s="59">
        <v>4.4057143840601078</v>
      </c>
      <c r="R235" s="59">
        <v>4.4000673668889263</v>
      </c>
      <c r="S235" s="59">
        <v>4.3734721976357633</v>
      </c>
      <c r="T235" s="59">
        <v>4.3504420644755193</v>
      </c>
      <c r="U235" s="59">
        <v>4.3481889616647962</v>
      </c>
      <c r="V235" s="59">
        <v>4.3951333569363289</v>
      </c>
      <c r="W235" s="59">
        <v>4.4381704726500235</v>
      </c>
      <c r="X235" s="59">
        <v>4.4543450414035881</v>
      </c>
      <c r="Y235" s="59">
        <v>4.4705196101571536</v>
      </c>
      <c r="Z235" s="61"/>
    </row>
    <row r="236" spans="1:26" ht="15" thickBot="1" x14ac:dyDescent="0.25">
      <c r="A236" s="61"/>
      <c r="B236" s="283" t="s">
        <v>438</v>
      </c>
      <c r="C236" s="58">
        <f t="shared" si="26"/>
        <v>0</v>
      </c>
      <c r="D236" s="58">
        <v>0</v>
      </c>
      <c r="E236" s="58">
        <v>0</v>
      </c>
      <c r="F236" s="58">
        <v>0</v>
      </c>
      <c r="G236" s="58">
        <v>0</v>
      </c>
      <c r="H236" s="58">
        <v>0</v>
      </c>
      <c r="I236" s="58">
        <v>0</v>
      </c>
      <c r="J236" s="58">
        <v>0</v>
      </c>
      <c r="K236" s="58">
        <v>0</v>
      </c>
      <c r="L236" s="58">
        <v>0</v>
      </c>
      <c r="M236" s="58">
        <v>0</v>
      </c>
      <c r="N236" s="58">
        <v>0</v>
      </c>
      <c r="O236" s="58">
        <v>0</v>
      </c>
      <c r="P236" s="58">
        <v>0</v>
      </c>
      <c r="Q236" s="58">
        <v>0</v>
      </c>
      <c r="R236" s="58">
        <v>0</v>
      </c>
      <c r="S236" s="58">
        <v>0</v>
      </c>
      <c r="T236" s="58">
        <v>0</v>
      </c>
      <c r="U236" s="58">
        <v>0</v>
      </c>
      <c r="V236" s="58">
        <v>0</v>
      </c>
      <c r="W236" s="58">
        <v>0</v>
      </c>
      <c r="X236" s="58">
        <v>0</v>
      </c>
      <c r="Y236" s="58">
        <v>0</v>
      </c>
      <c r="Z236" s="61"/>
    </row>
    <row r="237" spans="1:26" x14ac:dyDescent="0.2">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spans="1:26" ht="15.75" thickBot="1" x14ac:dyDescent="0.3">
      <c r="A238" s="61"/>
      <c r="B238" s="52" t="s">
        <v>443</v>
      </c>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spans="1:26" ht="33" customHeight="1" thickBot="1" x14ac:dyDescent="0.25">
      <c r="A239" s="61"/>
      <c r="B239" s="293" t="s">
        <v>437</v>
      </c>
      <c r="C239" s="316">
        <v>2017</v>
      </c>
      <c r="D239" s="314">
        <v>2018</v>
      </c>
      <c r="E239" s="314">
        <v>2019</v>
      </c>
      <c r="F239" s="314">
        <v>2020</v>
      </c>
      <c r="G239" s="314">
        <v>2021</v>
      </c>
      <c r="H239" s="314">
        <v>2022</v>
      </c>
      <c r="I239" s="314">
        <v>2023</v>
      </c>
      <c r="J239" s="314">
        <v>2024</v>
      </c>
      <c r="K239" s="314">
        <v>2025</v>
      </c>
      <c r="L239" s="314">
        <v>2026</v>
      </c>
      <c r="M239" s="314">
        <v>2027</v>
      </c>
      <c r="N239" s="314">
        <v>2028</v>
      </c>
      <c r="O239" s="314">
        <v>2029</v>
      </c>
      <c r="P239" s="314">
        <v>2030</v>
      </c>
      <c r="Q239" s="314">
        <v>2031</v>
      </c>
      <c r="R239" s="314">
        <v>2032</v>
      </c>
      <c r="S239" s="314">
        <v>2033</v>
      </c>
      <c r="T239" s="314">
        <v>2034</v>
      </c>
      <c r="U239" s="314">
        <v>2035</v>
      </c>
      <c r="V239" s="314">
        <v>2036</v>
      </c>
      <c r="W239" s="314">
        <v>2037</v>
      </c>
      <c r="X239" s="314">
        <v>2038</v>
      </c>
      <c r="Y239" s="314">
        <v>2039</v>
      </c>
      <c r="Z239" s="61"/>
    </row>
    <row r="240" spans="1:26" ht="15" thickBot="1" x14ac:dyDescent="0.25">
      <c r="A240" s="61"/>
      <c r="B240" s="283" t="s">
        <v>439</v>
      </c>
      <c r="C240" s="58">
        <f>D240</f>
        <v>1.2200959999999998</v>
      </c>
      <c r="D240" s="58">
        <v>1.2200959999999998</v>
      </c>
      <c r="E240" s="58">
        <v>1.2103181572596922</v>
      </c>
      <c r="F240" s="58">
        <v>1.2374899795762748</v>
      </c>
      <c r="G240" s="58">
        <v>1.2327971623282448</v>
      </c>
      <c r="H240" s="58">
        <v>1.2429991372396572</v>
      </c>
      <c r="I240" s="58">
        <v>1.2560012965925573</v>
      </c>
      <c r="J240" s="58">
        <v>1.2556318911532078</v>
      </c>
      <c r="K240" s="58">
        <v>1.2635171010869732</v>
      </c>
      <c r="L240" s="58">
        <v>1.2779603977094331</v>
      </c>
      <c r="M240" s="58">
        <v>1.2881395698159477</v>
      </c>
      <c r="N240" s="58">
        <v>1.2987793585814038</v>
      </c>
      <c r="O240" s="58">
        <v>1.2973473424338029</v>
      </c>
      <c r="P240" s="58">
        <v>1.2989070542888335</v>
      </c>
      <c r="Q240" s="58">
        <v>1.3166476364995596</v>
      </c>
      <c r="R240" s="58">
        <v>1.328910984973761</v>
      </c>
      <c r="S240" s="58">
        <v>1.3342924469297137</v>
      </c>
      <c r="T240" s="58">
        <v>1.3448729484024349</v>
      </c>
      <c r="U240" s="58">
        <v>1.3548195318989886</v>
      </c>
      <c r="V240" s="58">
        <v>1.3591247014637509</v>
      </c>
      <c r="W240" s="58">
        <v>1.3694315692776946</v>
      </c>
      <c r="X240" s="58">
        <v>1.3782163498646898</v>
      </c>
      <c r="Y240" s="58">
        <v>1.3870011304516852</v>
      </c>
      <c r="Z240" s="61"/>
    </row>
    <row r="241" spans="1:26" ht="15" thickBot="1" x14ac:dyDescent="0.25">
      <c r="A241" s="61"/>
      <c r="B241" s="283" t="s">
        <v>442</v>
      </c>
      <c r="C241" s="59">
        <f t="shared" ref="C241:C244" si="27">D241</f>
        <v>0.86000000000000032</v>
      </c>
      <c r="D241" s="59">
        <v>0.86000000000000032</v>
      </c>
      <c r="E241" s="59">
        <v>0.85310796465469552</v>
      </c>
      <c r="F241" s="59">
        <v>0.872260365115201</v>
      </c>
      <c r="G241" s="59">
        <v>0.86895257389770197</v>
      </c>
      <c r="H241" s="59">
        <v>0.87614356413438355</v>
      </c>
      <c r="I241" s="59">
        <v>0.88530829956790158</v>
      </c>
      <c r="J241" s="59">
        <v>0.88504791950121753</v>
      </c>
      <c r="K241" s="59">
        <v>0.89060590882585888</v>
      </c>
      <c r="L241" s="59">
        <v>0.90078644797631569</v>
      </c>
      <c r="M241" s="59">
        <v>0.90796136536937522</v>
      </c>
      <c r="N241" s="59">
        <v>0.91546095420360807</v>
      </c>
      <c r="O241" s="59">
        <v>0.9144515796241186</v>
      </c>
      <c r="P241" s="59">
        <v>0.91555096212789411</v>
      </c>
      <c r="Q241" s="59">
        <v>0.92805563446615635</v>
      </c>
      <c r="R241" s="59">
        <v>0.9366996097663074</v>
      </c>
      <c r="S241" s="59">
        <v>0.94049280086120435</v>
      </c>
      <c r="T241" s="59">
        <v>0.94795060030201883</v>
      </c>
      <c r="U241" s="59">
        <v>0.95496157469012943</v>
      </c>
      <c r="V241" s="59">
        <v>0.95799612756604735</v>
      </c>
      <c r="W241" s="59">
        <v>0.96526105288339248</v>
      </c>
      <c r="X241" s="59">
        <v>0.97145311588893968</v>
      </c>
      <c r="Y241" s="59">
        <v>0.97764517889448665</v>
      </c>
      <c r="Z241" s="61"/>
    </row>
    <row r="242" spans="1:26" ht="15" thickBot="1" x14ac:dyDescent="0.25">
      <c r="A242" s="61"/>
      <c r="B242" s="283" t="s">
        <v>441</v>
      </c>
      <c r="C242" s="58">
        <f t="shared" si="27"/>
        <v>0</v>
      </c>
      <c r="D242" s="58">
        <v>0</v>
      </c>
      <c r="E242" s="58">
        <v>0</v>
      </c>
      <c r="F242" s="58">
        <v>0</v>
      </c>
      <c r="G242" s="58">
        <v>0</v>
      </c>
      <c r="H242" s="58">
        <v>0</v>
      </c>
      <c r="I242" s="58">
        <v>0</v>
      </c>
      <c r="J242" s="58">
        <v>0</v>
      </c>
      <c r="K242" s="58">
        <v>0</v>
      </c>
      <c r="L242" s="58">
        <v>0</v>
      </c>
      <c r="M242" s="58">
        <v>0</v>
      </c>
      <c r="N242" s="58">
        <v>0</v>
      </c>
      <c r="O242" s="58">
        <v>0</v>
      </c>
      <c r="P242" s="58">
        <v>0</v>
      </c>
      <c r="Q242" s="58">
        <v>0</v>
      </c>
      <c r="R242" s="58">
        <v>0</v>
      </c>
      <c r="S242" s="58">
        <v>0</v>
      </c>
      <c r="T242" s="58">
        <v>0</v>
      </c>
      <c r="U242" s="58">
        <v>0</v>
      </c>
      <c r="V242" s="58">
        <v>0</v>
      </c>
      <c r="W242" s="58">
        <v>0</v>
      </c>
      <c r="X242" s="58">
        <v>0</v>
      </c>
      <c r="Y242" s="58">
        <v>0</v>
      </c>
      <c r="Z242" s="61"/>
    </row>
    <row r="243" spans="1:26" ht="15" thickBot="1" x14ac:dyDescent="0.25">
      <c r="A243" s="61"/>
      <c r="B243" s="283" t="s">
        <v>440</v>
      </c>
      <c r="C243" s="59">
        <f t="shared" si="27"/>
        <v>4.3500000000000005</v>
      </c>
      <c r="D243" s="59">
        <v>4.3500000000000005</v>
      </c>
      <c r="E243" s="59">
        <v>4.3151391235440997</v>
      </c>
      <c r="F243" s="59">
        <v>4.4120146375013078</v>
      </c>
      <c r="G243" s="59">
        <v>4.3952833679709338</v>
      </c>
      <c r="H243" s="59">
        <v>4.4316563999820575</v>
      </c>
      <c r="I243" s="59">
        <v>4.4780129106050861</v>
      </c>
      <c r="J243" s="59">
        <v>4.4766958718956982</v>
      </c>
      <c r="K243" s="59">
        <v>4.5048089574331307</v>
      </c>
      <c r="L243" s="59">
        <v>4.5563035449964868</v>
      </c>
      <c r="M243" s="59">
        <v>4.5925952783218449</v>
      </c>
      <c r="N243" s="59">
        <v>4.63052924509965</v>
      </c>
      <c r="O243" s="59">
        <v>4.6254236876336279</v>
      </c>
      <c r="P243" s="59">
        <v>4.6309845177399325</v>
      </c>
      <c r="Q243" s="59">
        <v>4.6942348952648638</v>
      </c>
      <c r="R243" s="59">
        <v>4.7379573284691157</v>
      </c>
      <c r="S243" s="59">
        <v>4.7571438183095829</v>
      </c>
      <c r="T243" s="59">
        <v>4.7948664085044008</v>
      </c>
      <c r="U243" s="59">
        <v>4.8303288952349606</v>
      </c>
      <c r="V243" s="59">
        <v>4.8456780871073342</v>
      </c>
      <c r="W243" s="59">
        <v>4.8824250930729765</v>
      </c>
      <c r="X243" s="59">
        <v>4.9137454117638235</v>
      </c>
      <c r="Y243" s="59">
        <v>4.9450657304546723</v>
      </c>
      <c r="Z243" s="61"/>
    </row>
    <row r="244" spans="1:26" ht="15" thickBot="1" x14ac:dyDescent="0.25">
      <c r="A244" s="61"/>
      <c r="B244" s="283" t="s">
        <v>438</v>
      </c>
      <c r="C244" s="58">
        <f t="shared" si="27"/>
        <v>0</v>
      </c>
      <c r="D244" s="58">
        <v>0</v>
      </c>
      <c r="E244" s="58">
        <v>0</v>
      </c>
      <c r="F244" s="58">
        <v>0</v>
      </c>
      <c r="G244" s="58">
        <v>0</v>
      </c>
      <c r="H244" s="58">
        <v>0</v>
      </c>
      <c r="I244" s="58">
        <v>0</v>
      </c>
      <c r="J244" s="58">
        <v>0</v>
      </c>
      <c r="K244" s="58">
        <v>0</v>
      </c>
      <c r="L244" s="58">
        <v>0</v>
      </c>
      <c r="M244" s="58">
        <v>0</v>
      </c>
      <c r="N244" s="58">
        <v>0</v>
      </c>
      <c r="O244" s="58">
        <v>0</v>
      </c>
      <c r="P244" s="58">
        <v>0</v>
      </c>
      <c r="Q244" s="58">
        <v>0</v>
      </c>
      <c r="R244" s="58">
        <v>0</v>
      </c>
      <c r="S244" s="58">
        <v>0</v>
      </c>
      <c r="T244" s="58">
        <v>0</v>
      </c>
      <c r="U244" s="58">
        <v>0</v>
      </c>
      <c r="V244" s="58">
        <v>0</v>
      </c>
      <c r="W244" s="58">
        <v>0</v>
      </c>
      <c r="X244" s="58">
        <v>0</v>
      </c>
      <c r="Y244" s="58">
        <v>0</v>
      </c>
      <c r="Z244" s="61"/>
    </row>
    <row r="245" spans="1:26" x14ac:dyDescent="0.2">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spans="1:26" ht="15" x14ac:dyDescent="0.25">
      <c r="A246" s="61"/>
      <c r="B246" s="52" t="s">
        <v>446</v>
      </c>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ht="15.75" thickBot="1" x14ac:dyDescent="0.3">
      <c r="A247" s="61"/>
      <c r="B247" s="52" t="s">
        <v>420</v>
      </c>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spans="1:26" ht="33" customHeight="1" thickBot="1" x14ac:dyDescent="0.25">
      <c r="A248" s="61"/>
      <c r="B248" s="293" t="s">
        <v>437</v>
      </c>
      <c r="C248" s="316" t="s">
        <v>9</v>
      </c>
      <c r="D248" s="314" t="s">
        <v>10</v>
      </c>
      <c r="E248" s="314" t="s">
        <v>11</v>
      </c>
      <c r="F248" s="314" t="s">
        <v>12</v>
      </c>
      <c r="G248" s="314" t="s">
        <v>13</v>
      </c>
      <c r="H248" s="314" t="s">
        <v>14</v>
      </c>
      <c r="I248" s="314" t="s">
        <v>15</v>
      </c>
      <c r="J248" s="314" t="s">
        <v>16</v>
      </c>
      <c r="K248" s="314" t="s">
        <v>17</v>
      </c>
      <c r="L248" s="314" t="s">
        <v>18</v>
      </c>
      <c r="M248" s="314" t="s">
        <v>19</v>
      </c>
      <c r="N248" s="314" t="s">
        <v>20</v>
      </c>
      <c r="O248" s="314" t="s">
        <v>3</v>
      </c>
      <c r="P248" s="314" t="s">
        <v>58</v>
      </c>
      <c r="Q248" s="314" t="s">
        <v>59</v>
      </c>
      <c r="R248" s="314" t="s">
        <v>60</v>
      </c>
      <c r="S248" s="314" t="s">
        <v>61</v>
      </c>
      <c r="T248" s="314" t="s">
        <v>62</v>
      </c>
      <c r="U248" s="314" t="s">
        <v>63</v>
      </c>
      <c r="V248" s="314" t="s">
        <v>64</v>
      </c>
      <c r="W248" s="314" t="s">
        <v>65</v>
      </c>
      <c r="X248" s="314" t="s">
        <v>66</v>
      </c>
      <c r="Y248" s="314" t="s">
        <v>67</v>
      </c>
      <c r="Z248" s="61"/>
    </row>
    <row r="249" spans="1:26" ht="15" thickBot="1" x14ac:dyDescent="0.25">
      <c r="A249" s="61"/>
      <c r="B249" s="283" t="s">
        <v>439</v>
      </c>
      <c r="C249" s="58">
        <f>D249</f>
        <v>5.55</v>
      </c>
      <c r="D249" s="58">
        <v>5.55</v>
      </c>
      <c r="E249" s="58">
        <v>5.5981921275371844</v>
      </c>
      <c r="F249" s="58">
        <v>5.5930612622236824</v>
      </c>
      <c r="G249" s="58">
        <v>5.6309156463144046</v>
      </c>
      <c r="H249" s="58">
        <v>5.4322181362478412</v>
      </c>
      <c r="I249" s="58">
        <v>5.4310019311364934</v>
      </c>
      <c r="J249" s="58">
        <v>5.4590506615169678</v>
      </c>
      <c r="K249" s="58">
        <v>5.4813224176185384</v>
      </c>
      <c r="L249" s="58">
        <v>5.5188727504314228</v>
      </c>
      <c r="M249" s="58">
        <v>5.5442990385405526</v>
      </c>
      <c r="N249" s="58">
        <v>5.6163211849782222</v>
      </c>
      <c r="O249" s="58">
        <v>5.6580522228613681</v>
      </c>
      <c r="P249" s="58">
        <v>5.7062063439888231</v>
      </c>
      <c r="Q249" s="58">
        <v>5.6990231325499217</v>
      </c>
      <c r="R249" s="58">
        <v>5.677549511052673</v>
      </c>
      <c r="S249" s="58">
        <v>5.6811981263867182</v>
      </c>
      <c r="T249" s="58">
        <v>5.7280980359930957</v>
      </c>
      <c r="U249" s="58">
        <v>5.7920248171583504</v>
      </c>
      <c r="V249" s="58">
        <v>5.7972697017010404</v>
      </c>
      <c r="W249" s="58">
        <v>5.8427253677376907</v>
      </c>
      <c r="X249" s="58">
        <v>5.8831071780754352</v>
      </c>
      <c r="Y249" s="58">
        <v>5.9234889884131778</v>
      </c>
      <c r="Z249" s="61"/>
    </row>
    <row r="250" spans="1:26" ht="15" thickBot="1" x14ac:dyDescent="0.25">
      <c r="A250" s="61"/>
      <c r="B250" s="283" t="s">
        <v>442</v>
      </c>
      <c r="C250" s="59">
        <f t="shared" ref="C250:C253" si="28">D250</f>
        <v>13.2</v>
      </c>
      <c r="D250" s="59">
        <v>13.2</v>
      </c>
      <c r="E250" s="59">
        <v>13.314619114142495</v>
      </c>
      <c r="F250" s="59">
        <v>13.302415975018491</v>
      </c>
      <c r="G250" s="59">
        <v>13.392448023666697</v>
      </c>
      <c r="H250" s="59">
        <v>12.919870161886763</v>
      </c>
      <c r="I250" s="59">
        <v>12.916977565946258</v>
      </c>
      <c r="J250" s="59">
        <v>12.983688059824139</v>
      </c>
      <c r="K250" s="59">
        <v>13.03665872298463</v>
      </c>
      <c r="L250" s="59">
        <v>13.125967622647707</v>
      </c>
      <c r="M250" s="59">
        <v>13.186440956528882</v>
      </c>
      <c r="N250" s="59">
        <v>13.357736872380634</v>
      </c>
      <c r="O250" s="59">
        <v>13.456989070589199</v>
      </c>
      <c r="P250" s="59">
        <v>13.571517791108549</v>
      </c>
      <c r="Q250" s="59">
        <v>13.554433396334943</v>
      </c>
      <c r="R250" s="59">
        <v>13.503360999260407</v>
      </c>
      <c r="S250" s="59">
        <v>13.51203878708192</v>
      </c>
      <c r="T250" s="59">
        <v>13.623584518037628</v>
      </c>
      <c r="U250" s="59">
        <v>13.7756265921604</v>
      </c>
      <c r="V250" s="59">
        <v>13.788100912153823</v>
      </c>
      <c r="W250" s="59">
        <v>13.896211685430183</v>
      </c>
      <c r="X250" s="59">
        <v>13.992254910017248</v>
      </c>
      <c r="Y250" s="59">
        <v>14.08829813460431</v>
      </c>
      <c r="Z250" s="61"/>
    </row>
    <row r="251" spans="1:26" ht="15" thickBot="1" x14ac:dyDescent="0.25">
      <c r="A251" s="61"/>
      <c r="B251" s="283" t="s">
        <v>441</v>
      </c>
      <c r="C251" s="58">
        <f t="shared" si="28"/>
        <v>0.5</v>
      </c>
      <c r="D251" s="58">
        <v>0.5</v>
      </c>
      <c r="E251" s="58">
        <v>0.50434163311145852</v>
      </c>
      <c r="F251" s="58">
        <v>0.50387939299312734</v>
      </c>
      <c r="G251" s="58">
        <v>0.50728969786616318</v>
      </c>
      <c r="H251" s="58">
        <v>0.48938902128359274</v>
      </c>
      <c r="I251" s="58">
        <v>0.48927945325554489</v>
      </c>
      <c r="J251" s="58">
        <v>0.49180636590243765</v>
      </c>
      <c r="K251" s="58">
        <v>0.49381283041609336</v>
      </c>
      <c r="L251" s="58">
        <v>0.49719574328211991</v>
      </c>
      <c r="M251" s="58">
        <v>0.49948639986852683</v>
      </c>
      <c r="N251" s="58">
        <v>0.50597488152957837</v>
      </c>
      <c r="O251" s="58">
        <v>0.50973443449202449</v>
      </c>
      <c r="P251" s="58">
        <v>0.51407264360260641</v>
      </c>
      <c r="Q251" s="58">
        <v>0.51342550743693849</v>
      </c>
      <c r="R251" s="58">
        <v>0.5114909469416915</v>
      </c>
      <c r="S251" s="58">
        <v>0.51181965102584215</v>
      </c>
      <c r="T251" s="58">
        <v>0.51604486810749961</v>
      </c>
      <c r="U251" s="58">
        <v>0.52180403758184468</v>
      </c>
      <c r="V251" s="58">
        <v>0.52227654970280923</v>
      </c>
      <c r="W251" s="58">
        <v>0.52637165475115566</v>
      </c>
      <c r="X251" s="58">
        <v>0.53000965568248404</v>
      </c>
      <c r="Y251" s="58">
        <v>0.53364765661381597</v>
      </c>
      <c r="Z251" s="61"/>
    </row>
    <row r="252" spans="1:26" ht="15" thickBot="1" x14ac:dyDescent="0.25">
      <c r="A252" s="61"/>
      <c r="B252" s="283" t="s">
        <v>440</v>
      </c>
      <c r="C252" s="59">
        <f t="shared" si="28"/>
        <v>2.2899999999999991</v>
      </c>
      <c r="D252" s="59">
        <v>2.2899999999999991</v>
      </c>
      <c r="E252" s="59">
        <v>2.3098846796504766</v>
      </c>
      <c r="F252" s="59">
        <v>2.3077676199085069</v>
      </c>
      <c r="G252" s="59">
        <v>2.3233868162270213</v>
      </c>
      <c r="H252" s="59">
        <v>2.241401717478837</v>
      </c>
      <c r="I252" s="59">
        <v>2.2408998959103705</v>
      </c>
      <c r="J252" s="59">
        <v>2.2524731558331226</v>
      </c>
      <c r="K252" s="59">
        <v>2.2616627633056652</v>
      </c>
      <c r="L252" s="59">
        <v>2.2771565042320603</v>
      </c>
      <c r="M252" s="59">
        <v>2.2876477113978098</v>
      </c>
      <c r="N252" s="59">
        <v>2.3173649574054274</v>
      </c>
      <c r="O252" s="59">
        <v>2.3345837099734297</v>
      </c>
      <c r="P252" s="59">
        <v>2.3544527076998918</v>
      </c>
      <c r="Q252" s="59">
        <v>2.3514888240611391</v>
      </c>
      <c r="R252" s="59">
        <v>2.3426285369929047</v>
      </c>
      <c r="S252" s="59">
        <v>2.3441340016983006</v>
      </c>
      <c r="T252" s="59">
        <v>2.3634854959322844</v>
      </c>
      <c r="U252" s="59">
        <v>2.3898624921247951</v>
      </c>
      <c r="V252" s="59">
        <v>2.3920265976388038</v>
      </c>
      <c r="W252" s="59">
        <v>2.4107821787602326</v>
      </c>
      <c r="X252" s="59">
        <v>2.42744422302572</v>
      </c>
      <c r="Y252" s="59">
        <v>2.4441062672912004</v>
      </c>
      <c r="Z252" s="61"/>
    </row>
    <row r="253" spans="1:26" ht="15" thickBot="1" x14ac:dyDescent="0.25">
      <c r="A253" s="61"/>
      <c r="B253" s="283" t="s">
        <v>438</v>
      </c>
      <c r="C253" s="58">
        <f t="shared" si="28"/>
        <v>1.6669540861757071</v>
      </c>
      <c r="D253" s="58">
        <v>1.6669540861757071</v>
      </c>
      <c r="E253" s="58">
        <v>1.6814286922873478</v>
      </c>
      <c r="F253" s="58">
        <v>1.6798876261792479</v>
      </c>
      <c r="G253" s="58">
        <v>1.6912572694656802</v>
      </c>
      <c r="H253" s="58">
        <v>1.6315780575164176</v>
      </c>
      <c r="I253" s="58">
        <v>1.6312127677722756</v>
      </c>
      <c r="J253" s="58">
        <v>1.6396372624965601</v>
      </c>
      <c r="K253" s="58">
        <v>1.6463266309361657</v>
      </c>
      <c r="L253" s="58">
        <v>1.6576049517865634</v>
      </c>
      <c r="M253" s="58">
        <v>1.6652417905000405</v>
      </c>
      <c r="N253" s="58">
        <v>1.6868737925359696</v>
      </c>
      <c r="O253" s="58">
        <v>1.6994077968818537</v>
      </c>
      <c r="P253" s="58">
        <v>1.7138709876889919</v>
      </c>
      <c r="Q253" s="58">
        <v>1.7117134951376514</v>
      </c>
      <c r="R253" s="58">
        <v>1.7052638480926383</v>
      </c>
      <c r="S253" s="58">
        <v>1.7063597173250677</v>
      </c>
      <c r="T253" s="58">
        <v>1.7204462030835579</v>
      </c>
      <c r="U253" s="58">
        <v>1.7396467452600426</v>
      </c>
      <c r="V253" s="58">
        <v>1.7412220572816572</v>
      </c>
      <c r="W253" s="58">
        <v>1.7548747614689795</v>
      </c>
      <c r="X253" s="58">
        <v>1.7670035225049538</v>
      </c>
      <c r="Y253" s="58">
        <v>1.7791322835409318</v>
      </c>
      <c r="Z253" s="61"/>
    </row>
    <row r="254" spans="1:26" x14ac:dyDescent="0.2">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spans="1:26" ht="15.75" thickBot="1" x14ac:dyDescent="0.3">
      <c r="A255" s="61"/>
      <c r="B255" s="52" t="s">
        <v>443</v>
      </c>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spans="1:26" ht="33" customHeight="1" thickBot="1" x14ac:dyDescent="0.25">
      <c r="A256" s="61"/>
      <c r="B256" s="293" t="s">
        <v>437</v>
      </c>
      <c r="C256" s="316">
        <v>2017</v>
      </c>
      <c r="D256" s="314">
        <v>2018</v>
      </c>
      <c r="E256" s="314">
        <v>2019</v>
      </c>
      <c r="F256" s="314">
        <v>2020</v>
      </c>
      <c r="G256" s="314">
        <v>2021</v>
      </c>
      <c r="H256" s="314">
        <v>2022</v>
      </c>
      <c r="I256" s="314">
        <v>2023</v>
      </c>
      <c r="J256" s="314">
        <v>2024</v>
      </c>
      <c r="K256" s="314">
        <v>2025</v>
      </c>
      <c r="L256" s="314">
        <v>2026</v>
      </c>
      <c r="M256" s="314">
        <v>2027</v>
      </c>
      <c r="N256" s="314">
        <v>2028</v>
      </c>
      <c r="O256" s="314">
        <v>2029</v>
      </c>
      <c r="P256" s="314">
        <v>2030</v>
      </c>
      <c r="Q256" s="314">
        <v>2031</v>
      </c>
      <c r="R256" s="314">
        <v>2032</v>
      </c>
      <c r="S256" s="314">
        <v>2033</v>
      </c>
      <c r="T256" s="314">
        <v>2034</v>
      </c>
      <c r="U256" s="314">
        <v>2035</v>
      </c>
      <c r="V256" s="314">
        <v>2036</v>
      </c>
      <c r="W256" s="314">
        <v>2037</v>
      </c>
      <c r="X256" s="314">
        <v>2038</v>
      </c>
      <c r="Y256" s="314">
        <v>2039</v>
      </c>
      <c r="Z256" s="61"/>
    </row>
    <row r="257" spans="1:26" ht="15" thickBot="1" x14ac:dyDescent="0.25">
      <c r="A257" s="61"/>
      <c r="B257" s="283" t="s">
        <v>439</v>
      </c>
      <c r="C257" s="58">
        <f>D257</f>
        <v>5.55</v>
      </c>
      <c r="D257" s="58">
        <v>5.55</v>
      </c>
      <c r="E257" s="58">
        <v>5.6148461360989659</v>
      </c>
      <c r="F257" s="58">
        <v>5.6256995561512602</v>
      </c>
      <c r="G257" s="58">
        <v>5.6641743204939479</v>
      </c>
      <c r="H257" s="58">
        <v>5.5130495924062322</v>
      </c>
      <c r="I257" s="58">
        <v>5.5162812287139387</v>
      </c>
      <c r="J257" s="58">
        <v>5.5574388609347212</v>
      </c>
      <c r="K257" s="58">
        <v>5.5486280789259759</v>
      </c>
      <c r="L257" s="58">
        <v>5.6025293335677109</v>
      </c>
      <c r="M257" s="58">
        <v>5.6803325020324777</v>
      </c>
      <c r="N257" s="58">
        <v>5.7242644635362883</v>
      </c>
      <c r="O257" s="58">
        <v>5.7848424007382837</v>
      </c>
      <c r="P257" s="58">
        <v>5.7910922634088475</v>
      </c>
      <c r="Q257" s="58">
        <v>5.815786842741316</v>
      </c>
      <c r="R257" s="58">
        <v>5.8310608973654734</v>
      </c>
      <c r="S257" s="58">
        <v>5.8283780294873777</v>
      </c>
      <c r="T257" s="58">
        <v>5.8424325987124002</v>
      </c>
      <c r="U257" s="58">
        <v>5.891455911757598</v>
      </c>
      <c r="V257" s="58">
        <v>5.933863516512492</v>
      </c>
      <c r="W257" s="58">
        <v>5.9685883632528416</v>
      </c>
      <c r="X257" s="58">
        <v>6.0036409466942073</v>
      </c>
      <c r="Y257" s="58">
        <v>6.0386935301355731</v>
      </c>
      <c r="Z257" s="61"/>
    </row>
    <row r="258" spans="1:26" ht="15" thickBot="1" x14ac:dyDescent="0.25">
      <c r="A258" s="61"/>
      <c r="B258" s="283" t="s">
        <v>442</v>
      </c>
      <c r="C258" s="59">
        <f t="shared" ref="C258:C261" si="29">D258</f>
        <v>13.2</v>
      </c>
      <c r="D258" s="59">
        <v>13.2</v>
      </c>
      <c r="E258" s="59">
        <v>13.354228648019163</v>
      </c>
      <c r="F258" s="59">
        <v>13.380042187602996</v>
      </c>
      <c r="G258" s="59">
        <v>13.471549735228844</v>
      </c>
      <c r="H258" s="59">
        <v>13.112117949506711</v>
      </c>
      <c r="I258" s="59">
        <v>13.119804003427742</v>
      </c>
      <c r="J258" s="59">
        <v>13.217692426006899</v>
      </c>
      <c r="K258" s="59">
        <v>13.196737052580694</v>
      </c>
      <c r="L258" s="59">
        <v>13.324934631188063</v>
      </c>
      <c r="M258" s="59">
        <v>13.509980004833995</v>
      </c>
      <c r="N258" s="59">
        <v>13.614466832194411</v>
      </c>
      <c r="O258" s="59">
        <v>13.758544088242399</v>
      </c>
      <c r="P258" s="59">
        <v>13.773408626485901</v>
      </c>
      <c r="Q258" s="59">
        <v>13.832141680033393</v>
      </c>
      <c r="R258" s="59">
        <v>13.868469161301659</v>
      </c>
      <c r="S258" s="59">
        <v>13.862088286348349</v>
      </c>
      <c r="T258" s="59">
        <v>13.895515369910569</v>
      </c>
      <c r="U258" s="59">
        <v>14.012111357693742</v>
      </c>
      <c r="V258" s="59">
        <v>14.112972687921598</v>
      </c>
      <c r="W258" s="59">
        <v>14.195561512601348</v>
      </c>
      <c r="X258" s="59">
        <v>14.278929819164592</v>
      </c>
      <c r="Y258" s="59">
        <v>14.362298125727841</v>
      </c>
      <c r="Z258" s="61"/>
    </row>
    <row r="259" spans="1:26" ht="15" thickBot="1" x14ac:dyDescent="0.25">
      <c r="A259" s="61"/>
      <c r="B259" s="283" t="s">
        <v>441</v>
      </c>
      <c r="C259" s="58">
        <f t="shared" si="29"/>
        <v>0.5</v>
      </c>
      <c r="D259" s="58">
        <v>0.5</v>
      </c>
      <c r="E259" s="58">
        <v>0.50584199424314846</v>
      </c>
      <c r="F259" s="58">
        <v>0.50681977983344595</v>
      </c>
      <c r="G259" s="58">
        <v>0.51028597481927562</v>
      </c>
      <c r="H259" s="58">
        <v>0.49667113445100952</v>
      </c>
      <c r="I259" s="58">
        <v>0.49696227285711103</v>
      </c>
      <c r="J259" s="58">
        <v>0.50067016765177641</v>
      </c>
      <c r="K259" s="58">
        <v>0.49987640350684259</v>
      </c>
      <c r="L259" s="58">
        <v>0.50473237239348734</v>
      </c>
      <c r="M259" s="58">
        <v>0.51174166684977251</v>
      </c>
      <c r="N259" s="58">
        <v>0.51569950121948338</v>
      </c>
      <c r="O259" s="58">
        <v>0.52115697303948494</v>
      </c>
      <c r="P259" s="58">
        <v>0.52172002373052706</v>
      </c>
      <c r="Q259" s="58">
        <v>0.52394476060732842</v>
      </c>
      <c r="R259" s="58">
        <v>0.52532080156445815</v>
      </c>
      <c r="S259" s="58">
        <v>0.52507910175561889</v>
      </c>
      <c r="T259" s="58">
        <v>0.52634527916327656</v>
      </c>
      <c r="U259" s="58">
        <v>0.53076179385203304</v>
      </c>
      <c r="V259" s="58">
        <v>0.53458229878490471</v>
      </c>
      <c r="W259" s="58">
        <v>0.5377106633561084</v>
      </c>
      <c r="X259" s="58">
        <v>0.54086855375623344</v>
      </c>
      <c r="Y259" s="58">
        <v>0.54402644415635493</v>
      </c>
      <c r="Z259" s="61"/>
    </row>
    <row r="260" spans="1:26" ht="15" thickBot="1" x14ac:dyDescent="0.25">
      <c r="A260" s="61"/>
      <c r="B260" s="283" t="s">
        <v>440</v>
      </c>
      <c r="C260" s="59">
        <f t="shared" si="29"/>
        <v>2.2899999999999991</v>
      </c>
      <c r="D260" s="59">
        <v>2.2899999999999991</v>
      </c>
      <c r="E260" s="59">
        <v>2.3167563336336272</v>
      </c>
      <c r="F260" s="59">
        <v>2.3212345916371824</v>
      </c>
      <c r="G260" s="59">
        <v>2.3371097646722703</v>
      </c>
      <c r="H260" s="59">
        <v>2.2747537957856316</v>
      </c>
      <c r="I260" s="59">
        <v>2.2760872096855671</v>
      </c>
      <c r="J260" s="59">
        <v>2.2930693678451313</v>
      </c>
      <c r="K260" s="59">
        <v>2.2894339280613423</v>
      </c>
      <c r="L260" s="59">
        <v>2.3116742655621643</v>
      </c>
      <c r="M260" s="59">
        <v>2.3437768341719512</v>
      </c>
      <c r="N260" s="59">
        <v>2.3619037155852354</v>
      </c>
      <c r="O260" s="59">
        <v>2.3868989365208328</v>
      </c>
      <c r="P260" s="59">
        <v>2.3894777086858028</v>
      </c>
      <c r="Q260" s="59">
        <v>2.3996670035815413</v>
      </c>
      <c r="R260" s="59">
        <v>2.4059692711652012</v>
      </c>
      <c r="S260" s="59">
        <v>2.4048622860407285</v>
      </c>
      <c r="T260" s="59">
        <v>2.4106613785678093</v>
      </c>
      <c r="U260" s="59">
        <v>2.4308890158423111</v>
      </c>
      <c r="V260" s="59">
        <v>2.4483869284348714</v>
      </c>
      <c r="W260" s="59">
        <v>2.4627148381709745</v>
      </c>
      <c r="X260" s="59">
        <v>2.4771779762035386</v>
      </c>
      <c r="Y260" s="59">
        <v>2.4916411142361028</v>
      </c>
      <c r="Z260" s="61"/>
    </row>
    <row r="261" spans="1:26" ht="15" thickBot="1" x14ac:dyDescent="0.25">
      <c r="A261" s="61"/>
      <c r="B261" s="283" t="s">
        <v>438</v>
      </c>
      <c r="C261" s="58">
        <f t="shared" si="29"/>
        <v>1.6669540861757071</v>
      </c>
      <c r="D261" s="58">
        <v>1.6669540861757071</v>
      </c>
      <c r="E261" s="58">
        <v>1.6864307585257734</v>
      </c>
      <c r="F261" s="58">
        <v>1.6896906058960752</v>
      </c>
      <c r="G261" s="58">
        <v>1.7012465816862914</v>
      </c>
      <c r="H261" s="58">
        <v>1.6558559541172784</v>
      </c>
      <c r="I261" s="58">
        <v>1.6568265828286606</v>
      </c>
      <c r="J261" s="58">
        <v>1.6691883635868159</v>
      </c>
      <c r="K261" s="58">
        <v>1.6665420268171083</v>
      </c>
      <c r="L261" s="58">
        <v>1.6827313811729709</v>
      </c>
      <c r="M261" s="58">
        <v>1.7060997252431989</v>
      </c>
      <c r="N261" s="58">
        <v>1.7192947815931987</v>
      </c>
      <c r="O261" s="58">
        <v>1.7374894914942729</v>
      </c>
      <c r="P261" s="58">
        <v>1.7393666507945866</v>
      </c>
      <c r="Q261" s="58">
        <v>1.7467837192494784</v>
      </c>
      <c r="R261" s="58">
        <v>1.7513713134419504</v>
      </c>
      <c r="S261" s="58">
        <v>1.7505655084740113</v>
      </c>
      <c r="T261" s="58">
        <v>1.7547868276810554</v>
      </c>
      <c r="U261" s="58">
        <v>1.7695110820952138</v>
      </c>
      <c r="V261" s="58">
        <v>1.7822482947134297</v>
      </c>
      <c r="W261" s="58">
        <v>1.7926779749234605</v>
      </c>
      <c r="X261" s="58">
        <v>1.8032060915358201</v>
      </c>
      <c r="Y261" s="58">
        <v>1.8137342081481798</v>
      </c>
      <c r="Z261" s="61"/>
    </row>
    <row r="262" spans="1:26" x14ac:dyDescent="0.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sheetData>
  <mergeCells count="1">
    <mergeCell ref="B2:E2"/>
  </mergeCells>
  <pageMargins left="0.7" right="0.7" top="0.75" bottom="0.75" header="0.3" footer="0.3"/>
  <pageSetup paperSize="9" scale="37" orientation="landscape" verticalDpi="0" r:id="rId1"/>
  <rowBreaks count="4" manualBreakCount="4">
    <brk id="39" max="16383" man="1"/>
    <brk id="89" max="16383" man="1"/>
    <brk id="159" max="16383" man="1"/>
    <brk id="21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A1:Z79"/>
  <sheetViews>
    <sheetView zoomScaleNormal="100" workbookViewId="0"/>
  </sheetViews>
  <sheetFormatPr defaultColWidth="9" defaultRowHeight="12.75" x14ac:dyDescent="0.2"/>
  <cols>
    <col min="1" max="1" width="3.125" style="146" customWidth="1"/>
    <col min="2" max="2" width="8.75" style="146" customWidth="1"/>
    <col min="3" max="13" width="9.125" style="146" customWidth="1"/>
    <col min="14" max="25" width="9.25" style="146" customWidth="1"/>
    <col min="26" max="26" width="3.125" style="146" customWidth="1"/>
    <col min="27" max="16384" width="9" style="146"/>
  </cols>
  <sheetData>
    <row r="1" spans="1:26" ht="15" x14ac:dyDescent="0.25">
      <c r="A1" s="155"/>
      <c r="B1" s="147"/>
      <c r="C1" s="147"/>
      <c r="D1" s="147"/>
      <c r="E1" s="147"/>
      <c r="F1" s="147"/>
      <c r="G1" s="147"/>
      <c r="H1" s="147"/>
      <c r="I1" s="147"/>
      <c r="J1" s="147"/>
      <c r="K1" s="147"/>
      <c r="L1" s="147"/>
      <c r="M1" s="147"/>
      <c r="N1" s="147"/>
      <c r="O1" s="147"/>
      <c r="P1" s="147"/>
      <c r="Q1" s="147"/>
      <c r="R1" s="147"/>
      <c r="S1" s="147"/>
      <c r="T1" s="147"/>
      <c r="U1" s="147"/>
      <c r="V1" s="147"/>
      <c r="W1" s="147"/>
      <c r="X1" s="147"/>
      <c r="Y1" s="147"/>
      <c r="Z1" s="147"/>
    </row>
    <row r="2" spans="1:26" ht="20.25" thickBot="1" x14ac:dyDescent="0.35">
      <c r="A2" s="147"/>
      <c r="B2" s="340" t="s">
        <v>575</v>
      </c>
      <c r="C2" s="340"/>
      <c r="D2" s="340"/>
      <c r="E2" s="147"/>
      <c r="F2" s="147"/>
      <c r="G2" s="147"/>
      <c r="H2" s="147"/>
      <c r="I2" s="147"/>
      <c r="J2" s="147"/>
      <c r="K2" s="147"/>
      <c r="L2" s="147"/>
      <c r="M2" s="147"/>
      <c r="N2" s="147"/>
      <c r="O2" s="147"/>
      <c r="P2" s="147"/>
      <c r="Q2" s="147"/>
      <c r="R2" s="147"/>
      <c r="S2" s="147"/>
      <c r="T2" s="147"/>
      <c r="U2" s="147"/>
      <c r="V2" s="147"/>
      <c r="W2" s="147"/>
      <c r="X2" s="147"/>
      <c r="Y2" s="147"/>
      <c r="Z2" s="147"/>
    </row>
    <row r="3" spans="1:26" ht="13.5" thickTop="1" x14ac:dyDescent="0.2">
      <c r="A3" s="147"/>
      <c r="B3" s="60" t="s">
        <v>577</v>
      </c>
      <c r="C3" s="147"/>
      <c r="D3" s="147"/>
      <c r="E3" s="147"/>
      <c r="F3" s="147"/>
      <c r="G3" s="147"/>
      <c r="H3" s="147"/>
      <c r="I3" s="147"/>
      <c r="J3" s="147"/>
      <c r="K3" s="147"/>
      <c r="L3" s="147"/>
      <c r="M3" s="147"/>
      <c r="N3" s="147"/>
      <c r="O3" s="147"/>
      <c r="P3" s="147"/>
      <c r="Q3" s="147"/>
      <c r="R3" s="147"/>
      <c r="S3" s="147"/>
      <c r="T3" s="147"/>
      <c r="U3" s="147"/>
      <c r="V3" s="147"/>
      <c r="W3" s="147"/>
      <c r="X3" s="147"/>
      <c r="Y3" s="147"/>
      <c r="Z3" s="147"/>
    </row>
    <row r="4" spans="1:26" x14ac:dyDescent="0.2">
      <c r="A4" s="147"/>
      <c r="B4" s="147"/>
      <c r="C4" s="147"/>
      <c r="D4" s="147"/>
      <c r="E4" s="147"/>
      <c r="F4" s="147"/>
      <c r="G4" s="147"/>
      <c r="H4" s="147"/>
      <c r="I4" s="147"/>
      <c r="J4" s="147"/>
      <c r="K4" s="147"/>
      <c r="L4" s="147"/>
      <c r="M4" s="147"/>
      <c r="N4" s="147"/>
      <c r="O4" s="147"/>
      <c r="P4" s="147"/>
      <c r="Q4" s="147"/>
      <c r="R4" s="147"/>
      <c r="S4" s="147"/>
      <c r="T4" s="147"/>
      <c r="U4" s="147"/>
      <c r="V4" s="147"/>
      <c r="W4" s="147"/>
      <c r="X4" s="147"/>
      <c r="Y4" s="147"/>
      <c r="Z4" s="147"/>
    </row>
    <row r="5" spans="1:26" ht="15" thickBot="1" x14ac:dyDescent="0.25">
      <c r="A5" s="147"/>
      <c r="B5" s="288" t="s">
        <v>671</v>
      </c>
      <c r="C5" s="154"/>
      <c r="D5" s="154"/>
      <c r="E5" s="154"/>
      <c r="F5" s="154"/>
      <c r="G5" s="154"/>
      <c r="H5" s="154"/>
      <c r="I5" s="154"/>
      <c r="J5" s="154"/>
      <c r="K5" s="154"/>
      <c r="L5" s="154"/>
      <c r="M5" s="154"/>
      <c r="N5" s="154"/>
      <c r="O5" s="154"/>
      <c r="P5" s="154"/>
      <c r="Q5" s="154"/>
      <c r="R5" s="154"/>
      <c r="S5" s="154"/>
      <c r="T5" s="154"/>
      <c r="U5" s="154"/>
      <c r="V5" s="154"/>
      <c r="W5" s="154"/>
      <c r="X5" s="154"/>
      <c r="Y5" s="154"/>
      <c r="Z5" s="147"/>
    </row>
    <row r="6" spans="1:26" ht="33" customHeight="1" thickBot="1" x14ac:dyDescent="0.25">
      <c r="A6" s="147"/>
      <c r="B6" s="281"/>
      <c r="C6" s="281" t="s">
        <v>9</v>
      </c>
      <c r="D6" s="281" t="s">
        <v>10</v>
      </c>
      <c r="E6" s="281" t="s">
        <v>11</v>
      </c>
      <c r="F6" s="281" t="s">
        <v>12</v>
      </c>
      <c r="G6" s="281" t="s">
        <v>13</v>
      </c>
      <c r="H6" s="281" t="s">
        <v>14</v>
      </c>
      <c r="I6" s="281" t="s">
        <v>15</v>
      </c>
      <c r="J6" s="281" t="s">
        <v>16</v>
      </c>
      <c r="K6" s="281" t="s">
        <v>17</v>
      </c>
      <c r="L6" s="281" t="s">
        <v>18</v>
      </c>
      <c r="M6" s="281" t="s">
        <v>19</v>
      </c>
      <c r="N6" s="281" t="s">
        <v>20</v>
      </c>
      <c r="O6" s="281" t="s">
        <v>3</v>
      </c>
      <c r="P6" s="281" t="s">
        <v>58</v>
      </c>
      <c r="Q6" s="281" t="s">
        <v>59</v>
      </c>
      <c r="R6" s="281" t="s">
        <v>60</v>
      </c>
      <c r="S6" s="281" t="s">
        <v>61</v>
      </c>
      <c r="T6" s="281" t="s">
        <v>62</v>
      </c>
      <c r="U6" s="281" t="s">
        <v>63</v>
      </c>
      <c r="V6" s="281" t="s">
        <v>64</v>
      </c>
      <c r="W6" s="281" t="s">
        <v>65</v>
      </c>
      <c r="X6" s="281" t="s">
        <v>66</v>
      </c>
      <c r="Y6" s="281" t="s">
        <v>67</v>
      </c>
      <c r="Z6" s="147"/>
    </row>
    <row r="7" spans="1:26" ht="15" thickBot="1" x14ac:dyDescent="0.25">
      <c r="A7" s="147"/>
      <c r="B7" s="283" t="s">
        <v>345</v>
      </c>
      <c r="C7" s="172">
        <v>51.171521380000001</v>
      </c>
      <c r="D7" s="172">
        <v>132.3956905</v>
      </c>
      <c r="E7" s="172">
        <v>251.08734680000001</v>
      </c>
      <c r="F7" s="172">
        <v>408.31046429999998</v>
      </c>
      <c r="G7" s="172">
        <v>564.98039700000004</v>
      </c>
      <c r="H7" s="172">
        <v>720.25389889999997</v>
      </c>
      <c r="I7" s="172">
        <v>876.43041489999996</v>
      </c>
      <c r="J7" s="172">
        <v>1030.7443989999999</v>
      </c>
      <c r="K7" s="172">
        <v>1179.273195</v>
      </c>
      <c r="L7" s="172">
        <v>1324.3986299999999</v>
      </c>
      <c r="M7" s="172">
        <v>1465.4043670000001</v>
      </c>
      <c r="N7" s="172">
        <v>1602.209691</v>
      </c>
      <c r="O7" s="172">
        <v>1736.6534380000001</v>
      </c>
      <c r="P7" s="172">
        <v>1851.522383</v>
      </c>
      <c r="Q7" s="172">
        <v>1943.8412390000001</v>
      </c>
      <c r="R7" s="172">
        <v>2031.7912060000001</v>
      </c>
      <c r="S7" s="172">
        <v>2121.005592</v>
      </c>
      <c r="T7" s="172">
        <v>2209.3600529999999</v>
      </c>
      <c r="U7" s="172">
        <v>2299.1550649999999</v>
      </c>
      <c r="V7" s="172">
        <v>2387.5435080000002</v>
      </c>
      <c r="W7" s="172">
        <v>2474.5390830000001</v>
      </c>
      <c r="X7" s="172">
        <v>2518.31891</v>
      </c>
      <c r="Y7" s="172">
        <v>2606.5983620000002</v>
      </c>
      <c r="Z7" s="147"/>
    </row>
    <row r="8" spans="1:26" ht="15" thickBot="1" x14ac:dyDescent="0.25">
      <c r="A8" s="147"/>
      <c r="B8" s="283" t="s">
        <v>538</v>
      </c>
      <c r="C8" s="173">
        <v>27.5232077</v>
      </c>
      <c r="D8" s="173">
        <v>71.195205189999996</v>
      </c>
      <c r="E8" s="173">
        <v>136.6616903</v>
      </c>
      <c r="F8" s="173">
        <v>225.2731368</v>
      </c>
      <c r="G8" s="173">
        <v>305.48155079999998</v>
      </c>
      <c r="H8" s="173">
        <v>380.04245580000003</v>
      </c>
      <c r="I8" s="173">
        <v>448.25429300000002</v>
      </c>
      <c r="J8" s="173">
        <v>512.3847677</v>
      </c>
      <c r="K8" s="173">
        <v>572.39352670000005</v>
      </c>
      <c r="L8" s="173">
        <v>630.84965999999997</v>
      </c>
      <c r="M8" s="173">
        <v>688.65725520000001</v>
      </c>
      <c r="N8" s="173">
        <v>745.91520849999995</v>
      </c>
      <c r="O8" s="173">
        <v>802.7630259</v>
      </c>
      <c r="P8" s="173">
        <v>859.29981169999996</v>
      </c>
      <c r="Q8" s="173">
        <v>915.59178440000005</v>
      </c>
      <c r="R8" s="173">
        <v>970.52787650000005</v>
      </c>
      <c r="S8" s="173">
        <v>1025.3244030000001</v>
      </c>
      <c r="T8" s="173">
        <v>1080.0373030000001</v>
      </c>
      <c r="U8" s="173">
        <v>1131.973585</v>
      </c>
      <c r="V8" s="173">
        <v>1181.5158280000001</v>
      </c>
      <c r="W8" s="173">
        <v>1228.6441930000001</v>
      </c>
      <c r="X8" s="173">
        <v>1272.456201</v>
      </c>
      <c r="Y8" s="173">
        <v>1314.5075380000001</v>
      </c>
      <c r="Z8" s="147"/>
    </row>
    <row r="9" spans="1:26" ht="15" thickBot="1" x14ac:dyDescent="0.25">
      <c r="A9" s="147"/>
      <c r="B9" s="283" t="s">
        <v>346</v>
      </c>
      <c r="C9" s="172">
        <v>9.303004026</v>
      </c>
      <c r="D9" s="172">
        <v>24.233926960000002</v>
      </c>
      <c r="E9" s="172">
        <v>46.896286889999999</v>
      </c>
      <c r="F9" s="172">
        <v>77.294675920000003</v>
      </c>
      <c r="G9" s="172">
        <v>107.66283989999999</v>
      </c>
      <c r="H9" s="172">
        <v>137.99102619999999</v>
      </c>
      <c r="I9" s="172">
        <v>168.29391100000001</v>
      </c>
      <c r="J9" s="172">
        <v>199.6772828</v>
      </c>
      <c r="K9" s="172">
        <v>231.03092839999999</v>
      </c>
      <c r="L9" s="172">
        <v>262.33679869999997</v>
      </c>
      <c r="M9" s="172">
        <v>293.6127232</v>
      </c>
      <c r="N9" s="172">
        <v>324.91290300000003</v>
      </c>
      <c r="O9" s="172">
        <v>356.26200349999999</v>
      </c>
      <c r="P9" s="172">
        <v>386.57330630000001</v>
      </c>
      <c r="Q9" s="172">
        <v>414.76104450000003</v>
      </c>
      <c r="R9" s="172">
        <v>440.84136139999998</v>
      </c>
      <c r="S9" s="172">
        <v>461.5246631</v>
      </c>
      <c r="T9" s="172">
        <v>480.11932769999999</v>
      </c>
      <c r="U9" s="172">
        <v>498.83678149999997</v>
      </c>
      <c r="V9" s="172">
        <v>516.01650110000003</v>
      </c>
      <c r="W9" s="172">
        <v>533.2746846</v>
      </c>
      <c r="X9" s="172">
        <v>550.45449240000005</v>
      </c>
      <c r="Y9" s="172">
        <v>567.74183210000001</v>
      </c>
      <c r="Z9" s="147"/>
    </row>
    <row r="10" spans="1:26" ht="15" thickBot="1" x14ac:dyDescent="0.25">
      <c r="A10" s="147"/>
      <c r="B10" s="283" t="s">
        <v>540</v>
      </c>
      <c r="C10" s="173">
        <v>2.27530163</v>
      </c>
      <c r="D10" s="173">
        <v>5.7848339070000003</v>
      </c>
      <c r="E10" s="173">
        <v>11.052607910000001</v>
      </c>
      <c r="F10" s="173">
        <v>17.489914540000001</v>
      </c>
      <c r="G10" s="173">
        <v>23.36050333</v>
      </c>
      <c r="H10" s="173">
        <v>29.718378829999999</v>
      </c>
      <c r="I10" s="173">
        <v>33.157893629999997</v>
      </c>
      <c r="J10" s="173">
        <v>35.429636969999997</v>
      </c>
      <c r="K10" s="173">
        <v>36.405279800000002</v>
      </c>
      <c r="L10" s="173">
        <v>37.374037899999998</v>
      </c>
      <c r="M10" s="173">
        <v>38.120768679999998</v>
      </c>
      <c r="N10" s="173">
        <v>38.655846699999998</v>
      </c>
      <c r="O10" s="173">
        <v>39.273341680000001</v>
      </c>
      <c r="P10" s="173">
        <v>39.90548519</v>
      </c>
      <c r="Q10" s="173">
        <v>40.551860720000001</v>
      </c>
      <c r="R10" s="173">
        <v>41.209541860000002</v>
      </c>
      <c r="S10" s="173">
        <v>41.87638012</v>
      </c>
      <c r="T10" s="173">
        <v>42.550242310000002</v>
      </c>
      <c r="U10" s="173">
        <v>43.228879810000002</v>
      </c>
      <c r="V10" s="173">
        <v>43.910735649999999</v>
      </c>
      <c r="W10" s="173">
        <v>44.593276869999997</v>
      </c>
      <c r="X10" s="173">
        <v>45.272662889999999</v>
      </c>
      <c r="Y10" s="173">
        <v>45.954077359999999</v>
      </c>
      <c r="Z10" s="147"/>
    </row>
    <row r="11" spans="1:26" ht="15" thickBot="1" x14ac:dyDescent="0.25">
      <c r="A11" s="147"/>
      <c r="B11" s="283" t="s">
        <v>539</v>
      </c>
      <c r="C11" s="172">
        <v>29.061620250000001</v>
      </c>
      <c r="D11" s="172">
        <v>78.647592959999997</v>
      </c>
      <c r="E11" s="172">
        <v>155.4434033</v>
      </c>
      <c r="F11" s="172">
        <v>249.004783</v>
      </c>
      <c r="G11" s="172">
        <v>322.11251279999999</v>
      </c>
      <c r="H11" s="172">
        <v>388.15334940000002</v>
      </c>
      <c r="I11" s="172">
        <v>449.18351280000002</v>
      </c>
      <c r="J11" s="172">
        <v>510.12715409999998</v>
      </c>
      <c r="K11" s="172">
        <v>568.84323140000004</v>
      </c>
      <c r="L11" s="172">
        <v>626.16230089999999</v>
      </c>
      <c r="M11" s="172">
        <v>680.87832600000002</v>
      </c>
      <c r="N11" s="172">
        <v>734.48362669999995</v>
      </c>
      <c r="O11" s="172">
        <v>788.43208730000003</v>
      </c>
      <c r="P11" s="172">
        <v>842.7817781</v>
      </c>
      <c r="Q11" s="172">
        <v>897.59245069999997</v>
      </c>
      <c r="R11" s="172">
        <v>951.51767749999999</v>
      </c>
      <c r="S11" s="172">
        <v>1001.653021</v>
      </c>
      <c r="T11" s="172">
        <v>1048.4620930000001</v>
      </c>
      <c r="U11" s="172">
        <v>1092.355926</v>
      </c>
      <c r="V11" s="172">
        <v>1132.962749</v>
      </c>
      <c r="W11" s="172">
        <v>1171.044594</v>
      </c>
      <c r="X11" s="172">
        <v>1206.157864</v>
      </c>
      <c r="Y11" s="172">
        <v>1239.381085</v>
      </c>
      <c r="Z11" s="147"/>
    </row>
    <row r="12" spans="1:26" x14ac:dyDescent="0.2">
      <c r="A12" s="147"/>
      <c r="B12" s="147"/>
      <c r="C12" s="147"/>
      <c r="D12" s="147"/>
      <c r="E12" s="147"/>
      <c r="F12" s="147"/>
      <c r="G12" s="147"/>
      <c r="H12" s="147"/>
      <c r="I12" s="147"/>
      <c r="J12" s="147"/>
      <c r="K12" s="147"/>
      <c r="L12" s="147"/>
      <c r="M12" s="147"/>
      <c r="N12" s="147"/>
      <c r="O12" s="147"/>
      <c r="P12" s="147"/>
      <c r="Q12" s="147"/>
      <c r="R12" s="147"/>
      <c r="S12" s="147"/>
      <c r="T12" s="147"/>
      <c r="U12" s="147"/>
      <c r="V12" s="147"/>
      <c r="W12" s="147"/>
      <c r="X12" s="147"/>
      <c r="Y12" s="147"/>
      <c r="Z12" s="147"/>
    </row>
    <row r="13" spans="1:26" ht="15" thickBot="1" x14ac:dyDescent="0.25">
      <c r="A13" s="147"/>
      <c r="B13" s="288" t="s">
        <v>672</v>
      </c>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47"/>
    </row>
    <row r="14" spans="1:26" ht="33" customHeight="1" thickBot="1" x14ac:dyDescent="0.25">
      <c r="A14" s="147"/>
      <c r="B14" s="281"/>
      <c r="C14" s="281" t="str">
        <f t="shared" ref="C14:Y14" si="0">C6</f>
        <v>2017-18</v>
      </c>
      <c r="D14" s="281" t="str">
        <f t="shared" si="0"/>
        <v>2018-19</v>
      </c>
      <c r="E14" s="281" t="str">
        <f t="shared" si="0"/>
        <v>2019-20</v>
      </c>
      <c r="F14" s="281" t="str">
        <f t="shared" si="0"/>
        <v>2020-21</v>
      </c>
      <c r="G14" s="281" t="str">
        <f t="shared" si="0"/>
        <v>2021-22</v>
      </c>
      <c r="H14" s="281" t="str">
        <f t="shared" si="0"/>
        <v>2022-23</v>
      </c>
      <c r="I14" s="281" t="str">
        <f t="shared" si="0"/>
        <v>2023-24</v>
      </c>
      <c r="J14" s="281" t="str">
        <f t="shared" si="0"/>
        <v>2024-25</v>
      </c>
      <c r="K14" s="281" t="str">
        <f t="shared" si="0"/>
        <v>2025-26</v>
      </c>
      <c r="L14" s="281" t="str">
        <f t="shared" si="0"/>
        <v>2026-27</v>
      </c>
      <c r="M14" s="281" t="str">
        <f t="shared" si="0"/>
        <v>2027-28</v>
      </c>
      <c r="N14" s="281" t="str">
        <f t="shared" si="0"/>
        <v>2028-29</v>
      </c>
      <c r="O14" s="281" t="str">
        <f t="shared" si="0"/>
        <v>2029-30</v>
      </c>
      <c r="P14" s="281" t="str">
        <f t="shared" si="0"/>
        <v>2030-31</v>
      </c>
      <c r="Q14" s="281" t="str">
        <f t="shared" si="0"/>
        <v>2031-32</v>
      </c>
      <c r="R14" s="281" t="str">
        <f t="shared" si="0"/>
        <v>2032-33</v>
      </c>
      <c r="S14" s="281" t="str">
        <f t="shared" si="0"/>
        <v>2033-34</v>
      </c>
      <c r="T14" s="281" t="str">
        <f t="shared" si="0"/>
        <v>2034-35</v>
      </c>
      <c r="U14" s="281" t="str">
        <f t="shared" si="0"/>
        <v>2035-36</v>
      </c>
      <c r="V14" s="281" t="str">
        <f t="shared" si="0"/>
        <v>2036-37</v>
      </c>
      <c r="W14" s="281" t="str">
        <f t="shared" si="0"/>
        <v>2037-38</v>
      </c>
      <c r="X14" s="281" t="str">
        <f t="shared" si="0"/>
        <v>2038-39</v>
      </c>
      <c r="Y14" s="281" t="str">
        <f t="shared" si="0"/>
        <v>2039-40</v>
      </c>
      <c r="Z14" s="147"/>
    </row>
    <row r="15" spans="1:26" ht="15" thickBot="1" x14ac:dyDescent="0.25">
      <c r="A15" s="147"/>
      <c r="B15" s="283" t="s">
        <v>345</v>
      </c>
      <c r="C15" s="172">
        <v>47.399133274458933</v>
      </c>
      <c r="D15" s="172">
        <v>79.154397985082213</v>
      </c>
      <c r="E15" s="172">
        <v>121.33742752110656</v>
      </c>
      <c r="F15" s="172">
        <v>167.7588477203424</v>
      </c>
      <c r="G15" s="172">
        <v>230.46514514260255</v>
      </c>
      <c r="H15" s="172">
        <v>306.2132244402743</v>
      </c>
      <c r="I15" s="172">
        <v>398.33857791188507</v>
      </c>
      <c r="J15" s="172">
        <v>504.82653600356218</v>
      </c>
      <c r="K15" s="172">
        <v>627.77561461232881</v>
      </c>
      <c r="L15" s="172">
        <v>765.00437864383571</v>
      </c>
      <c r="M15" s="172">
        <v>915.46653924863438</v>
      </c>
      <c r="N15" s="172">
        <v>1079.4152381424658</v>
      </c>
      <c r="O15" s="172">
        <v>1258.7396936794521</v>
      </c>
      <c r="P15" s="172">
        <v>1462.9980063315106</v>
      </c>
      <c r="Q15" s="172">
        <v>1697.1755648442609</v>
      </c>
      <c r="R15" s="172">
        <v>1965.6771471657498</v>
      </c>
      <c r="S15" s="172">
        <v>2276.1157164452061</v>
      </c>
      <c r="T15" s="172">
        <v>2636.5452519178129</v>
      </c>
      <c r="U15" s="172">
        <v>3036.8169586352451</v>
      </c>
      <c r="V15" s="172">
        <v>3468.687355663013</v>
      </c>
      <c r="W15" s="172">
        <v>3889.361107620547</v>
      </c>
      <c r="X15" s="172">
        <v>4267.6229616424671</v>
      </c>
      <c r="Y15" s="172">
        <v>4590.4483712199435</v>
      </c>
      <c r="Z15" s="147"/>
    </row>
    <row r="16" spans="1:26" ht="15" thickBot="1" x14ac:dyDescent="0.25">
      <c r="A16" s="147"/>
      <c r="B16" s="283" t="s">
        <v>538</v>
      </c>
      <c r="C16" s="173">
        <v>47.30563476772604</v>
      </c>
      <c r="D16" s="173">
        <v>75.457640332397261</v>
      </c>
      <c r="E16" s="173">
        <v>115.21395018879781</v>
      </c>
      <c r="F16" s="173">
        <v>163.64952124808215</v>
      </c>
      <c r="G16" s="173">
        <v>223.06874910506806</v>
      </c>
      <c r="H16" s="173">
        <v>292.9019978739729</v>
      </c>
      <c r="I16" s="173">
        <v>375.01923964480864</v>
      </c>
      <c r="J16" s="173">
        <v>467.52595879452048</v>
      </c>
      <c r="K16" s="173">
        <v>569.85488506712329</v>
      </c>
      <c r="L16" s="173">
        <v>684.29270229588997</v>
      </c>
      <c r="M16" s="173">
        <v>808.89144132240438</v>
      </c>
      <c r="N16" s="173">
        <v>946.40784314657458</v>
      </c>
      <c r="O16" s="173">
        <v>1108.1497708657539</v>
      </c>
      <c r="P16" s="173">
        <v>1298.7703554616442</v>
      </c>
      <c r="Q16" s="173">
        <v>1532.776718088794</v>
      </c>
      <c r="R16" s="173">
        <v>1815.07908990137</v>
      </c>
      <c r="S16" s="173">
        <v>2145.6653009438369</v>
      </c>
      <c r="T16" s="173">
        <v>2512.8671369725989</v>
      </c>
      <c r="U16" s="173">
        <v>2872.0232770805978</v>
      </c>
      <c r="V16" s="173">
        <v>3191.025770217811</v>
      </c>
      <c r="W16" s="173">
        <v>3454.557313975346</v>
      </c>
      <c r="X16" s="173">
        <v>3670.2722838397312</v>
      </c>
      <c r="Y16" s="173">
        <v>3851.6770423565649</v>
      </c>
      <c r="Z16" s="147"/>
    </row>
    <row r="17" spans="1:26" ht="15" thickBot="1" x14ac:dyDescent="0.25">
      <c r="A17" s="147"/>
      <c r="B17" s="283" t="s">
        <v>346</v>
      </c>
      <c r="C17" s="172">
        <v>29.345312000500009</v>
      </c>
      <c r="D17" s="172">
        <v>49.545569022287687</v>
      </c>
      <c r="E17" s="172">
        <v>75.779870677185826</v>
      </c>
      <c r="F17" s="172">
        <v>107.60323820753419</v>
      </c>
      <c r="G17" s="172">
        <v>145.23988376438359</v>
      </c>
      <c r="H17" s="172">
        <v>187.09115338493191</v>
      </c>
      <c r="I17" s="172">
        <v>232.0715038893444</v>
      </c>
      <c r="J17" s="172">
        <v>282.19287960410929</v>
      </c>
      <c r="K17" s="172">
        <v>336.73338380821946</v>
      </c>
      <c r="L17" s="172">
        <v>398.0070209342465</v>
      </c>
      <c r="M17" s="172">
        <v>468.55440855054707</v>
      </c>
      <c r="N17" s="172">
        <v>547.9523225890407</v>
      </c>
      <c r="O17" s="172">
        <v>629.40948886849287</v>
      </c>
      <c r="P17" s="172">
        <v>704.23289882876804</v>
      </c>
      <c r="Q17" s="172">
        <v>772.21852799726707</v>
      </c>
      <c r="R17" s="172">
        <v>835.38098393561597</v>
      </c>
      <c r="S17" s="172">
        <v>894.78402813424691</v>
      </c>
      <c r="T17" s="172">
        <v>951.26469237260198</v>
      </c>
      <c r="U17" s="172">
        <v>1004.9796461325141</v>
      </c>
      <c r="V17" s="172">
        <v>1055.8334738150691</v>
      </c>
      <c r="W17" s="172">
        <v>1103.703107224658</v>
      </c>
      <c r="X17" s="172">
        <v>1149.4091950643831</v>
      </c>
      <c r="Y17" s="172">
        <v>1191.876985419399</v>
      </c>
      <c r="Z17" s="147"/>
    </row>
    <row r="18" spans="1:26" ht="15" thickBot="1" x14ac:dyDescent="0.25">
      <c r="A18" s="147"/>
      <c r="B18" s="283" t="s">
        <v>540</v>
      </c>
      <c r="C18" s="173">
        <v>2.6025087929347981</v>
      </c>
      <c r="D18" s="173">
        <v>4.2462772524356156</v>
      </c>
      <c r="E18" s="173">
        <v>6.5075346023620195</v>
      </c>
      <c r="F18" s="173">
        <v>9.4377521227945174</v>
      </c>
      <c r="G18" s="173">
        <v>13.177090421438395</v>
      </c>
      <c r="H18" s="173">
        <v>17.856349967999993</v>
      </c>
      <c r="I18" s="173">
        <v>23.600953003866167</v>
      </c>
      <c r="J18" s="173">
        <v>31.260405689041086</v>
      </c>
      <c r="K18" s="173">
        <v>40.281226016986281</v>
      </c>
      <c r="L18" s="173">
        <v>50.690897426849354</v>
      </c>
      <c r="M18" s="173">
        <v>62.697529282786903</v>
      </c>
      <c r="N18" s="173">
        <v>76.041644997260363</v>
      </c>
      <c r="O18" s="173">
        <v>90.638332176712339</v>
      </c>
      <c r="P18" s="173">
        <v>106.39834864246582</v>
      </c>
      <c r="Q18" s="173">
        <v>123.68591861475416</v>
      </c>
      <c r="R18" s="173">
        <v>142.2182946726025</v>
      </c>
      <c r="S18" s="173">
        <v>162.15093601095938</v>
      </c>
      <c r="T18" s="173">
        <v>184.19574140410958</v>
      </c>
      <c r="U18" s="173">
        <v>208.87566179371569</v>
      </c>
      <c r="V18" s="173">
        <v>236.14401674109592</v>
      </c>
      <c r="W18" s="173">
        <v>266.22014407260281</v>
      </c>
      <c r="X18" s="173">
        <v>298.85382346712362</v>
      </c>
      <c r="Y18" s="173">
        <v>333.4100638729509</v>
      </c>
      <c r="Z18" s="147"/>
    </row>
    <row r="19" spans="1:26" ht="15" thickBot="1" x14ac:dyDescent="0.25">
      <c r="A19" s="147"/>
      <c r="B19" s="283" t="s">
        <v>539</v>
      </c>
      <c r="C19" s="172">
        <v>30.588453854534233</v>
      </c>
      <c r="D19" s="172">
        <v>51.228429792246558</v>
      </c>
      <c r="E19" s="172">
        <v>79.406316113387959</v>
      </c>
      <c r="F19" s="172">
        <v>116.74601641684926</v>
      </c>
      <c r="G19" s="172">
        <v>169.38749179821906</v>
      </c>
      <c r="H19" s="172">
        <v>235.29918894246566</v>
      </c>
      <c r="I19" s="172">
        <v>318.44228969535556</v>
      </c>
      <c r="J19" s="172">
        <v>417.83027801095903</v>
      </c>
      <c r="K19" s="172">
        <v>536.12905825616394</v>
      </c>
      <c r="L19" s="172">
        <v>671.42323349726041</v>
      </c>
      <c r="M19" s="172">
        <v>822.78196542349747</v>
      </c>
      <c r="N19" s="172">
        <v>990.39978542739755</v>
      </c>
      <c r="O19" s="172">
        <v>1180.4712680534244</v>
      </c>
      <c r="P19" s="172">
        <v>1396.8428566369864</v>
      </c>
      <c r="Q19" s="172">
        <v>1652.335390103829</v>
      </c>
      <c r="R19" s="172">
        <v>1971.835812643835</v>
      </c>
      <c r="S19" s="172">
        <v>2370.1290928178091</v>
      </c>
      <c r="T19" s="172">
        <v>2856.4074494164406</v>
      </c>
      <c r="U19" s="172">
        <v>3413.8588687008169</v>
      </c>
      <c r="V19" s="172">
        <v>3999.0364764575379</v>
      </c>
      <c r="W19" s="172">
        <v>4577.0567472917883</v>
      </c>
      <c r="X19" s="172">
        <v>5082.1923632383532</v>
      </c>
      <c r="Y19" s="172">
        <v>5509.1401237035516</v>
      </c>
      <c r="Z19" s="147"/>
    </row>
    <row r="20" spans="1:26" x14ac:dyDescent="0.2">
      <c r="A20" s="147"/>
      <c r="B20" s="147"/>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row>
    <row r="21" spans="1:26" ht="15" thickBot="1" x14ac:dyDescent="0.25">
      <c r="A21" s="147"/>
      <c r="B21" s="288" t="s">
        <v>673</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47"/>
    </row>
    <row r="22" spans="1:26" ht="33" customHeight="1" thickBot="1" x14ac:dyDescent="0.25">
      <c r="A22" s="147"/>
      <c r="B22" s="281"/>
      <c r="C22" s="281" t="str">
        <f t="shared" ref="C22:Y22" si="1">C6</f>
        <v>2017-18</v>
      </c>
      <c r="D22" s="281" t="str">
        <f t="shared" si="1"/>
        <v>2018-19</v>
      </c>
      <c r="E22" s="281" t="str">
        <f t="shared" si="1"/>
        <v>2019-20</v>
      </c>
      <c r="F22" s="281" t="str">
        <f t="shared" si="1"/>
        <v>2020-21</v>
      </c>
      <c r="G22" s="281" t="str">
        <f t="shared" si="1"/>
        <v>2021-22</v>
      </c>
      <c r="H22" s="281" t="str">
        <f t="shared" si="1"/>
        <v>2022-23</v>
      </c>
      <c r="I22" s="281" t="str">
        <f t="shared" si="1"/>
        <v>2023-24</v>
      </c>
      <c r="J22" s="281" t="str">
        <f t="shared" si="1"/>
        <v>2024-25</v>
      </c>
      <c r="K22" s="281" t="str">
        <f t="shared" si="1"/>
        <v>2025-26</v>
      </c>
      <c r="L22" s="281" t="str">
        <f t="shared" si="1"/>
        <v>2026-27</v>
      </c>
      <c r="M22" s="281" t="str">
        <f t="shared" si="1"/>
        <v>2027-28</v>
      </c>
      <c r="N22" s="281" t="str">
        <f t="shared" si="1"/>
        <v>2028-29</v>
      </c>
      <c r="O22" s="281" t="str">
        <f t="shared" si="1"/>
        <v>2029-30</v>
      </c>
      <c r="P22" s="281" t="str">
        <f t="shared" si="1"/>
        <v>2030-31</v>
      </c>
      <c r="Q22" s="281" t="str">
        <f t="shared" si="1"/>
        <v>2031-32</v>
      </c>
      <c r="R22" s="281" t="str">
        <f t="shared" si="1"/>
        <v>2032-33</v>
      </c>
      <c r="S22" s="281" t="str">
        <f t="shared" si="1"/>
        <v>2033-34</v>
      </c>
      <c r="T22" s="281" t="str">
        <f t="shared" si="1"/>
        <v>2034-35</v>
      </c>
      <c r="U22" s="281" t="str">
        <f t="shared" si="1"/>
        <v>2035-36</v>
      </c>
      <c r="V22" s="281" t="str">
        <f t="shared" si="1"/>
        <v>2036-37</v>
      </c>
      <c r="W22" s="281" t="str">
        <f t="shared" si="1"/>
        <v>2037-38</v>
      </c>
      <c r="X22" s="281" t="str">
        <f t="shared" si="1"/>
        <v>2038-39</v>
      </c>
      <c r="Y22" s="281" t="str">
        <f t="shared" si="1"/>
        <v>2039-40</v>
      </c>
      <c r="Z22" s="147"/>
    </row>
    <row r="23" spans="1:26" ht="15" thickBot="1" x14ac:dyDescent="0.25">
      <c r="A23" s="147"/>
      <c r="B23" s="289">
        <v>0.45</v>
      </c>
      <c r="C23" s="26">
        <v>0</v>
      </c>
      <c r="D23" s="26">
        <v>5.6632990884486208E-2</v>
      </c>
      <c r="E23" s="26">
        <v>0.10019129217875594</v>
      </c>
      <c r="F23" s="26">
        <v>0.13731985755448123</v>
      </c>
      <c r="G23" s="26">
        <v>0.16970465936817558</v>
      </c>
      <c r="H23" s="26">
        <v>0.19828555720826962</v>
      </c>
      <c r="I23" s="26">
        <v>0.22369629610653546</v>
      </c>
      <c r="J23" s="26">
        <v>0.24640580769082276</v>
      </c>
      <c r="K23" s="26">
        <v>0.26678032898970183</v>
      </c>
      <c r="L23" s="26">
        <v>0.28511599122827869</v>
      </c>
      <c r="M23" s="26">
        <v>0.30165801955245036</v>
      </c>
      <c r="N23" s="26">
        <v>0.31661301486957466</v>
      </c>
      <c r="O23" s="26">
        <v>0.33015730645516722</v>
      </c>
      <c r="P23" s="26">
        <v>0.34244290596032484</v>
      </c>
      <c r="Q23" s="26">
        <v>0.35360191159204807</v>
      </c>
      <c r="R23" s="26">
        <v>0.3637498638821085</v>
      </c>
      <c r="S23" s="26">
        <v>0.37298836497645066</v>
      </c>
      <c r="T23" s="26">
        <v>0.38140716404028002</v>
      </c>
      <c r="U23" s="26">
        <v>0.38908584524418321</v>
      </c>
      <c r="V23" s="26">
        <v>0.39609521316538354</v>
      </c>
      <c r="W23" s="26">
        <v>0.40249844330919499</v>
      </c>
      <c r="X23" s="26">
        <v>0.40835204723724144</v>
      </c>
      <c r="Y23" s="26">
        <v>0.41370668922658665</v>
      </c>
      <c r="Z23" s="147"/>
    </row>
    <row r="24" spans="1:26" ht="15" thickBot="1" x14ac:dyDescent="0.25">
      <c r="A24" s="147"/>
      <c r="B24" s="289">
        <v>0.9</v>
      </c>
      <c r="C24" s="124">
        <v>0</v>
      </c>
      <c r="D24" s="124">
        <v>0.11326598176897242</v>
      </c>
      <c r="E24" s="124">
        <v>0.20038258435751188</v>
      </c>
      <c r="F24" s="124">
        <v>0.27463971510896246</v>
      </c>
      <c r="G24" s="124">
        <v>0.33940931873635116</v>
      </c>
      <c r="H24" s="124">
        <v>0.39657111441653925</v>
      </c>
      <c r="I24" s="124">
        <v>0.44739259221307093</v>
      </c>
      <c r="J24" s="124">
        <v>0.49281161538164553</v>
      </c>
      <c r="K24" s="124">
        <v>0.53356065797940366</v>
      </c>
      <c r="L24" s="124">
        <v>0.57023198245655737</v>
      </c>
      <c r="M24" s="124">
        <v>0.60331603910490073</v>
      </c>
      <c r="N24" s="124">
        <v>0.63322602973914932</v>
      </c>
      <c r="O24" s="124">
        <v>0.66031461291033444</v>
      </c>
      <c r="P24" s="124">
        <v>0.68488581192064968</v>
      </c>
      <c r="Q24" s="124">
        <v>0.70720382318409614</v>
      </c>
      <c r="R24" s="124">
        <v>0.72749972776421701</v>
      </c>
      <c r="S24" s="124">
        <v>0.74597672995290132</v>
      </c>
      <c r="T24" s="124">
        <v>0.76281432808056004</v>
      </c>
      <c r="U24" s="124">
        <v>0.77817169048836643</v>
      </c>
      <c r="V24" s="124">
        <v>0.79219042633076708</v>
      </c>
      <c r="W24" s="124">
        <v>0.80499688661838997</v>
      </c>
      <c r="X24" s="124">
        <v>0.81670409447448289</v>
      </c>
      <c r="Y24" s="124">
        <v>0.82741337845317331</v>
      </c>
      <c r="Z24" s="147"/>
    </row>
    <row r="25" spans="1:26" ht="15" thickBot="1" x14ac:dyDescent="0.25">
      <c r="A25" s="147"/>
      <c r="B25" s="289">
        <v>0.1</v>
      </c>
      <c r="C25" s="26">
        <v>0</v>
      </c>
      <c r="D25" s="26">
        <v>1.258510908544138E-2</v>
      </c>
      <c r="E25" s="26">
        <v>2.22647315952791E-2</v>
      </c>
      <c r="F25" s="26">
        <v>3.0515523900995829E-2</v>
      </c>
      <c r="G25" s="26">
        <v>3.7712146526261238E-2</v>
      </c>
      <c r="H25" s="26">
        <v>4.4063457157393252E-2</v>
      </c>
      <c r="I25" s="26">
        <v>4.9710288023674554E-2</v>
      </c>
      <c r="J25" s="26">
        <v>5.475684615351617E-2</v>
      </c>
      <c r="K25" s="26">
        <v>5.9284517553267073E-2</v>
      </c>
      <c r="L25" s="26">
        <v>6.3359109161839719E-2</v>
      </c>
      <c r="M25" s="26">
        <v>6.7035115456100081E-2</v>
      </c>
      <c r="N25" s="26">
        <v>7.0358447748794378E-2</v>
      </c>
      <c r="O25" s="26">
        <v>7.3368290323370486E-2</v>
      </c>
      <c r="P25" s="26">
        <v>7.6098423546738847E-2</v>
      </c>
      <c r="Q25" s="26">
        <v>7.8578202576010683E-2</v>
      </c>
      <c r="R25" s="26">
        <v>8.0833303084913002E-2</v>
      </c>
      <c r="S25" s="26">
        <v>8.2886303328100153E-2</v>
      </c>
      <c r="T25" s="26">
        <v>8.4757147564506682E-2</v>
      </c>
      <c r="U25" s="26">
        <v>8.6463521165374049E-2</v>
      </c>
      <c r="V25" s="26">
        <v>8.8021158481196349E-2</v>
      </c>
      <c r="W25" s="26">
        <v>8.9444098513154435E-2</v>
      </c>
      <c r="X25" s="26">
        <v>9.0744899386053665E-2</v>
      </c>
      <c r="Y25" s="26">
        <v>9.1934819828130371E-2</v>
      </c>
      <c r="Z25" s="147"/>
    </row>
    <row r="26" spans="1:26" x14ac:dyDescent="0.2">
      <c r="A26" s="147"/>
      <c r="B26" s="147"/>
      <c r="C26" s="147"/>
      <c r="D26" s="147"/>
      <c r="E26" s="147"/>
      <c r="F26" s="147"/>
      <c r="G26" s="147"/>
      <c r="H26" s="147"/>
      <c r="I26" s="147"/>
      <c r="J26" s="147"/>
      <c r="K26" s="147"/>
      <c r="L26" s="147"/>
      <c r="M26" s="147"/>
      <c r="N26" s="147"/>
      <c r="O26" s="147"/>
      <c r="P26" s="147"/>
      <c r="Q26" s="147"/>
      <c r="R26" s="147"/>
      <c r="S26" s="147"/>
      <c r="T26" s="147"/>
      <c r="U26" s="147"/>
      <c r="V26" s="147"/>
      <c r="W26" s="147"/>
      <c r="X26" s="147"/>
      <c r="Y26" s="147"/>
      <c r="Z26" s="147"/>
    </row>
    <row r="27" spans="1:26" ht="15" thickBot="1" x14ac:dyDescent="0.25">
      <c r="A27" s="147"/>
      <c r="B27" s="288" t="s">
        <v>579</v>
      </c>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47"/>
    </row>
    <row r="28" spans="1:26" ht="33" customHeight="1" thickBot="1" x14ac:dyDescent="0.25">
      <c r="A28" s="147"/>
      <c r="B28" s="281"/>
      <c r="C28" s="281" t="s">
        <v>9</v>
      </c>
      <c r="D28" s="281" t="s">
        <v>10</v>
      </c>
      <c r="E28" s="281" t="s">
        <v>11</v>
      </c>
      <c r="F28" s="281" t="s">
        <v>12</v>
      </c>
      <c r="G28" s="281" t="s">
        <v>13</v>
      </c>
      <c r="H28" s="281" t="s">
        <v>14</v>
      </c>
      <c r="I28" s="281" t="s">
        <v>15</v>
      </c>
      <c r="J28" s="281" t="s">
        <v>16</v>
      </c>
      <c r="K28" s="281" t="s">
        <v>17</v>
      </c>
      <c r="L28" s="281" t="s">
        <v>18</v>
      </c>
      <c r="M28" s="281" t="s">
        <v>19</v>
      </c>
      <c r="N28" s="281" t="s">
        <v>20</v>
      </c>
      <c r="O28" s="281" t="s">
        <v>3</v>
      </c>
      <c r="P28" s="281" t="s">
        <v>58</v>
      </c>
      <c r="Q28" s="281" t="s">
        <v>59</v>
      </c>
      <c r="R28" s="281" t="s">
        <v>60</v>
      </c>
      <c r="S28" s="281" t="s">
        <v>61</v>
      </c>
      <c r="T28" s="281" t="s">
        <v>62</v>
      </c>
      <c r="U28" s="281" t="s">
        <v>63</v>
      </c>
      <c r="V28" s="281" t="s">
        <v>64</v>
      </c>
      <c r="W28" s="281" t="s">
        <v>65</v>
      </c>
      <c r="X28" s="281" t="s">
        <v>66</v>
      </c>
      <c r="Y28" s="281" t="s">
        <v>67</v>
      </c>
      <c r="Z28" s="147"/>
    </row>
    <row r="29" spans="1:26" ht="15" thickBot="1" x14ac:dyDescent="0.25">
      <c r="A29" s="147"/>
      <c r="B29" s="283" t="s">
        <v>345</v>
      </c>
      <c r="C29" s="172">
        <f t="shared" ref="C29:Y29" si="2">C7*C$23</f>
        <v>0</v>
      </c>
      <c r="D29" s="172">
        <f t="shared" si="2"/>
        <v>7.4979639332317571</v>
      </c>
      <c r="E29" s="172">
        <f t="shared" si="2"/>
        <v>25.156765725627423</v>
      </c>
      <c r="F29" s="172">
        <f t="shared" si="2"/>
        <v>56.069134795680093</v>
      </c>
      <c r="G29" s="172">
        <f t="shared" si="2"/>
        <v>95.879805822581616</v>
      </c>
      <c r="H29" s="172">
        <f t="shared" si="2"/>
        <v>142.8159456748152</v>
      </c>
      <c r="I29" s="172">
        <f t="shared" si="2"/>
        <v>196.05423760824411</v>
      </c>
      <c r="J29" s="172">
        <f t="shared" si="2"/>
        <v>253.98140615838668</v>
      </c>
      <c r="K29" s="172">
        <f t="shared" si="2"/>
        <v>314.60689093083681</v>
      </c>
      <c r="L29" s="172">
        <f t="shared" si="2"/>
        <v>377.6072281738243</v>
      </c>
      <c r="M29" s="172">
        <f t="shared" si="2"/>
        <v>442.0509791927322</v>
      </c>
      <c r="N29" s="172">
        <f t="shared" si="2"/>
        <v>507.28044072075966</v>
      </c>
      <c r="O29" s="172">
        <f t="shared" si="2"/>
        <v>573.36882133618576</v>
      </c>
      <c r="P29" s="172">
        <f t="shared" si="2"/>
        <v>634.04070528510556</v>
      </c>
      <c r="Q29" s="172">
        <f t="shared" si="2"/>
        <v>687.34597794185515</v>
      </c>
      <c r="R29" s="172">
        <f t="shared" si="2"/>
        <v>739.06377461936506</v>
      </c>
      <c r="S29" s="172">
        <f t="shared" si="2"/>
        <v>791.1104078659888</v>
      </c>
      <c r="T29" s="172">
        <f t="shared" si="2"/>
        <v>842.66575215861269</v>
      </c>
      <c r="U29" s="172">
        <f t="shared" si="2"/>
        <v>894.56869181296997</v>
      </c>
      <c r="V29" s="172">
        <f t="shared" si="2"/>
        <v>945.6945547428877</v>
      </c>
      <c r="W29" s="172">
        <f t="shared" si="2"/>
        <v>995.99812881526293</v>
      </c>
      <c r="X29" s="172">
        <f t="shared" si="2"/>
        <v>1028.3606824947583</v>
      </c>
      <c r="Y29" s="172">
        <f t="shared" si="2"/>
        <v>1078.3671784864639</v>
      </c>
      <c r="Z29" s="147"/>
    </row>
    <row r="30" spans="1:26" ht="15" thickBot="1" x14ac:dyDescent="0.25">
      <c r="A30" s="147"/>
      <c r="B30" s="283" t="s">
        <v>538</v>
      </c>
      <c r="C30" s="173">
        <f t="shared" ref="C30:Y30" si="3">C8*C$23</f>
        <v>0</v>
      </c>
      <c r="D30" s="173">
        <f t="shared" si="3"/>
        <v>4.0319974065443951</v>
      </c>
      <c r="E30" s="173">
        <f t="shared" si="3"/>
        <v>13.692311342489957</v>
      </c>
      <c r="F30" s="173">
        <f t="shared" si="3"/>
        <v>30.934475056227164</v>
      </c>
      <c r="G30" s="173">
        <f t="shared" si="3"/>
        <v>51.841642521776024</v>
      </c>
      <c r="H30" s="173">
        <f t="shared" si="3"/>
        <v>75.356930111102187</v>
      </c>
      <c r="I30" s="173">
        <f t="shared" si="3"/>
        <v>100.27282505795371</v>
      </c>
      <c r="J30" s="173">
        <f t="shared" si="3"/>
        <v>126.25458253359309</v>
      </c>
      <c r="K30" s="173">
        <f t="shared" si="3"/>
        <v>152.70333336460169</v>
      </c>
      <c r="L30" s="173">
        <f t="shared" si="3"/>
        <v>179.86532612692258</v>
      </c>
      <c r="M30" s="173">
        <f t="shared" si="3"/>
        <v>207.73898375405841</v>
      </c>
      <c r="N30" s="173">
        <f t="shared" si="3"/>
        <v>236.16646300025238</v>
      </c>
      <c r="O30" s="173">
        <f t="shared" si="3"/>
        <v>265.03807835294361</v>
      </c>
      <c r="P30" s="173">
        <f t="shared" si="3"/>
        <v>294.26112460970791</v>
      </c>
      <c r="Q30" s="173">
        <f t="shared" si="3"/>
        <v>323.75500520181436</v>
      </c>
      <c r="R30" s="173">
        <f t="shared" si="3"/>
        <v>353.0293829706668</v>
      </c>
      <c r="S30" s="173">
        <f t="shared" si="3"/>
        <v>382.43407264542543</v>
      </c>
      <c r="T30" s="173">
        <f t="shared" si="3"/>
        <v>411.93396479494265</v>
      </c>
      <c r="U30" s="173">
        <f t="shared" si="3"/>
        <v>440.43489911381323</v>
      </c>
      <c r="V30" s="173">
        <f t="shared" si="3"/>
        <v>467.99276374993468</v>
      </c>
      <c r="W30" s="173">
        <f t="shared" si="3"/>
        <v>494.52737506338218</v>
      </c>
      <c r="X30" s="173">
        <f t="shared" si="3"/>
        <v>519.61009469807277</v>
      </c>
      <c r="Y30" s="173">
        <f t="shared" si="3"/>
        <v>543.8205615093716</v>
      </c>
      <c r="Z30" s="147"/>
    </row>
    <row r="31" spans="1:26" ht="15" thickBot="1" x14ac:dyDescent="0.25">
      <c r="A31" s="147"/>
      <c r="B31" s="283" t="s">
        <v>346</v>
      </c>
      <c r="C31" s="172">
        <f t="shared" ref="C31:Y31" si="4">C9*C$23</f>
        <v>0</v>
      </c>
      <c r="D31" s="172">
        <f t="shared" si="4"/>
        <v>1.3724397646209847</v>
      </c>
      <c r="E31" s="172">
        <f t="shared" si="4"/>
        <v>4.6985995818947517</v>
      </c>
      <c r="F31" s="172">
        <f t="shared" si="4"/>
        <v>10.614093887054191</v>
      </c>
      <c r="G31" s="172">
        <f t="shared" si="4"/>
        <v>18.270885571839923</v>
      </c>
      <c r="H31" s="172">
        <f t="shared" si="4"/>
        <v>27.361627519807932</v>
      </c>
      <c r="I31" s="172">
        <f t="shared" si="4"/>
        <v>37.646724547982927</v>
      </c>
      <c r="J31" s="172">
        <f t="shared" si="4"/>
        <v>49.201642145842833</v>
      </c>
      <c r="K31" s="172">
        <f t="shared" si="4"/>
        <v>61.634507085348247</v>
      </c>
      <c r="L31" s="172">
        <f t="shared" si="4"/>
        <v>74.79641639700391</v>
      </c>
      <c r="M31" s="172">
        <f t="shared" si="4"/>
        <v>88.570632595913793</v>
      </c>
      <c r="N31" s="172">
        <f t="shared" si="4"/>
        <v>102.87165378885568</v>
      </c>
      <c r="O31" s="172">
        <f t="shared" si="4"/>
        <v>117.62250346788136</v>
      </c>
      <c r="P31" s="172">
        <f t="shared" si="4"/>
        <v>132.37928637606277</v>
      </c>
      <c r="Q31" s="172">
        <f t="shared" si="4"/>
        <v>146.66029818911451</v>
      </c>
      <c r="R31" s="172">
        <f t="shared" si="4"/>
        <v>160.35598520285339</v>
      </c>
      <c r="S31" s="172">
        <f t="shared" si="4"/>
        <v>172.14332948597624</v>
      </c>
      <c r="T31" s="172">
        <f t="shared" si="4"/>
        <v>183.12095117898286</v>
      </c>
      <c r="U31" s="172">
        <f t="shared" si="4"/>
        <v>194.09033076881542</v>
      </c>
      <c r="V31" s="172">
        <f t="shared" si="4"/>
        <v>204.39166600005987</v>
      </c>
      <c r="W31" s="172">
        <f t="shared" si="4"/>
        <v>214.64223040770193</v>
      </c>
      <c r="X31" s="172">
        <f t="shared" si="4"/>
        <v>224.77921888247658</v>
      </c>
      <c r="Y31" s="172">
        <f t="shared" si="4"/>
        <v>234.87859369352765</v>
      </c>
      <c r="Z31" s="147"/>
    </row>
    <row r="32" spans="1:26" ht="15" thickBot="1" x14ac:dyDescent="0.25">
      <c r="A32" s="147"/>
      <c r="B32" s="283" t="s">
        <v>540</v>
      </c>
      <c r="C32" s="173">
        <f t="shared" ref="C32:Y32" si="5">C10*C$23</f>
        <v>0</v>
      </c>
      <c r="D32" s="173">
        <f t="shared" si="5"/>
        <v>0.32761244592339778</v>
      </c>
      <c r="E32" s="173">
        <f t="shared" si="5"/>
        <v>1.1073750684480392</v>
      </c>
      <c r="F32" s="173">
        <f t="shared" si="5"/>
        <v>2.4017125732728504</v>
      </c>
      <c r="G32" s="173">
        <f t="shared" si="5"/>
        <v>3.9643862602867812</v>
      </c>
      <c r="H32" s="173">
        <f t="shared" si="5"/>
        <v>5.892725305632994</v>
      </c>
      <c r="I32" s="173">
        <f t="shared" si="5"/>
        <v>7.4172979917254853</v>
      </c>
      <c r="J32" s="173">
        <f t="shared" si="5"/>
        <v>8.730068313785484</v>
      </c>
      <c r="K32" s="173">
        <f t="shared" si="5"/>
        <v>9.7122125220061477</v>
      </c>
      <c r="L32" s="173">
        <f t="shared" si="5"/>
        <v>10.655935862061755</v>
      </c>
      <c r="M32" s="173">
        <f t="shared" si="5"/>
        <v>11.499435583825877</v>
      </c>
      <c r="N32" s="173">
        <f t="shared" si="5"/>
        <v>12.238944166023098</v>
      </c>
      <c r="O32" s="173">
        <f t="shared" si="5"/>
        <v>12.966380704562253</v>
      </c>
      <c r="P32" s="173">
        <f t="shared" si="5"/>
        <v>13.665350312220305</v>
      </c>
      <c r="Q32" s="173">
        <f t="shared" si="5"/>
        <v>14.339215469206486</v>
      </c>
      <c r="R32" s="173">
        <f t="shared" si="5"/>
        <v>14.989965242219053</v>
      </c>
      <c r="S32" s="173">
        <f t="shared" si="5"/>
        <v>15.619402552091143</v>
      </c>
      <c r="T32" s="173">
        <f t="shared" si="5"/>
        <v>16.228967248683833</v>
      </c>
      <c r="U32" s="173">
        <f t="shared" si="5"/>
        <v>16.819745239833058</v>
      </c>
      <c r="V32" s="173">
        <f t="shared" si="5"/>
        <v>17.392832197535558</v>
      </c>
      <c r="W32" s="173">
        <f t="shared" si="5"/>
        <v>17.948724522230929</v>
      </c>
      <c r="X32" s="173">
        <f t="shared" si="5"/>
        <v>18.487184575012989</v>
      </c>
      <c r="Y32" s="173">
        <f t="shared" si="5"/>
        <v>19.011509201068041</v>
      </c>
      <c r="Z32" s="147"/>
    </row>
    <row r="33" spans="1:26" ht="15" thickBot="1" x14ac:dyDescent="0.25">
      <c r="A33" s="147"/>
      <c r="B33" s="283" t="s">
        <v>539</v>
      </c>
      <c r="C33" s="172">
        <f t="shared" ref="C33:Y33" si="6">C11*C$23</f>
        <v>0</v>
      </c>
      <c r="D33" s="172">
        <f t="shared" si="6"/>
        <v>4.4540484151904618</v>
      </c>
      <c r="E33" s="172">
        <f t="shared" si="6"/>
        <v>15.574075437290496</v>
      </c>
      <c r="F33" s="172">
        <f t="shared" si="6"/>
        <v>34.193301331944511</v>
      </c>
      <c r="G33" s="172">
        <f t="shared" si="6"/>
        <v>54.663994262951093</v>
      </c>
      <c r="H33" s="172">
        <f t="shared" si="6"/>
        <v>76.965203168035174</v>
      </c>
      <c r="I33" s="172">
        <f t="shared" si="6"/>
        <v>100.48068808548257</v>
      </c>
      <c r="J33" s="172">
        <f t="shared" si="6"/>
        <v>125.6982934310313</v>
      </c>
      <c r="K33" s="172">
        <f t="shared" si="6"/>
        <v>151.7561844164571</v>
      </c>
      <c r="L33" s="172">
        <f t="shared" si="6"/>
        <v>178.52888509088319</v>
      </c>
      <c r="M33" s="172">
        <f t="shared" si="6"/>
        <v>205.39240737734767</v>
      </c>
      <c r="N33" s="172">
        <f t="shared" si="6"/>
        <v>232.54707542182621</v>
      </c>
      <c r="O33" s="172">
        <f t="shared" si="6"/>
        <v>260.30661426579326</v>
      </c>
      <c r="P33" s="172">
        <f t="shared" si="6"/>
        <v>288.60464118297364</v>
      </c>
      <c r="Q33" s="172">
        <f t="shared" si="6"/>
        <v>317.39040639811117</v>
      </c>
      <c r="R33" s="172">
        <f t="shared" si="6"/>
        <v>346.114425672045</v>
      </c>
      <c r="S33" s="172">
        <f t="shared" si="6"/>
        <v>373.60492257651237</v>
      </c>
      <c r="T33" s="172">
        <f t="shared" si="6"/>
        <v>399.89095349486638</v>
      </c>
      <c r="U33" s="172">
        <f t="shared" si="6"/>
        <v>425.02022877520244</v>
      </c>
      <c r="V33" s="172">
        <f t="shared" si="6"/>
        <v>448.76112157359393</v>
      </c>
      <c r="W33" s="172">
        <f t="shared" si="6"/>
        <v>471.34362613064826</v>
      </c>
      <c r="X33" s="172">
        <f t="shared" si="6"/>
        <v>492.53703305569826</v>
      </c>
      <c r="Y33" s="172">
        <f t="shared" si="6"/>
        <v>512.7402453654048</v>
      </c>
      <c r="Z33" s="147"/>
    </row>
    <row r="34" spans="1:26" x14ac:dyDescent="0.2">
      <c r="A34" s="147"/>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row>
    <row r="35" spans="1:26" ht="15" thickBot="1" x14ac:dyDescent="0.25">
      <c r="A35" s="147"/>
      <c r="B35" s="288" t="s">
        <v>872</v>
      </c>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47"/>
    </row>
    <row r="36" spans="1:26" ht="33" customHeight="1" thickBot="1" x14ac:dyDescent="0.25">
      <c r="A36" s="147"/>
      <c r="B36" s="281"/>
      <c r="C36" s="281" t="str">
        <f>C28</f>
        <v>2017-18</v>
      </c>
      <c r="D36" s="281" t="str">
        <f t="shared" ref="D36:Y36" si="7">D28</f>
        <v>2018-19</v>
      </c>
      <c r="E36" s="281" t="str">
        <f t="shared" si="7"/>
        <v>2019-20</v>
      </c>
      <c r="F36" s="281" t="str">
        <f t="shared" si="7"/>
        <v>2020-21</v>
      </c>
      <c r="G36" s="281" t="str">
        <f t="shared" si="7"/>
        <v>2021-22</v>
      </c>
      <c r="H36" s="281" t="str">
        <f t="shared" si="7"/>
        <v>2022-23</v>
      </c>
      <c r="I36" s="281" t="str">
        <f t="shared" si="7"/>
        <v>2023-24</v>
      </c>
      <c r="J36" s="281" t="str">
        <f t="shared" si="7"/>
        <v>2024-25</v>
      </c>
      <c r="K36" s="281" t="str">
        <f t="shared" si="7"/>
        <v>2025-26</v>
      </c>
      <c r="L36" s="281" t="str">
        <f t="shared" si="7"/>
        <v>2026-27</v>
      </c>
      <c r="M36" s="281" t="str">
        <f t="shared" si="7"/>
        <v>2027-28</v>
      </c>
      <c r="N36" s="281" t="str">
        <f t="shared" si="7"/>
        <v>2028-29</v>
      </c>
      <c r="O36" s="281" t="str">
        <f t="shared" si="7"/>
        <v>2029-30</v>
      </c>
      <c r="P36" s="281" t="str">
        <f t="shared" si="7"/>
        <v>2030-31</v>
      </c>
      <c r="Q36" s="281" t="str">
        <f t="shared" si="7"/>
        <v>2031-32</v>
      </c>
      <c r="R36" s="281" t="str">
        <f t="shared" si="7"/>
        <v>2032-33</v>
      </c>
      <c r="S36" s="281" t="str">
        <f t="shared" si="7"/>
        <v>2033-34</v>
      </c>
      <c r="T36" s="281" t="str">
        <f t="shared" si="7"/>
        <v>2034-35</v>
      </c>
      <c r="U36" s="281" t="str">
        <f t="shared" si="7"/>
        <v>2035-36</v>
      </c>
      <c r="V36" s="281" t="str">
        <f t="shared" si="7"/>
        <v>2036-37</v>
      </c>
      <c r="W36" s="281" t="str">
        <f t="shared" si="7"/>
        <v>2037-38</v>
      </c>
      <c r="X36" s="281" t="str">
        <f t="shared" si="7"/>
        <v>2038-39</v>
      </c>
      <c r="Y36" s="281" t="str">
        <f t="shared" si="7"/>
        <v>2039-40</v>
      </c>
      <c r="Z36" s="147"/>
    </row>
    <row r="37" spans="1:26" ht="15" thickBot="1" x14ac:dyDescent="0.25">
      <c r="A37" s="147"/>
      <c r="B37" s="283" t="s">
        <v>345</v>
      </c>
      <c r="C37" s="172">
        <f t="shared" ref="C37:Y37" si="8">C$24*C7</f>
        <v>0</v>
      </c>
      <c r="D37" s="172">
        <f t="shared" si="8"/>
        <v>14.995927866463514</v>
      </c>
      <c r="E37" s="172">
        <f t="shared" si="8"/>
        <v>50.313531451254846</v>
      </c>
      <c r="F37" s="172">
        <f t="shared" si="8"/>
        <v>112.13826959136019</v>
      </c>
      <c r="G37" s="172">
        <f t="shared" si="8"/>
        <v>191.75961164516323</v>
      </c>
      <c r="H37" s="172">
        <f t="shared" si="8"/>
        <v>285.63189134963039</v>
      </c>
      <c r="I37" s="172">
        <f t="shared" si="8"/>
        <v>392.10847521648822</v>
      </c>
      <c r="J37" s="172">
        <f t="shared" si="8"/>
        <v>507.96281231677335</v>
      </c>
      <c r="K37" s="172">
        <f t="shared" si="8"/>
        <v>629.21378186167362</v>
      </c>
      <c r="L37" s="172">
        <f t="shared" si="8"/>
        <v>755.21445634764859</v>
      </c>
      <c r="M37" s="172">
        <f t="shared" si="8"/>
        <v>884.1019583854644</v>
      </c>
      <c r="N37" s="172">
        <f t="shared" si="8"/>
        <v>1014.5608814415193</v>
      </c>
      <c r="O37" s="172">
        <f t="shared" si="8"/>
        <v>1146.7376426723715</v>
      </c>
      <c r="P37" s="172">
        <f t="shared" si="8"/>
        <v>1268.0814105702111</v>
      </c>
      <c r="Q37" s="172">
        <f t="shared" si="8"/>
        <v>1374.6919558837103</v>
      </c>
      <c r="R37" s="172">
        <f t="shared" si="8"/>
        <v>1478.1275492387301</v>
      </c>
      <c r="S37" s="172">
        <f t="shared" si="8"/>
        <v>1582.2208157319776</v>
      </c>
      <c r="T37" s="172">
        <f t="shared" si="8"/>
        <v>1685.3315043172254</v>
      </c>
      <c r="U37" s="172">
        <f t="shared" si="8"/>
        <v>1789.1373836259399</v>
      </c>
      <c r="V37" s="172">
        <f t="shared" si="8"/>
        <v>1891.3891094857754</v>
      </c>
      <c r="W37" s="172">
        <f t="shared" si="8"/>
        <v>1991.9962576305259</v>
      </c>
      <c r="X37" s="172">
        <f t="shared" si="8"/>
        <v>2056.7213649895166</v>
      </c>
      <c r="Y37" s="172">
        <f t="shared" si="8"/>
        <v>2156.7343569729278</v>
      </c>
      <c r="Z37" s="147"/>
    </row>
    <row r="38" spans="1:26" ht="15" thickBot="1" x14ac:dyDescent="0.25">
      <c r="A38" s="147"/>
      <c r="B38" s="283" t="s">
        <v>538</v>
      </c>
      <c r="C38" s="173">
        <f t="shared" ref="C38:Y38" si="9">C$24*C8</f>
        <v>0</v>
      </c>
      <c r="D38" s="173">
        <f t="shared" si="9"/>
        <v>8.0639948130887902</v>
      </c>
      <c r="E38" s="173">
        <f t="shared" si="9"/>
        <v>27.384622684979913</v>
      </c>
      <c r="F38" s="173">
        <f t="shared" si="9"/>
        <v>61.868950112454328</v>
      </c>
      <c r="G38" s="173">
        <f t="shared" si="9"/>
        <v>103.68328504355205</v>
      </c>
      <c r="H38" s="173">
        <f t="shared" si="9"/>
        <v>150.71386022220437</v>
      </c>
      <c r="I38" s="173">
        <f t="shared" si="9"/>
        <v>200.54565011590742</v>
      </c>
      <c r="J38" s="173">
        <f t="shared" si="9"/>
        <v>252.50916506718619</v>
      </c>
      <c r="K38" s="173">
        <f t="shared" si="9"/>
        <v>305.40666672920338</v>
      </c>
      <c r="L38" s="173">
        <f t="shared" si="9"/>
        <v>359.73065225384516</v>
      </c>
      <c r="M38" s="173">
        <f t="shared" si="9"/>
        <v>415.47796750811682</v>
      </c>
      <c r="N38" s="173">
        <f t="shared" si="9"/>
        <v>472.33292600050476</v>
      </c>
      <c r="O38" s="173">
        <f t="shared" si="9"/>
        <v>530.07615670588723</v>
      </c>
      <c r="P38" s="173">
        <f t="shared" si="9"/>
        <v>588.52224921941581</v>
      </c>
      <c r="Q38" s="173">
        <f t="shared" si="9"/>
        <v>647.51001040362871</v>
      </c>
      <c r="R38" s="173">
        <f t="shared" si="9"/>
        <v>706.0587659413336</v>
      </c>
      <c r="S38" s="173">
        <f t="shared" si="9"/>
        <v>764.86814529085086</v>
      </c>
      <c r="T38" s="173">
        <f t="shared" si="9"/>
        <v>823.86792958988531</v>
      </c>
      <c r="U38" s="173">
        <f t="shared" si="9"/>
        <v>880.86979822762646</v>
      </c>
      <c r="V38" s="173">
        <f t="shared" si="9"/>
        <v>935.98552749986936</v>
      </c>
      <c r="W38" s="173">
        <f t="shared" si="9"/>
        <v>989.05475012676436</v>
      </c>
      <c r="X38" s="173">
        <f t="shared" si="9"/>
        <v>1039.2201893961455</v>
      </c>
      <c r="Y38" s="173">
        <f t="shared" si="9"/>
        <v>1087.6411230187432</v>
      </c>
      <c r="Z38" s="147"/>
    </row>
    <row r="39" spans="1:26" ht="15" thickBot="1" x14ac:dyDescent="0.25">
      <c r="A39" s="147"/>
      <c r="B39" s="283" t="s">
        <v>346</v>
      </c>
      <c r="C39" s="172">
        <f t="shared" ref="C39:Y39" si="10">C$24*C9</f>
        <v>0</v>
      </c>
      <c r="D39" s="172">
        <f t="shared" si="10"/>
        <v>2.7448795292419694</v>
      </c>
      <c r="E39" s="172">
        <f t="shared" si="10"/>
        <v>9.3971991637895034</v>
      </c>
      <c r="F39" s="172">
        <f t="shared" si="10"/>
        <v>21.228187774108381</v>
      </c>
      <c r="G39" s="172">
        <f t="shared" si="10"/>
        <v>36.541771143679846</v>
      </c>
      <c r="H39" s="172">
        <f t="shared" si="10"/>
        <v>54.723255039615864</v>
      </c>
      <c r="I39" s="172">
        <f t="shared" si="10"/>
        <v>75.293449095965855</v>
      </c>
      <c r="J39" s="172">
        <f t="shared" si="10"/>
        <v>98.403284291685665</v>
      </c>
      <c r="K39" s="172">
        <f t="shared" si="10"/>
        <v>123.26901417069649</v>
      </c>
      <c r="L39" s="172">
        <f t="shared" si="10"/>
        <v>149.59283279400782</v>
      </c>
      <c r="M39" s="172">
        <f t="shared" si="10"/>
        <v>177.14126519182759</v>
      </c>
      <c r="N39" s="172">
        <f t="shared" si="10"/>
        <v>205.74330757771136</v>
      </c>
      <c r="O39" s="172">
        <f t="shared" si="10"/>
        <v>235.24500693576272</v>
      </c>
      <c r="P39" s="172">
        <f t="shared" si="10"/>
        <v>264.75857275212553</v>
      </c>
      <c r="Q39" s="172">
        <f t="shared" si="10"/>
        <v>293.32059637822903</v>
      </c>
      <c r="R39" s="172">
        <f t="shared" si="10"/>
        <v>320.71197040570678</v>
      </c>
      <c r="S39" s="172">
        <f t="shared" si="10"/>
        <v>344.28665897195248</v>
      </c>
      <c r="T39" s="172">
        <f t="shared" si="10"/>
        <v>366.24190235796573</v>
      </c>
      <c r="U39" s="172">
        <f t="shared" si="10"/>
        <v>388.18066153763084</v>
      </c>
      <c r="V39" s="172">
        <f t="shared" si="10"/>
        <v>408.78333200011974</v>
      </c>
      <c r="W39" s="172">
        <f t="shared" si="10"/>
        <v>429.28446081540386</v>
      </c>
      <c r="X39" s="172">
        <f t="shared" si="10"/>
        <v>449.55843776495317</v>
      </c>
      <c r="Y39" s="172">
        <f t="shared" si="10"/>
        <v>469.7571873870553</v>
      </c>
      <c r="Z39" s="147"/>
    </row>
    <row r="40" spans="1:26" ht="15" thickBot="1" x14ac:dyDescent="0.25">
      <c r="A40" s="147"/>
      <c r="B40" s="283" t="s">
        <v>540</v>
      </c>
      <c r="C40" s="173">
        <f t="shared" ref="C40:Y40" si="11">C$24*C10</f>
        <v>0</v>
      </c>
      <c r="D40" s="173">
        <f t="shared" si="11"/>
        <v>0.65522489184679555</v>
      </c>
      <c r="E40" s="173">
        <f t="shared" si="11"/>
        <v>2.2147501368960785</v>
      </c>
      <c r="F40" s="173">
        <f t="shared" si="11"/>
        <v>4.8034251465457007</v>
      </c>
      <c r="G40" s="173">
        <f t="shared" si="11"/>
        <v>7.9287725205735624</v>
      </c>
      <c r="H40" s="173">
        <f t="shared" si="11"/>
        <v>11.785450611265988</v>
      </c>
      <c r="I40" s="173">
        <f t="shared" si="11"/>
        <v>14.834595983450971</v>
      </c>
      <c r="J40" s="173">
        <f t="shared" si="11"/>
        <v>17.460136627570968</v>
      </c>
      <c r="K40" s="173">
        <f t="shared" si="11"/>
        <v>19.424425044012295</v>
      </c>
      <c r="L40" s="173">
        <f t="shared" si="11"/>
        <v>21.31187172412351</v>
      </c>
      <c r="M40" s="173">
        <f t="shared" si="11"/>
        <v>22.998871167651753</v>
      </c>
      <c r="N40" s="173">
        <f t="shared" si="11"/>
        <v>24.477888332046195</v>
      </c>
      <c r="O40" s="173">
        <f t="shared" si="11"/>
        <v>25.932761409124506</v>
      </c>
      <c r="P40" s="173">
        <f t="shared" si="11"/>
        <v>27.33070062444061</v>
      </c>
      <c r="Q40" s="173">
        <f t="shared" si="11"/>
        <v>28.678430938412973</v>
      </c>
      <c r="R40" s="173">
        <f t="shared" si="11"/>
        <v>29.979930484438107</v>
      </c>
      <c r="S40" s="173">
        <f t="shared" si="11"/>
        <v>31.238805104182287</v>
      </c>
      <c r="T40" s="173">
        <f t="shared" si="11"/>
        <v>32.457934497367667</v>
      </c>
      <c r="U40" s="173">
        <f t="shared" si="11"/>
        <v>33.639490479666115</v>
      </c>
      <c r="V40" s="173">
        <f t="shared" si="11"/>
        <v>34.785664395071116</v>
      </c>
      <c r="W40" s="173">
        <f t="shared" si="11"/>
        <v>35.897449044461858</v>
      </c>
      <c r="X40" s="173">
        <f t="shared" si="11"/>
        <v>36.974369150025979</v>
      </c>
      <c r="Y40" s="173">
        <f t="shared" si="11"/>
        <v>38.023018402136081</v>
      </c>
      <c r="Z40" s="147"/>
    </row>
    <row r="41" spans="1:26" ht="15" thickBot="1" x14ac:dyDescent="0.25">
      <c r="A41" s="147"/>
      <c r="B41" s="283" t="s">
        <v>539</v>
      </c>
      <c r="C41" s="172">
        <f t="shared" ref="C41:Y41" si="12">C$24*C11</f>
        <v>0</v>
      </c>
      <c r="D41" s="172">
        <f t="shared" si="12"/>
        <v>8.9080968303809236</v>
      </c>
      <c r="E41" s="172">
        <f t="shared" si="12"/>
        <v>31.148150874580992</v>
      </c>
      <c r="F41" s="172">
        <f t="shared" si="12"/>
        <v>68.386602663889022</v>
      </c>
      <c r="G41" s="172">
        <f t="shared" si="12"/>
        <v>109.32798852590219</v>
      </c>
      <c r="H41" s="172">
        <f t="shared" si="12"/>
        <v>153.93040633607035</v>
      </c>
      <c r="I41" s="172">
        <f t="shared" si="12"/>
        <v>200.96137617096514</v>
      </c>
      <c r="J41" s="172">
        <f t="shared" si="12"/>
        <v>251.39658686206261</v>
      </c>
      <c r="K41" s="172">
        <f t="shared" si="12"/>
        <v>303.51236883291421</v>
      </c>
      <c r="L41" s="172">
        <f t="shared" si="12"/>
        <v>357.05777018176639</v>
      </c>
      <c r="M41" s="172">
        <f t="shared" si="12"/>
        <v>410.78481475469533</v>
      </c>
      <c r="N41" s="172">
        <f t="shared" si="12"/>
        <v>465.09415084365241</v>
      </c>
      <c r="O41" s="172">
        <f t="shared" si="12"/>
        <v>520.61322853158651</v>
      </c>
      <c r="P41" s="172">
        <f t="shared" si="12"/>
        <v>577.20928236594727</v>
      </c>
      <c r="Q41" s="172">
        <f t="shared" si="12"/>
        <v>634.78081279622234</v>
      </c>
      <c r="R41" s="172">
        <f t="shared" si="12"/>
        <v>692.22885134409</v>
      </c>
      <c r="S41" s="172">
        <f t="shared" si="12"/>
        <v>747.20984515302473</v>
      </c>
      <c r="T41" s="172">
        <f t="shared" si="12"/>
        <v>799.78190698973276</v>
      </c>
      <c r="U41" s="172">
        <f t="shared" si="12"/>
        <v>850.04045755040488</v>
      </c>
      <c r="V41" s="172">
        <f t="shared" si="12"/>
        <v>897.52224314718785</v>
      </c>
      <c r="W41" s="172">
        <f t="shared" si="12"/>
        <v>942.68725226129652</v>
      </c>
      <c r="X41" s="172">
        <f t="shared" si="12"/>
        <v>985.07406611139652</v>
      </c>
      <c r="Y41" s="172">
        <f t="shared" si="12"/>
        <v>1025.4804907308096</v>
      </c>
      <c r="Z41" s="147"/>
    </row>
    <row r="42" spans="1:26" x14ac:dyDescent="0.2">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row>
    <row r="43" spans="1:26" ht="15" thickBot="1" x14ac:dyDescent="0.25">
      <c r="A43" s="147"/>
      <c r="B43" s="288" t="s">
        <v>761</v>
      </c>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47"/>
    </row>
    <row r="44" spans="1:26" ht="33" customHeight="1" thickBot="1" x14ac:dyDescent="0.25">
      <c r="A44" s="147"/>
      <c r="B44" s="281"/>
      <c r="C44" s="281" t="str">
        <f>C28</f>
        <v>2017-18</v>
      </c>
      <c r="D44" s="281" t="str">
        <f t="shared" ref="D44:Y44" si="13">D28</f>
        <v>2018-19</v>
      </c>
      <c r="E44" s="281" t="str">
        <f t="shared" si="13"/>
        <v>2019-20</v>
      </c>
      <c r="F44" s="281" t="str">
        <f t="shared" si="13"/>
        <v>2020-21</v>
      </c>
      <c r="G44" s="281" t="str">
        <f t="shared" si="13"/>
        <v>2021-22</v>
      </c>
      <c r="H44" s="281" t="str">
        <f t="shared" si="13"/>
        <v>2022-23</v>
      </c>
      <c r="I44" s="281" t="str">
        <f t="shared" si="13"/>
        <v>2023-24</v>
      </c>
      <c r="J44" s="281" t="str">
        <f t="shared" si="13"/>
        <v>2024-25</v>
      </c>
      <c r="K44" s="281" t="str">
        <f t="shared" si="13"/>
        <v>2025-26</v>
      </c>
      <c r="L44" s="281" t="str">
        <f t="shared" si="13"/>
        <v>2026-27</v>
      </c>
      <c r="M44" s="281" t="str">
        <f t="shared" si="13"/>
        <v>2027-28</v>
      </c>
      <c r="N44" s="281" t="str">
        <f t="shared" si="13"/>
        <v>2028-29</v>
      </c>
      <c r="O44" s="281" t="str">
        <f t="shared" si="13"/>
        <v>2029-30</v>
      </c>
      <c r="P44" s="281" t="str">
        <f t="shared" si="13"/>
        <v>2030-31</v>
      </c>
      <c r="Q44" s="281" t="str">
        <f t="shared" si="13"/>
        <v>2031-32</v>
      </c>
      <c r="R44" s="281" t="str">
        <f t="shared" si="13"/>
        <v>2032-33</v>
      </c>
      <c r="S44" s="281" t="str">
        <f t="shared" si="13"/>
        <v>2033-34</v>
      </c>
      <c r="T44" s="281" t="str">
        <f t="shared" si="13"/>
        <v>2034-35</v>
      </c>
      <c r="U44" s="281" t="str">
        <f t="shared" si="13"/>
        <v>2035-36</v>
      </c>
      <c r="V44" s="281" t="str">
        <f t="shared" si="13"/>
        <v>2036-37</v>
      </c>
      <c r="W44" s="281" t="str">
        <f t="shared" si="13"/>
        <v>2037-38</v>
      </c>
      <c r="X44" s="281" t="str">
        <f t="shared" si="13"/>
        <v>2038-39</v>
      </c>
      <c r="Y44" s="281" t="str">
        <f t="shared" si="13"/>
        <v>2039-40</v>
      </c>
      <c r="Z44" s="147"/>
    </row>
    <row r="45" spans="1:26" ht="15" thickBot="1" x14ac:dyDescent="0.25">
      <c r="A45" s="147"/>
      <c r="B45" s="283" t="s">
        <v>345</v>
      </c>
      <c r="C45" s="172">
        <f t="shared" ref="C45:Y45" si="14">C$25*C7</f>
        <v>0</v>
      </c>
      <c r="D45" s="172">
        <f t="shared" si="14"/>
        <v>1.6662142073848349</v>
      </c>
      <c r="E45" s="172">
        <f t="shared" si="14"/>
        <v>5.5903923834727607</v>
      </c>
      <c r="F45" s="172">
        <f t="shared" si="14"/>
        <v>12.459807732373354</v>
      </c>
      <c r="G45" s="172">
        <f t="shared" si="14"/>
        <v>21.306623516129246</v>
      </c>
      <c r="H45" s="172">
        <f t="shared" si="14"/>
        <v>31.7368768166256</v>
      </c>
      <c r="I45" s="172">
        <f t="shared" si="14"/>
        <v>43.567608357387591</v>
      </c>
      <c r="J45" s="172">
        <f t="shared" si="14"/>
        <v>56.440312479641484</v>
      </c>
      <c r="K45" s="172">
        <f t="shared" si="14"/>
        <v>69.912642429074836</v>
      </c>
      <c r="L45" s="172">
        <f t="shared" si="14"/>
        <v>83.912717371960966</v>
      </c>
      <c r="M45" s="172">
        <f t="shared" si="14"/>
        <v>98.233550931718256</v>
      </c>
      <c r="N45" s="172">
        <f t="shared" si="14"/>
        <v>112.72898682683548</v>
      </c>
      <c r="O45" s="172">
        <f t="shared" si="14"/>
        <v>127.41529363026349</v>
      </c>
      <c r="P45" s="172">
        <f t="shared" si="14"/>
        <v>140.89793450780121</v>
      </c>
      <c r="Q45" s="172">
        <f t="shared" si="14"/>
        <v>152.74355065374561</v>
      </c>
      <c r="R45" s="172">
        <f t="shared" si="14"/>
        <v>164.23639435985891</v>
      </c>
      <c r="S45" s="172">
        <f t="shared" si="14"/>
        <v>175.80231285910864</v>
      </c>
      <c r="T45" s="172">
        <f t="shared" si="14"/>
        <v>187.25905603524728</v>
      </c>
      <c r="U45" s="172">
        <f t="shared" si="14"/>
        <v>198.79304262510445</v>
      </c>
      <c r="V45" s="172">
        <f t="shared" si="14"/>
        <v>210.1543454984195</v>
      </c>
      <c r="W45" s="172">
        <f t="shared" si="14"/>
        <v>221.33291751450284</v>
      </c>
      <c r="X45" s="172">
        <f t="shared" si="14"/>
        <v>228.52459610994634</v>
      </c>
      <c r="Y45" s="172">
        <f t="shared" si="14"/>
        <v>239.63715077476976</v>
      </c>
      <c r="Z45" s="147"/>
    </row>
    <row r="46" spans="1:26" ht="15" thickBot="1" x14ac:dyDescent="0.25">
      <c r="A46" s="147"/>
      <c r="B46" s="283" t="s">
        <v>538</v>
      </c>
      <c r="C46" s="173">
        <f t="shared" ref="C46:Y46" si="15">C$25*C8</f>
        <v>0</v>
      </c>
      <c r="D46" s="173">
        <f t="shared" si="15"/>
        <v>0.89599942367653229</v>
      </c>
      <c r="E46" s="173">
        <f t="shared" si="15"/>
        <v>3.0427358538866573</v>
      </c>
      <c r="F46" s="173">
        <f t="shared" si="15"/>
        <v>6.8743277902727034</v>
      </c>
      <c r="G46" s="173">
        <f t="shared" si="15"/>
        <v>11.520365004839116</v>
      </c>
      <c r="H46" s="173">
        <f t="shared" si="15"/>
        <v>16.74598446913382</v>
      </c>
      <c r="I46" s="173">
        <f t="shared" si="15"/>
        <v>22.282850012878605</v>
      </c>
      <c r="J46" s="173">
        <f t="shared" si="15"/>
        <v>28.056573896354021</v>
      </c>
      <c r="K46" s="173">
        <f t="shared" si="15"/>
        <v>33.934074081022601</v>
      </c>
      <c r="L46" s="173">
        <f t="shared" si="15"/>
        <v>39.97007247264947</v>
      </c>
      <c r="M46" s="173">
        <f t="shared" si="15"/>
        <v>46.164218612012981</v>
      </c>
      <c r="N46" s="173">
        <f t="shared" si="15"/>
        <v>52.481436222278312</v>
      </c>
      <c r="O46" s="173">
        <f t="shared" si="15"/>
        <v>58.897350745098578</v>
      </c>
      <c r="P46" s="173">
        <f t="shared" si="15"/>
        <v>65.391361024379535</v>
      </c>
      <c r="Q46" s="173">
        <f t="shared" si="15"/>
        <v>71.9455567115143</v>
      </c>
      <c r="R46" s="173">
        <f t="shared" si="15"/>
        <v>78.450973993481526</v>
      </c>
      <c r="S46" s="173">
        <f t="shared" si="15"/>
        <v>84.985349476761215</v>
      </c>
      <c r="T46" s="173">
        <f t="shared" si="15"/>
        <v>91.54088106554282</v>
      </c>
      <c r="U46" s="173">
        <f t="shared" si="15"/>
        <v>97.874422025291835</v>
      </c>
      <c r="V46" s="173">
        <f t="shared" si="15"/>
        <v>103.99839194442993</v>
      </c>
      <c r="W46" s="173">
        <f t="shared" si="15"/>
        <v>109.89497223630714</v>
      </c>
      <c r="X46" s="173">
        <f t="shared" si="15"/>
        <v>115.46890993290508</v>
      </c>
      <c r="Y46" s="173">
        <f t="shared" si="15"/>
        <v>120.84901366874924</v>
      </c>
      <c r="Z46" s="147"/>
    </row>
    <row r="47" spans="1:26" ht="15" thickBot="1" x14ac:dyDescent="0.25">
      <c r="A47" s="147"/>
      <c r="B47" s="283" t="s">
        <v>346</v>
      </c>
      <c r="C47" s="172">
        <f t="shared" ref="C47:Y47" si="16">C$25*C9</f>
        <v>0</v>
      </c>
      <c r="D47" s="172">
        <f t="shared" si="16"/>
        <v>0.30498661436021884</v>
      </c>
      <c r="E47" s="172">
        <f t="shared" si="16"/>
        <v>1.0441332404210559</v>
      </c>
      <c r="F47" s="172">
        <f t="shared" si="16"/>
        <v>2.3586875304564869</v>
      </c>
      <c r="G47" s="172">
        <f t="shared" si="16"/>
        <v>4.0601967937422048</v>
      </c>
      <c r="H47" s="172">
        <f t="shared" si="16"/>
        <v>6.0803616710684292</v>
      </c>
      <c r="I47" s="172">
        <f t="shared" si="16"/>
        <v>8.3659387884406513</v>
      </c>
      <c r="J47" s="172">
        <f t="shared" si="16"/>
        <v>10.933698254631741</v>
      </c>
      <c r="K47" s="172">
        <f t="shared" si="16"/>
        <v>13.696557130077387</v>
      </c>
      <c r="L47" s="172">
        <f t="shared" si="16"/>
        <v>16.62142586600087</v>
      </c>
      <c r="M47" s="172">
        <f t="shared" si="16"/>
        <v>19.682362799091955</v>
      </c>
      <c r="N47" s="172">
        <f t="shared" si="16"/>
        <v>22.860367508634599</v>
      </c>
      <c r="O47" s="172">
        <f t="shared" si="16"/>
        <v>26.13833410397363</v>
      </c>
      <c r="P47" s="172">
        <f t="shared" si="16"/>
        <v>29.417619194680611</v>
      </c>
      <c r="Q47" s="172">
        <f t="shared" si="16"/>
        <v>32.591177375358782</v>
      </c>
      <c r="R47" s="172">
        <f t="shared" si="16"/>
        <v>35.634663378411865</v>
      </c>
      <c r="S47" s="172">
        <f t="shared" si="16"/>
        <v>38.254073219105834</v>
      </c>
      <c r="T47" s="172">
        <f t="shared" si="16"/>
        <v>40.69354470644064</v>
      </c>
      <c r="U47" s="172">
        <f t="shared" si="16"/>
        <v>43.13118461529232</v>
      </c>
      <c r="V47" s="172">
        <f t="shared" si="16"/>
        <v>45.420370222235533</v>
      </c>
      <c r="W47" s="172">
        <f t="shared" si="16"/>
        <v>47.698273423933763</v>
      </c>
      <c r="X47" s="172">
        <f t="shared" si="16"/>
        <v>49.950937529439244</v>
      </c>
      <c r="Y47" s="172">
        <f t="shared" si="16"/>
        <v>52.195243043006144</v>
      </c>
      <c r="Z47" s="147"/>
    </row>
    <row r="48" spans="1:26" ht="15" thickBot="1" x14ac:dyDescent="0.25">
      <c r="A48" s="147"/>
      <c r="B48" s="283" t="s">
        <v>540</v>
      </c>
      <c r="C48" s="173">
        <f t="shared" ref="C48:Y48" si="17">C$25*C10</f>
        <v>0</v>
      </c>
      <c r="D48" s="173">
        <f t="shared" si="17"/>
        <v>7.2802765760755062E-2</v>
      </c>
      <c r="E48" s="173">
        <f t="shared" si="17"/>
        <v>0.24608334854400871</v>
      </c>
      <c r="F48" s="173">
        <f t="shared" si="17"/>
        <v>0.53371390517174455</v>
      </c>
      <c r="G48" s="173">
        <f t="shared" si="17"/>
        <v>0.8809747245081736</v>
      </c>
      <c r="H48" s="173">
        <f t="shared" si="17"/>
        <v>1.3094945123628876</v>
      </c>
      <c r="I48" s="173">
        <f t="shared" si="17"/>
        <v>1.6482884426056637</v>
      </c>
      <c r="J48" s="173">
        <f t="shared" si="17"/>
        <v>1.9400151808412187</v>
      </c>
      <c r="K48" s="173">
        <f t="shared" si="17"/>
        <v>2.1582694493346994</v>
      </c>
      <c r="L48" s="173">
        <f t="shared" si="17"/>
        <v>2.3679857471248349</v>
      </c>
      <c r="M48" s="173">
        <f t="shared" si="17"/>
        <v>2.5554301297390838</v>
      </c>
      <c r="N48" s="173">
        <f t="shared" si="17"/>
        <v>2.7197653702273556</v>
      </c>
      <c r="O48" s="173">
        <f t="shared" si="17"/>
        <v>2.8814179343471671</v>
      </c>
      <c r="P48" s="173">
        <f t="shared" si="17"/>
        <v>3.0367445138267342</v>
      </c>
      <c r="Q48" s="173">
        <f t="shared" si="17"/>
        <v>3.1864923264903307</v>
      </c>
      <c r="R48" s="173">
        <f t="shared" si="17"/>
        <v>3.3311033871597897</v>
      </c>
      <c r="S48" s="173">
        <f t="shared" si="17"/>
        <v>3.4709783449091431</v>
      </c>
      <c r="T48" s="173">
        <f t="shared" si="17"/>
        <v>3.6064371663741857</v>
      </c>
      <c r="U48" s="173">
        <f t="shared" si="17"/>
        <v>3.737721164407346</v>
      </c>
      <c r="V48" s="173">
        <f t="shared" si="17"/>
        <v>3.8650738216745681</v>
      </c>
      <c r="W48" s="173">
        <f t="shared" si="17"/>
        <v>3.988605449384651</v>
      </c>
      <c r="X48" s="173">
        <f t="shared" si="17"/>
        <v>4.1082632388917757</v>
      </c>
      <c r="Y48" s="173">
        <f t="shared" si="17"/>
        <v>4.2247798224595652</v>
      </c>
      <c r="Z48" s="147"/>
    </row>
    <row r="49" spans="1:26" ht="15" thickBot="1" x14ac:dyDescent="0.25">
      <c r="A49" s="147"/>
      <c r="B49" s="283" t="s">
        <v>539</v>
      </c>
      <c r="C49" s="172">
        <f t="shared" ref="C49:Y49" si="18">C$25*C11</f>
        <v>0</v>
      </c>
      <c r="D49" s="172">
        <f t="shared" si="18"/>
        <v>0.98978853670899147</v>
      </c>
      <c r="E49" s="172">
        <f t="shared" si="18"/>
        <v>3.4609056527312214</v>
      </c>
      <c r="F49" s="172">
        <f t="shared" si="18"/>
        <v>7.5985114070987798</v>
      </c>
      <c r="G49" s="172">
        <f t="shared" si="18"/>
        <v>12.147554280655799</v>
      </c>
      <c r="H49" s="172">
        <f t="shared" si="18"/>
        <v>17.103378481785594</v>
      </c>
      <c r="I49" s="172">
        <f t="shared" si="18"/>
        <v>22.329041796773907</v>
      </c>
      <c r="J49" s="172">
        <f t="shared" si="18"/>
        <v>27.932954095784734</v>
      </c>
      <c r="K49" s="172">
        <f t="shared" si="18"/>
        <v>33.723596536990463</v>
      </c>
      <c r="L49" s="172">
        <f t="shared" si="18"/>
        <v>39.673085575751827</v>
      </c>
      <c r="M49" s="172">
        <f t="shared" si="18"/>
        <v>45.642757194966151</v>
      </c>
      <c r="N49" s="172">
        <f t="shared" si="18"/>
        <v>51.677127871516944</v>
      </c>
      <c r="O49" s="172">
        <f t="shared" si="18"/>
        <v>57.845914281287385</v>
      </c>
      <c r="P49" s="172">
        <f t="shared" si="18"/>
        <v>64.134364707327478</v>
      </c>
      <c r="Q49" s="172">
        <f t="shared" si="18"/>
        <v>70.531201421802479</v>
      </c>
      <c r="R49" s="172">
        <f t="shared" si="18"/>
        <v>76.91431681601</v>
      </c>
      <c r="S49" s="172">
        <f t="shared" si="18"/>
        <v>83.023316128113876</v>
      </c>
      <c r="T49" s="172">
        <f t="shared" si="18"/>
        <v>88.864656332192538</v>
      </c>
      <c r="U49" s="172">
        <f t="shared" si="18"/>
        <v>94.448939727822761</v>
      </c>
      <c r="V49" s="172">
        <f t="shared" si="18"/>
        <v>99.724693683020888</v>
      </c>
      <c r="W49" s="172">
        <f t="shared" si="18"/>
        <v>104.74302802903294</v>
      </c>
      <c r="X49" s="172">
        <f t="shared" si="18"/>
        <v>109.4526740123774</v>
      </c>
      <c r="Y49" s="172">
        <f t="shared" si="18"/>
        <v>113.94227674786774</v>
      </c>
      <c r="Z49" s="147"/>
    </row>
    <row r="50" spans="1:26" x14ac:dyDescent="0.2">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row>
    <row r="51" spans="1:26" ht="15" thickBot="1" x14ac:dyDescent="0.25">
      <c r="A51" s="147"/>
      <c r="B51" s="288" t="s">
        <v>580</v>
      </c>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47"/>
    </row>
    <row r="52" spans="1:26" ht="33" customHeight="1" thickBot="1" x14ac:dyDescent="0.25">
      <c r="A52" s="147"/>
      <c r="B52" s="281"/>
      <c r="C52" s="281" t="str">
        <f>C44</f>
        <v>2017-18</v>
      </c>
      <c r="D52" s="281" t="str">
        <f t="shared" ref="D52:Y52" si="19">D44</f>
        <v>2018-19</v>
      </c>
      <c r="E52" s="281" t="str">
        <f t="shared" si="19"/>
        <v>2019-20</v>
      </c>
      <c r="F52" s="281" t="str">
        <f t="shared" si="19"/>
        <v>2020-21</v>
      </c>
      <c r="G52" s="281" t="str">
        <f t="shared" si="19"/>
        <v>2021-22</v>
      </c>
      <c r="H52" s="281" t="str">
        <f t="shared" si="19"/>
        <v>2022-23</v>
      </c>
      <c r="I52" s="281" t="str">
        <f t="shared" si="19"/>
        <v>2023-24</v>
      </c>
      <c r="J52" s="281" t="str">
        <f t="shared" si="19"/>
        <v>2024-25</v>
      </c>
      <c r="K52" s="281" t="str">
        <f t="shared" si="19"/>
        <v>2025-26</v>
      </c>
      <c r="L52" s="281" t="str">
        <f t="shared" si="19"/>
        <v>2026-27</v>
      </c>
      <c r="M52" s="281" t="str">
        <f t="shared" si="19"/>
        <v>2027-28</v>
      </c>
      <c r="N52" s="281" t="str">
        <f t="shared" si="19"/>
        <v>2028-29</v>
      </c>
      <c r="O52" s="281" t="str">
        <f t="shared" si="19"/>
        <v>2029-30</v>
      </c>
      <c r="P52" s="281" t="str">
        <f t="shared" si="19"/>
        <v>2030-31</v>
      </c>
      <c r="Q52" s="281" t="str">
        <f t="shared" si="19"/>
        <v>2031-32</v>
      </c>
      <c r="R52" s="281" t="str">
        <f t="shared" si="19"/>
        <v>2032-33</v>
      </c>
      <c r="S52" s="281" t="str">
        <f t="shared" si="19"/>
        <v>2033-34</v>
      </c>
      <c r="T52" s="281" t="str">
        <f t="shared" si="19"/>
        <v>2034-35</v>
      </c>
      <c r="U52" s="281" t="str">
        <f t="shared" si="19"/>
        <v>2035-36</v>
      </c>
      <c r="V52" s="281" t="str">
        <f t="shared" si="19"/>
        <v>2036-37</v>
      </c>
      <c r="W52" s="281" t="str">
        <f t="shared" si="19"/>
        <v>2037-38</v>
      </c>
      <c r="X52" s="281" t="str">
        <f t="shared" si="19"/>
        <v>2038-39</v>
      </c>
      <c r="Y52" s="281" t="str">
        <f t="shared" si="19"/>
        <v>2039-40</v>
      </c>
      <c r="Z52" s="147"/>
    </row>
    <row r="53" spans="1:26" ht="15" thickBot="1" x14ac:dyDescent="0.25">
      <c r="A53" s="147"/>
      <c r="B53" s="283" t="s">
        <v>345</v>
      </c>
      <c r="C53" s="172">
        <f t="shared" ref="C53:Y53" si="20">C$24*C15</f>
        <v>0</v>
      </c>
      <c r="D53" s="172">
        <f t="shared" si="20"/>
        <v>8.9655005991123087</v>
      </c>
      <c r="E53" s="172">
        <f t="shared" si="20"/>
        <v>24.313907305971618</v>
      </c>
      <c r="F53" s="172">
        <f t="shared" si="20"/>
        <v>46.073242144922652</v>
      </c>
      <c r="G53" s="172">
        <f t="shared" si="20"/>
        <v>78.222017905325018</v>
      </c>
      <c r="H53" s="172">
        <f t="shared" si="20"/>
        <v>121.43531966536143</v>
      </c>
      <c r="I53" s="172">
        <f t="shared" si="20"/>
        <v>178.21372895046659</v>
      </c>
      <c r="J53" s="172">
        <f t="shared" si="20"/>
        <v>248.78438069543591</v>
      </c>
      <c r="K53" s="172">
        <f t="shared" si="20"/>
        <v>334.95636999597872</v>
      </c>
      <c r="L53" s="172">
        <f t="shared" si="20"/>
        <v>436.22996342202129</v>
      </c>
      <c r="M53" s="172">
        <f t="shared" si="20"/>
        <v>552.31564639255726</v>
      </c>
      <c r="N53" s="172">
        <f t="shared" si="20"/>
        <v>683.51382568889198</v>
      </c>
      <c r="O53" s="172">
        <f t="shared" si="20"/>
        <v>831.16421358682032</v>
      </c>
      <c r="P53" s="172">
        <f t="shared" si="20"/>
        <v>1001.9865774046484</v>
      </c>
      <c r="Q53" s="172">
        <f t="shared" si="20"/>
        <v>1200.2490480724891</v>
      </c>
      <c r="R53" s="172">
        <f t="shared" si="20"/>
        <v>1430.0295894354258</v>
      </c>
      <c r="S53" s="172">
        <f t="shared" si="20"/>
        <v>1697.9293591482001</v>
      </c>
      <c r="T53" s="172">
        <f t="shared" si="20"/>
        <v>2011.1944947956774</v>
      </c>
      <c r="U53" s="172">
        <f t="shared" si="20"/>
        <v>2363.1649864049282</v>
      </c>
      <c r="V53" s="172">
        <f t="shared" si="20"/>
        <v>2747.8609150908233</v>
      </c>
      <c r="W53" s="172">
        <f t="shared" si="20"/>
        <v>3130.9235825691931</v>
      </c>
      <c r="X53" s="172">
        <f t="shared" si="20"/>
        <v>3485.385146446722</v>
      </c>
      <c r="Y53" s="172">
        <f t="shared" si="20"/>
        <v>3798.1983954459602</v>
      </c>
      <c r="Z53" s="147"/>
    </row>
    <row r="54" spans="1:26" ht="15" thickBot="1" x14ac:dyDescent="0.25">
      <c r="A54" s="147"/>
      <c r="B54" s="283" t="s">
        <v>538</v>
      </c>
      <c r="C54" s="173">
        <f t="shared" ref="C54:Y54" si="21">C$24*C16</f>
        <v>0</v>
      </c>
      <c r="D54" s="173">
        <f t="shared" si="21"/>
        <v>8.5467837142189858</v>
      </c>
      <c r="E54" s="173">
        <f t="shared" si="21"/>
        <v>23.086869092868948</v>
      </c>
      <c r="F54" s="173">
        <f t="shared" si="21"/>
        <v>44.944657893291378</v>
      </c>
      <c r="G54" s="173">
        <f t="shared" si="21"/>
        <v>75.711612165121196</v>
      </c>
      <c r="H54" s="173">
        <f t="shared" si="21"/>
        <v>116.15647171171224</v>
      </c>
      <c r="I54" s="173">
        <f t="shared" si="21"/>
        <v>167.7808297544658</v>
      </c>
      <c r="J54" s="173">
        <f t="shared" si="21"/>
        <v>230.40222298638028</v>
      </c>
      <c r="K54" s="173">
        <f t="shared" si="21"/>
        <v>304.05214742919173</v>
      </c>
      <c r="L54" s="173">
        <f t="shared" si="21"/>
        <v>390.20558421074014</v>
      </c>
      <c r="M54" s="173">
        <f t="shared" si="21"/>
        <v>488.01718044448722</v>
      </c>
      <c r="N54" s="173">
        <f t="shared" si="21"/>
        <v>599.29008102969703</v>
      </c>
      <c r="O54" s="173">
        <f t="shared" si="21"/>
        <v>731.72748699589613</v>
      </c>
      <c r="P54" s="173">
        <f t="shared" si="21"/>
        <v>889.50938939881894</v>
      </c>
      <c r="Q54" s="173">
        <f t="shared" si="21"/>
        <v>1083.9855551199666</v>
      </c>
      <c r="R54" s="173">
        <f t="shared" si="21"/>
        <v>1320.4695437737694</v>
      </c>
      <c r="S54" s="173">
        <f t="shared" si="21"/>
        <v>1600.6163847714913</v>
      </c>
      <c r="T54" s="173">
        <f t="shared" si="21"/>
        <v>1916.8510566454736</v>
      </c>
      <c r="U54" s="173">
        <f t="shared" si="21"/>
        <v>2234.9272086477467</v>
      </c>
      <c r="V54" s="173">
        <f t="shared" si="21"/>
        <v>2527.9000653413123</v>
      </c>
      <c r="W54" s="173">
        <f t="shared" si="21"/>
        <v>2780.9078823949412</v>
      </c>
      <c r="X54" s="173">
        <f t="shared" si="21"/>
        <v>2997.52640204812</v>
      </c>
      <c r="Y54" s="173">
        <f t="shared" si="21"/>
        <v>3186.9291143267719</v>
      </c>
      <c r="Z54" s="147"/>
    </row>
    <row r="55" spans="1:26" ht="15" thickBot="1" x14ac:dyDescent="0.25">
      <c r="A55" s="147"/>
      <c r="B55" s="283" t="s">
        <v>346</v>
      </c>
      <c r="C55" s="172">
        <f t="shared" ref="C55:Y55" si="22">C$24*C17</f>
        <v>0</v>
      </c>
      <c r="D55" s="172">
        <f t="shared" si="22"/>
        <v>5.6118275176118013</v>
      </c>
      <c r="E55" s="172">
        <f t="shared" si="22"/>
        <v>15.18496632857253</v>
      </c>
      <c r="F55" s="172">
        <f t="shared" si="22"/>
        <v>29.552122686119013</v>
      </c>
      <c r="G55" s="172">
        <f t="shared" si="22"/>
        <v>49.295770001816265</v>
      </c>
      <c r="H55" s="172">
        <f t="shared" si="22"/>
        <v>74.194947195338131</v>
      </c>
      <c r="I55" s="172">
        <f t="shared" si="22"/>
        <v>103.82707170383956</v>
      </c>
      <c r="J55" s="172">
        <f t="shared" si="22"/>
        <v>139.06792884689932</v>
      </c>
      <c r="K55" s="172">
        <f t="shared" si="22"/>
        <v>179.66768582834464</v>
      </c>
      <c r="L55" s="172">
        <f t="shared" si="22"/>
        <v>226.95633257896392</v>
      </c>
      <c r="M55" s="172">
        <f t="shared" si="22"/>
        <v>282.68638987185551</v>
      </c>
      <c r="N55" s="172">
        <f t="shared" si="22"/>
        <v>346.97767371940381</v>
      </c>
      <c r="O55" s="172">
        <f t="shared" si="22"/>
        <v>415.60828300429034</v>
      </c>
      <c r="P55" s="172">
        <f t="shared" si="22"/>
        <v>482.31912069557353</v>
      </c>
      <c r="Q55" s="172">
        <f t="shared" si="22"/>
        <v>546.1158953332623</v>
      </c>
      <c r="R55" s="172">
        <f t="shared" si="22"/>
        <v>607.73943839256435</v>
      </c>
      <c r="S55" s="172">
        <f t="shared" si="22"/>
        <v>667.48806332167032</v>
      </c>
      <c r="T55" s="172">
        <f t="shared" si="22"/>
        <v>725.63833713896702</v>
      </c>
      <c r="U55" s="172">
        <f t="shared" si="22"/>
        <v>782.04671013733878</v>
      </c>
      <c r="V55" s="172">
        <f t="shared" si="22"/>
        <v>836.42116975585441</v>
      </c>
      <c r="W55" s="172">
        <f t="shared" si="22"/>
        <v>888.47756506689268</v>
      </c>
      <c r="X55" s="172">
        <f t="shared" si="22"/>
        <v>938.72719583570131</v>
      </c>
      <c r="Y55" s="172">
        <f t="shared" si="22"/>
        <v>986.17496320644852</v>
      </c>
      <c r="Z55" s="147"/>
    </row>
    <row r="56" spans="1:26" ht="15" thickBot="1" x14ac:dyDescent="0.25">
      <c r="A56" s="147"/>
      <c r="B56" s="283" t="s">
        <v>540</v>
      </c>
      <c r="C56" s="173">
        <f t="shared" ref="C56:Y56" si="23">C$24*C18</f>
        <v>0</v>
      </c>
      <c r="D56" s="173">
        <f t="shared" si="23"/>
        <v>0.48095876186037473</v>
      </c>
      <c r="E56" s="173">
        <f t="shared" si="23"/>
        <v>1.3039966014172348</v>
      </c>
      <c r="F56" s="173">
        <f t="shared" si="23"/>
        <v>2.5919815542732918</v>
      </c>
      <c r="G56" s="173">
        <f t="shared" si="23"/>
        <v>4.4724272828677041</v>
      </c>
      <c r="H56" s="173">
        <f t="shared" si="23"/>
        <v>7.0813126062214922</v>
      </c>
      <c r="I56" s="173">
        <f t="shared" si="23"/>
        <v>10.558891543098547</v>
      </c>
      <c r="J56" s="173">
        <f t="shared" si="23"/>
        <v>15.40549102510192</v>
      </c>
      <c r="K56" s="173">
        <f t="shared" si="23"/>
        <v>21.492477457840273</v>
      </c>
      <c r="L56" s="173">
        <f t="shared" si="23"/>
        <v>28.90557093221431</v>
      </c>
      <c r="M56" s="173">
        <f t="shared" si="23"/>
        <v>37.826425028554524</v>
      </c>
      <c r="N56" s="173">
        <f t="shared" si="23"/>
        <v>48.151548956449027</v>
      </c>
      <c r="O56" s="173">
        <f t="shared" si="23"/>
        <v>59.84981522610412</v>
      </c>
      <c r="P56" s="173">
        <f t="shared" si="23"/>
        <v>72.870719397011555</v>
      </c>
      <c r="Q56" s="173">
        <f t="shared" si="23"/>
        <v>87.471154518391103</v>
      </c>
      <c r="R56" s="173">
        <f t="shared" si="23"/>
        <v>103.46377065740951</v>
      </c>
      <c r="S56" s="173">
        <f t="shared" si="23"/>
        <v>120.96082500425763</v>
      </c>
      <c r="T56" s="173">
        <f t="shared" si="23"/>
        <v>140.50715071447644</v>
      </c>
      <c r="U56" s="173">
        <f t="shared" si="23"/>
        <v>162.54112683989203</v>
      </c>
      <c r="V56" s="173">
        <f t="shared" si="23"/>
        <v>187.07102929758858</v>
      </c>
      <c r="W56" s="173">
        <f t="shared" si="23"/>
        <v>214.30638713354449</v>
      </c>
      <c r="X56" s="173">
        <f t="shared" si="23"/>
        <v>244.07514127495415</v>
      </c>
      <c r="Y56" s="173">
        <f t="shared" si="23"/>
        <v>275.86794735940663</v>
      </c>
      <c r="Z56" s="147"/>
    </row>
    <row r="57" spans="1:26" ht="15" thickBot="1" x14ac:dyDescent="0.25">
      <c r="A57" s="147"/>
      <c r="B57" s="283" t="s">
        <v>539</v>
      </c>
      <c r="C57" s="172">
        <f t="shared" ref="C57:Y57" si="24">C$24*C19</f>
        <v>0</v>
      </c>
      <c r="D57" s="172">
        <f t="shared" si="24"/>
        <v>5.8024383949016825</v>
      </c>
      <c r="E57" s="172">
        <f t="shared" si="24"/>
        <v>15.911642837110218</v>
      </c>
      <c r="F57" s="172">
        <f t="shared" si="24"/>
        <v>32.063092688829734</v>
      </c>
      <c r="G57" s="172">
        <f t="shared" si="24"/>
        <v>57.491693193692804</v>
      </c>
      <c r="H57" s="172">
        <f t="shared" si="24"/>
        <v>93.312861580221437</v>
      </c>
      <c r="I57" s="172">
        <f t="shared" si="24"/>
        <v>142.46872145707081</v>
      </c>
      <c r="J57" s="172">
        <f t="shared" si="24"/>
        <v>205.91161426194276</v>
      </c>
      <c r="K57" s="172">
        <f t="shared" si="24"/>
        <v>286.05737308503689</v>
      </c>
      <c r="L57" s="172">
        <f t="shared" si="24"/>
        <v>382.86700150453481</v>
      </c>
      <c r="M57" s="172">
        <f t="shared" si="24"/>
        <v>496.39755642624988</v>
      </c>
      <c r="N57" s="172">
        <f t="shared" si="24"/>
        <v>627.14692398069633</v>
      </c>
      <c r="O57" s="172">
        <f t="shared" si="24"/>
        <v>779.48242841646857</v>
      </c>
      <c r="P57" s="172">
        <f t="shared" si="24"/>
        <v>956.67785399338209</v>
      </c>
      <c r="Q57" s="172">
        <f t="shared" si="24"/>
        <v>1168.5379050638128</v>
      </c>
      <c r="R57" s="172">
        <f t="shared" si="24"/>
        <v>1434.5100168941235</v>
      </c>
      <c r="S57" s="172">
        <f t="shared" si="24"/>
        <v>1768.0611502264658</v>
      </c>
      <c r="T57" s="172">
        <f t="shared" si="24"/>
        <v>2178.9085292509085</v>
      </c>
      <c r="U57" s="172">
        <f t="shared" si="24"/>
        <v>2656.5683269456167</v>
      </c>
      <c r="V57" s="172">
        <f t="shared" si="24"/>
        <v>3167.9984111971858</v>
      </c>
      <c r="W57" s="172">
        <f t="shared" si="24"/>
        <v>3684.5164314455847</v>
      </c>
      <c r="X57" s="172">
        <f t="shared" si="24"/>
        <v>4150.6473119637112</v>
      </c>
      <c r="Y57" s="172">
        <f t="shared" si="24"/>
        <v>4558.3362421254888</v>
      </c>
      <c r="Z57" s="147"/>
    </row>
    <row r="58" spans="1:26" x14ac:dyDescent="0.2">
      <c r="A58" s="147"/>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row>
    <row r="59" spans="1:26" ht="15" x14ac:dyDescent="0.25">
      <c r="A59" s="147"/>
      <c r="B59" s="52" t="s">
        <v>647</v>
      </c>
      <c r="C59" s="147"/>
      <c r="D59" s="147"/>
      <c r="E59" s="147"/>
      <c r="F59" s="147"/>
      <c r="G59" s="147"/>
      <c r="H59" s="147"/>
      <c r="I59" s="147"/>
      <c r="J59" s="147"/>
      <c r="K59" s="52" t="s">
        <v>635</v>
      </c>
      <c r="L59" s="147"/>
      <c r="M59" s="147"/>
      <c r="N59" s="147"/>
      <c r="O59" s="147"/>
      <c r="P59" s="147"/>
      <c r="Q59" s="147"/>
      <c r="R59" s="147"/>
      <c r="S59" s="147"/>
      <c r="T59" s="147"/>
      <c r="U59" s="147"/>
      <c r="V59" s="147"/>
      <c r="W59" s="147"/>
      <c r="X59" s="147"/>
      <c r="Y59" s="147"/>
      <c r="Z59" s="147"/>
    </row>
    <row r="60" spans="1:26" x14ac:dyDescent="0.2">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row>
    <row r="61" spans="1:26" x14ac:dyDescent="0.2">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row>
    <row r="62" spans="1:26" x14ac:dyDescent="0.2">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row>
    <row r="63" spans="1:26" x14ac:dyDescent="0.2">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row>
    <row r="64" spans="1:26" x14ac:dyDescent="0.2">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row>
    <row r="65" spans="1:26" x14ac:dyDescent="0.2">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row>
    <row r="66" spans="1:26" x14ac:dyDescent="0.2">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row>
    <row r="67" spans="1:26" x14ac:dyDescent="0.2">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row>
    <row r="68" spans="1:26" x14ac:dyDescent="0.2">
      <c r="A68" s="147"/>
      <c r="B68" s="147"/>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row>
    <row r="69" spans="1:26" x14ac:dyDescent="0.2">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row>
    <row r="70" spans="1:26" x14ac:dyDescent="0.2">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row>
    <row r="71" spans="1:26" x14ac:dyDescent="0.2">
      <c r="A71" s="147"/>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row>
    <row r="72" spans="1:26" x14ac:dyDescent="0.2">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row>
    <row r="73" spans="1:26" x14ac:dyDescent="0.2">
      <c r="A73" s="147"/>
      <c r="B73" s="147"/>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row>
    <row r="74" spans="1:26" x14ac:dyDescent="0.2">
      <c r="A74" s="147"/>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row>
    <row r="75" spans="1:26" x14ac:dyDescent="0.2">
      <c r="A75" s="147"/>
      <c r="B75" s="147"/>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row>
    <row r="76" spans="1:26" x14ac:dyDescent="0.2">
      <c r="A76" s="147"/>
      <c r="B76" s="147"/>
      <c r="C76" s="147"/>
      <c r="D76" s="147"/>
      <c r="E76" s="147"/>
      <c r="F76" s="147"/>
      <c r="G76" s="147"/>
      <c r="H76" s="147"/>
      <c r="I76" s="147"/>
      <c r="J76" s="147"/>
      <c r="K76" s="147"/>
      <c r="L76" s="147"/>
      <c r="M76" s="147"/>
      <c r="N76" s="147"/>
      <c r="O76" s="147"/>
      <c r="P76" s="147"/>
      <c r="Q76" s="147"/>
      <c r="R76" s="147"/>
      <c r="S76" s="147"/>
      <c r="T76" s="147"/>
      <c r="U76" s="147"/>
      <c r="V76" s="147"/>
      <c r="W76" s="147"/>
      <c r="X76" s="147"/>
      <c r="Y76" s="147"/>
      <c r="Z76" s="147"/>
    </row>
    <row r="77" spans="1:26" x14ac:dyDescent="0.2">
      <c r="A77" s="147"/>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row>
    <row r="78" spans="1:26" x14ac:dyDescent="0.2">
      <c r="A78" s="147"/>
      <c r="B78" s="147"/>
      <c r="C78" s="147"/>
      <c r="D78" s="147"/>
      <c r="E78" s="147"/>
      <c r="F78" s="147"/>
      <c r="G78" s="147"/>
      <c r="H78" s="147"/>
      <c r="I78" s="147"/>
      <c r="J78" s="147"/>
      <c r="K78" s="147"/>
      <c r="L78" s="147"/>
      <c r="M78" s="147"/>
      <c r="N78" s="147"/>
      <c r="O78" s="147"/>
      <c r="P78" s="147"/>
      <c r="Q78" s="147"/>
      <c r="R78" s="147"/>
      <c r="S78" s="147"/>
      <c r="T78" s="147"/>
      <c r="U78" s="147"/>
      <c r="V78" s="147"/>
      <c r="W78" s="147"/>
      <c r="X78" s="147"/>
      <c r="Y78" s="147"/>
      <c r="Z78" s="147"/>
    </row>
    <row r="79" spans="1:26" x14ac:dyDescent="0.2">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row>
  </sheetData>
  <mergeCells count="1">
    <mergeCell ref="B2:D2"/>
  </mergeCells>
  <pageMargins left="0.7" right="0.7" top="0.75" bottom="0.75" header="0.3" footer="0.3"/>
  <pageSetup paperSize="9" scale="37" orientation="landscape" verticalDpi="0" r:id="rId1"/>
  <rowBreaks count="1" manualBreakCount="1">
    <brk id="34"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8"/>
  </sheetPr>
  <dimension ref="A1:I26"/>
  <sheetViews>
    <sheetView showGridLines="0" zoomScaleNormal="100" workbookViewId="0"/>
  </sheetViews>
  <sheetFormatPr defaultColWidth="9" defaultRowHeight="14.25" x14ac:dyDescent="0.2"/>
  <cols>
    <col min="1" max="1" width="3.125" style="6" customWidth="1"/>
    <col min="2" max="2" width="9" style="6"/>
    <col min="3" max="3" width="13.875" style="6" customWidth="1"/>
    <col min="4" max="4" width="12.75" style="6" customWidth="1"/>
    <col min="5" max="5" width="10.5" style="6" customWidth="1"/>
    <col min="6" max="6" width="13.625" style="6" customWidth="1"/>
    <col min="7" max="7" width="12.75" style="6" customWidth="1"/>
    <col min="8" max="16384" width="9" style="6"/>
  </cols>
  <sheetData>
    <row r="1" spans="1:9" ht="15" x14ac:dyDescent="0.25">
      <c r="A1" s="155"/>
      <c r="B1" s="33"/>
      <c r="C1" s="33"/>
      <c r="D1" s="33"/>
      <c r="E1" s="33"/>
      <c r="F1" s="33"/>
      <c r="G1" s="33"/>
      <c r="H1" s="155"/>
      <c r="I1" s="36"/>
    </row>
    <row r="2" spans="1:9" ht="20.25" thickBot="1" x14ac:dyDescent="0.35">
      <c r="A2" s="33"/>
      <c r="B2" s="340" t="s">
        <v>0</v>
      </c>
      <c r="C2" s="340"/>
      <c r="D2" s="340"/>
      <c r="E2" s="340"/>
      <c r="F2" s="33"/>
      <c r="G2" s="33"/>
      <c r="H2" s="33"/>
      <c r="I2" s="36"/>
    </row>
    <row r="3" spans="1:9" ht="15" thickTop="1" x14ac:dyDescent="0.2">
      <c r="A3" s="33"/>
      <c r="B3" s="45" t="s">
        <v>27</v>
      </c>
      <c r="C3" s="35"/>
      <c r="D3" s="33"/>
      <c r="E3" s="33"/>
      <c r="F3" s="33"/>
      <c r="G3" s="33"/>
      <c r="H3" s="33"/>
      <c r="I3" s="36"/>
    </row>
    <row r="4" spans="1:9" ht="15" thickBot="1" x14ac:dyDescent="0.25">
      <c r="A4" s="33"/>
      <c r="B4" s="34"/>
      <c r="C4" s="35"/>
      <c r="D4" s="33"/>
      <c r="E4" s="33"/>
      <c r="F4" s="33"/>
      <c r="G4" s="33"/>
      <c r="H4" s="33"/>
      <c r="I4" s="36"/>
    </row>
    <row r="5" spans="1:9" ht="33" customHeight="1" thickBot="1" x14ac:dyDescent="0.25">
      <c r="A5" s="33"/>
      <c r="B5" s="281" t="s">
        <v>1</v>
      </c>
      <c r="C5" s="281" t="s">
        <v>2</v>
      </c>
      <c r="D5" s="281" t="s">
        <v>1224</v>
      </c>
      <c r="E5" s="281" t="s">
        <v>1226</v>
      </c>
      <c r="F5" s="281" t="s">
        <v>29</v>
      </c>
      <c r="G5" s="281" t="s">
        <v>1227</v>
      </c>
      <c r="H5" s="33"/>
      <c r="I5" s="36"/>
    </row>
    <row r="6" spans="1:9" ht="15" thickBot="1" x14ac:dyDescent="0.25">
      <c r="A6" s="33"/>
      <c r="B6" s="282">
        <v>2017</v>
      </c>
      <c r="C6" s="2">
        <v>26031</v>
      </c>
      <c r="D6" s="2">
        <f>0.839*C6</f>
        <v>21840.008999999998</v>
      </c>
      <c r="E6" s="282" t="s">
        <v>8</v>
      </c>
      <c r="F6" s="2"/>
      <c r="G6" s="2"/>
      <c r="H6" s="33"/>
      <c r="I6" s="36"/>
    </row>
    <row r="7" spans="1:9" ht="15" thickBot="1" x14ac:dyDescent="0.25">
      <c r="A7" s="33"/>
      <c r="B7" s="282">
        <v>2018</v>
      </c>
      <c r="C7" s="1">
        <v>28637</v>
      </c>
      <c r="D7" s="1">
        <f t="shared" ref="D7:D19" si="0">0.839*C7</f>
        <v>24026.442999999999</v>
      </c>
      <c r="E7" s="282" t="s">
        <v>9</v>
      </c>
      <c r="F7" s="1">
        <f t="shared" ref="F7:F19" si="1">AVERAGE(D6:D7)</f>
        <v>22933.225999999999</v>
      </c>
      <c r="G7" s="1">
        <f>F7+14425.98</f>
        <v>37359.205999999998</v>
      </c>
      <c r="H7" s="33"/>
      <c r="I7" s="36"/>
    </row>
    <row r="8" spans="1:9" ht="15" thickBot="1" x14ac:dyDescent="0.25">
      <c r="A8" s="33"/>
      <c r="B8" s="282">
        <v>2019</v>
      </c>
      <c r="C8" s="2">
        <v>31244</v>
      </c>
      <c r="D8" s="2">
        <f t="shared" si="0"/>
        <v>26213.716</v>
      </c>
      <c r="E8" s="282" t="s">
        <v>10</v>
      </c>
      <c r="F8" s="2">
        <f t="shared" si="1"/>
        <v>25120.0795</v>
      </c>
      <c r="G8" s="2">
        <f t="shared" ref="G8:G19" si="2">F8+14425.98</f>
        <v>39546.059500000003</v>
      </c>
      <c r="H8" s="33"/>
      <c r="I8" s="36"/>
    </row>
    <row r="9" spans="1:9" ht="15" thickBot="1" x14ac:dyDescent="0.25">
      <c r="A9" s="33"/>
      <c r="B9" s="282">
        <v>2020</v>
      </c>
      <c r="C9" s="1">
        <v>33850</v>
      </c>
      <c r="D9" s="1">
        <f t="shared" si="0"/>
        <v>28400.149999999998</v>
      </c>
      <c r="E9" s="282" t="s">
        <v>11</v>
      </c>
      <c r="F9" s="1">
        <f t="shared" si="1"/>
        <v>27306.932999999997</v>
      </c>
      <c r="G9" s="1">
        <f t="shared" si="2"/>
        <v>41732.913</v>
      </c>
      <c r="H9" s="33"/>
      <c r="I9" s="36"/>
    </row>
    <row r="10" spans="1:9" ht="15" thickBot="1" x14ac:dyDescent="0.25">
      <c r="A10" s="33"/>
      <c r="B10" s="282">
        <v>2021</v>
      </c>
      <c r="C10" s="2">
        <v>33000</v>
      </c>
      <c r="D10" s="2">
        <f t="shared" si="0"/>
        <v>27687</v>
      </c>
      <c r="E10" s="282" t="s">
        <v>12</v>
      </c>
      <c r="F10" s="2">
        <f t="shared" si="1"/>
        <v>28043.574999999997</v>
      </c>
      <c r="G10" s="2">
        <f t="shared" si="2"/>
        <v>42469.554999999993</v>
      </c>
      <c r="H10" s="33"/>
      <c r="I10" s="36"/>
    </row>
    <row r="11" spans="1:9" ht="15" thickBot="1" x14ac:dyDescent="0.25">
      <c r="A11" s="33"/>
      <c r="B11" s="282">
        <v>2022</v>
      </c>
      <c r="C11" s="1">
        <v>33000</v>
      </c>
      <c r="D11" s="1">
        <f t="shared" si="0"/>
        <v>27687</v>
      </c>
      <c r="E11" s="282" t="s">
        <v>13</v>
      </c>
      <c r="F11" s="1">
        <f t="shared" si="1"/>
        <v>27687</v>
      </c>
      <c r="G11" s="1">
        <f t="shared" si="2"/>
        <v>42112.979999999996</v>
      </c>
      <c r="H11" s="33"/>
      <c r="I11" s="36"/>
    </row>
    <row r="12" spans="1:9" ht="15" thickBot="1" x14ac:dyDescent="0.25">
      <c r="A12" s="33"/>
      <c r="B12" s="282">
        <v>2023</v>
      </c>
      <c r="C12" s="2">
        <v>33000</v>
      </c>
      <c r="D12" s="2">
        <f t="shared" si="0"/>
        <v>27687</v>
      </c>
      <c r="E12" s="282" t="s">
        <v>14</v>
      </c>
      <c r="F12" s="2">
        <f t="shared" si="1"/>
        <v>27687</v>
      </c>
      <c r="G12" s="2">
        <f t="shared" si="2"/>
        <v>42112.979999999996</v>
      </c>
      <c r="H12" s="33"/>
      <c r="I12" s="36"/>
    </row>
    <row r="13" spans="1:9" ht="15" thickBot="1" x14ac:dyDescent="0.25">
      <c r="A13" s="33"/>
      <c r="B13" s="282">
        <v>2024</v>
      </c>
      <c r="C13" s="1">
        <v>33000</v>
      </c>
      <c r="D13" s="1">
        <f t="shared" si="0"/>
        <v>27687</v>
      </c>
      <c r="E13" s="282" t="s">
        <v>15</v>
      </c>
      <c r="F13" s="1">
        <f t="shared" si="1"/>
        <v>27687</v>
      </c>
      <c r="G13" s="1">
        <f t="shared" si="2"/>
        <v>42112.979999999996</v>
      </c>
      <c r="H13" s="33"/>
      <c r="I13" s="36"/>
    </row>
    <row r="14" spans="1:9" ht="15" thickBot="1" x14ac:dyDescent="0.25">
      <c r="A14" s="33"/>
      <c r="B14" s="282">
        <v>2025</v>
      </c>
      <c r="C14" s="2">
        <v>33000</v>
      </c>
      <c r="D14" s="2">
        <f t="shared" si="0"/>
        <v>27687</v>
      </c>
      <c r="E14" s="282" t="s">
        <v>16</v>
      </c>
      <c r="F14" s="2">
        <f t="shared" si="1"/>
        <v>27687</v>
      </c>
      <c r="G14" s="2">
        <f t="shared" si="2"/>
        <v>42112.979999999996</v>
      </c>
      <c r="H14" s="33"/>
      <c r="I14" s="36"/>
    </row>
    <row r="15" spans="1:9" ht="15" thickBot="1" x14ac:dyDescent="0.25">
      <c r="A15" s="33"/>
      <c r="B15" s="282">
        <v>2026</v>
      </c>
      <c r="C15" s="1">
        <v>33000</v>
      </c>
      <c r="D15" s="1">
        <f t="shared" si="0"/>
        <v>27687</v>
      </c>
      <c r="E15" s="282" t="s">
        <v>17</v>
      </c>
      <c r="F15" s="1">
        <f t="shared" si="1"/>
        <v>27687</v>
      </c>
      <c r="G15" s="1">
        <f t="shared" si="2"/>
        <v>42112.979999999996</v>
      </c>
      <c r="H15" s="33"/>
      <c r="I15" s="36"/>
    </row>
    <row r="16" spans="1:9" ht="15" thickBot="1" x14ac:dyDescent="0.25">
      <c r="A16" s="33"/>
      <c r="B16" s="282">
        <v>2027</v>
      </c>
      <c r="C16" s="2">
        <v>33000</v>
      </c>
      <c r="D16" s="2">
        <f t="shared" si="0"/>
        <v>27687</v>
      </c>
      <c r="E16" s="282" t="s">
        <v>18</v>
      </c>
      <c r="F16" s="2">
        <f t="shared" si="1"/>
        <v>27687</v>
      </c>
      <c r="G16" s="2">
        <f t="shared" si="2"/>
        <v>42112.979999999996</v>
      </c>
      <c r="H16" s="33"/>
      <c r="I16" s="36"/>
    </row>
    <row r="17" spans="1:9" ht="15" thickBot="1" x14ac:dyDescent="0.25">
      <c r="A17" s="33"/>
      <c r="B17" s="282">
        <v>2028</v>
      </c>
      <c r="C17" s="1">
        <v>33000</v>
      </c>
      <c r="D17" s="1">
        <f t="shared" si="0"/>
        <v>27687</v>
      </c>
      <c r="E17" s="282" t="s">
        <v>19</v>
      </c>
      <c r="F17" s="1">
        <f t="shared" si="1"/>
        <v>27687</v>
      </c>
      <c r="G17" s="1">
        <f t="shared" si="2"/>
        <v>42112.979999999996</v>
      </c>
      <c r="H17" s="33"/>
      <c r="I17" s="36"/>
    </row>
    <row r="18" spans="1:9" ht="15" thickBot="1" x14ac:dyDescent="0.25">
      <c r="A18" s="33"/>
      <c r="B18" s="282">
        <v>2029</v>
      </c>
      <c r="C18" s="2">
        <v>33000</v>
      </c>
      <c r="D18" s="2">
        <f t="shared" si="0"/>
        <v>27687</v>
      </c>
      <c r="E18" s="282" t="s">
        <v>20</v>
      </c>
      <c r="F18" s="2">
        <f t="shared" si="1"/>
        <v>27687</v>
      </c>
      <c r="G18" s="2">
        <f t="shared" si="2"/>
        <v>42112.979999999996</v>
      </c>
      <c r="H18" s="33"/>
      <c r="I18" s="36"/>
    </row>
    <row r="19" spans="1:9" ht="17.25" thickBot="1" x14ac:dyDescent="0.25">
      <c r="A19" s="33"/>
      <c r="B19" s="282" t="s">
        <v>1225</v>
      </c>
      <c r="C19" s="1">
        <v>33000</v>
      </c>
      <c r="D19" s="1">
        <f t="shared" si="0"/>
        <v>27687</v>
      </c>
      <c r="E19" s="282" t="s">
        <v>3</v>
      </c>
      <c r="F19" s="1">
        <f t="shared" si="1"/>
        <v>27687</v>
      </c>
      <c r="G19" s="1">
        <f t="shared" si="2"/>
        <v>42112.979999999996</v>
      </c>
      <c r="H19" s="33"/>
      <c r="I19" s="36"/>
    </row>
    <row r="20" spans="1:9" x14ac:dyDescent="0.2">
      <c r="A20" s="33"/>
      <c r="B20" s="33"/>
      <c r="C20" s="33"/>
      <c r="D20" s="33"/>
      <c r="E20" s="33"/>
      <c r="F20" s="33"/>
      <c r="G20" s="33"/>
      <c r="H20" s="33"/>
      <c r="I20" s="36"/>
    </row>
    <row r="21" spans="1:9" x14ac:dyDescent="0.2">
      <c r="A21" s="33"/>
      <c r="B21" s="45" t="s">
        <v>28</v>
      </c>
      <c r="C21" s="33"/>
      <c r="D21" s="33"/>
      <c r="E21" s="33"/>
      <c r="F21" s="33"/>
      <c r="G21" s="33"/>
      <c r="H21" s="33"/>
      <c r="I21" s="36"/>
    </row>
    <row r="22" spans="1:9" x14ac:dyDescent="0.2">
      <c r="A22" s="33"/>
      <c r="B22" s="47" t="s">
        <v>21</v>
      </c>
      <c r="C22" s="33"/>
      <c r="D22" s="33"/>
      <c r="E22" s="33"/>
      <c r="F22" s="33"/>
      <c r="G22" s="33"/>
      <c r="H22" s="33"/>
      <c r="I22" s="36"/>
    </row>
    <row r="23" spans="1:9" x14ac:dyDescent="0.2">
      <c r="A23" s="33"/>
      <c r="B23" s="47" t="s">
        <v>4</v>
      </c>
      <c r="C23" s="33"/>
      <c r="D23" s="33"/>
      <c r="E23" s="33"/>
      <c r="F23" s="33"/>
      <c r="G23" s="33"/>
      <c r="H23" s="33"/>
      <c r="I23" s="36"/>
    </row>
    <row r="24" spans="1:9" x14ac:dyDescent="0.2">
      <c r="A24" s="33"/>
      <c r="B24" s="47" t="s">
        <v>30</v>
      </c>
      <c r="C24" s="33"/>
      <c r="D24" s="33"/>
      <c r="E24" s="33"/>
      <c r="F24" s="33"/>
      <c r="G24" s="33"/>
      <c r="H24" s="33"/>
      <c r="I24" s="36"/>
    </row>
    <row r="25" spans="1:9" x14ac:dyDescent="0.2">
      <c r="A25" s="33"/>
      <c r="B25" s="33"/>
      <c r="C25" s="33"/>
      <c r="D25" s="33"/>
      <c r="E25" s="33"/>
      <c r="F25" s="33"/>
      <c r="G25" s="33"/>
      <c r="H25" s="33"/>
      <c r="I25" s="36"/>
    </row>
    <row r="26" spans="1:9" x14ac:dyDescent="0.2">
      <c r="A26" s="37"/>
      <c r="B26" s="37"/>
      <c r="C26" s="37"/>
      <c r="D26" s="37"/>
      <c r="E26" s="39"/>
      <c r="F26" s="37"/>
      <c r="G26" s="37"/>
      <c r="H26" s="37"/>
    </row>
  </sheetData>
  <mergeCells count="1">
    <mergeCell ref="B2:E2"/>
  </mergeCells>
  <hyperlinks>
    <hyperlink ref="B21" r:id="rId1" display="1. Assumes NEM share of Australia-wide energy consumption of 84% (See Table L, 2016 Australian Energy Statistics)." xr:uid="{00000000-0004-0000-0D00-000000000000}"/>
    <hyperlink ref="B3" r:id="rId2" xr:uid="{00000000-0004-0000-0D00-000001000000}"/>
  </hyperlinks>
  <pageMargins left="0.7" right="0.7" top="0.75" bottom="0.75" header="0.3" footer="0.3"/>
  <pageSetup paperSize="9" scale="95" orientation="portrait" verticalDpi="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theme="8"/>
  </sheetPr>
  <dimension ref="A1:X15"/>
  <sheetViews>
    <sheetView showGridLines="0" zoomScaleNormal="100" workbookViewId="0"/>
  </sheetViews>
  <sheetFormatPr defaultColWidth="9" defaultRowHeight="14.25" x14ac:dyDescent="0.2"/>
  <cols>
    <col min="1" max="1" width="3.125" style="6" customWidth="1"/>
    <col min="2" max="2" width="14.25" style="6" customWidth="1"/>
    <col min="3" max="3" width="17.75" style="6" customWidth="1"/>
    <col min="4" max="4" width="9.25" style="6" customWidth="1"/>
    <col min="5" max="5" width="16.625" style="6" customWidth="1"/>
    <col min="6" max="17" width="9" style="6"/>
    <col min="18" max="18" width="10.5" style="6" customWidth="1"/>
    <col min="19" max="19" width="9.5" style="6" customWidth="1"/>
    <col min="20" max="16384" width="9" style="6"/>
  </cols>
  <sheetData>
    <row r="1" spans="1:24" ht="15" x14ac:dyDescent="0.25">
      <c r="A1" s="155"/>
      <c r="B1" s="33"/>
      <c r="C1" s="33"/>
      <c r="D1" s="33"/>
      <c r="E1" s="33"/>
      <c r="F1" s="33"/>
      <c r="G1" s="155"/>
      <c r="H1" s="36"/>
    </row>
    <row r="2" spans="1:24" ht="20.25" thickBot="1" x14ac:dyDescent="0.35">
      <c r="A2" s="33"/>
      <c r="B2" s="286" t="s">
        <v>47</v>
      </c>
      <c r="C2" s="33"/>
      <c r="D2" s="33"/>
      <c r="E2" s="33"/>
      <c r="F2" s="33"/>
      <c r="G2" s="33"/>
      <c r="H2" s="36"/>
    </row>
    <row r="3" spans="1:24" ht="15" thickTop="1" x14ac:dyDescent="0.2">
      <c r="A3" s="33"/>
      <c r="B3" s="60" t="s">
        <v>48</v>
      </c>
      <c r="C3" s="35"/>
      <c r="D3" s="33"/>
      <c r="E3" s="33"/>
      <c r="F3" s="33"/>
      <c r="G3" s="33"/>
      <c r="H3" s="36"/>
    </row>
    <row r="4" spans="1:24" ht="15" thickBot="1" x14ac:dyDescent="0.25">
      <c r="A4" s="33"/>
      <c r="B4" s="34"/>
      <c r="C4" s="35"/>
      <c r="D4" s="33"/>
      <c r="E4" s="33"/>
      <c r="F4" s="33"/>
      <c r="G4" s="33"/>
      <c r="H4" s="36"/>
    </row>
    <row r="5" spans="1:24" ht="33" customHeight="1" thickBot="1" x14ac:dyDescent="0.25">
      <c r="A5" s="33"/>
      <c r="B5" s="281" t="s">
        <v>56</v>
      </c>
      <c r="C5" s="281" t="s">
        <v>55</v>
      </c>
      <c r="D5" s="281" t="s">
        <v>54</v>
      </c>
      <c r="E5" s="281" t="s">
        <v>613</v>
      </c>
      <c r="F5" s="33"/>
      <c r="G5" s="33"/>
      <c r="H5" s="36"/>
    </row>
    <row r="6" spans="1:24" ht="17.25" thickBot="1" x14ac:dyDescent="0.25">
      <c r="A6" s="33"/>
      <c r="B6" s="283" t="s">
        <v>1228</v>
      </c>
      <c r="C6" s="43">
        <v>42767</v>
      </c>
      <c r="D6" s="40">
        <v>100</v>
      </c>
      <c r="E6" s="40">
        <v>414</v>
      </c>
      <c r="F6" s="33"/>
      <c r="G6" s="33"/>
      <c r="H6" s="36"/>
      <c r="R6" s="7"/>
      <c r="T6" s="8"/>
      <c r="U6" s="8"/>
      <c r="V6" s="8"/>
      <c r="W6" s="8"/>
      <c r="X6" s="8"/>
    </row>
    <row r="7" spans="1:24" ht="15" thickBot="1" x14ac:dyDescent="0.25">
      <c r="A7" s="33"/>
      <c r="B7" s="283" t="s">
        <v>49</v>
      </c>
      <c r="C7" s="42">
        <v>42826</v>
      </c>
      <c r="D7" s="41">
        <v>80.5</v>
      </c>
      <c r="E7" s="41">
        <v>271</v>
      </c>
      <c r="F7" s="33"/>
      <c r="G7" s="33"/>
      <c r="H7" s="36"/>
      <c r="R7" s="7"/>
      <c r="T7" s="8"/>
      <c r="U7" s="8"/>
      <c r="V7" s="8"/>
      <c r="W7" s="8"/>
      <c r="X7" s="8"/>
    </row>
    <row r="8" spans="1:24" ht="15" thickBot="1" x14ac:dyDescent="0.25">
      <c r="A8" s="33"/>
      <c r="B8" s="283" t="s">
        <v>50</v>
      </c>
      <c r="C8" s="43">
        <v>43435</v>
      </c>
      <c r="D8" s="40">
        <v>100</v>
      </c>
      <c r="E8" s="40">
        <v>404</v>
      </c>
      <c r="F8" s="33"/>
      <c r="G8" s="33"/>
      <c r="H8" s="36"/>
      <c r="R8" s="7"/>
      <c r="T8" s="8"/>
      <c r="U8" s="8"/>
      <c r="V8" s="8"/>
      <c r="W8" s="8"/>
      <c r="X8" s="8"/>
    </row>
    <row r="9" spans="1:24" ht="15" thickBot="1" x14ac:dyDescent="0.25">
      <c r="A9" s="33"/>
      <c r="B9" s="283" t="s">
        <v>51</v>
      </c>
      <c r="C9" s="42">
        <v>43221</v>
      </c>
      <c r="D9" s="41">
        <v>100</v>
      </c>
      <c r="E9" s="41">
        <v>350</v>
      </c>
      <c r="F9" s="33"/>
      <c r="G9" s="33"/>
      <c r="H9" s="36"/>
      <c r="R9" s="7"/>
      <c r="T9" s="8"/>
      <c r="U9" s="8"/>
      <c r="V9" s="8"/>
      <c r="W9" s="8"/>
      <c r="X9" s="8"/>
    </row>
    <row r="10" spans="1:24" ht="15" thickBot="1" x14ac:dyDescent="0.25">
      <c r="A10" s="33"/>
      <c r="B10" s="283" t="s">
        <v>52</v>
      </c>
      <c r="C10" s="43">
        <v>43739</v>
      </c>
      <c r="D10" s="40">
        <v>109</v>
      </c>
      <c r="E10" s="40">
        <v>414</v>
      </c>
      <c r="F10" s="33"/>
      <c r="G10" s="33"/>
      <c r="H10" s="36"/>
      <c r="R10" s="7"/>
      <c r="T10" s="8"/>
      <c r="U10" s="8"/>
      <c r="V10" s="8"/>
      <c r="W10" s="8"/>
      <c r="X10" s="8"/>
    </row>
    <row r="11" spans="1:24" ht="15" thickBot="1" x14ac:dyDescent="0.25">
      <c r="A11" s="33"/>
      <c r="B11" s="283" t="s">
        <v>53</v>
      </c>
      <c r="C11" s="42">
        <v>43344</v>
      </c>
      <c r="D11" s="41">
        <v>91</v>
      </c>
      <c r="E11" s="41">
        <v>304</v>
      </c>
      <c r="F11" s="33"/>
      <c r="G11" s="33"/>
      <c r="H11" s="36"/>
      <c r="R11" s="7"/>
      <c r="T11" s="8"/>
      <c r="U11" s="8"/>
      <c r="V11" s="8"/>
      <c r="W11" s="8"/>
      <c r="X11" s="8"/>
    </row>
    <row r="12" spans="1:24" x14ac:dyDescent="0.2">
      <c r="A12" s="33"/>
      <c r="B12" s="33"/>
      <c r="C12" s="33"/>
      <c r="D12" s="33"/>
      <c r="E12" s="33"/>
      <c r="F12" s="33"/>
      <c r="G12" s="33"/>
      <c r="H12" s="36"/>
    </row>
    <row r="13" spans="1:24" x14ac:dyDescent="0.2">
      <c r="A13" s="33"/>
      <c r="B13" s="45" t="s">
        <v>435</v>
      </c>
      <c r="C13" s="33"/>
      <c r="D13" s="33"/>
      <c r="E13" s="46"/>
      <c r="F13" s="33"/>
      <c r="G13" s="33"/>
      <c r="H13" s="36"/>
    </row>
    <row r="14" spans="1:24" x14ac:dyDescent="0.2">
      <c r="A14" s="33"/>
      <c r="B14" s="33"/>
      <c r="C14" s="33"/>
      <c r="D14" s="33"/>
      <c r="E14" s="33"/>
      <c r="F14" s="33"/>
      <c r="G14" s="33"/>
      <c r="H14" s="36"/>
    </row>
    <row r="15" spans="1:24" x14ac:dyDescent="0.2">
      <c r="A15" s="37"/>
      <c r="B15" s="37"/>
      <c r="C15" s="37"/>
      <c r="D15" s="37"/>
      <c r="E15" s="37"/>
      <c r="F15" s="37"/>
      <c r="G15" s="37"/>
    </row>
  </sheetData>
  <hyperlinks>
    <hyperlink ref="B13" r:id="rId1" xr:uid="{00000000-0004-0000-0E00-000000000000}"/>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tabColor theme="8"/>
  </sheetPr>
  <dimension ref="A1:AG27"/>
  <sheetViews>
    <sheetView showGridLines="0" zoomScaleNormal="100" workbookViewId="0"/>
  </sheetViews>
  <sheetFormatPr defaultColWidth="9" defaultRowHeight="12.75" x14ac:dyDescent="0.2"/>
  <cols>
    <col min="1" max="1" width="3.125" style="3" customWidth="1"/>
    <col min="2" max="2" width="9.375" style="3" customWidth="1"/>
    <col min="3" max="14" width="14.5" style="3" customWidth="1"/>
    <col min="15" max="15" width="3.125" style="3" customWidth="1"/>
    <col min="16" max="26" width="9" style="3"/>
    <col min="27" max="27" width="10.5" style="3" customWidth="1"/>
    <col min="28" max="28" width="9.5" style="3" customWidth="1"/>
    <col min="29" max="16384" width="9" style="3"/>
  </cols>
  <sheetData>
    <row r="1" spans="1:33" ht="15" x14ac:dyDescent="0.25">
      <c r="A1" s="155"/>
      <c r="B1" s="48"/>
      <c r="C1" s="48"/>
      <c r="D1" s="48"/>
      <c r="E1" s="48"/>
      <c r="F1" s="48"/>
      <c r="G1" s="48"/>
      <c r="H1" s="48"/>
      <c r="I1" s="48"/>
      <c r="J1" s="48"/>
      <c r="K1" s="48"/>
      <c r="L1" s="48"/>
      <c r="M1" s="48"/>
      <c r="N1" s="48"/>
      <c r="O1" s="48"/>
      <c r="P1" s="49"/>
    </row>
    <row r="2" spans="1:33" ht="20.25" thickBot="1" x14ac:dyDescent="0.35">
      <c r="A2" s="48"/>
      <c r="B2" s="340" t="s">
        <v>44</v>
      </c>
      <c r="C2" s="340"/>
      <c r="D2" s="340"/>
      <c r="E2" s="340"/>
      <c r="F2" s="48"/>
      <c r="G2" s="48"/>
      <c r="H2" s="48"/>
      <c r="I2" s="48"/>
      <c r="J2" s="48"/>
      <c r="K2" s="48"/>
      <c r="L2" s="48"/>
      <c r="M2" s="48"/>
      <c r="N2" s="48"/>
      <c r="O2" s="48"/>
      <c r="P2" s="49"/>
    </row>
    <row r="3" spans="1:33" ht="14.25" thickTop="1" thickBot="1" x14ac:dyDescent="0.25">
      <c r="A3" s="48"/>
      <c r="B3" s="60" t="s">
        <v>46</v>
      </c>
      <c r="C3" s="35"/>
      <c r="D3" s="35"/>
      <c r="E3" s="35"/>
      <c r="F3" s="35"/>
      <c r="G3" s="35"/>
      <c r="H3" s="35"/>
      <c r="I3" s="35"/>
      <c r="J3" s="35"/>
      <c r="K3" s="35"/>
      <c r="L3" s="35"/>
      <c r="M3" s="35"/>
      <c r="N3" s="35"/>
      <c r="O3" s="48"/>
      <c r="P3" s="49"/>
    </row>
    <row r="4" spans="1:33" ht="58.5" customHeight="1" thickBot="1" x14ac:dyDescent="0.25">
      <c r="A4" s="48"/>
      <c r="B4" s="281"/>
      <c r="C4" s="281" t="s">
        <v>1216</v>
      </c>
      <c r="D4" s="281" t="s">
        <v>1217</v>
      </c>
      <c r="E4" s="281" t="s">
        <v>45</v>
      </c>
      <c r="F4" s="281" t="s">
        <v>1218</v>
      </c>
      <c r="G4" s="281" t="s">
        <v>1219</v>
      </c>
      <c r="H4" s="281" t="s">
        <v>1220</v>
      </c>
      <c r="I4" s="281" t="s">
        <v>1221</v>
      </c>
      <c r="J4" s="281" t="s">
        <v>1222</v>
      </c>
      <c r="K4" s="281" t="s">
        <v>40</v>
      </c>
      <c r="L4" s="281" t="s">
        <v>42</v>
      </c>
      <c r="M4" s="281" t="s">
        <v>1223</v>
      </c>
      <c r="N4" s="281" t="s">
        <v>43</v>
      </c>
      <c r="O4" s="48"/>
      <c r="P4" s="49"/>
    </row>
    <row r="5" spans="1:33" ht="33" customHeight="1" thickBot="1" x14ac:dyDescent="0.25">
      <c r="A5" s="48"/>
      <c r="B5" s="281" t="s">
        <v>37</v>
      </c>
      <c r="C5" s="281"/>
      <c r="D5" s="281"/>
      <c r="E5" s="281">
        <v>0.2</v>
      </c>
      <c r="F5" s="281"/>
      <c r="G5" s="281"/>
      <c r="H5" s="281">
        <v>1</v>
      </c>
      <c r="I5" s="281"/>
      <c r="J5" s="281"/>
      <c r="K5" s="281">
        <v>1</v>
      </c>
      <c r="L5" s="281"/>
      <c r="M5" s="281">
        <v>1</v>
      </c>
      <c r="N5" s="281"/>
      <c r="O5" s="48"/>
      <c r="P5" s="49"/>
    </row>
    <row r="6" spans="1:33" ht="15" thickBot="1" x14ac:dyDescent="0.25">
      <c r="A6" s="48"/>
      <c r="B6" s="282" t="s">
        <v>9</v>
      </c>
      <c r="C6" s="1">
        <v>675</v>
      </c>
      <c r="D6" s="1">
        <v>197.346</v>
      </c>
      <c r="E6" s="1">
        <f>E$5*D6</f>
        <v>39.469200000000001</v>
      </c>
      <c r="F6" s="1">
        <v>354.87099999999998</v>
      </c>
      <c r="G6" s="1">
        <v>5</v>
      </c>
      <c r="H6" s="1">
        <f>G6</f>
        <v>5</v>
      </c>
      <c r="I6" s="1">
        <v>150.489</v>
      </c>
      <c r="J6" s="1">
        <v>3.3940000000000001</v>
      </c>
      <c r="K6" s="1">
        <v>3.3940000000000001</v>
      </c>
      <c r="L6" s="1">
        <v>500</v>
      </c>
      <c r="M6" s="1">
        <v>54.75</v>
      </c>
      <c r="N6" s="1">
        <f>E6+H6+K6+M6</f>
        <v>102.61320000000001</v>
      </c>
      <c r="O6" s="48"/>
      <c r="P6" s="49"/>
      <c r="AA6" s="9"/>
    </row>
    <row r="7" spans="1:33" ht="15" thickBot="1" x14ac:dyDescent="0.25">
      <c r="A7" s="48"/>
      <c r="B7" s="282" t="s">
        <v>10</v>
      </c>
      <c r="C7" s="2">
        <v>675</v>
      </c>
      <c r="D7" s="2">
        <v>199.678</v>
      </c>
      <c r="E7" s="2">
        <f t="shared" ref="E7:E18" si="0">E$5*D7</f>
        <v>39.935600000000001</v>
      </c>
      <c r="F7" s="2">
        <v>354.87099999999998</v>
      </c>
      <c r="G7" s="2">
        <v>5</v>
      </c>
      <c r="H7" s="2">
        <f t="shared" ref="H7:H18" si="1">G7</f>
        <v>5</v>
      </c>
      <c r="I7" s="2">
        <v>150.489</v>
      </c>
      <c r="J7" s="2">
        <v>3.3940000000000001</v>
      </c>
      <c r="K7" s="2">
        <v>3.3940000000000001</v>
      </c>
      <c r="L7" s="2">
        <v>500</v>
      </c>
      <c r="M7" s="2">
        <v>54.75</v>
      </c>
      <c r="N7" s="2">
        <f t="shared" ref="N7:N18" si="2">E7+H7+K7+M7</f>
        <v>103.0796</v>
      </c>
      <c r="O7" s="48"/>
      <c r="P7" s="49"/>
      <c r="AA7" s="9"/>
      <c r="AC7" s="10"/>
      <c r="AD7" s="10"/>
      <c r="AE7" s="10"/>
      <c r="AF7" s="10"/>
      <c r="AG7" s="10"/>
    </row>
    <row r="8" spans="1:33" ht="15" thickBot="1" x14ac:dyDescent="0.25">
      <c r="A8" s="48"/>
      <c r="B8" s="282" t="s">
        <v>11</v>
      </c>
      <c r="C8" s="1">
        <v>676.73400000000004</v>
      </c>
      <c r="D8" s="1">
        <v>193.06200000000001</v>
      </c>
      <c r="E8" s="1">
        <f t="shared" si="0"/>
        <v>38.612400000000008</v>
      </c>
      <c r="F8" s="1">
        <v>355.84399999999999</v>
      </c>
      <c r="G8" s="1">
        <v>5.0140000000000002</v>
      </c>
      <c r="H8" s="1">
        <f t="shared" si="1"/>
        <v>5.0140000000000002</v>
      </c>
      <c r="I8" s="1">
        <v>150.90199999999999</v>
      </c>
      <c r="J8" s="1">
        <v>3.3940000000000001</v>
      </c>
      <c r="K8" s="1">
        <v>3.3940000000000001</v>
      </c>
      <c r="L8" s="1">
        <v>501.36900000000003</v>
      </c>
      <c r="M8" s="1">
        <v>54.9</v>
      </c>
      <c r="N8" s="1">
        <f t="shared" si="2"/>
        <v>101.9204</v>
      </c>
      <c r="O8" s="48"/>
      <c r="P8" s="49"/>
      <c r="AA8" s="9"/>
    </row>
    <row r="9" spans="1:33" ht="15" thickBot="1" x14ac:dyDescent="0.25">
      <c r="A9" s="48"/>
      <c r="B9" s="282" t="s">
        <v>12</v>
      </c>
      <c r="C9" s="2">
        <v>675</v>
      </c>
      <c r="D9" s="2">
        <v>190.22499999999999</v>
      </c>
      <c r="E9" s="2">
        <f t="shared" si="0"/>
        <v>38.045000000000002</v>
      </c>
      <c r="F9" s="2">
        <v>354.87099999999998</v>
      </c>
      <c r="G9" s="2">
        <v>5</v>
      </c>
      <c r="H9" s="2">
        <f t="shared" si="1"/>
        <v>5</v>
      </c>
      <c r="I9" s="2">
        <v>150.489</v>
      </c>
      <c r="J9" s="2">
        <v>3.3940000000000001</v>
      </c>
      <c r="K9" s="2">
        <v>3.3940000000000001</v>
      </c>
      <c r="L9" s="2">
        <v>500</v>
      </c>
      <c r="M9" s="2">
        <v>54.75</v>
      </c>
      <c r="N9" s="2">
        <f t="shared" si="2"/>
        <v>101.18899999999999</v>
      </c>
      <c r="O9" s="48"/>
      <c r="P9" s="49"/>
      <c r="AA9" s="9"/>
      <c r="AC9" s="10"/>
      <c r="AD9" s="10"/>
      <c r="AE9" s="10"/>
      <c r="AF9" s="10"/>
      <c r="AG9" s="10"/>
    </row>
    <row r="10" spans="1:33" ht="15" thickBot="1" x14ac:dyDescent="0.25">
      <c r="A10" s="48"/>
      <c r="B10" s="282" t="s">
        <v>13</v>
      </c>
      <c r="C10" s="1">
        <v>675</v>
      </c>
      <c r="D10" s="1">
        <f>D9</f>
        <v>190.22499999999999</v>
      </c>
      <c r="E10" s="11">
        <f t="shared" si="0"/>
        <v>38.045000000000002</v>
      </c>
      <c r="F10" s="1">
        <v>354.87099999999998</v>
      </c>
      <c r="G10" s="1">
        <v>5</v>
      </c>
      <c r="H10" s="1">
        <f t="shared" si="1"/>
        <v>5</v>
      </c>
      <c r="I10" s="1">
        <v>150.489</v>
      </c>
      <c r="J10" s="1">
        <v>3.3940000000000001</v>
      </c>
      <c r="K10" s="1">
        <v>3.3940000000000001</v>
      </c>
      <c r="L10" s="1">
        <v>500</v>
      </c>
      <c r="M10" s="1">
        <v>54.75</v>
      </c>
      <c r="N10" s="1">
        <f t="shared" si="2"/>
        <v>101.18899999999999</v>
      </c>
      <c r="O10" s="48"/>
      <c r="P10" s="49"/>
      <c r="AA10" s="9"/>
    </row>
    <row r="11" spans="1:33" ht="15" thickBot="1" x14ac:dyDescent="0.25">
      <c r="A11" s="48"/>
      <c r="B11" s="282" t="s">
        <v>14</v>
      </c>
      <c r="C11" s="2">
        <v>675</v>
      </c>
      <c r="D11" s="2">
        <f t="shared" ref="D11:D18" si="3">D10</f>
        <v>190.22499999999999</v>
      </c>
      <c r="E11" s="12">
        <f t="shared" si="0"/>
        <v>38.045000000000002</v>
      </c>
      <c r="F11" s="2">
        <v>354.87099999999998</v>
      </c>
      <c r="G11" s="2">
        <v>5</v>
      </c>
      <c r="H11" s="2">
        <f t="shared" si="1"/>
        <v>5</v>
      </c>
      <c r="I11" s="2">
        <v>150.489</v>
      </c>
      <c r="J11" s="2">
        <v>3.3940000000000001</v>
      </c>
      <c r="K11" s="2">
        <v>3.3940000000000001</v>
      </c>
      <c r="L11" s="2">
        <v>500</v>
      </c>
      <c r="M11" s="2">
        <v>54.75</v>
      </c>
      <c r="N11" s="2">
        <f t="shared" si="2"/>
        <v>101.18899999999999</v>
      </c>
      <c r="O11" s="48"/>
      <c r="P11" s="49"/>
      <c r="AA11" s="9"/>
      <c r="AC11" s="10"/>
      <c r="AD11" s="10"/>
      <c r="AE11" s="10"/>
      <c r="AF11" s="10"/>
      <c r="AG11" s="10"/>
    </row>
    <row r="12" spans="1:33" ht="15" thickBot="1" x14ac:dyDescent="0.25">
      <c r="A12" s="48"/>
      <c r="B12" s="282" t="s">
        <v>15</v>
      </c>
      <c r="C12" s="1">
        <v>676.73400000000004</v>
      </c>
      <c r="D12" s="1">
        <f t="shared" si="3"/>
        <v>190.22499999999999</v>
      </c>
      <c r="E12" s="11">
        <f t="shared" si="0"/>
        <v>38.045000000000002</v>
      </c>
      <c r="F12" s="1">
        <v>355.84399999999999</v>
      </c>
      <c r="G12" s="1">
        <v>5.0140000000000002</v>
      </c>
      <c r="H12" s="1">
        <f t="shared" si="1"/>
        <v>5.0140000000000002</v>
      </c>
      <c r="I12" s="1">
        <v>150.90199999999999</v>
      </c>
      <c r="J12" s="1">
        <v>3.3940000000000001</v>
      </c>
      <c r="K12" s="1">
        <v>3.3940000000000001</v>
      </c>
      <c r="L12" s="1">
        <v>501.36900000000003</v>
      </c>
      <c r="M12" s="1">
        <v>54.9</v>
      </c>
      <c r="N12" s="1">
        <f t="shared" si="2"/>
        <v>101.35300000000001</v>
      </c>
      <c r="O12" s="48"/>
      <c r="P12" s="49"/>
      <c r="AA12" s="9"/>
    </row>
    <row r="13" spans="1:33" ht="15" thickBot="1" x14ac:dyDescent="0.25">
      <c r="A13" s="48"/>
      <c r="B13" s="282" t="s">
        <v>16</v>
      </c>
      <c r="C13" s="2">
        <v>675</v>
      </c>
      <c r="D13" s="2">
        <f t="shared" si="3"/>
        <v>190.22499999999999</v>
      </c>
      <c r="E13" s="12">
        <f t="shared" si="0"/>
        <v>38.045000000000002</v>
      </c>
      <c r="F13" s="2">
        <v>354.87099999999998</v>
      </c>
      <c r="G13" s="2">
        <v>5</v>
      </c>
      <c r="H13" s="2">
        <f t="shared" si="1"/>
        <v>5</v>
      </c>
      <c r="I13" s="2">
        <v>150.489</v>
      </c>
      <c r="J13" s="2">
        <v>3.3940000000000001</v>
      </c>
      <c r="K13" s="2">
        <v>3.3940000000000001</v>
      </c>
      <c r="L13" s="2">
        <v>500</v>
      </c>
      <c r="M13" s="2">
        <v>54.75</v>
      </c>
      <c r="N13" s="2">
        <f t="shared" si="2"/>
        <v>101.18899999999999</v>
      </c>
      <c r="O13" s="48"/>
      <c r="P13" s="49"/>
      <c r="AA13" s="9"/>
      <c r="AC13" s="10"/>
      <c r="AD13" s="10"/>
      <c r="AE13" s="10"/>
      <c r="AF13" s="10"/>
      <c r="AG13" s="10"/>
    </row>
    <row r="14" spans="1:33" ht="15" thickBot="1" x14ac:dyDescent="0.25">
      <c r="A14" s="48"/>
      <c r="B14" s="282" t="s">
        <v>17</v>
      </c>
      <c r="C14" s="1">
        <v>675</v>
      </c>
      <c r="D14" s="1">
        <f t="shared" si="3"/>
        <v>190.22499999999999</v>
      </c>
      <c r="E14" s="11">
        <f t="shared" si="0"/>
        <v>38.045000000000002</v>
      </c>
      <c r="F14" s="1">
        <v>354.87099999999998</v>
      </c>
      <c r="G14" s="1">
        <v>5</v>
      </c>
      <c r="H14" s="1">
        <f t="shared" si="1"/>
        <v>5</v>
      </c>
      <c r="I14" s="1">
        <v>150.489</v>
      </c>
      <c r="J14" s="1">
        <v>3.3940000000000001</v>
      </c>
      <c r="K14" s="1">
        <v>3.3940000000000001</v>
      </c>
      <c r="L14" s="1">
        <v>500</v>
      </c>
      <c r="M14" s="1">
        <v>54.75</v>
      </c>
      <c r="N14" s="1">
        <f t="shared" si="2"/>
        <v>101.18899999999999</v>
      </c>
      <c r="O14" s="48"/>
      <c r="P14" s="49"/>
      <c r="AA14" s="9"/>
    </row>
    <row r="15" spans="1:33" ht="15" thickBot="1" x14ac:dyDescent="0.25">
      <c r="A15" s="48"/>
      <c r="B15" s="282" t="s">
        <v>18</v>
      </c>
      <c r="C15" s="2">
        <v>675</v>
      </c>
      <c r="D15" s="2">
        <f t="shared" si="3"/>
        <v>190.22499999999999</v>
      </c>
      <c r="E15" s="12">
        <f t="shared" si="0"/>
        <v>38.045000000000002</v>
      </c>
      <c r="F15" s="2">
        <v>354.87099999999998</v>
      </c>
      <c r="G15" s="2">
        <v>5</v>
      </c>
      <c r="H15" s="2">
        <f t="shared" si="1"/>
        <v>5</v>
      </c>
      <c r="I15" s="2">
        <v>150.489</v>
      </c>
      <c r="J15" s="2">
        <v>3.3940000000000001</v>
      </c>
      <c r="K15" s="2">
        <v>3.3940000000000001</v>
      </c>
      <c r="L15" s="2">
        <v>500</v>
      </c>
      <c r="M15" s="2">
        <v>54.75</v>
      </c>
      <c r="N15" s="2">
        <f t="shared" si="2"/>
        <v>101.18899999999999</v>
      </c>
      <c r="O15" s="48"/>
      <c r="P15" s="49"/>
      <c r="AA15" s="9"/>
      <c r="AC15" s="10"/>
      <c r="AD15" s="10"/>
      <c r="AE15" s="10"/>
      <c r="AF15" s="10"/>
      <c r="AG15" s="10"/>
    </row>
    <row r="16" spans="1:33" ht="15" thickBot="1" x14ac:dyDescent="0.25">
      <c r="A16" s="48"/>
      <c r="B16" s="282" t="s">
        <v>19</v>
      </c>
      <c r="C16" s="1">
        <v>676.73400000000004</v>
      </c>
      <c r="D16" s="1">
        <f t="shared" si="3"/>
        <v>190.22499999999999</v>
      </c>
      <c r="E16" s="11">
        <f t="shared" si="0"/>
        <v>38.045000000000002</v>
      </c>
      <c r="F16" s="1">
        <v>355.84399999999999</v>
      </c>
      <c r="G16" s="1">
        <v>5.0140000000000002</v>
      </c>
      <c r="H16" s="1">
        <f t="shared" si="1"/>
        <v>5.0140000000000002</v>
      </c>
      <c r="I16" s="1">
        <v>150.90199999999999</v>
      </c>
      <c r="J16" s="1">
        <v>3.3940000000000001</v>
      </c>
      <c r="K16" s="1">
        <v>3.3940000000000001</v>
      </c>
      <c r="L16" s="1">
        <v>501.36900000000003</v>
      </c>
      <c r="M16" s="1">
        <v>54.9</v>
      </c>
      <c r="N16" s="1">
        <f t="shared" si="2"/>
        <v>101.35300000000001</v>
      </c>
      <c r="O16" s="48"/>
      <c r="P16" s="49"/>
      <c r="AA16" s="9"/>
    </row>
    <row r="17" spans="1:33" ht="15" thickBot="1" x14ac:dyDescent="0.25">
      <c r="A17" s="48"/>
      <c r="B17" s="282" t="s">
        <v>20</v>
      </c>
      <c r="C17" s="2">
        <v>675</v>
      </c>
      <c r="D17" s="2">
        <f t="shared" si="3"/>
        <v>190.22499999999999</v>
      </c>
      <c r="E17" s="12">
        <f t="shared" si="0"/>
        <v>38.045000000000002</v>
      </c>
      <c r="F17" s="2">
        <v>354.87099999999998</v>
      </c>
      <c r="G17" s="2">
        <v>5</v>
      </c>
      <c r="H17" s="2">
        <f t="shared" si="1"/>
        <v>5</v>
      </c>
      <c r="I17" s="2">
        <v>150.489</v>
      </c>
      <c r="J17" s="2">
        <v>3.3940000000000001</v>
      </c>
      <c r="K17" s="2">
        <v>3.3940000000000001</v>
      </c>
      <c r="L17" s="2">
        <v>500</v>
      </c>
      <c r="M17" s="2">
        <v>54.75</v>
      </c>
      <c r="N17" s="2">
        <f t="shared" si="2"/>
        <v>101.18899999999999</v>
      </c>
      <c r="O17" s="48"/>
      <c r="P17" s="49"/>
      <c r="AA17" s="9"/>
      <c r="AC17" s="10"/>
      <c r="AD17" s="10"/>
      <c r="AE17" s="10"/>
      <c r="AF17" s="10"/>
      <c r="AG17" s="10"/>
    </row>
    <row r="18" spans="1:33" ht="15" thickBot="1" x14ac:dyDescent="0.25">
      <c r="A18" s="48"/>
      <c r="B18" s="282" t="s">
        <v>3</v>
      </c>
      <c r="C18" s="1">
        <v>675</v>
      </c>
      <c r="D18" s="1">
        <f t="shared" si="3"/>
        <v>190.22499999999999</v>
      </c>
      <c r="E18" s="11">
        <f t="shared" si="0"/>
        <v>38.045000000000002</v>
      </c>
      <c r="F18" s="1">
        <v>354.87099999999998</v>
      </c>
      <c r="G18" s="1">
        <v>5</v>
      </c>
      <c r="H18" s="1">
        <f t="shared" si="1"/>
        <v>5</v>
      </c>
      <c r="I18" s="1">
        <v>150.489</v>
      </c>
      <c r="J18" s="1">
        <v>3.3940000000000001</v>
      </c>
      <c r="K18" s="1">
        <v>3.3940000000000001</v>
      </c>
      <c r="L18" s="1">
        <v>500</v>
      </c>
      <c r="M18" s="1">
        <v>54.75</v>
      </c>
      <c r="N18" s="1">
        <f t="shared" si="2"/>
        <v>101.18899999999999</v>
      </c>
      <c r="O18" s="48"/>
      <c r="P18" s="49"/>
      <c r="AA18" s="9"/>
    </row>
    <row r="19" spans="1:33" x14ac:dyDescent="0.2">
      <c r="A19" s="48"/>
      <c r="B19" s="48"/>
      <c r="C19" s="48"/>
      <c r="D19" s="48"/>
      <c r="E19" s="48"/>
      <c r="F19" s="48"/>
      <c r="G19" s="48"/>
      <c r="H19" s="48"/>
      <c r="I19" s="48"/>
      <c r="J19" s="48"/>
      <c r="K19" s="48"/>
      <c r="L19" s="48"/>
      <c r="M19" s="48"/>
      <c r="N19" s="48"/>
      <c r="O19" s="48"/>
      <c r="P19" s="49"/>
    </row>
    <row r="20" spans="1:33" x14ac:dyDescent="0.2">
      <c r="A20" s="48"/>
      <c r="B20" s="45" t="s">
        <v>34</v>
      </c>
      <c r="C20" s="48"/>
      <c r="D20" s="48"/>
      <c r="E20" s="48"/>
      <c r="F20" s="48"/>
      <c r="G20" s="48"/>
      <c r="H20" s="48"/>
      <c r="I20" s="48"/>
      <c r="J20" s="48"/>
      <c r="K20" s="48"/>
      <c r="L20" s="48"/>
      <c r="M20" s="48"/>
      <c r="N20" s="48"/>
      <c r="O20" s="48"/>
      <c r="P20" s="49"/>
    </row>
    <row r="21" spans="1:33" x14ac:dyDescent="0.2">
      <c r="A21" s="48"/>
      <c r="B21" s="45" t="s">
        <v>35</v>
      </c>
      <c r="C21" s="48"/>
      <c r="D21" s="48"/>
      <c r="E21" s="48"/>
      <c r="F21" s="48"/>
      <c r="G21" s="48"/>
      <c r="H21" s="48"/>
      <c r="I21" s="48"/>
      <c r="J21" s="48"/>
      <c r="K21" s="48"/>
      <c r="L21" s="48"/>
      <c r="M21" s="48"/>
      <c r="N21" s="48"/>
      <c r="O21" s="48"/>
      <c r="P21" s="49"/>
    </row>
    <row r="22" spans="1:33" x14ac:dyDescent="0.2">
      <c r="A22" s="48"/>
      <c r="B22" s="47" t="s">
        <v>36</v>
      </c>
      <c r="C22" s="48"/>
      <c r="D22" s="48"/>
      <c r="E22" s="48"/>
      <c r="F22" s="48"/>
      <c r="G22" s="48"/>
      <c r="H22" s="48"/>
      <c r="I22" s="48"/>
      <c r="J22" s="48"/>
      <c r="K22" s="48"/>
      <c r="L22" s="48"/>
      <c r="M22" s="48"/>
      <c r="N22" s="48"/>
      <c r="O22" s="48"/>
      <c r="P22" s="49"/>
    </row>
    <row r="23" spans="1:33" x14ac:dyDescent="0.2">
      <c r="A23" s="48"/>
      <c r="B23" s="47" t="s">
        <v>38</v>
      </c>
      <c r="C23" s="48"/>
      <c r="D23" s="48"/>
      <c r="E23" s="48"/>
      <c r="F23" s="48"/>
      <c r="G23" s="48"/>
      <c r="H23" s="48"/>
      <c r="I23" s="48"/>
      <c r="J23" s="48"/>
      <c r="K23" s="48"/>
      <c r="L23" s="48"/>
      <c r="M23" s="48"/>
      <c r="N23" s="48"/>
      <c r="O23" s="48"/>
      <c r="P23" s="49"/>
    </row>
    <row r="24" spans="1:33" x14ac:dyDescent="0.2">
      <c r="A24" s="48"/>
      <c r="B24" s="47" t="s">
        <v>39</v>
      </c>
      <c r="C24" s="48"/>
      <c r="D24" s="48"/>
      <c r="E24" s="48"/>
      <c r="F24" s="48"/>
      <c r="G24" s="48"/>
      <c r="H24" s="48"/>
      <c r="I24" s="48"/>
      <c r="J24" s="48"/>
      <c r="K24" s="48"/>
      <c r="L24" s="48"/>
      <c r="M24" s="48"/>
      <c r="N24" s="48"/>
      <c r="O24" s="48"/>
      <c r="P24" s="49"/>
    </row>
    <row r="25" spans="1:33" x14ac:dyDescent="0.2">
      <c r="A25" s="48"/>
      <c r="B25" s="47" t="s">
        <v>41</v>
      </c>
      <c r="C25" s="48"/>
      <c r="D25" s="48"/>
      <c r="E25" s="48"/>
      <c r="F25" s="48"/>
      <c r="G25" s="48"/>
      <c r="H25" s="48"/>
      <c r="I25" s="48"/>
      <c r="J25" s="48"/>
      <c r="K25" s="48"/>
      <c r="L25" s="48"/>
      <c r="M25" s="48"/>
      <c r="N25" s="48"/>
      <c r="O25" s="48"/>
      <c r="P25" s="49"/>
    </row>
    <row r="26" spans="1:33" x14ac:dyDescent="0.2">
      <c r="A26" s="48"/>
      <c r="B26" s="48"/>
      <c r="C26" s="48"/>
      <c r="D26" s="48"/>
      <c r="E26" s="48"/>
      <c r="F26" s="48"/>
      <c r="G26" s="48"/>
      <c r="H26" s="48"/>
      <c r="I26" s="48"/>
      <c r="J26" s="48"/>
      <c r="K26" s="48"/>
      <c r="L26" s="48"/>
      <c r="M26" s="48"/>
      <c r="N26" s="48"/>
      <c r="O26" s="48"/>
      <c r="P26" s="49"/>
    </row>
    <row r="27" spans="1:33" x14ac:dyDescent="0.2">
      <c r="A27" s="50"/>
      <c r="B27" s="50"/>
      <c r="C27" s="50"/>
      <c r="D27" s="50"/>
      <c r="E27" s="50"/>
      <c r="F27" s="50"/>
      <c r="G27" s="50"/>
      <c r="H27" s="50"/>
      <c r="I27" s="50"/>
      <c r="J27" s="50"/>
      <c r="K27" s="50"/>
      <c r="L27" s="50"/>
      <c r="M27" s="50"/>
      <c r="N27" s="50"/>
      <c r="O27" s="50"/>
    </row>
  </sheetData>
  <mergeCells count="1">
    <mergeCell ref="B2:E2"/>
  </mergeCells>
  <hyperlinks>
    <hyperlink ref="B20" r:id="rId1" xr:uid="{00000000-0004-0000-0F00-000000000000}"/>
    <hyperlink ref="B21" r:id="rId2" xr:uid="{00000000-0004-0000-0F00-000001000000}"/>
  </hyperlinks>
  <pageMargins left="0.7" right="0.7" top="0.75" bottom="0.75" header="0.3" footer="0.3"/>
  <pageSetup paperSize="9" scale="81" orientation="portrait" verticalDpi="0" r:id="rId3"/>
  <colBreaks count="1" manualBreakCount="1">
    <brk id="8" max="2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tabColor theme="8"/>
  </sheetPr>
  <dimension ref="A1:R33"/>
  <sheetViews>
    <sheetView showGridLines="0" zoomScaleNormal="100" workbookViewId="0"/>
  </sheetViews>
  <sheetFormatPr defaultColWidth="9" defaultRowHeight="14.25" x14ac:dyDescent="0.2"/>
  <cols>
    <col min="1" max="1" width="3.125" style="6" customWidth="1"/>
    <col min="2" max="16384" width="9" style="6"/>
  </cols>
  <sheetData>
    <row r="1" spans="1:18" ht="15" x14ac:dyDescent="0.25">
      <c r="A1" s="155"/>
      <c r="B1" s="33"/>
      <c r="C1" s="33"/>
      <c r="D1" s="33"/>
      <c r="E1" s="33"/>
      <c r="F1" s="33"/>
      <c r="G1" s="33"/>
      <c r="H1" s="33"/>
      <c r="I1" s="33"/>
      <c r="J1" s="33"/>
      <c r="K1" s="33"/>
      <c r="L1" s="33"/>
      <c r="M1" s="33"/>
      <c r="N1" s="33"/>
      <c r="O1" s="33"/>
      <c r="P1" s="33"/>
      <c r="Q1" s="33"/>
      <c r="R1" s="36"/>
    </row>
    <row r="2" spans="1:18" ht="20.25" thickBot="1" x14ac:dyDescent="0.35">
      <c r="A2" s="33"/>
      <c r="B2" s="340" t="s">
        <v>5</v>
      </c>
      <c r="C2" s="340"/>
      <c r="D2" s="33"/>
      <c r="E2" s="33"/>
      <c r="F2" s="33"/>
      <c r="G2" s="33"/>
      <c r="H2" s="33"/>
      <c r="I2" s="33"/>
      <c r="J2" s="33"/>
      <c r="K2" s="33"/>
      <c r="L2" s="33"/>
      <c r="M2" s="33"/>
      <c r="N2" s="33"/>
      <c r="O2" s="33"/>
      <c r="P2" s="33"/>
      <c r="Q2" s="33"/>
      <c r="R2" s="36"/>
    </row>
    <row r="3" spans="1:18" ht="15.75" thickTop="1" thickBot="1" x14ac:dyDescent="0.25">
      <c r="A3" s="33"/>
      <c r="B3" s="60" t="s">
        <v>22</v>
      </c>
      <c r="C3" s="33"/>
      <c r="D3" s="33"/>
      <c r="E3" s="33"/>
      <c r="F3" s="33"/>
      <c r="G3" s="33"/>
      <c r="H3" s="33"/>
      <c r="I3" s="33"/>
      <c r="J3" s="33"/>
      <c r="K3" s="33"/>
      <c r="L3" s="33"/>
      <c r="M3" s="33"/>
      <c r="N3" s="33"/>
      <c r="O3" s="33"/>
      <c r="P3" s="33"/>
      <c r="Q3" s="33"/>
      <c r="R3" s="36"/>
    </row>
    <row r="4" spans="1:18" ht="33" customHeight="1" thickBot="1" x14ac:dyDescent="0.25">
      <c r="A4" s="33"/>
      <c r="B4" s="281" t="s">
        <v>6</v>
      </c>
      <c r="C4" s="281" t="s">
        <v>1229</v>
      </c>
      <c r="D4" s="281" t="s">
        <v>7</v>
      </c>
      <c r="E4" s="281" t="s">
        <v>1230</v>
      </c>
      <c r="F4" s="281" t="s">
        <v>23</v>
      </c>
      <c r="G4" s="281" t="s">
        <v>1231</v>
      </c>
      <c r="H4" s="33"/>
      <c r="I4" s="33"/>
      <c r="J4" s="33"/>
      <c r="K4" s="33"/>
      <c r="L4" s="33"/>
      <c r="M4" s="33"/>
      <c r="N4" s="33"/>
      <c r="O4" s="33"/>
      <c r="P4" s="33"/>
      <c r="Q4" s="33"/>
      <c r="R4" s="36"/>
    </row>
    <row r="5" spans="1:18" ht="15" thickBot="1" x14ac:dyDescent="0.25">
      <c r="A5" s="33"/>
      <c r="B5" s="282">
        <v>2008</v>
      </c>
      <c r="C5" s="1">
        <v>1985</v>
      </c>
      <c r="D5" s="282" t="str">
        <f>(B5-1)&amp;"-0"&amp;(B5-2000)</f>
        <v>2007-08</v>
      </c>
      <c r="E5" s="1"/>
      <c r="F5" s="1"/>
      <c r="G5" s="1"/>
      <c r="H5" s="33"/>
      <c r="I5" s="33"/>
      <c r="J5" s="33"/>
      <c r="K5" s="33"/>
      <c r="L5" s="33"/>
      <c r="M5" s="33"/>
      <c r="N5" s="33"/>
      <c r="O5" s="33"/>
      <c r="P5" s="33"/>
      <c r="Q5" s="33"/>
      <c r="R5" s="36"/>
    </row>
    <row r="6" spans="1:18" ht="15" thickBot="1" x14ac:dyDescent="0.25">
      <c r="A6" s="33"/>
      <c r="B6" s="282">
        <v>2009</v>
      </c>
      <c r="C6" s="2">
        <v>2195</v>
      </c>
      <c r="D6" s="282" t="str">
        <f>(B6-1)&amp;"-0"&amp;(B6-2000)</f>
        <v>2008-09</v>
      </c>
      <c r="E6" s="2">
        <f t="shared" ref="E6:E12" si="0">AVERAGE(C5:C6)</f>
        <v>2090</v>
      </c>
      <c r="F6" s="2">
        <f t="shared" ref="F6:F11" si="1">E6</f>
        <v>2090</v>
      </c>
      <c r="G6" s="2"/>
      <c r="H6" s="33"/>
      <c r="I6" s="33"/>
      <c r="J6" s="33"/>
      <c r="K6" s="33"/>
      <c r="L6" s="33"/>
      <c r="M6" s="33"/>
      <c r="N6" s="33"/>
      <c r="O6" s="33"/>
      <c r="P6" s="33"/>
      <c r="Q6" s="33"/>
      <c r="R6" s="36"/>
    </row>
    <row r="7" spans="1:18" ht="15" thickBot="1" x14ac:dyDescent="0.25">
      <c r="A7" s="33"/>
      <c r="B7" s="282">
        <v>2010</v>
      </c>
      <c r="C7" s="1">
        <v>2195</v>
      </c>
      <c r="D7" s="282" t="str">
        <f t="shared" ref="D7:D12" si="2">(B7-1)&amp;"-"&amp;(B7-2000)</f>
        <v>2009-10</v>
      </c>
      <c r="E7" s="1">
        <f t="shared" si="0"/>
        <v>2195</v>
      </c>
      <c r="F7" s="1">
        <f t="shared" si="1"/>
        <v>2195</v>
      </c>
      <c r="G7" s="1"/>
      <c r="H7" s="33"/>
      <c r="I7" s="33"/>
      <c r="J7" s="33"/>
      <c r="K7" s="33"/>
      <c r="L7" s="33"/>
      <c r="M7" s="33"/>
      <c r="N7" s="33"/>
      <c r="O7" s="33"/>
      <c r="P7" s="33"/>
      <c r="Q7" s="33"/>
      <c r="R7" s="36"/>
    </row>
    <row r="8" spans="1:18" ht="15" thickBot="1" x14ac:dyDescent="0.25">
      <c r="A8" s="33"/>
      <c r="B8" s="282">
        <v>2011</v>
      </c>
      <c r="C8" s="2">
        <v>2094</v>
      </c>
      <c r="D8" s="282" t="str">
        <f t="shared" si="2"/>
        <v>2010-11</v>
      </c>
      <c r="E8" s="2">
        <f t="shared" si="0"/>
        <v>2144.5</v>
      </c>
      <c r="F8" s="2">
        <f t="shared" si="1"/>
        <v>2144.5</v>
      </c>
      <c r="G8" s="2"/>
      <c r="H8" s="33"/>
      <c r="I8" s="33"/>
      <c r="J8" s="33"/>
      <c r="K8" s="33"/>
      <c r="L8" s="33"/>
      <c r="M8" s="33"/>
      <c r="N8" s="33"/>
      <c r="O8" s="33"/>
      <c r="P8" s="33"/>
      <c r="Q8" s="33"/>
      <c r="R8" s="36"/>
    </row>
    <row r="9" spans="1:18" ht="15" thickBot="1" x14ac:dyDescent="0.25">
      <c r="A9" s="33"/>
      <c r="B9" s="282">
        <v>2012</v>
      </c>
      <c r="C9" s="1">
        <v>1820</v>
      </c>
      <c r="D9" s="282" t="str">
        <f t="shared" si="2"/>
        <v>2011-12</v>
      </c>
      <c r="E9" s="1">
        <f t="shared" si="0"/>
        <v>1957</v>
      </c>
      <c r="F9" s="1">
        <f t="shared" si="1"/>
        <v>1957</v>
      </c>
      <c r="G9" s="1"/>
      <c r="H9" s="33"/>
      <c r="I9" s="33"/>
      <c r="J9" s="33"/>
      <c r="K9" s="33"/>
      <c r="L9" s="33"/>
      <c r="M9" s="33"/>
      <c r="N9" s="33"/>
      <c r="O9" s="33"/>
      <c r="P9" s="33"/>
      <c r="Q9" s="33"/>
      <c r="R9" s="36"/>
    </row>
    <row r="10" spans="1:18" ht="15" thickBot="1" x14ac:dyDescent="0.25">
      <c r="A10" s="33"/>
      <c r="B10" s="282">
        <v>2013</v>
      </c>
      <c r="C10" s="2">
        <v>1446</v>
      </c>
      <c r="D10" s="282" t="str">
        <f t="shared" si="2"/>
        <v>2012-13</v>
      </c>
      <c r="E10" s="2">
        <f t="shared" si="0"/>
        <v>1633</v>
      </c>
      <c r="F10" s="2">
        <f t="shared" si="1"/>
        <v>1633</v>
      </c>
      <c r="G10" s="2"/>
      <c r="H10" s="33"/>
      <c r="I10" s="33"/>
      <c r="J10" s="33"/>
      <c r="K10" s="33"/>
      <c r="L10" s="33"/>
      <c r="M10" s="33"/>
      <c r="N10" s="33"/>
      <c r="O10" s="33"/>
      <c r="P10" s="33"/>
      <c r="Q10" s="33"/>
      <c r="R10" s="36"/>
    </row>
    <row r="11" spans="1:18" ht="15" thickBot="1" x14ac:dyDescent="0.25">
      <c r="A11" s="33"/>
      <c r="B11" s="282">
        <v>2014</v>
      </c>
      <c r="C11" s="1">
        <v>1279</v>
      </c>
      <c r="D11" s="282" t="str">
        <f t="shared" si="2"/>
        <v>2013-14</v>
      </c>
      <c r="E11" s="1">
        <f t="shared" si="0"/>
        <v>1362.5</v>
      </c>
      <c r="F11" s="1">
        <f t="shared" si="1"/>
        <v>1362.5</v>
      </c>
      <c r="G11" s="1"/>
      <c r="H11" s="33"/>
      <c r="I11" s="33"/>
      <c r="J11" s="33"/>
      <c r="K11" s="33"/>
      <c r="L11" s="33"/>
      <c r="M11" s="33"/>
      <c r="N11" s="33"/>
      <c r="O11" s="33"/>
      <c r="P11" s="33"/>
      <c r="Q11" s="33"/>
      <c r="R11" s="36"/>
    </row>
    <row r="12" spans="1:18" ht="15" thickBot="1" x14ac:dyDescent="0.25">
      <c r="A12" s="33"/>
      <c r="B12" s="282">
        <v>2015</v>
      </c>
      <c r="C12" s="2">
        <v>1092</v>
      </c>
      <c r="D12" s="282" t="str">
        <f t="shared" si="2"/>
        <v>2014-15</v>
      </c>
      <c r="E12" s="2">
        <f t="shared" si="0"/>
        <v>1185.5</v>
      </c>
      <c r="F12" s="2">
        <f>E12</f>
        <v>1185.5</v>
      </c>
      <c r="G12" s="2"/>
      <c r="H12" s="33"/>
      <c r="I12" s="33"/>
      <c r="J12" s="33"/>
      <c r="K12" s="33"/>
      <c r="L12" s="33"/>
      <c r="M12" s="33"/>
      <c r="N12" s="33"/>
      <c r="O12" s="33"/>
      <c r="P12" s="33"/>
      <c r="Q12" s="33"/>
      <c r="R12" s="36"/>
    </row>
    <row r="13" spans="1:18" ht="15" thickBot="1" x14ac:dyDescent="0.25">
      <c r="A13" s="33"/>
      <c r="B13" s="282">
        <v>2016</v>
      </c>
      <c r="C13" s="1">
        <v>949</v>
      </c>
      <c r="D13" s="282" t="str">
        <f>(B13-1)&amp;"-"&amp;(B13-2000)</f>
        <v>2015-16</v>
      </c>
      <c r="E13" s="1">
        <f>AVERAGE(C12:C13)</f>
        <v>1020.5</v>
      </c>
      <c r="F13" s="1"/>
      <c r="G13" s="1">
        <f>E13</f>
        <v>1020.5</v>
      </c>
      <c r="H13" s="33"/>
      <c r="I13" s="33"/>
      <c r="J13" s="33"/>
      <c r="K13" s="33"/>
      <c r="L13" s="33"/>
      <c r="M13" s="33"/>
      <c r="N13" s="33"/>
      <c r="O13" s="33"/>
      <c r="P13" s="33"/>
      <c r="Q13" s="33"/>
      <c r="R13" s="36"/>
    </row>
    <row r="14" spans="1:18" ht="15" thickBot="1" x14ac:dyDescent="0.25">
      <c r="A14" s="33"/>
      <c r="B14" s="282">
        <v>2017</v>
      </c>
      <c r="C14" s="2">
        <v>818</v>
      </c>
      <c r="D14" s="282" t="str">
        <f t="shared" ref="D14:D27" si="3">(B14-1)&amp;"-"&amp;(B14-2000)</f>
        <v>2016-17</v>
      </c>
      <c r="E14" s="2">
        <f t="shared" ref="E14:E27" si="4">AVERAGE(C13:C14)</f>
        <v>883.5</v>
      </c>
      <c r="F14" s="2"/>
      <c r="G14" s="2">
        <f t="shared" ref="G14:G27" si="5">E14</f>
        <v>883.5</v>
      </c>
      <c r="H14" s="33"/>
      <c r="I14" s="33"/>
      <c r="J14" s="33"/>
      <c r="K14" s="33"/>
      <c r="L14" s="33"/>
      <c r="M14" s="33"/>
      <c r="N14" s="33"/>
      <c r="O14" s="33"/>
      <c r="P14" s="33"/>
      <c r="Q14" s="33"/>
      <c r="R14" s="36"/>
    </row>
    <row r="15" spans="1:18" ht="15" thickBot="1" x14ac:dyDescent="0.25">
      <c r="A15" s="33"/>
      <c r="B15" s="282">
        <v>2018</v>
      </c>
      <c r="C15" s="1">
        <v>705</v>
      </c>
      <c r="D15" s="282" t="str">
        <f t="shared" si="3"/>
        <v>2017-18</v>
      </c>
      <c r="E15" s="1">
        <f t="shared" si="4"/>
        <v>761.5</v>
      </c>
      <c r="F15" s="1"/>
      <c r="G15" s="1">
        <f t="shared" si="5"/>
        <v>761.5</v>
      </c>
      <c r="H15" s="33"/>
      <c r="I15" s="33"/>
      <c r="J15" s="33"/>
      <c r="K15" s="33"/>
      <c r="L15" s="33"/>
      <c r="M15" s="33"/>
      <c r="N15" s="33"/>
      <c r="O15" s="33"/>
      <c r="P15" s="33"/>
      <c r="Q15" s="33"/>
      <c r="R15" s="36"/>
    </row>
    <row r="16" spans="1:18" ht="15" thickBot="1" x14ac:dyDescent="0.25">
      <c r="A16" s="33"/>
      <c r="B16" s="282">
        <v>2019</v>
      </c>
      <c r="C16" s="2">
        <v>608</v>
      </c>
      <c r="D16" s="282" t="str">
        <f t="shared" si="3"/>
        <v>2018-19</v>
      </c>
      <c r="E16" s="2">
        <f t="shared" si="4"/>
        <v>656.5</v>
      </c>
      <c r="F16" s="2"/>
      <c r="G16" s="2">
        <f t="shared" si="5"/>
        <v>656.5</v>
      </c>
      <c r="H16" s="33"/>
      <c r="I16" s="33"/>
      <c r="J16" s="33"/>
      <c r="K16" s="33"/>
      <c r="L16" s="33"/>
      <c r="M16" s="33"/>
      <c r="N16" s="33"/>
      <c r="O16" s="33"/>
      <c r="P16" s="33"/>
      <c r="Q16" s="33"/>
      <c r="R16" s="36"/>
    </row>
    <row r="17" spans="1:18" ht="15" thickBot="1" x14ac:dyDescent="0.25">
      <c r="A17" s="33"/>
      <c r="B17" s="282">
        <v>2020</v>
      </c>
      <c r="C17" s="1">
        <v>524</v>
      </c>
      <c r="D17" s="282" t="str">
        <f t="shared" si="3"/>
        <v>2019-20</v>
      </c>
      <c r="E17" s="1">
        <f t="shared" si="4"/>
        <v>566</v>
      </c>
      <c r="F17" s="1"/>
      <c r="G17" s="1">
        <f t="shared" si="5"/>
        <v>566</v>
      </c>
      <c r="H17" s="33"/>
      <c r="I17" s="33"/>
      <c r="J17" s="33"/>
      <c r="K17" s="33"/>
      <c r="L17" s="33"/>
      <c r="M17" s="33"/>
      <c r="N17" s="33"/>
      <c r="O17" s="33"/>
      <c r="P17" s="33"/>
      <c r="Q17" s="33"/>
      <c r="R17" s="36"/>
    </row>
    <row r="18" spans="1:18" ht="15" thickBot="1" x14ac:dyDescent="0.25">
      <c r="A18" s="33"/>
      <c r="B18" s="282">
        <v>2021</v>
      </c>
      <c r="C18" s="2">
        <v>451</v>
      </c>
      <c r="D18" s="282" t="str">
        <f t="shared" si="3"/>
        <v>2020-21</v>
      </c>
      <c r="E18" s="2">
        <f t="shared" si="4"/>
        <v>487.5</v>
      </c>
      <c r="F18" s="2"/>
      <c r="G18" s="2">
        <f t="shared" si="5"/>
        <v>487.5</v>
      </c>
      <c r="H18" s="33"/>
      <c r="I18" s="33"/>
      <c r="J18" s="33"/>
      <c r="K18" s="33"/>
      <c r="L18" s="33"/>
      <c r="M18" s="33"/>
      <c r="N18" s="33"/>
      <c r="O18" s="33"/>
      <c r="P18" s="33"/>
      <c r="Q18" s="33"/>
      <c r="R18" s="36"/>
    </row>
    <row r="19" spans="1:18" ht="15" thickBot="1" x14ac:dyDescent="0.25">
      <c r="A19" s="33"/>
      <c r="B19" s="282">
        <v>2022</v>
      </c>
      <c r="C19" s="1">
        <v>389</v>
      </c>
      <c r="D19" s="282" t="str">
        <f t="shared" si="3"/>
        <v>2021-22</v>
      </c>
      <c r="E19" s="1">
        <f t="shared" si="4"/>
        <v>420</v>
      </c>
      <c r="F19" s="1"/>
      <c r="G19" s="1">
        <f t="shared" si="5"/>
        <v>420</v>
      </c>
      <c r="H19" s="33"/>
      <c r="I19" s="33"/>
      <c r="J19" s="33"/>
      <c r="K19" s="33"/>
      <c r="L19" s="33"/>
      <c r="M19" s="33"/>
      <c r="N19" s="33"/>
      <c r="O19" s="33"/>
      <c r="P19" s="33"/>
      <c r="Q19" s="33"/>
      <c r="R19" s="36"/>
    </row>
    <row r="20" spans="1:18" ht="15" thickBot="1" x14ac:dyDescent="0.25">
      <c r="A20" s="33"/>
      <c r="B20" s="282">
        <v>2023</v>
      </c>
      <c r="C20" s="2">
        <v>335</v>
      </c>
      <c r="D20" s="282" t="str">
        <f t="shared" si="3"/>
        <v>2022-23</v>
      </c>
      <c r="E20" s="2">
        <f t="shared" si="4"/>
        <v>362</v>
      </c>
      <c r="F20" s="2"/>
      <c r="G20" s="2">
        <f t="shared" si="5"/>
        <v>362</v>
      </c>
      <c r="H20" s="33"/>
      <c r="I20" s="33"/>
      <c r="J20" s="33"/>
      <c r="K20" s="33"/>
      <c r="L20" s="33"/>
      <c r="M20" s="33"/>
      <c r="N20" s="33"/>
      <c r="O20" s="33"/>
      <c r="P20" s="33"/>
      <c r="Q20" s="33"/>
      <c r="R20" s="36"/>
    </row>
    <row r="21" spans="1:18" ht="15" thickBot="1" x14ac:dyDescent="0.25">
      <c r="A21" s="33"/>
      <c r="B21" s="282">
        <v>2024</v>
      </c>
      <c r="C21" s="1">
        <v>289</v>
      </c>
      <c r="D21" s="282" t="str">
        <f t="shared" si="3"/>
        <v>2023-24</v>
      </c>
      <c r="E21" s="1">
        <f t="shared" si="4"/>
        <v>312</v>
      </c>
      <c r="F21" s="1"/>
      <c r="G21" s="1">
        <f t="shared" si="5"/>
        <v>312</v>
      </c>
      <c r="H21" s="33"/>
      <c r="I21" s="33"/>
      <c r="J21" s="33"/>
      <c r="K21" s="33"/>
      <c r="L21" s="33"/>
      <c r="M21" s="33"/>
      <c r="N21" s="33"/>
      <c r="O21" s="33"/>
      <c r="P21" s="33"/>
      <c r="Q21" s="33"/>
      <c r="R21" s="36"/>
    </row>
    <row r="22" spans="1:18" ht="15" thickBot="1" x14ac:dyDescent="0.25">
      <c r="A22" s="33"/>
      <c r="B22" s="282">
        <v>2025</v>
      </c>
      <c r="C22" s="2">
        <v>249</v>
      </c>
      <c r="D22" s="282" t="str">
        <f t="shared" si="3"/>
        <v>2024-25</v>
      </c>
      <c r="E22" s="2">
        <f t="shared" si="4"/>
        <v>269</v>
      </c>
      <c r="F22" s="2"/>
      <c r="G22" s="2">
        <f t="shared" si="5"/>
        <v>269</v>
      </c>
      <c r="H22" s="33"/>
      <c r="I22" s="33"/>
      <c r="J22" s="33"/>
      <c r="K22" s="33"/>
      <c r="L22" s="33"/>
      <c r="M22" s="33"/>
      <c r="N22" s="33"/>
      <c r="O22" s="33"/>
      <c r="P22" s="33"/>
      <c r="Q22" s="33"/>
      <c r="R22" s="36"/>
    </row>
    <row r="23" spans="1:18" ht="15" thickBot="1" x14ac:dyDescent="0.25">
      <c r="A23" s="33"/>
      <c r="B23" s="282">
        <v>2026</v>
      </c>
      <c r="C23" s="1">
        <v>215</v>
      </c>
      <c r="D23" s="282" t="str">
        <f t="shared" si="3"/>
        <v>2025-26</v>
      </c>
      <c r="E23" s="1">
        <f t="shared" si="4"/>
        <v>232</v>
      </c>
      <c r="F23" s="1"/>
      <c r="G23" s="1">
        <f t="shared" si="5"/>
        <v>232</v>
      </c>
      <c r="H23" s="33"/>
      <c r="I23" s="33"/>
      <c r="J23" s="33"/>
      <c r="K23" s="33"/>
      <c r="L23" s="33"/>
      <c r="M23" s="33"/>
      <c r="N23" s="33"/>
      <c r="O23" s="33"/>
      <c r="P23" s="33"/>
      <c r="Q23" s="33"/>
      <c r="R23" s="36"/>
    </row>
    <row r="24" spans="1:18" ht="15" thickBot="1" x14ac:dyDescent="0.25">
      <c r="A24" s="33"/>
      <c r="B24" s="282">
        <v>2027</v>
      </c>
      <c r="C24" s="2">
        <v>185</v>
      </c>
      <c r="D24" s="282" t="str">
        <f t="shared" si="3"/>
        <v>2026-27</v>
      </c>
      <c r="E24" s="2">
        <f t="shared" si="4"/>
        <v>200</v>
      </c>
      <c r="F24" s="2"/>
      <c r="G24" s="2">
        <f t="shared" si="5"/>
        <v>200</v>
      </c>
      <c r="H24" s="33"/>
      <c r="I24" s="33"/>
      <c r="J24" s="33"/>
      <c r="K24" s="33"/>
      <c r="L24" s="33"/>
      <c r="M24" s="33"/>
      <c r="N24" s="33"/>
      <c r="O24" s="33"/>
      <c r="P24" s="33"/>
      <c r="Q24" s="33"/>
      <c r="R24" s="36"/>
    </row>
    <row r="25" spans="1:18" ht="15" thickBot="1" x14ac:dyDescent="0.25">
      <c r="A25" s="33"/>
      <c r="B25" s="282">
        <v>2028</v>
      </c>
      <c r="C25" s="1">
        <v>160</v>
      </c>
      <c r="D25" s="282" t="str">
        <f t="shared" si="3"/>
        <v>2027-28</v>
      </c>
      <c r="E25" s="1">
        <f t="shared" si="4"/>
        <v>172.5</v>
      </c>
      <c r="F25" s="1"/>
      <c r="G25" s="1">
        <f t="shared" si="5"/>
        <v>172.5</v>
      </c>
      <c r="H25" s="33"/>
      <c r="I25" s="33"/>
      <c r="J25" s="33"/>
      <c r="K25" s="33"/>
      <c r="L25" s="33"/>
      <c r="M25" s="33"/>
      <c r="N25" s="33"/>
      <c r="O25" s="33"/>
      <c r="P25" s="33"/>
      <c r="Q25" s="33"/>
      <c r="R25" s="36"/>
    </row>
    <row r="26" spans="1:18" ht="15" thickBot="1" x14ac:dyDescent="0.25">
      <c r="A26" s="33"/>
      <c r="B26" s="282">
        <v>2029</v>
      </c>
      <c r="C26" s="2">
        <v>138</v>
      </c>
      <c r="D26" s="282" t="str">
        <f t="shared" si="3"/>
        <v>2028-29</v>
      </c>
      <c r="E26" s="2">
        <f t="shared" si="4"/>
        <v>149</v>
      </c>
      <c r="F26" s="2"/>
      <c r="G26" s="2">
        <f t="shared" si="5"/>
        <v>149</v>
      </c>
      <c r="H26" s="33"/>
      <c r="I26" s="33"/>
      <c r="J26" s="33"/>
      <c r="K26" s="33"/>
      <c r="L26" s="33"/>
      <c r="M26" s="33"/>
      <c r="N26" s="33"/>
      <c r="O26" s="33"/>
      <c r="P26" s="33"/>
      <c r="Q26" s="33"/>
      <c r="R26" s="36"/>
    </row>
    <row r="27" spans="1:18" ht="15" thickBot="1" x14ac:dyDescent="0.25">
      <c r="A27" s="33"/>
      <c r="B27" s="282">
        <v>2030</v>
      </c>
      <c r="C27" s="1">
        <v>119</v>
      </c>
      <c r="D27" s="282" t="str">
        <f t="shared" si="3"/>
        <v>2029-30</v>
      </c>
      <c r="E27" s="1">
        <f t="shared" si="4"/>
        <v>128.5</v>
      </c>
      <c r="F27" s="1"/>
      <c r="G27" s="1">
        <f t="shared" si="5"/>
        <v>128.5</v>
      </c>
      <c r="H27" s="33"/>
      <c r="I27" s="33"/>
      <c r="J27" s="33"/>
      <c r="K27" s="33"/>
      <c r="L27" s="33"/>
      <c r="M27" s="33"/>
      <c r="N27" s="33"/>
      <c r="O27" s="33"/>
      <c r="P27" s="33"/>
      <c r="Q27" s="33"/>
      <c r="R27" s="36"/>
    </row>
    <row r="28" spans="1:18" x14ac:dyDescent="0.2">
      <c r="A28" s="33"/>
      <c r="B28" s="33"/>
      <c r="C28" s="33"/>
      <c r="D28" s="33"/>
      <c r="E28" s="33"/>
      <c r="F28" s="33"/>
      <c r="G28" s="33"/>
      <c r="H28" s="33"/>
      <c r="I28" s="33"/>
      <c r="J28" s="33"/>
      <c r="K28" s="33"/>
      <c r="L28" s="33"/>
      <c r="M28" s="33"/>
      <c r="N28" s="33"/>
      <c r="O28" s="33"/>
      <c r="P28" s="33"/>
      <c r="Q28" s="33"/>
      <c r="R28" s="36"/>
    </row>
    <row r="29" spans="1:18" x14ac:dyDescent="0.2">
      <c r="A29" s="33"/>
      <c r="B29" s="47" t="s">
        <v>24</v>
      </c>
      <c r="C29" s="33"/>
      <c r="D29" s="33"/>
      <c r="E29" s="33"/>
      <c r="F29" s="33"/>
      <c r="G29" s="33"/>
      <c r="H29" s="33"/>
      <c r="I29" s="33"/>
      <c r="J29" s="33"/>
      <c r="K29" s="33"/>
      <c r="L29" s="33"/>
      <c r="M29" s="33"/>
      <c r="N29" s="33"/>
      <c r="O29" s="33"/>
      <c r="P29" s="33"/>
      <c r="Q29" s="33"/>
      <c r="R29" s="36"/>
    </row>
    <row r="30" spans="1:18" x14ac:dyDescent="0.2">
      <c r="A30" s="33"/>
      <c r="B30" s="47" t="s">
        <v>25</v>
      </c>
      <c r="C30" s="33"/>
      <c r="D30" s="33"/>
      <c r="E30" s="33"/>
      <c r="F30" s="33"/>
      <c r="G30" s="33"/>
      <c r="H30" s="33"/>
      <c r="I30" s="33"/>
      <c r="J30" s="33"/>
      <c r="K30" s="33"/>
      <c r="L30" s="33"/>
      <c r="M30" s="33"/>
      <c r="N30" s="33"/>
      <c r="O30" s="33"/>
      <c r="P30" s="33"/>
      <c r="Q30" s="33"/>
      <c r="R30" s="36"/>
    </row>
    <row r="31" spans="1:18" x14ac:dyDescent="0.2">
      <c r="A31" s="33"/>
      <c r="B31" s="47" t="s">
        <v>26</v>
      </c>
      <c r="C31" s="33"/>
      <c r="D31" s="33"/>
      <c r="E31" s="33"/>
      <c r="F31" s="33"/>
      <c r="G31" s="33"/>
      <c r="H31" s="33"/>
      <c r="I31" s="33"/>
      <c r="J31" s="33"/>
      <c r="K31" s="33"/>
      <c r="L31" s="33"/>
      <c r="M31" s="33"/>
      <c r="N31" s="33"/>
      <c r="O31" s="33"/>
      <c r="P31" s="33"/>
      <c r="Q31" s="33"/>
      <c r="R31" s="36"/>
    </row>
    <row r="32" spans="1:18" x14ac:dyDescent="0.2">
      <c r="A32" s="33"/>
      <c r="B32" s="33"/>
      <c r="C32" s="33"/>
      <c r="D32" s="33"/>
      <c r="E32" s="33"/>
      <c r="F32" s="33"/>
      <c r="G32" s="33"/>
      <c r="H32" s="33"/>
      <c r="I32" s="33"/>
      <c r="J32" s="33"/>
      <c r="K32" s="33"/>
      <c r="L32" s="33"/>
      <c r="M32" s="33"/>
      <c r="N32" s="33"/>
      <c r="O32" s="33"/>
      <c r="P32" s="33"/>
      <c r="Q32" s="33"/>
      <c r="R32" s="36"/>
    </row>
    <row r="33" spans="1:17" x14ac:dyDescent="0.2">
      <c r="A33" s="37"/>
      <c r="B33" s="37"/>
      <c r="C33" s="37"/>
      <c r="D33" s="37"/>
      <c r="E33" s="37"/>
      <c r="F33" s="37"/>
      <c r="G33" s="37"/>
      <c r="H33" s="37"/>
      <c r="I33" s="37"/>
      <c r="J33" s="37"/>
      <c r="K33" s="37"/>
      <c r="L33" s="37"/>
      <c r="M33" s="37"/>
      <c r="N33" s="37"/>
      <c r="O33" s="37"/>
      <c r="P33" s="37"/>
      <c r="Q33" s="37"/>
    </row>
  </sheetData>
  <mergeCells count="1">
    <mergeCell ref="B2:C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0">
    <tabColor theme="8"/>
  </sheetPr>
  <dimension ref="A1:S20"/>
  <sheetViews>
    <sheetView showGridLines="0" zoomScaleNormal="100" workbookViewId="0"/>
  </sheetViews>
  <sheetFormatPr defaultColWidth="9" defaultRowHeight="14.25" x14ac:dyDescent="0.2"/>
  <cols>
    <col min="1" max="1" width="3.125" style="13" customWidth="1"/>
    <col min="2" max="2" width="11.5" style="13" customWidth="1"/>
    <col min="3" max="3" width="20.5" style="13" customWidth="1"/>
    <col min="4" max="7" width="14.25" style="13" customWidth="1"/>
    <col min="8" max="8" width="13.75" style="13" customWidth="1"/>
    <col min="9" max="16384" width="9" style="13"/>
  </cols>
  <sheetData>
    <row r="1" spans="1:19" ht="15" x14ac:dyDescent="0.25">
      <c r="A1" s="155"/>
      <c r="B1" s="30"/>
      <c r="C1" s="30"/>
      <c r="D1" s="30"/>
      <c r="E1" s="30"/>
      <c r="F1" s="30"/>
      <c r="G1" s="30"/>
      <c r="H1" s="30"/>
      <c r="I1" s="30"/>
      <c r="J1" s="30"/>
      <c r="K1" s="30"/>
      <c r="L1" s="30"/>
      <c r="M1" s="30"/>
      <c r="N1" s="30"/>
      <c r="O1" s="30"/>
      <c r="P1" s="30"/>
      <c r="Q1" s="30"/>
      <c r="R1" s="30"/>
      <c r="S1" s="30"/>
    </row>
    <row r="2" spans="1:19" ht="20.25" thickBot="1" x14ac:dyDescent="0.35">
      <c r="A2" s="30"/>
      <c r="B2" s="340" t="s">
        <v>0</v>
      </c>
      <c r="C2" s="340"/>
      <c r="D2" s="340"/>
      <c r="E2" s="30"/>
      <c r="F2" s="30"/>
      <c r="G2" s="30"/>
      <c r="H2" s="30"/>
      <c r="I2" s="30"/>
      <c r="J2" s="30"/>
      <c r="K2" s="30"/>
      <c r="L2" s="30"/>
      <c r="M2" s="30"/>
      <c r="N2" s="30"/>
      <c r="O2" s="30"/>
      <c r="P2" s="30"/>
      <c r="Q2" s="30"/>
      <c r="R2" s="30"/>
      <c r="S2" s="30"/>
    </row>
    <row r="3" spans="1:19" ht="16.5" thickTop="1" thickBot="1" x14ac:dyDescent="0.3">
      <c r="A3" s="30"/>
      <c r="B3" s="31"/>
      <c r="C3" s="30"/>
      <c r="D3" s="30"/>
      <c r="E3" s="30"/>
      <c r="F3" s="30"/>
      <c r="G3" s="30"/>
      <c r="H3" s="30"/>
      <c r="I3" s="30"/>
      <c r="J3" s="30"/>
      <c r="K3" s="30"/>
      <c r="L3" s="30"/>
      <c r="M3" s="30"/>
      <c r="N3" s="30"/>
      <c r="O3" s="30"/>
      <c r="P3" s="30"/>
      <c r="Q3" s="30"/>
      <c r="R3" s="30"/>
      <c r="S3" s="30"/>
    </row>
    <row r="4" spans="1:19" ht="43.5" thickBot="1" x14ac:dyDescent="0.25">
      <c r="A4" s="30"/>
      <c r="B4" s="281" t="s">
        <v>7</v>
      </c>
      <c r="C4" s="281" t="s">
        <v>931</v>
      </c>
      <c r="D4" s="281" t="s">
        <v>31</v>
      </c>
      <c r="E4" s="281" t="s">
        <v>32</v>
      </c>
      <c r="F4" s="281" t="s">
        <v>33</v>
      </c>
      <c r="G4" s="281" t="s">
        <v>1232</v>
      </c>
      <c r="H4" s="30"/>
      <c r="I4" s="30"/>
      <c r="J4" s="30"/>
      <c r="K4" s="30"/>
      <c r="L4" s="30"/>
      <c r="M4" s="30"/>
      <c r="N4" s="30"/>
      <c r="O4" s="30"/>
      <c r="P4" s="30"/>
      <c r="Q4" s="30"/>
      <c r="R4" s="30"/>
      <c r="S4" s="30"/>
    </row>
    <row r="5" spans="1:19" ht="15" thickBot="1" x14ac:dyDescent="0.25">
      <c r="A5" s="30"/>
      <c r="B5" s="290" t="s">
        <v>9</v>
      </c>
      <c r="C5" s="4">
        <f>'Base LRET'!$G7</f>
        <v>37359.205999999998</v>
      </c>
      <c r="D5" s="4">
        <f>GreenPower!G15</f>
        <v>761.5</v>
      </c>
      <c r="E5" s="16">
        <f>Desalination!N6</f>
        <v>102.61320000000001</v>
      </c>
      <c r="F5" s="158">
        <f>ROUND(SUM(C5:E5),0)</f>
        <v>38223</v>
      </c>
      <c r="G5" s="17">
        <f>65/0.7</f>
        <v>92.857142857142861</v>
      </c>
      <c r="H5" s="32"/>
      <c r="I5" s="30"/>
      <c r="J5" s="30"/>
      <c r="K5" s="30"/>
      <c r="L5" s="30"/>
      <c r="M5" s="30"/>
      <c r="N5" s="30"/>
      <c r="O5" s="30"/>
      <c r="P5" s="30"/>
      <c r="Q5" s="30"/>
      <c r="R5" s="30"/>
      <c r="S5" s="30"/>
    </row>
    <row r="6" spans="1:19" ht="15" thickBot="1" x14ac:dyDescent="0.25">
      <c r="A6" s="30"/>
      <c r="B6" s="290" t="s">
        <v>10</v>
      </c>
      <c r="C6" s="5">
        <f>'Base LRET'!$G8</f>
        <v>39546.059500000003</v>
      </c>
      <c r="D6" s="5">
        <f>GreenPower!G16</f>
        <v>656.5</v>
      </c>
      <c r="E6" s="15">
        <f>Desalination!N7</f>
        <v>103.0796</v>
      </c>
      <c r="F6" s="159">
        <f t="shared" ref="F6:F17" si="0">ROUND(SUM(C6:E6),0)</f>
        <v>40306</v>
      </c>
      <c r="G6" s="18">
        <f>G5/1.025</f>
        <v>90.592334494773525</v>
      </c>
      <c r="H6" s="32"/>
      <c r="I6" s="30"/>
      <c r="J6" s="30"/>
      <c r="K6" s="30"/>
      <c r="L6" s="30"/>
      <c r="M6" s="30"/>
      <c r="N6" s="30"/>
      <c r="O6" s="30"/>
      <c r="P6" s="30"/>
      <c r="Q6" s="30"/>
      <c r="R6" s="30"/>
      <c r="S6" s="30"/>
    </row>
    <row r="7" spans="1:19" ht="15" thickBot="1" x14ac:dyDescent="0.25">
      <c r="A7" s="30"/>
      <c r="B7" s="290" t="s">
        <v>11</v>
      </c>
      <c r="C7" s="4">
        <f>'Base LRET'!$G9</f>
        <v>41732.913</v>
      </c>
      <c r="D7" s="4">
        <f>GreenPower!G17</f>
        <v>566</v>
      </c>
      <c r="E7" s="16">
        <f>Desalination!N8</f>
        <v>101.9204</v>
      </c>
      <c r="F7" s="158">
        <f t="shared" si="0"/>
        <v>42401</v>
      </c>
      <c r="G7" s="17">
        <f t="shared" ref="G7:G17" si="1">G6/1.025</f>
        <v>88.382765360754661</v>
      </c>
      <c r="H7" s="32"/>
      <c r="I7" s="30"/>
      <c r="J7" s="30"/>
      <c r="K7" s="30"/>
      <c r="L7" s="30"/>
      <c r="M7" s="30"/>
      <c r="N7" s="30"/>
      <c r="O7" s="30"/>
      <c r="P7" s="30"/>
      <c r="Q7" s="30"/>
      <c r="R7" s="30"/>
      <c r="S7" s="30"/>
    </row>
    <row r="8" spans="1:19" ht="15" thickBot="1" x14ac:dyDescent="0.25">
      <c r="A8" s="30"/>
      <c r="B8" s="290" t="s">
        <v>12</v>
      </c>
      <c r="C8" s="5">
        <f>'Base LRET'!$G10</f>
        <v>42469.554999999993</v>
      </c>
      <c r="D8" s="5">
        <f>GreenPower!G18</f>
        <v>487.5</v>
      </c>
      <c r="E8" s="15">
        <f>Desalination!N9</f>
        <v>101.18899999999999</v>
      </c>
      <c r="F8" s="159">
        <f t="shared" si="0"/>
        <v>43058</v>
      </c>
      <c r="G8" s="18">
        <f t="shared" si="1"/>
        <v>86.22708815683383</v>
      </c>
      <c r="H8" s="32"/>
      <c r="I8" s="30"/>
      <c r="J8" s="30"/>
      <c r="K8" s="30"/>
      <c r="L8" s="30"/>
      <c r="M8" s="30"/>
      <c r="N8" s="30"/>
      <c r="O8" s="30"/>
      <c r="P8" s="30"/>
      <c r="Q8" s="30"/>
      <c r="R8" s="30"/>
      <c r="S8" s="30"/>
    </row>
    <row r="9" spans="1:19" ht="15" thickBot="1" x14ac:dyDescent="0.25">
      <c r="A9" s="30"/>
      <c r="B9" s="290" t="s">
        <v>13</v>
      </c>
      <c r="C9" s="4">
        <f>'Base LRET'!$G11</f>
        <v>42112.979999999996</v>
      </c>
      <c r="D9" s="4">
        <f>GreenPower!G19</f>
        <v>420</v>
      </c>
      <c r="E9" s="16">
        <f>Desalination!N10</f>
        <v>101.18899999999999</v>
      </c>
      <c r="F9" s="158">
        <f t="shared" si="0"/>
        <v>42634</v>
      </c>
      <c r="G9" s="17">
        <f t="shared" si="1"/>
        <v>84.123988445691552</v>
      </c>
      <c r="H9" s="32"/>
      <c r="I9" s="30"/>
      <c r="J9" s="30"/>
      <c r="K9" s="30"/>
      <c r="L9" s="30"/>
      <c r="M9" s="30"/>
      <c r="N9" s="30"/>
      <c r="O9" s="30"/>
      <c r="P9" s="30"/>
      <c r="Q9" s="30"/>
      <c r="R9" s="30"/>
      <c r="S9" s="30"/>
    </row>
    <row r="10" spans="1:19" ht="15" thickBot="1" x14ac:dyDescent="0.25">
      <c r="A10" s="30"/>
      <c r="B10" s="290" t="s">
        <v>14</v>
      </c>
      <c r="C10" s="5">
        <f>'Base LRET'!$G12</f>
        <v>42112.979999999996</v>
      </c>
      <c r="D10" s="5">
        <f>GreenPower!G20</f>
        <v>362</v>
      </c>
      <c r="E10" s="15">
        <f>Desalination!N11</f>
        <v>101.18899999999999</v>
      </c>
      <c r="F10" s="159">
        <f t="shared" si="0"/>
        <v>42576</v>
      </c>
      <c r="G10" s="18">
        <f t="shared" si="1"/>
        <v>82.072183849455186</v>
      </c>
      <c r="H10" s="32"/>
      <c r="I10" s="30"/>
      <c r="J10" s="30"/>
      <c r="K10" s="30"/>
      <c r="L10" s="30"/>
      <c r="M10" s="30"/>
      <c r="N10" s="30"/>
      <c r="O10" s="30"/>
      <c r="P10" s="30"/>
      <c r="Q10" s="30"/>
      <c r="R10" s="30"/>
      <c r="S10" s="30"/>
    </row>
    <row r="11" spans="1:19" ht="15" thickBot="1" x14ac:dyDescent="0.25">
      <c r="A11" s="30"/>
      <c r="B11" s="290" t="s">
        <v>15</v>
      </c>
      <c r="C11" s="4">
        <f>'Base LRET'!$G13</f>
        <v>42112.979999999996</v>
      </c>
      <c r="D11" s="4">
        <f>GreenPower!G21</f>
        <v>312</v>
      </c>
      <c r="E11" s="16">
        <f>Desalination!N12</f>
        <v>101.35300000000001</v>
      </c>
      <c r="F11" s="158">
        <f t="shared" si="0"/>
        <v>42526</v>
      </c>
      <c r="G11" s="17">
        <f t="shared" si="1"/>
        <v>80.070423267761157</v>
      </c>
      <c r="H11" s="32"/>
      <c r="I11" s="30"/>
      <c r="J11" s="30"/>
      <c r="K11" s="30"/>
      <c r="L11" s="30"/>
      <c r="M11" s="30"/>
      <c r="N11" s="30"/>
      <c r="O11" s="30"/>
      <c r="P11" s="30"/>
      <c r="Q11" s="30"/>
      <c r="R11" s="30"/>
      <c r="S11" s="30"/>
    </row>
    <row r="12" spans="1:19" ht="15" thickBot="1" x14ac:dyDescent="0.25">
      <c r="A12" s="30"/>
      <c r="B12" s="290" t="s">
        <v>16</v>
      </c>
      <c r="C12" s="5">
        <f>'Base LRET'!$G14</f>
        <v>42112.979999999996</v>
      </c>
      <c r="D12" s="5">
        <f>GreenPower!G22</f>
        <v>269</v>
      </c>
      <c r="E12" s="15">
        <f>Desalination!N13</f>
        <v>101.18899999999999</v>
      </c>
      <c r="F12" s="159">
        <f t="shared" si="0"/>
        <v>42483</v>
      </c>
      <c r="G12" s="18">
        <f t="shared" si="1"/>
        <v>78.117486114888948</v>
      </c>
      <c r="H12" s="32"/>
      <c r="I12" s="30"/>
      <c r="J12" s="30"/>
      <c r="K12" s="30"/>
      <c r="L12" s="30"/>
      <c r="M12" s="30"/>
      <c r="N12" s="30"/>
      <c r="O12" s="30"/>
      <c r="P12" s="30"/>
      <c r="Q12" s="30"/>
      <c r="R12" s="30"/>
      <c r="S12" s="30"/>
    </row>
    <row r="13" spans="1:19" ht="15" thickBot="1" x14ac:dyDescent="0.25">
      <c r="A13" s="30"/>
      <c r="B13" s="290" t="s">
        <v>17</v>
      </c>
      <c r="C13" s="4">
        <f>'Base LRET'!$G15</f>
        <v>42112.979999999996</v>
      </c>
      <c r="D13" s="4">
        <f>GreenPower!G23</f>
        <v>232</v>
      </c>
      <c r="E13" s="16">
        <f>Desalination!N14</f>
        <v>101.18899999999999</v>
      </c>
      <c r="F13" s="158">
        <f>ROUND(SUM(C13:E13),0)</f>
        <v>42446</v>
      </c>
      <c r="G13" s="17">
        <f t="shared" si="1"/>
        <v>76.212181575501418</v>
      </c>
      <c r="H13" s="32"/>
      <c r="I13" s="30"/>
      <c r="J13" s="30"/>
      <c r="K13" s="30"/>
      <c r="L13" s="30"/>
      <c r="M13" s="30"/>
      <c r="N13" s="30"/>
      <c r="O13" s="30"/>
      <c r="P13" s="30"/>
      <c r="Q13" s="30"/>
      <c r="R13" s="30"/>
      <c r="S13" s="30"/>
    </row>
    <row r="14" spans="1:19" ht="15" thickBot="1" x14ac:dyDescent="0.25">
      <c r="A14" s="30"/>
      <c r="B14" s="290" t="s">
        <v>18</v>
      </c>
      <c r="C14" s="5">
        <f>'Base LRET'!$G16</f>
        <v>42112.979999999996</v>
      </c>
      <c r="D14" s="5">
        <f>GreenPower!G24</f>
        <v>200</v>
      </c>
      <c r="E14" s="15">
        <f>Desalination!N15</f>
        <v>101.18899999999999</v>
      </c>
      <c r="F14" s="159">
        <f t="shared" si="0"/>
        <v>42414</v>
      </c>
      <c r="G14" s="18">
        <f t="shared" si="1"/>
        <v>74.353347878537974</v>
      </c>
      <c r="H14" s="32"/>
      <c r="I14" s="30"/>
      <c r="J14" s="30"/>
      <c r="K14" s="30"/>
      <c r="L14" s="30"/>
      <c r="M14" s="30"/>
      <c r="N14" s="30"/>
      <c r="O14" s="30"/>
      <c r="P14" s="30"/>
      <c r="Q14" s="30"/>
      <c r="R14" s="30"/>
      <c r="S14" s="30"/>
    </row>
    <row r="15" spans="1:19" ht="15" thickBot="1" x14ac:dyDescent="0.25">
      <c r="A15" s="30"/>
      <c r="B15" s="290" t="s">
        <v>19</v>
      </c>
      <c r="C15" s="4">
        <f>'Base LRET'!$G17</f>
        <v>42112.979999999996</v>
      </c>
      <c r="D15" s="4">
        <f>GreenPower!G25</f>
        <v>172.5</v>
      </c>
      <c r="E15" s="16">
        <f>Desalination!N16</f>
        <v>101.35300000000001</v>
      </c>
      <c r="F15" s="158">
        <f t="shared" si="0"/>
        <v>42387</v>
      </c>
      <c r="G15" s="17">
        <f t="shared" si="1"/>
        <v>72.539851588817541</v>
      </c>
      <c r="H15" s="32"/>
      <c r="I15" s="30"/>
      <c r="J15" s="30"/>
      <c r="K15" s="30"/>
      <c r="L15" s="30"/>
      <c r="M15" s="30"/>
      <c r="N15" s="30"/>
      <c r="O15" s="30"/>
      <c r="P15" s="30"/>
      <c r="Q15" s="30"/>
      <c r="R15" s="30"/>
      <c r="S15" s="30"/>
    </row>
    <row r="16" spans="1:19" ht="15" thickBot="1" x14ac:dyDescent="0.25">
      <c r="A16" s="30"/>
      <c r="B16" s="290" t="s">
        <v>20</v>
      </c>
      <c r="C16" s="5">
        <f>'Base LRET'!$G18</f>
        <v>42112.979999999996</v>
      </c>
      <c r="D16" s="5">
        <f>GreenPower!G26</f>
        <v>149</v>
      </c>
      <c r="E16" s="15">
        <f>Desalination!N17</f>
        <v>101.18899999999999</v>
      </c>
      <c r="F16" s="159">
        <f t="shared" si="0"/>
        <v>42363</v>
      </c>
      <c r="G16" s="18">
        <f t="shared" si="1"/>
        <v>70.770586915919552</v>
      </c>
      <c r="H16" s="32"/>
      <c r="I16" s="30"/>
      <c r="J16" s="30"/>
      <c r="K16" s="30"/>
      <c r="L16" s="30"/>
      <c r="M16" s="30"/>
      <c r="N16" s="30"/>
      <c r="O16" s="30"/>
      <c r="P16" s="30"/>
      <c r="Q16" s="30"/>
      <c r="R16" s="30"/>
      <c r="S16" s="30"/>
    </row>
    <row r="17" spans="1:19" ht="15" thickBot="1" x14ac:dyDescent="0.25">
      <c r="A17" s="30"/>
      <c r="B17" s="290" t="s">
        <v>3</v>
      </c>
      <c r="C17" s="4">
        <f>'Base LRET'!$G19</f>
        <v>42112.979999999996</v>
      </c>
      <c r="D17" s="4">
        <f>GreenPower!G27</f>
        <v>128.5</v>
      </c>
      <c r="E17" s="16">
        <f>Desalination!N18</f>
        <v>101.18899999999999</v>
      </c>
      <c r="F17" s="158">
        <f t="shared" si="0"/>
        <v>42343</v>
      </c>
      <c r="G17" s="17">
        <f t="shared" si="1"/>
        <v>69.044475039921522</v>
      </c>
      <c r="H17" s="32"/>
      <c r="I17" s="30"/>
      <c r="J17" s="30"/>
      <c r="K17" s="30"/>
      <c r="L17" s="30"/>
      <c r="M17" s="30"/>
      <c r="N17" s="30"/>
      <c r="O17" s="30"/>
      <c r="P17" s="30"/>
      <c r="Q17" s="30"/>
      <c r="R17" s="30"/>
      <c r="S17" s="30"/>
    </row>
    <row r="18" spans="1:19" x14ac:dyDescent="0.2">
      <c r="A18" s="30"/>
      <c r="B18" s="30"/>
      <c r="C18" s="30"/>
      <c r="D18" s="30"/>
      <c r="E18" s="30"/>
      <c r="F18" s="30"/>
      <c r="G18" s="30"/>
      <c r="H18" s="30"/>
      <c r="I18" s="30"/>
      <c r="J18" s="30"/>
      <c r="K18" s="30"/>
      <c r="L18" s="30"/>
      <c r="M18" s="30"/>
      <c r="N18" s="30"/>
      <c r="O18" s="30"/>
      <c r="P18" s="30"/>
      <c r="Q18" s="30"/>
      <c r="R18" s="30"/>
      <c r="S18" s="30"/>
    </row>
    <row r="19" spans="1:19" x14ac:dyDescent="0.2">
      <c r="A19" s="30"/>
      <c r="B19" s="44" t="s">
        <v>932</v>
      </c>
      <c r="C19" s="30"/>
      <c r="D19" s="30"/>
      <c r="E19" s="30"/>
      <c r="F19" s="30"/>
      <c r="G19" s="30"/>
      <c r="H19" s="30"/>
      <c r="I19" s="30"/>
      <c r="J19" s="30"/>
      <c r="K19" s="30"/>
      <c r="L19" s="30"/>
      <c r="M19" s="30"/>
      <c r="N19" s="30"/>
      <c r="O19" s="30"/>
      <c r="P19" s="30"/>
      <c r="Q19" s="30"/>
      <c r="R19" s="30"/>
      <c r="S19" s="30"/>
    </row>
    <row r="20" spans="1:19" x14ac:dyDescent="0.2">
      <c r="A20" s="30"/>
      <c r="B20" s="30"/>
      <c r="C20" s="30"/>
      <c r="D20" s="30"/>
      <c r="E20" s="30"/>
      <c r="F20" s="30"/>
      <c r="G20" s="30"/>
      <c r="H20" s="30"/>
      <c r="I20" s="30"/>
      <c r="J20" s="30"/>
      <c r="K20" s="30"/>
      <c r="L20" s="30"/>
      <c r="M20" s="30"/>
      <c r="N20" s="30"/>
      <c r="O20" s="30"/>
      <c r="P20" s="30"/>
      <c r="Q20" s="30"/>
      <c r="R20" s="30"/>
      <c r="S20" s="30"/>
    </row>
  </sheetData>
  <mergeCells count="1">
    <mergeCell ref="B2:D2"/>
  </mergeCells>
  <pageMargins left="0.7" right="0.7" top="0.75" bottom="0.75" header="0.3" footer="0.3"/>
  <pageSetup paperSize="9" scale="85" orientation="portrait" verticalDpi="0" r:id="rId1"/>
  <colBreaks count="1" manualBreakCount="1">
    <brk id="7"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sheetPr>
  <dimension ref="A1:G20"/>
  <sheetViews>
    <sheetView zoomScaleNormal="100" workbookViewId="0"/>
  </sheetViews>
  <sheetFormatPr defaultColWidth="9" defaultRowHeight="12.75" x14ac:dyDescent="0.2"/>
  <cols>
    <col min="1" max="1" width="3.125" style="153" customWidth="1"/>
    <col min="2" max="6" width="17.5" style="153" customWidth="1"/>
    <col min="7" max="7" width="11" style="153" customWidth="1"/>
    <col min="8" max="16384" width="9" style="153"/>
  </cols>
  <sheetData>
    <row r="1" spans="1:7" ht="15" x14ac:dyDescent="0.25">
      <c r="A1" s="155"/>
      <c r="B1" s="154"/>
      <c r="C1" s="154"/>
      <c r="D1" s="154"/>
      <c r="E1" s="154"/>
      <c r="F1" s="154"/>
      <c r="G1" s="154"/>
    </row>
    <row r="2" spans="1:7" ht="20.25" thickBot="1" x14ac:dyDescent="0.35">
      <c r="A2" s="154"/>
      <c r="B2" s="340" t="s">
        <v>731</v>
      </c>
      <c r="C2" s="340"/>
      <c r="D2" s="340"/>
      <c r="E2" s="154"/>
      <c r="F2" s="154"/>
      <c r="G2" s="154"/>
    </row>
    <row r="3" spans="1:7" ht="13.5" thickTop="1" x14ac:dyDescent="0.2">
      <c r="A3" s="154"/>
      <c r="B3" s="60" t="s">
        <v>1126</v>
      </c>
      <c r="C3" s="154"/>
      <c r="D3" s="154"/>
      <c r="E3" s="154"/>
      <c r="F3" s="154"/>
      <c r="G3" s="154"/>
    </row>
    <row r="4" spans="1:7" x14ac:dyDescent="0.2">
      <c r="A4" s="154"/>
      <c r="B4" s="154"/>
      <c r="C4" s="154"/>
      <c r="D4" s="154"/>
      <c r="E4" s="154"/>
      <c r="F4" s="154"/>
      <c r="G4" s="154"/>
    </row>
    <row r="5" spans="1:7" ht="33" customHeight="1" thickBot="1" x14ac:dyDescent="0.25">
      <c r="A5" s="154"/>
      <c r="B5" s="154"/>
      <c r="C5" s="360" t="s">
        <v>1119</v>
      </c>
      <c r="D5" s="361"/>
      <c r="E5" s="361"/>
      <c r="F5" s="361"/>
      <c r="G5" s="154"/>
    </row>
    <row r="6" spans="1:7" ht="33" customHeight="1" thickBot="1" x14ac:dyDescent="0.25">
      <c r="A6" s="154"/>
      <c r="B6" s="281" t="s">
        <v>7</v>
      </c>
      <c r="C6" s="281" t="s">
        <v>714</v>
      </c>
      <c r="D6" s="281" t="s">
        <v>696</v>
      </c>
      <c r="E6" s="281" t="s">
        <v>695</v>
      </c>
      <c r="F6" s="281" t="s">
        <v>674</v>
      </c>
      <c r="G6" s="154"/>
    </row>
    <row r="7" spans="1:7" ht="15" thickBot="1" x14ac:dyDescent="0.25">
      <c r="A7" s="154"/>
      <c r="B7" s="282" t="s">
        <v>12</v>
      </c>
      <c r="C7" s="16">
        <v>0</v>
      </c>
      <c r="D7" s="197">
        <v>0</v>
      </c>
      <c r="E7" s="197">
        <v>0</v>
      </c>
      <c r="F7" s="197">
        <v>0</v>
      </c>
      <c r="G7" s="154"/>
    </row>
    <row r="8" spans="1:7" ht="15" thickBot="1" x14ac:dyDescent="0.25">
      <c r="A8" s="154"/>
      <c r="B8" s="282" t="s">
        <v>13</v>
      </c>
      <c r="C8" s="15">
        <v>0</v>
      </c>
      <c r="D8" s="198">
        <v>400</v>
      </c>
      <c r="E8" s="198">
        <v>0</v>
      </c>
      <c r="F8" s="198">
        <v>700</v>
      </c>
      <c r="G8" s="154"/>
    </row>
    <row r="9" spans="1:7" ht="15" thickBot="1" x14ac:dyDescent="0.25">
      <c r="A9" s="154"/>
      <c r="B9" s="282" t="s">
        <v>14</v>
      </c>
      <c r="C9" s="16">
        <v>2400</v>
      </c>
      <c r="D9" s="197">
        <v>2900</v>
      </c>
      <c r="E9" s="197">
        <v>1400</v>
      </c>
      <c r="F9" s="197">
        <v>3100</v>
      </c>
      <c r="G9" s="154"/>
    </row>
    <row r="10" spans="1:7" ht="15" thickBot="1" x14ac:dyDescent="0.25">
      <c r="A10" s="154"/>
      <c r="B10" s="282" t="s">
        <v>15</v>
      </c>
      <c r="C10" s="15">
        <v>4700</v>
      </c>
      <c r="D10" s="198">
        <v>5500</v>
      </c>
      <c r="E10" s="198">
        <v>3400</v>
      </c>
      <c r="F10" s="198">
        <v>5600</v>
      </c>
      <c r="G10" s="154"/>
    </row>
    <row r="11" spans="1:7" ht="15" thickBot="1" x14ac:dyDescent="0.25">
      <c r="A11" s="154"/>
      <c r="B11" s="282" t="s">
        <v>16</v>
      </c>
      <c r="C11" s="16">
        <v>7200</v>
      </c>
      <c r="D11" s="197">
        <v>8200</v>
      </c>
      <c r="E11" s="197">
        <v>5400</v>
      </c>
      <c r="F11" s="197">
        <v>8000</v>
      </c>
      <c r="G11" s="154"/>
    </row>
    <row r="12" spans="1:7" ht="15" thickBot="1" x14ac:dyDescent="0.25">
      <c r="A12" s="154"/>
      <c r="B12" s="282" t="s">
        <v>17</v>
      </c>
      <c r="C12" s="15">
        <v>10100</v>
      </c>
      <c r="D12" s="198">
        <v>11000</v>
      </c>
      <c r="E12" s="198">
        <v>7500</v>
      </c>
      <c r="F12" s="198">
        <v>10800</v>
      </c>
      <c r="G12" s="154"/>
    </row>
    <row r="13" spans="1:7" ht="15" thickBot="1" x14ac:dyDescent="0.25">
      <c r="A13" s="154"/>
      <c r="B13" s="282" t="s">
        <v>18</v>
      </c>
      <c r="C13" s="16">
        <v>12600</v>
      </c>
      <c r="D13" s="197">
        <v>14300</v>
      </c>
      <c r="E13" s="197">
        <v>9600</v>
      </c>
      <c r="F13" s="197">
        <v>13200</v>
      </c>
      <c r="G13" s="154"/>
    </row>
    <row r="14" spans="1:7" ht="15" thickBot="1" x14ac:dyDescent="0.25">
      <c r="A14" s="154"/>
      <c r="B14" s="282" t="s">
        <v>19</v>
      </c>
      <c r="C14" s="15">
        <v>15200</v>
      </c>
      <c r="D14" s="198">
        <v>17300</v>
      </c>
      <c r="E14" s="198">
        <v>11500</v>
      </c>
      <c r="F14" s="198">
        <v>15400</v>
      </c>
      <c r="G14" s="154"/>
    </row>
    <row r="15" spans="1:7" ht="15" thickBot="1" x14ac:dyDescent="0.25">
      <c r="A15" s="154"/>
      <c r="B15" s="282" t="s">
        <v>20</v>
      </c>
      <c r="C15" s="16">
        <v>17800</v>
      </c>
      <c r="D15" s="197">
        <v>20300</v>
      </c>
      <c r="E15" s="197">
        <v>13400</v>
      </c>
      <c r="F15" s="197">
        <v>17500</v>
      </c>
      <c r="G15" s="154"/>
    </row>
    <row r="16" spans="1:7" ht="15" thickBot="1" x14ac:dyDescent="0.25">
      <c r="A16" s="154"/>
      <c r="B16" s="282" t="s">
        <v>3</v>
      </c>
      <c r="C16" s="15">
        <v>20500</v>
      </c>
      <c r="D16" s="198">
        <v>23600</v>
      </c>
      <c r="E16" s="198">
        <v>15500</v>
      </c>
      <c r="F16" s="198">
        <v>19500</v>
      </c>
      <c r="G16" s="154"/>
    </row>
    <row r="17" spans="1:7" x14ac:dyDescent="0.2">
      <c r="A17" s="154"/>
      <c r="B17" s="154"/>
      <c r="C17" s="154"/>
      <c r="D17" s="154"/>
      <c r="E17" s="154"/>
      <c r="F17" s="154"/>
      <c r="G17" s="154"/>
    </row>
    <row r="18" spans="1:7" ht="33" customHeight="1" x14ac:dyDescent="0.2">
      <c r="A18" s="154"/>
      <c r="B18" s="362" t="s">
        <v>1008</v>
      </c>
      <c r="C18" s="362"/>
      <c r="D18" s="362"/>
      <c r="E18" s="362"/>
      <c r="F18" s="362"/>
      <c r="G18" s="154"/>
    </row>
    <row r="19" spans="1:7" ht="15" customHeight="1" x14ac:dyDescent="0.2">
      <c r="A19" s="154"/>
      <c r="B19" s="207" t="s">
        <v>1127</v>
      </c>
      <c r="C19" s="154"/>
      <c r="D19" s="154"/>
      <c r="E19" s="154"/>
      <c r="F19" s="154"/>
      <c r="G19" s="154"/>
    </row>
    <row r="20" spans="1:7" x14ac:dyDescent="0.2">
      <c r="A20" s="154"/>
      <c r="B20" s="154"/>
      <c r="C20" s="154"/>
      <c r="D20" s="154"/>
      <c r="E20" s="154"/>
      <c r="F20" s="154"/>
      <c r="G20" s="154"/>
    </row>
  </sheetData>
  <mergeCells count="3">
    <mergeCell ref="C5:F5"/>
    <mergeCell ref="B18:F18"/>
    <mergeCell ref="B2:D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E44"/>
  <sheetViews>
    <sheetView tabSelected="1" workbookViewId="0"/>
  </sheetViews>
  <sheetFormatPr defaultColWidth="9" defaultRowHeight="14.25" x14ac:dyDescent="0.2"/>
  <cols>
    <col min="1" max="1" width="3.125" style="196" customWidth="1"/>
    <col min="2" max="2" width="9" style="196"/>
    <col min="3" max="3" width="14.625" style="196" customWidth="1"/>
    <col min="4" max="4" width="88.125" style="196" customWidth="1"/>
    <col min="5" max="5" width="3.375" style="196" customWidth="1"/>
    <col min="6" max="16384" width="9" style="196"/>
  </cols>
  <sheetData>
    <row r="1" spans="1:5" x14ac:dyDescent="0.2">
      <c r="A1" s="61"/>
      <c r="B1" s="61"/>
      <c r="C1" s="61"/>
      <c r="D1" s="61"/>
      <c r="E1" s="61"/>
    </row>
    <row r="2" spans="1:5" ht="15" thickBot="1" x14ac:dyDescent="0.25">
      <c r="A2" s="61"/>
      <c r="B2" s="61"/>
      <c r="C2" s="61"/>
      <c r="D2" s="61"/>
      <c r="E2" s="61"/>
    </row>
    <row r="3" spans="1:5" s="55" customFormat="1" ht="15" thickBot="1" x14ac:dyDescent="0.25">
      <c r="A3" s="61"/>
      <c r="B3" s="335" t="s">
        <v>981</v>
      </c>
      <c r="C3" s="336"/>
      <c r="D3" s="337"/>
      <c r="E3" s="61"/>
    </row>
    <row r="4" spans="1:5" s="55" customFormat="1" ht="28.15" customHeight="1" thickBot="1" x14ac:dyDescent="0.25">
      <c r="A4" s="61"/>
      <c r="B4" s="293" t="s">
        <v>982</v>
      </c>
      <c r="C4" s="293" t="s">
        <v>1006</v>
      </c>
      <c r="D4" s="300" t="s">
        <v>510</v>
      </c>
      <c r="E4" s="61"/>
    </row>
    <row r="5" spans="1:5" s="55" customFormat="1" ht="15" thickBot="1" x14ac:dyDescent="0.25">
      <c r="A5" s="61"/>
      <c r="B5" s="263">
        <v>1</v>
      </c>
      <c r="C5" s="264">
        <v>43161</v>
      </c>
      <c r="D5" s="265" t="s">
        <v>1118</v>
      </c>
      <c r="E5" s="61"/>
    </row>
    <row r="6" spans="1:5" s="55" customFormat="1" ht="15" thickBot="1" x14ac:dyDescent="0.25">
      <c r="A6" s="61"/>
      <c r="B6" s="329">
        <v>2</v>
      </c>
      <c r="C6" s="338">
        <v>43196</v>
      </c>
      <c r="D6" s="275" t="s">
        <v>1109</v>
      </c>
      <c r="E6" s="61"/>
    </row>
    <row r="7" spans="1:5" ht="15" thickBot="1" x14ac:dyDescent="0.25">
      <c r="A7" s="61"/>
      <c r="B7" s="330"/>
      <c r="C7" s="339"/>
      <c r="D7" s="276" t="s">
        <v>1110</v>
      </c>
      <c r="E7" s="61"/>
    </row>
    <row r="8" spans="1:5" ht="15" thickBot="1" x14ac:dyDescent="0.25">
      <c r="A8" s="61"/>
      <c r="B8" s="330"/>
      <c r="C8" s="339"/>
      <c r="D8" s="277" t="s">
        <v>1031</v>
      </c>
      <c r="E8" s="61"/>
    </row>
    <row r="9" spans="1:5" ht="15" thickBot="1" x14ac:dyDescent="0.25">
      <c r="A9" s="61"/>
      <c r="B9" s="330"/>
      <c r="C9" s="339"/>
      <c r="D9" s="276" t="s">
        <v>1111</v>
      </c>
      <c r="E9" s="61"/>
    </row>
    <row r="10" spans="1:5" ht="39" thickBot="1" x14ac:dyDescent="0.25">
      <c r="A10" s="61"/>
      <c r="B10" s="330"/>
      <c r="C10" s="339"/>
      <c r="D10" s="278" t="s">
        <v>1112</v>
      </c>
      <c r="E10" s="61"/>
    </row>
    <row r="11" spans="1:5" ht="15" thickBot="1" x14ac:dyDescent="0.25">
      <c r="A11" s="61"/>
      <c r="B11" s="330"/>
      <c r="C11" s="339"/>
      <c r="D11" s="276" t="s">
        <v>1113</v>
      </c>
      <c r="E11" s="61"/>
    </row>
    <row r="12" spans="1:5" ht="15" thickBot="1" x14ac:dyDescent="0.25">
      <c r="A12" s="61"/>
      <c r="B12" s="330"/>
      <c r="C12" s="339"/>
      <c r="D12" s="277" t="s">
        <v>1010</v>
      </c>
      <c r="E12" s="61"/>
    </row>
    <row r="13" spans="1:5" ht="15" thickBot="1" x14ac:dyDescent="0.25">
      <c r="A13" s="61"/>
      <c r="B13" s="330"/>
      <c r="C13" s="339"/>
      <c r="D13" s="276" t="s">
        <v>1114</v>
      </c>
      <c r="E13" s="61"/>
    </row>
    <row r="14" spans="1:5" ht="15" thickBot="1" x14ac:dyDescent="0.25">
      <c r="A14" s="61"/>
      <c r="B14" s="330"/>
      <c r="C14" s="339"/>
      <c r="D14" s="268" t="s">
        <v>1115</v>
      </c>
      <c r="E14" s="61"/>
    </row>
    <row r="15" spans="1:5" ht="15" thickBot="1" x14ac:dyDescent="0.25">
      <c r="A15" s="61"/>
      <c r="B15" s="330"/>
      <c r="C15" s="339"/>
      <c r="D15" s="265" t="s">
        <v>1116</v>
      </c>
      <c r="E15" s="61"/>
    </row>
    <row r="16" spans="1:5" ht="15" thickBot="1" x14ac:dyDescent="0.25">
      <c r="A16" s="61"/>
      <c r="B16" s="326">
        <v>2.1</v>
      </c>
      <c r="C16" s="323">
        <v>43210</v>
      </c>
      <c r="D16" s="268" t="s">
        <v>1129</v>
      </c>
      <c r="E16" s="61"/>
    </row>
    <row r="17" spans="1:5" ht="15" thickBot="1" x14ac:dyDescent="0.25">
      <c r="A17" s="61"/>
      <c r="B17" s="327"/>
      <c r="C17" s="324"/>
      <c r="D17" s="265" t="s">
        <v>1130</v>
      </c>
      <c r="E17" s="61"/>
    </row>
    <row r="18" spans="1:5" ht="15" thickBot="1" x14ac:dyDescent="0.25">
      <c r="A18" s="61"/>
      <c r="B18" s="327"/>
      <c r="C18" s="324"/>
      <c r="D18" s="279" t="s">
        <v>1156</v>
      </c>
      <c r="E18" s="61"/>
    </row>
    <row r="19" spans="1:5" ht="15" thickBot="1" x14ac:dyDescent="0.25">
      <c r="A19" s="61"/>
      <c r="B19" s="327"/>
      <c r="C19" s="324"/>
      <c r="D19" s="265" t="s">
        <v>1157</v>
      </c>
      <c r="E19" s="61"/>
    </row>
    <row r="20" spans="1:5" ht="15" thickBot="1" x14ac:dyDescent="0.25">
      <c r="A20" s="61"/>
      <c r="B20" s="327"/>
      <c r="C20" s="324"/>
      <c r="D20" s="279" t="s">
        <v>1158</v>
      </c>
      <c r="E20" s="61"/>
    </row>
    <row r="21" spans="1:5" ht="15" thickBot="1" x14ac:dyDescent="0.25">
      <c r="A21" s="61"/>
      <c r="B21" s="329">
        <v>2.2000000000000002</v>
      </c>
      <c r="C21" s="332">
        <v>43252</v>
      </c>
      <c r="D21" s="265" t="s">
        <v>1159</v>
      </c>
      <c r="E21" s="61"/>
    </row>
    <row r="22" spans="1:5" ht="15" thickBot="1" x14ac:dyDescent="0.25">
      <c r="A22" s="61"/>
      <c r="B22" s="330"/>
      <c r="C22" s="333"/>
      <c r="D22" s="279" t="s">
        <v>1160</v>
      </c>
      <c r="E22" s="61"/>
    </row>
    <row r="23" spans="1:5" ht="26.25" thickBot="1" x14ac:dyDescent="0.25">
      <c r="A23" s="61"/>
      <c r="B23" s="330"/>
      <c r="C23" s="333"/>
      <c r="D23" s="271" t="s">
        <v>1180</v>
      </c>
      <c r="E23" s="61"/>
    </row>
    <row r="24" spans="1:5" ht="15" thickBot="1" x14ac:dyDescent="0.25">
      <c r="A24" s="61"/>
      <c r="B24" s="330"/>
      <c r="C24" s="333"/>
      <c r="D24" s="279" t="s">
        <v>1185</v>
      </c>
      <c r="E24" s="61"/>
    </row>
    <row r="25" spans="1:5" ht="15" thickBot="1" x14ac:dyDescent="0.25">
      <c r="A25" s="61"/>
      <c r="B25" s="331"/>
      <c r="C25" s="334"/>
      <c r="D25" s="265" t="s">
        <v>1178</v>
      </c>
      <c r="E25" s="61"/>
    </row>
    <row r="26" spans="1:5" ht="15" thickBot="1" x14ac:dyDescent="0.25">
      <c r="A26" s="61"/>
      <c r="B26" s="326">
        <v>2.2999999999999998</v>
      </c>
      <c r="C26" s="323">
        <v>43298</v>
      </c>
      <c r="D26" s="279" t="s">
        <v>1279</v>
      </c>
      <c r="E26" s="61"/>
    </row>
    <row r="27" spans="1:5" ht="27.75" customHeight="1" thickBot="1" x14ac:dyDescent="0.25">
      <c r="A27" s="61"/>
      <c r="B27" s="327"/>
      <c r="C27" s="324"/>
      <c r="D27" s="271" t="s">
        <v>1314</v>
      </c>
      <c r="E27" s="61"/>
    </row>
    <row r="28" spans="1:5" ht="15" thickBot="1" x14ac:dyDescent="0.25">
      <c r="A28" s="61"/>
      <c r="B28" s="327"/>
      <c r="C28" s="324"/>
      <c r="D28" s="279" t="s">
        <v>1312</v>
      </c>
      <c r="E28" s="61"/>
    </row>
    <row r="29" spans="1:5" ht="15" thickBot="1" x14ac:dyDescent="0.25">
      <c r="A29" s="61"/>
      <c r="B29" s="327"/>
      <c r="C29" s="324"/>
      <c r="D29" s="265" t="s">
        <v>1321</v>
      </c>
      <c r="E29" s="61"/>
    </row>
    <row r="30" spans="1:5" ht="15" customHeight="1" thickBot="1" x14ac:dyDescent="0.25">
      <c r="A30" s="61"/>
      <c r="B30" s="327"/>
      <c r="C30" s="324"/>
      <c r="D30" s="279" t="s">
        <v>1313</v>
      </c>
      <c r="E30" s="61"/>
    </row>
    <row r="31" spans="1:5" ht="15" thickBot="1" x14ac:dyDescent="0.25">
      <c r="A31" s="61"/>
      <c r="B31" s="327"/>
      <c r="C31" s="324"/>
      <c r="D31" s="265" t="s">
        <v>1280</v>
      </c>
      <c r="E31" s="61"/>
    </row>
    <row r="32" spans="1:5" ht="15" thickBot="1" x14ac:dyDescent="0.25">
      <c r="A32" s="61"/>
      <c r="B32" s="327"/>
      <c r="C32" s="324"/>
      <c r="D32" s="279" t="s">
        <v>1300</v>
      </c>
      <c r="E32" s="61"/>
    </row>
    <row r="33" spans="1:5" ht="15" thickBot="1" x14ac:dyDescent="0.25">
      <c r="A33" s="61"/>
      <c r="B33" s="328"/>
      <c r="C33" s="325"/>
      <c r="D33" s="265" t="s">
        <v>1311</v>
      </c>
      <c r="E33" s="61"/>
    </row>
    <row r="34" spans="1:5" ht="26.25" thickBot="1" x14ac:dyDescent="0.25">
      <c r="A34" s="61"/>
      <c r="B34" s="329">
        <v>2.4</v>
      </c>
      <c r="C34" s="332">
        <v>43333</v>
      </c>
      <c r="D34" s="279" t="s">
        <v>1340</v>
      </c>
      <c r="E34" s="61"/>
    </row>
    <row r="35" spans="1:5" ht="15" thickBot="1" x14ac:dyDescent="0.25">
      <c r="A35" s="61"/>
      <c r="B35" s="330"/>
      <c r="C35" s="333"/>
      <c r="D35" s="271" t="s">
        <v>1339</v>
      </c>
      <c r="E35" s="61"/>
    </row>
    <row r="36" spans="1:5" ht="26.25" thickBot="1" x14ac:dyDescent="0.25">
      <c r="A36" s="61"/>
      <c r="B36" s="330"/>
      <c r="C36" s="333"/>
      <c r="D36" s="279" t="s">
        <v>1328</v>
      </c>
      <c r="E36" s="61"/>
    </row>
    <row r="37" spans="1:5" ht="15" thickBot="1" x14ac:dyDescent="0.25">
      <c r="A37" s="61"/>
      <c r="B37" s="330"/>
      <c r="C37" s="333"/>
      <c r="D37" s="265" t="s">
        <v>1338</v>
      </c>
      <c r="E37" s="61"/>
    </row>
    <row r="38" spans="1:5" ht="15" thickBot="1" x14ac:dyDescent="0.25">
      <c r="A38" s="61"/>
      <c r="B38" s="330"/>
      <c r="C38" s="333"/>
      <c r="D38" s="279" t="s">
        <v>1343</v>
      </c>
      <c r="E38" s="61"/>
    </row>
    <row r="39" spans="1:5" ht="15" thickBot="1" x14ac:dyDescent="0.25">
      <c r="A39" s="61"/>
      <c r="B39" s="330"/>
      <c r="C39" s="333"/>
      <c r="D39" s="265" t="s">
        <v>1329</v>
      </c>
      <c r="E39" s="61"/>
    </row>
    <row r="40" spans="1:5" ht="15" thickBot="1" x14ac:dyDescent="0.25">
      <c r="A40" s="61"/>
      <c r="B40" s="330"/>
      <c r="C40" s="333"/>
      <c r="D40" s="279" t="s">
        <v>1330</v>
      </c>
      <c r="E40" s="61"/>
    </row>
    <row r="41" spans="1:5" ht="15" thickBot="1" x14ac:dyDescent="0.25">
      <c r="A41" s="61"/>
      <c r="B41" s="330"/>
      <c r="C41" s="333"/>
      <c r="D41" s="265" t="s">
        <v>1341</v>
      </c>
      <c r="E41" s="61"/>
    </row>
    <row r="42" spans="1:5" ht="15" thickBot="1" x14ac:dyDescent="0.25">
      <c r="A42" s="61"/>
      <c r="B42" s="331"/>
      <c r="C42" s="334"/>
      <c r="D42" s="279" t="s">
        <v>1342</v>
      </c>
      <c r="E42" s="61"/>
    </row>
    <row r="43" spans="1:5" ht="15" thickBot="1" x14ac:dyDescent="0.25">
      <c r="A43" s="61"/>
      <c r="B43" s="190"/>
      <c r="C43" s="191"/>
      <c r="D43" s="95"/>
      <c r="E43" s="61"/>
    </row>
    <row r="44" spans="1:5" ht="15" thickBot="1" x14ac:dyDescent="0.25">
      <c r="A44" s="61"/>
      <c r="B44" s="194"/>
      <c r="C44" s="195"/>
      <c r="D44" s="210"/>
      <c r="E44" s="61"/>
    </row>
  </sheetData>
  <mergeCells count="11">
    <mergeCell ref="B3:D3"/>
    <mergeCell ref="C6:C15"/>
    <mergeCell ref="B6:B15"/>
    <mergeCell ref="C16:C20"/>
    <mergeCell ref="B16:B20"/>
    <mergeCell ref="C26:C33"/>
    <mergeCell ref="B26:B33"/>
    <mergeCell ref="B21:B25"/>
    <mergeCell ref="C21:C25"/>
    <mergeCell ref="C34:C42"/>
    <mergeCell ref="B34:B42"/>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sheetPr>
  <dimension ref="A1:F13"/>
  <sheetViews>
    <sheetView zoomScaleNormal="100" workbookViewId="0"/>
  </sheetViews>
  <sheetFormatPr defaultColWidth="9" defaultRowHeight="12.75" x14ac:dyDescent="0.2"/>
  <cols>
    <col min="1" max="1" width="3.125" style="153" customWidth="1"/>
    <col min="2" max="2" width="13.25" style="153" customWidth="1"/>
    <col min="3" max="5" width="12.625" style="153" customWidth="1"/>
    <col min="6" max="6" width="11" style="153" customWidth="1"/>
    <col min="7" max="7" width="6.125" style="153" customWidth="1"/>
    <col min="8" max="8" width="4.5" style="153" customWidth="1"/>
    <col min="9" max="9" width="13.75" style="153" customWidth="1"/>
    <col min="10" max="10" width="7.5" style="153" customWidth="1"/>
    <col min="11" max="11" width="12.625" style="153" customWidth="1"/>
    <col min="12" max="12" width="9" style="153" customWidth="1"/>
    <col min="13" max="13" width="38.25" style="153" customWidth="1"/>
    <col min="14" max="17" width="9" style="153"/>
    <col min="18" max="18" width="28.125" style="153" customWidth="1"/>
    <col min="19" max="16384" width="9" style="153"/>
  </cols>
  <sheetData>
    <row r="1" spans="1:6" ht="15" x14ac:dyDescent="0.25">
      <c r="A1" s="155"/>
      <c r="B1" s="154"/>
      <c r="C1" s="154"/>
      <c r="D1" s="154"/>
      <c r="E1" s="154"/>
      <c r="F1" s="154"/>
    </row>
    <row r="2" spans="1:6" ht="20.25" thickBot="1" x14ac:dyDescent="0.35">
      <c r="A2" s="154"/>
      <c r="B2" s="340" t="s">
        <v>725</v>
      </c>
      <c r="C2" s="340"/>
      <c r="D2" s="340"/>
      <c r="E2" s="154"/>
      <c r="F2" s="154"/>
    </row>
    <row r="3" spans="1:6" ht="13.5" thickTop="1" x14ac:dyDescent="0.2">
      <c r="A3" s="154"/>
      <c r="B3" s="60" t="s">
        <v>1120</v>
      </c>
      <c r="C3" s="154"/>
      <c r="D3" s="154"/>
      <c r="E3" s="154"/>
      <c r="F3" s="154"/>
    </row>
    <row r="4" spans="1:6" x14ac:dyDescent="0.2">
      <c r="A4" s="154"/>
      <c r="B4" s="154"/>
      <c r="C4" s="154"/>
      <c r="D4" s="154"/>
      <c r="E4" s="154"/>
      <c r="F4" s="154"/>
    </row>
    <row r="5" spans="1:6" ht="33" customHeight="1" thickBot="1" x14ac:dyDescent="0.25">
      <c r="A5" s="154"/>
      <c r="B5" s="61"/>
      <c r="C5" s="360" t="s">
        <v>724</v>
      </c>
      <c r="D5" s="361"/>
      <c r="E5" s="361"/>
      <c r="F5" s="154"/>
    </row>
    <row r="6" spans="1:6" ht="33" customHeight="1" thickBot="1" x14ac:dyDescent="0.25">
      <c r="A6" s="154"/>
      <c r="B6" s="281"/>
      <c r="C6" s="281" t="s">
        <v>253</v>
      </c>
      <c r="D6" s="281" t="s">
        <v>252</v>
      </c>
      <c r="E6" s="281" t="s">
        <v>43</v>
      </c>
      <c r="F6" s="154"/>
    </row>
    <row r="7" spans="1:6" ht="15" thickBot="1" x14ac:dyDescent="0.25">
      <c r="A7" s="154"/>
      <c r="B7" s="282" t="s">
        <v>11</v>
      </c>
      <c r="C7" s="167">
        <v>200</v>
      </c>
      <c r="D7" s="167">
        <v>500</v>
      </c>
      <c r="E7" s="167">
        <f>C7+D7</f>
        <v>700</v>
      </c>
      <c r="F7" s="154"/>
    </row>
    <row r="8" spans="1:6" ht="15" thickBot="1" x14ac:dyDescent="0.25">
      <c r="A8" s="154"/>
      <c r="B8" s="282" t="s">
        <v>12</v>
      </c>
      <c r="C8" s="168">
        <v>360</v>
      </c>
      <c r="D8" s="168">
        <v>900</v>
      </c>
      <c r="E8" s="168">
        <f t="shared" ref="E8:E12" si="0">C8+D8</f>
        <v>1260</v>
      </c>
      <c r="F8" s="154"/>
    </row>
    <row r="9" spans="1:6" ht="15" thickBot="1" x14ac:dyDescent="0.25">
      <c r="A9" s="154"/>
      <c r="B9" s="282" t="s">
        <v>13</v>
      </c>
      <c r="C9" s="167">
        <v>520</v>
      </c>
      <c r="D9" s="167">
        <v>1300</v>
      </c>
      <c r="E9" s="167">
        <f t="shared" si="0"/>
        <v>1820</v>
      </c>
      <c r="F9" s="154"/>
    </row>
    <row r="10" spans="1:6" ht="15" thickBot="1" x14ac:dyDescent="0.25">
      <c r="A10" s="154"/>
      <c r="B10" s="282" t="s">
        <v>14</v>
      </c>
      <c r="C10" s="168">
        <v>680</v>
      </c>
      <c r="D10" s="168">
        <v>1700</v>
      </c>
      <c r="E10" s="168">
        <f t="shared" si="0"/>
        <v>2380</v>
      </c>
      <c r="F10" s="154"/>
    </row>
    <row r="11" spans="1:6" ht="15" thickBot="1" x14ac:dyDescent="0.25">
      <c r="A11" s="154"/>
      <c r="B11" s="282" t="s">
        <v>15</v>
      </c>
      <c r="C11" s="167">
        <v>840</v>
      </c>
      <c r="D11" s="167">
        <v>2100</v>
      </c>
      <c r="E11" s="167">
        <f t="shared" si="0"/>
        <v>2940</v>
      </c>
      <c r="F11" s="154"/>
    </row>
    <row r="12" spans="1:6" ht="15" thickBot="1" x14ac:dyDescent="0.25">
      <c r="A12" s="154"/>
      <c r="B12" s="282" t="s">
        <v>16</v>
      </c>
      <c r="C12" s="168">
        <v>1000</v>
      </c>
      <c r="D12" s="168">
        <v>2500</v>
      </c>
      <c r="E12" s="168">
        <f t="shared" si="0"/>
        <v>3500</v>
      </c>
      <c r="F12" s="154"/>
    </row>
    <row r="13" spans="1:6" x14ac:dyDescent="0.2">
      <c r="A13" s="154"/>
      <c r="B13" s="154"/>
      <c r="C13" s="154"/>
      <c r="D13" s="154"/>
      <c r="E13" s="154"/>
      <c r="F13" s="154"/>
    </row>
  </sheetData>
  <mergeCells count="2">
    <mergeCell ref="C5:E5"/>
    <mergeCell ref="B2:D2"/>
  </mergeCell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
    <tabColor theme="8"/>
  </sheetPr>
  <dimension ref="A1:M42"/>
  <sheetViews>
    <sheetView showGridLines="0" zoomScaleNormal="100" workbookViewId="0"/>
  </sheetViews>
  <sheetFormatPr defaultColWidth="9" defaultRowHeight="12.75" x14ac:dyDescent="0.2"/>
  <cols>
    <col min="1" max="1" width="3.125" style="14" customWidth="1"/>
    <col min="2" max="2" width="10" style="14" customWidth="1"/>
    <col min="3" max="4" width="21.375" style="14" customWidth="1"/>
    <col min="5" max="5" width="8.5" style="14" customWidth="1"/>
    <col min="6" max="6" width="9.625" style="14" customWidth="1"/>
    <col min="7" max="7" width="21.625" style="14" customWidth="1"/>
    <col min="8" max="8" width="41.75" style="14" customWidth="1"/>
    <col min="9" max="9" width="11.875" style="14" customWidth="1"/>
    <col min="10" max="16384" width="9" style="14"/>
  </cols>
  <sheetData>
    <row r="1" spans="1:9" ht="15" x14ac:dyDescent="0.25">
      <c r="A1" s="155"/>
      <c r="B1" s="48"/>
      <c r="C1" s="48"/>
      <c r="D1" s="48"/>
      <c r="E1" s="48"/>
      <c r="F1" s="48"/>
      <c r="G1" s="48"/>
      <c r="H1" s="48"/>
      <c r="I1" s="48"/>
    </row>
    <row r="2" spans="1:9" ht="20.25" thickBot="1" x14ac:dyDescent="0.35">
      <c r="A2" s="48"/>
      <c r="B2" s="363" t="s">
        <v>1293</v>
      </c>
      <c r="C2" s="363"/>
      <c r="D2" s="363"/>
      <c r="E2" s="363"/>
      <c r="F2" s="363"/>
      <c r="G2" s="363"/>
      <c r="H2" s="48"/>
      <c r="I2" s="48"/>
    </row>
    <row r="3" spans="1:9" ht="13.5" thickTop="1" x14ac:dyDescent="0.2">
      <c r="A3" s="48"/>
      <c r="B3" s="60" t="s">
        <v>1326</v>
      </c>
      <c r="C3" s="53"/>
      <c r="D3" s="53"/>
      <c r="E3" s="48"/>
      <c r="F3" s="48"/>
      <c r="G3" s="48"/>
      <c r="H3" s="48"/>
      <c r="I3" s="48"/>
    </row>
    <row r="4" spans="1:9" ht="13.5" thickBot="1" x14ac:dyDescent="0.25">
      <c r="A4" s="48"/>
      <c r="B4" s="60"/>
      <c r="C4" s="53"/>
      <c r="D4" s="53"/>
      <c r="E4" s="48"/>
      <c r="F4" s="48"/>
      <c r="G4" s="48"/>
      <c r="H4" s="48"/>
      <c r="I4" s="48"/>
    </row>
    <row r="5" spans="1:9" ht="42" customHeight="1" thickBot="1" x14ac:dyDescent="0.25">
      <c r="A5" s="48"/>
      <c r="B5" s="364" t="s">
        <v>57</v>
      </c>
      <c r="C5" s="307" t="s">
        <v>1294</v>
      </c>
      <c r="D5" s="307" t="s">
        <v>1295</v>
      </c>
      <c r="E5" s="48"/>
      <c r="F5" s="48"/>
      <c r="G5" s="48"/>
      <c r="H5" s="48"/>
      <c r="I5" s="48"/>
    </row>
    <row r="6" spans="1:9" ht="16.5" customHeight="1" thickBot="1" x14ac:dyDescent="0.25">
      <c r="A6" s="48"/>
      <c r="B6" s="365"/>
      <c r="C6" s="335" t="s">
        <v>1296</v>
      </c>
      <c r="D6" s="337"/>
      <c r="E6" s="48"/>
      <c r="F6" s="48"/>
      <c r="G6" s="48"/>
      <c r="H6" s="48"/>
      <c r="I6" s="48"/>
    </row>
    <row r="7" spans="1:9" ht="15" thickBot="1" x14ac:dyDescent="0.25">
      <c r="A7" s="48"/>
      <c r="B7" s="291" t="s">
        <v>12</v>
      </c>
      <c r="C7" s="172">
        <v>142</v>
      </c>
      <c r="D7" s="172">
        <v>142</v>
      </c>
      <c r="E7" s="54"/>
      <c r="F7" s="48"/>
      <c r="G7" s="48"/>
      <c r="H7" s="48"/>
      <c r="I7" s="48"/>
    </row>
    <row r="8" spans="1:9" ht="15" thickBot="1" x14ac:dyDescent="0.25">
      <c r="A8" s="48"/>
      <c r="B8" s="291" t="s">
        <v>13</v>
      </c>
      <c r="C8" s="173">
        <v>140.52958030219517</v>
      </c>
      <c r="D8" s="173">
        <v>136.2445696913575</v>
      </c>
      <c r="E8" s="54"/>
      <c r="F8" s="48"/>
      <c r="G8" s="48"/>
      <c r="H8" s="48"/>
      <c r="I8" s="48"/>
    </row>
    <row r="9" spans="1:9" ht="15" thickBot="1" x14ac:dyDescent="0.25">
      <c r="A9" s="48"/>
      <c r="B9" s="291" t="s">
        <v>14</v>
      </c>
      <c r="C9" s="172">
        <v>139.05916060439034</v>
      </c>
      <c r="D9" s="172">
        <v>130.489139382715</v>
      </c>
      <c r="E9" s="54"/>
      <c r="F9" s="48"/>
      <c r="G9" s="48"/>
      <c r="H9" s="48"/>
      <c r="I9" s="48"/>
    </row>
    <row r="10" spans="1:9" ht="15" thickBot="1" x14ac:dyDescent="0.25">
      <c r="A10" s="48"/>
      <c r="B10" s="291" t="s">
        <v>15</v>
      </c>
      <c r="C10" s="173">
        <v>137.58874090658551</v>
      </c>
      <c r="D10" s="173">
        <v>124.73370907407251</v>
      </c>
      <c r="E10" s="54"/>
      <c r="F10" s="48"/>
      <c r="G10" s="48"/>
      <c r="H10" s="48"/>
      <c r="I10" s="48"/>
    </row>
    <row r="11" spans="1:9" ht="15" thickBot="1" x14ac:dyDescent="0.25">
      <c r="A11" s="48"/>
      <c r="B11" s="291" t="s">
        <v>16</v>
      </c>
      <c r="C11" s="172">
        <v>136.11832120878069</v>
      </c>
      <c r="D11" s="172">
        <v>118.97827876543002</v>
      </c>
      <c r="E11" s="54"/>
      <c r="F11" s="48"/>
      <c r="G11" s="48"/>
      <c r="H11" s="48"/>
      <c r="I11" s="48"/>
    </row>
    <row r="12" spans="1:9" ht="15" thickBot="1" x14ac:dyDescent="0.25">
      <c r="A12" s="48"/>
      <c r="B12" s="291" t="s">
        <v>17</v>
      </c>
      <c r="C12" s="173">
        <v>134.64790151097586</v>
      </c>
      <c r="D12" s="173">
        <v>113.22284845678753</v>
      </c>
      <c r="E12" s="54"/>
      <c r="F12" s="48"/>
      <c r="G12" s="48"/>
      <c r="H12" s="48"/>
      <c r="I12" s="48"/>
    </row>
    <row r="13" spans="1:9" ht="15" thickBot="1" x14ac:dyDescent="0.25">
      <c r="A13" s="48"/>
      <c r="B13" s="291" t="s">
        <v>18</v>
      </c>
      <c r="C13" s="172">
        <v>133.17748181317103</v>
      </c>
      <c r="D13" s="172">
        <v>107.46741814814504</v>
      </c>
      <c r="E13" s="54"/>
      <c r="F13" s="48"/>
      <c r="G13" s="48"/>
      <c r="H13" s="48"/>
      <c r="I13" s="48"/>
    </row>
    <row r="14" spans="1:9" ht="15" thickBot="1" x14ac:dyDescent="0.25">
      <c r="A14" s="48"/>
      <c r="B14" s="291" t="s">
        <v>19</v>
      </c>
      <c r="C14" s="173">
        <v>131.7070621153662</v>
      </c>
      <c r="D14" s="173">
        <v>101.71198783950256</v>
      </c>
      <c r="E14" s="54"/>
      <c r="F14" s="48"/>
      <c r="G14" s="48"/>
      <c r="H14" s="48"/>
      <c r="I14" s="48"/>
    </row>
    <row r="15" spans="1:9" ht="15" thickBot="1" x14ac:dyDescent="0.25">
      <c r="A15" s="48"/>
      <c r="B15" s="291" t="s">
        <v>20</v>
      </c>
      <c r="C15" s="172">
        <v>130.23664241756137</v>
      </c>
      <c r="D15" s="172">
        <v>95.956557530860067</v>
      </c>
      <c r="E15" s="54"/>
      <c r="F15" s="48"/>
      <c r="G15" s="48"/>
      <c r="H15" s="48"/>
      <c r="I15" s="48"/>
    </row>
    <row r="16" spans="1:9" ht="15" thickBot="1" x14ac:dyDescent="0.25">
      <c r="A16" s="48"/>
      <c r="B16" s="291" t="s">
        <v>3</v>
      </c>
      <c r="C16" s="173">
        <v>128.76622271975654</v>
      </c>
      <c r="D16" s="173">
        <v>90.201127222217579</v>
      </c>
      <c r="E16" s="54"/>
      <c r="F16" s="48"/>
      <c r="G16" s="48"/>
      <c r="H16" s="48"/>
      <c r="I16" s="48"/>
    </row>
    <row r="17" spans="1:13" ht="15" thickBot="1" x14ac:dyDescent="0.25">
      <c r="A17" s="48"/>
      <c r="B17" s="291" t="s">
        <v>58</v>
      </c>
      <c r="C17" s="172">
        <v>127.29580302195167</v>
      </c>
      <c r="D17" s="172">
        <v>84.476390130602567</v>
      </c>
      <c r="E17" s="54"/>
      <c r="F17" s="48"/>
      <c r="G17" s="48"/>
      <c r="H17" s="48"/>
      <c r="I17" s="48"/>
    </row>
    <row r="18" spans="1:13" ht="15" thickBot="1" x14ac:dyDescent="0.25">
      <c r="A18" s="48"/>
      <c r="B18" s="291" t="s">
        <v>59</v>
      </c>
      <c r="C18" s="173">
        <v>123.34117784785774</v>
      </c>
      <c r="D18" s="173">
        <v>81.065016246476233</v>
      </c>
      <c r="E18" s="54"/>
      <c r="F18" s="48"/>
      <c r="G18" s="48"/>
      <c r="H18" s="48"/>
      <c r="I18" s="48"/>
      <c r="M18" s="19"/>
    </row>
    <row r="19" spans="1:13" ht="15" thickBot="1" x14ac:dyDescent="0.25">
      <c r="A19" s="48"/>
      <c r="B19" s="291" t="s">
        <v>60</v>
      </c>
      <c r="C19" s="172">
        <v>119.3865526737638</v>
      </c>
      <c r="D19" s="172">
        <v>77.653642362349871</v>
      </c>
      <c r="E19" s="54"/>
      <c r="F19" s="48"/>
      <c r="G19" s="48"/>
      <c r="H19" s="48"/>
      <c r="I19" s="48"/>
    </row>
    <row r="20" spans="1:13" ht="15" thickBot="1" x14ac:dyDescent="0.25">
      <c r="A20" s="48"/>
      <c r="B20" s="291" t="s">
        <v>61</v>
      </c>
      <c r="C20" s="173">
        <v>115.43192749966987</v>
      </c>
      <c r="D20" s="173">
        <v>74.242268478223536</v>
      </c>
      <c r="E20" s="54"/>
      <c r="F20" s="48"/>
      <c r="G20" s="48"/>
      <c r="H20" s="48"/>
      <c r="I20" s="48"/>
    </row>
    <row r="21" spans="1:13" ht="15" thickBot="1" x14ac:dyDescent="0.25">
      <c r="A21" s="48"/>
      <c r="B21" s="291" t="s">
        <v>62</v>
      </c>
      <c r="C21" s="172">
        <v>111.47730232557593</v>
      </c>
      <c r="D21" s="172">
        <v>70.830894594097174</v>
      </c>
      <c r="E21" s="54"/>
      <c r="F21" s="48"/>
      <c r="G21" s="48"/>
      <c r="H21" s="48"/>
      <c r="I21" s="48"/>
    </row>
    <row r="22" spans="1:13" ht="15" thickBot="1" x14ac:dyDescent="0.25">
      <c r="A22" s="48"/>
      <c r="B22" s="291" t="s">
        <v>63</v>
      </c>
      <c r="C22" s="173">
        <v>107.522677151482</v>
      </c>
      <c r="D22" s="173">
        <v>67.41952070997084</v>
      </c>
      <c r="E22" s="54"/>
      <c r="F22" s="48"/>
      <c r="G22" s="48"/>
      <c r="H22" s="48"/>
      <c r="I22" s="48"/>
    </row>
    <row r="23" spans="1:13" ht="15" thickBot="1" x14ac:dyDescent="0.25">
      <c r="A23" s="48"/>
      <c r="B23" s="291" t="s">
        <v>64</v>
      </c>
      <c r="C23" s="172">
        <v>103.56805197738807</v>
      </c>
      <c r="D23" s="172">
        <v>64.008146825844477</v>
      </c>
      <c r="E23" s="54"/>
      <c r="F23" s="48"/>
      <c r="G23" s="48"/>
      <c r="H23" s="48"/>
      <c r="I23" s="48"/>
    </row>
    <row r="24" spans="1:13" ht="15" thickBot="1" x14ac:dyDescent="0.25">
      <c r="A24" s="48"/>
      <c r="B24" s="291" t="s">
        <v>65</v>
      </c>
      <c r="C24" s="173">
        <v>99.613426803294132</v>
      </c>
      <c r="D24" s="173">
        <v>60.596772941718129</v>
      </c>
      <c r="E24" s="54"/>
      <c r="F24" s="48"/>
      <c r="G24" s="48"/>
      <c r="H24" s="48"/>
      <c r="I24" s="48"/>
    </row>
    <row r="25" spans="1:13" ht="15" thickBot="1" x14ac:dyDescent="0.25">
      <c r="A25" s="48"/>
      <c r="B25" s="291" t="s">
        <v>66</v>
      </c>
      <c r="C25" s="172">
        <v>95.658801629200198</v>
      </c>
      <c r="D25" s="172">
        <v>57.185399057591766</v>
      </c>
      <c r="E25" s="54"/>
      <c r="F25" s="48"/>
      <c r="G25" s="48"/>
      <c r="H25" s="48"/>
      <c r="I25" s="48"/>
    </row>
    <row r="26" spans="1:13" ht="15" thickBot="1" x14ac:dyDescent="0.25">
      <c r="A26" s="48"/>
      <c r="B26" s="291" t="s">
        <v>67</v>
      </c>
      <c r="C26" s="173">
        <v>91.704176455106264</v>
      </c>
      <c r="D26" s="173">
        <v>53.774025173465418</v>
      </c>
      <c r="E26" s="54"/>
      <c r="F26" s="309"/>
      <c r="G26" s="309"/>
      <c r="H26" s="48"/>
      <c r="I26" s="48"/>
    </row>
    <row r="27" spans="1:13" ht="15" thickBot="1" x14ac:dyDescent="0.25">
      <c r="A27" s="48"/>
      <c r="B27" s="291" t="s">
        <v>68</v>
      </c>
      <c r="C27" s="172">
        <v>87.74955128101233</v>
      </c>
      <c r="D27" s="172">
        <v>50.362651289339055</v>
      </c>
      <c r="E27" s="54"/>
      <c r="F27" s="48"/>
      <c r="G27" s="48"/>
      <c r="H27" s="48"/>
      <c r="I27" s="48"/>
    </row>
    <row r="28" spans="1:13" ht="15" thickBot="1" x14ac:dyDescent="0.25">
      <c r="A28" s="48"/>
      <c r="B28" s="291" t="s">
        <v>69</v>
      </c>
      <c r="C28" s="173">
        <v>83.794926106918396</v>
      </c>
      <c r="D28" s="173">
        <v>46.951277405212707</v>
      </c>
      <c r="E28" s="54"/>
      <c r="F28" s="48"/>
      <c r="G28" s="48"/>
      <c r="H28" s="48"/>
      <c r="I28" s="48"/>
    </row>
    <row r="29" spans="1:13" ht="15" thickBot="1" x14ac:dyDescent="0.25">
      <c r="A29" s="48"/>
      <c r="B29" s="291" t="s">
        <v>70</v>
      </c>
      <c r="C29" s="172">
        <v>79.840300932824462</v>
      </c>
      <c r="D29" s="172">
        <v>43.539903521086345</v>
      </c>
      <c r="E29" s="54"/>
      <c r="F29" s="48"/>
      <c r="G29" s="48"/>
      <c r="H29" s="48"/>
      <c r="I29" s="48"/>
    </row>
    <row r="30" spans="1:13" ht="15" thickBot="1" x14ac:dyDescent="0.25">
      <c r="A30" s="48"/>
      <c r="B30" s="291" t="s">
        <v>71</v>
      </c>
      <c r="C30" s="173">
        <v>75.885675758730528</v>
      </c>
      <c r="D30" s="173">
        <v>40.128529636959996</v>
      </c>
      <c r="E30" s="54"/>
      <c r="F30" s="48"/>
      <c r="G30" s="48"/>
      <c r="H30" s="48"/>
      <c r="I30" s="48"/>
    </row>
    <row r="31" spans="1:13" ht="15" thickBot="1" x14ac:dyDescent="0.25">
      <c r="A31" s="48"/>
      <c r="B31" s="291" t="s">
        <v>72</v>
      </c>
      <c r="C31" s="172">
        <v>71.931050584636594</v>
      </c>
      <c r="D31" s="172">
        <v>36.717155752833634</v>
      </c>
      <c r="E31" s="48"/>
      <c r="F31" s="48"/>
      <c r="G31" s="48"/>
      <c r="H31" s="48"/>
      <c r="I31" s="48"/>
    </row>
    <row r="32" spans="1:13" ht="15" thickBot="1" x14ac:dyDescent="0.25">
      <c r="A32" s="48"/>
      <c r="B32" s="291" t="s">
        <v>73</v>
      </c>
      <c r="C32" s="173">
        <v>67.97642541054266</v>
      </c>
      <c r="D32" s="173">
        <v>33.305781868707285</v>
      </c>
      <c r="E32" s="48"/>
      <c r="F32" s="48"/>
      <c r="G32" s="48"/>
      <c r="H32" s="48"/>
      <c r="I32" s="48"/>
    </row>
    <row r="33" spans="1:9" ht="15" thickBot="1" x14ac:dyDescent="0.25">
      <c r="A33" s="48"/>
      <c r="B33" s="291" t="s">
        <v>74</v>
      </c>
      <c r="C33" s="172">
        <v>64.021800236448726</v>
      </c>
      <c r="D33" s="172">
        <v>29.89440798458093</v>
      </c>
      <c r="E33" s="48"/>
      <c r="F33" s="48"/>
      <c r="G33" s="48"/>
      <c r="H33" s="48"/>
      <c r="I33" s="48"/>
    </row>
    <row r="34" spans="1:9" ht="15" thickBot="1" x14ac:dyDescent="0.25">
      <c r="A34" s="48"/>
      <c r="B34" s="291" t="s">
        <v>75</v>
      </c>
      <c r="C34" s="173">
        <v>60.067175062354792</v>
      </c>
      <c r="D34" s="173">
        <v>26.483034100454582</v>
      </c>
      <c r="E34" s="48"/>
      <c r="F34" s="48"/>
      <c r="G34" s="48"/>
      <c r="H34" s="48"/>
      <c r="I34" s="48"/>
    </row>
    <row r="35" spans="1:9" ht="15" thickBot="1" x14ac:dyDescent="0.25">
      <c r="A35" s="48"/>
      <c r="B35" s="291" t="s">
        <v>76</v>
      </c>
      <c r="C35" s="172">
        <v>56.112549888260858</v>
      </c>
      <c r="D35" s="172">
        <v>23.071660216328226</v>
      </c>
      <c r="E35" s="48"/>
      <c r="F35" s="48"/>
      <c r="G35" s="48"/>
      <c r="H35" s="48"/>
      <c r="I35" s="48"/>
    </row>
    <row r="36" spans="1:9" ht="15" thickBot="1" x14ac:dyDescent="0.25">
      <c r="A36" s="48"/>
      <c r="B36" s="291" t="s">
        <v>77</v>
      </c>
      <c r="C36" s="173">
        <v>52.157924714166946</v>
      </c>
      <c r="D36" s="173">
        <v>19.660286332201878</v>
      </c>
      <c r="E36" s="48"/>
      <c r="F36" s="48"/>
      <c r="G36" s="48"/>
      <c r="H36" s="48"/>
      <c r="I36" s="48"/>
    </row>
    <row r="37" spans="1:9" x14ac:dyDescent="0.2">
      <c r="A37" s="48"/>
      <c r="B37" s="48"/>
      <c r="C37" s="48"/>
      <c r="D37" s="48"/>
      <c r="E37" s="48"/>
      <c r="F37" s="48"/>
      <c r="G37" s="48"/>
      <c r="H37" s="48"/>
      <c r="I37" s="48"/>
    </row>
    <row r="38" spans="1:9" x14ac:dyDescent="0.2">
      <c r="A38" s="48"/>
      <c r="B38" s="308" t="s">
        <v>1325</v>
      </c>
      <c r="C38" s="48"/>
      <c r="D38" s="48"/>
      <c r="E38" s="48"/>
      <c r="F38" s="48"/>
      <c r="G38" s="48"/>
      <c r="H38" s="48"/>
      <c r="I38" s="48"/>
    </row>
    <row r="39" spans="1:9" x14ac:dyDescent="0.2">
      <c r="A39" s="48"/>
      <c r="B39" s="308" t="s">
        <v>1324</v>
      </c>
      <c r="C39" s="48"/>
      <c r="D39" s="48"/>
      <c r="E39" s="48"/>
      <c r="F39" s="48"/>
      <c r="G39" s="48"/>
      <c r="H39" s="48"/>
      <c r="I39" s="48"/>
    </row>
    <row r="40" spans="1:9" x14ac:dyDescent="0.2">
      <c r="A40" s="48"/>
      <c r="B40" s="308"/>
      <c r="C40" s="48"/>
      <c r="D40" s="48"/>
      <c r="E40" s="48"/>
      <c r="F40" s="48"/>
      <c r="G40" s="48"/>
      <c r="H40" s="48"/>
      <c r="I40" s="48"/>
    </row>
    <row r="41" spans="1:9" x14ac:dyDescent="0.2">
      <c r="A41" s="48"/>
      <c r="B41" s="308" t="s">
        <v>1297</v>
      </c>
      <c r="C41" s="48"/>
      <c r="D41" s="48"/>
      <c r="E41" s="48"/>
      <c r="F41" s="48"/>
      <c r="G41" s="48"/>
      <c r="H41" s="48"/>
      <c r="I41" s="48"/>
    </row>
    <row r="42" spans="1:9" x14ac:dyDescent="0.2">
      <c r="A42" s="48"/>
      <c r="B42" s="48"/>
      <c r="C42" s="48"/>
      <c r="D42" s="48"/>
      <c r="E42" s="48"/>
      <c r="F42" s="48"/>
      <c r="G42" s="48"/>
      <c r="H42" s="48"/>
      <c r="I42" s="48"/>
    </row>
  </sheetData>
  <mergeCells count="3">
    <mergeCell ref="B2:G2"/>
    <mergeCell ref="B5:B6"/>
    <mergeCell ref="C6:D6"/>
  </mergeCells>
  <pageMargins left="0.7" right="0.7" top="0.75" bottom="0.75" header="0.3" footer="0.3"/>
  <pageSetup paperSize="9" orientation="portrait"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30">
    <tabColor theme="9"/>
  </sheetPr>
  <dimension ref="A1:H24"/>
  <sheetViews>
    <sheetView showGridLines="0" zoomScaleNormal="100" workbookViewId="0"/>
  </sheetViews>
  <sheetFormatPr defaultColWidth="10.25" defaultRowHeight="14.25" x14ac:dyDescent="0.2"/>
  <cols>
    <col min="1" max="1" width="3.125" style="20" customWidth="1"/>
    <col min="2" max="2" width="30.75" style="20" customWidth="1"/>
    <col min="3" max="3" width="14.75" style="20" customWidth="1"/>
    <col min="4" max="5" width="16.375" style="20" customWidth="1"/>
    <col min="6" max="6" width="3.125" style="20" customWidth="1"/>
    <col min="7" max="9" width="10.25" style="20"/>
    <col min="10" max="10" width="13" style="20" customWidth="1"/>
    <col min="11" max="16384" width="10.25" style="20"/>
  </cols>
  <sheetData>
    <row r="1" spans="1:8" ht="15" x14ac:dyDescent="0.25">
      <c r="A1" s="155"/>
      <c r="B1" s="65"/>
      <c r="C1" s="65"/>
      <c r="D1" s="65"/>
      <c r="E1" s="65"/>
      <c r="F1" s="65"/>
      <c r="G1" s="66"/>
    </row>
    <row r="2" spans="1:8" ht="20.25" thickBot="1" x14ac:dyDescent="0.35">
      <c r="A2" s="65"/>
      <c r="B2" s="340" t="s">
        <v>451</v>
      </c>
      <c r="C2" s="340"/>
      <c r="D2" s="65"/>
      <c r="E2" s="65"/>
      <c r="F2" s="65"/>
      <c r="G2" s="66"/>
    </row>
    <row r="3" spans="1:8" ht="15" thickTop="1" x14ac:dyDescent="0.2">
      <c r="A3" s="65"/>
      <c r="B3" s="77" t="s">
        <v>452</v>
      </c>
      <c r="C3" s="65"/>
      <c r="D3" s="65"/>
      <c r="E3" s="65"/>
      <c r="F3" s="65"/>
      <c r="G3" s="66"/>
    </row>
    <row r="4" spans="1:8" ht="15" thickBot="1" x14ac:dyDescent="0.25">
      <c r="A4" s="65"/>
      <c r="B4" s="77"/>
      <c r="C4" s="65"/>
      <c r="D4" s="65"/>
      <c r="E4" s="65"/>
      <c r="F4" s="65"/>
      <c r="G4" s="66"/>
    </row>
    <row r="5" spans="1:8" ht="33" customHeight="1" thickBot="1" x14ac:dyDescent="0.25">
      <c r="A5" s="65"/>
      <c r="B5" s="281" t="s">
        <v>292</v>
      </c>
      <c r="C5" s="281" t="s">
        <v>293</v>
      </c>
      <c r="D5" s="281" t="s">
        <v>1233</v>
      </c>
      <c r="E5" s="281" t="s">
        <v>1234</v>
      </c>
      <c r="F5" s="65"/>
      <c r="G5" s="66"/>
    </row>
    <row r="6" spans="1:8" ht="15" thickBot="1" x14ac:dyDescent="0.25">
      <c r="A6" s="65"/>
      <c r="B6" s="283" t="s">
        <v>297</v>
      </c>
      <c r="C6" s="73" t="s">
        <v>299</v>
      </c>
      <c r="D6" s="73">
        <v>310</v>
      </c>
      <c r="E6" s="73">
        <v>1025</v>
      </c>
      <c r="F6" s="65"/>
      <c r="G6" s="66"/>
    </row>
    <row r="7" spans="1:8" ht="15" thickBot="1" x14ac:dyDescent="0.25">
      <c r="A7" s="65"/>
      <c r="B7" s="283" t="s">
        <v>308</v>
      </c>
      <c r="C7" s="74" t="s">
        <v>299</v>
      </c>
      <c r="D7" s="74">
        <v>50</v>
      </c>
      <c r="E7" s="74">
        <v>150</v>
      </c>
      <c r="F7" s="65"/>
      <c r="G7" s="66"/>
    </row>
    <row r="8" spans="1:8" ht="15" thickBot="1" x14ac:dyDescent="0.25">
      <c r="A8" s="65"/>
      <c r="B8" s="283" t="s">
        <v>304</v>
      </c>
      <c r="C8" s="73" t="s">
        <v>309</v>
      </c>
      <c r="D8" s="73">
        <v>700</v>
      </c>
      <c r="E8" s="73">
        <v>400</v>
      </c>
      <c r="F8" s="65"/>
      <c r="G8" s="66"/>
    </row>
    <row r="9" spans="1:8" ht="15" thickBot="1" x14ac:dyDescent="0.25">
      <c r="A9" s="65"/>
      <c r="B9" s="283" t="s">
        <v>310</v>
      </c>
      <c r="C9" s="74" t="s">
        <v>311</v>
      </c>
      <c r="D9" s="74">
        <v>650</v>
      </c>
      <c r="E9" s="74">
        <v>650</v>
      </c>
      <c r="F9" s="65"/>
      <c r="G9" s="66"/>
    </row>
    <row r="10" spans="1:8" ht="17.25" thickBot="1" x14ac:dyDescent="0.25">
      <c r="A10" s="65"/>
      <c r="B10" s="283" t="s">
        <v>1290</v>
      </c>
      <c r="C10" s="73" t="s">
        <v>311</v>
      </c>
      <c r="D10" s="75">
        <v>220</v>
      </c>
      <c r="E10" s="73">
        <v>200</v>
      </c>
      <c r="F10" s="65"/>
      <c r="G10" s="66"/>
    </row>
    <row r="11" spans="1:8" ht="15" thickBot="1" x14ac:dyDescent="0.25">
      <c r="A11" s="65"/>
      <c r="B11" s="283" t="s">
        <v>1291</v>
      </c>
      <c r="C11" s="74" t="s">
        <v>306</v>
      </c>
      <c r="D11" s="74">
        <v>478</v>
      </c>
      <c r="E11" s="74">
        <v>478</v>
      </c>
      <c r="F11" s="65"/>
      <c r="G11" s="66"/>
    </row>
    <row r="12" spans="1:8" x14ac:dyDescent="0.2">
      <c r="A12" s="65"/>
      <c r="B12" s="79"/>
      <c r="C12" s="79"/>
      <c r="D12" s="79"/>
      <c r="E12" s="79"/>
      <c r="F12" s="79"/>
      <c r="G12" s="76"/>
    </row>
    <row r="13" spans="1:8" ht="27.75" customHeight="1" x14ac:dyDescent="0.2">
      <c r="A13" s="65"/>
      <c r="B13" s="366" t="s">
        <v>520</v>
      </c>
      <c r="C13" s="366"/>
      <c r="D13" s="366"/>
      <c r="E13" s="366"/>
      <c r="F13" s="80"/>
      <c r="G13" s="22"/>
      <c r="H13" s="23"/>
    </row>
    <row r="14" spans="1:8" ht="27.75" customHeight="1" x14ac:dyDescent="0.2">
      <c r="A14" s="65"/>
      <c r="B14" s="366" t="s">
        <v>1153</v>
      </c>
      <c r="C14" s="366"/>
      <c r="D14" s="366"/>
      <c r="E14" s="366"/>
      <c r="F14" s="81"/>
      <c r="G14" s="24"/>
      <c r="H14" s="25"/>
    </row>
    <row r="15" spans="1:8" ht="24" customHeight="1" x14ac:dyDescent="0.2">
      <c r="A15" s="65"/>
      <c r="B15" s="367" t="s">
        <v>519</v>
      </c>
      <c r="C15" s="367"/>
      <c r="D15" s="367"/>
      <c r="E15" s="367"/>
      <c r="F15" s="112"/>
      <c r="G15" s="24"/>
      <c r="H15" s="25"/>
    </row>
    <row r="16" spans="1:8" ht="47.25" customHeight="1" x14ac:dyDescent="0.2">
      <c r="A16" s="65"/>
      <c r="B16" s="366"/>
      <c r="C16" s="366"/>
      <c r="D16" s="366"/>
      <c r="E16" s="366"/>
      <c r="F16" s="112"/>
      <c r="G16" s="24"/>
      <c r="H16" s="25"/>
    </row>
    <row r="17" spans="1:8" ht="14.25" customHeight="1" x14ac:dyDescent="0.2">
      <c r="A17" s="65"/>
      <c r="B17" s="65"/>
      <c r="C17" s="65"/>
      <c r="D17" s="65"/>
      <c r="E17" s="65"/>
      <c r="F17" s="65"/>
      <c r="G17" s="66"/>
    </row>
    <row r="18" spans="1:8" x14ac:dyDescent="0.2">
      <c r="A18" s="67"/>
      <c r="B18" s="78"/>
      <c r="C18" s="78"/>
      <c r="D18" s="78"/>
      <c r="E18" s="78"/>
      <c r="F18" s="78"/>
      <c r="G18" s="21"/>
      <c r="H18" s="21"/>
    </row>
    <row r="19" spans="1:8" x14ac:dyDescent="0.2">
      <c r="B19" s="21"/>
      <c r="C19" s="21"/>
      <c r="D19" s="21"/>
      <c r="E19" s="21"/>
      <c r="F19" s="21"/>
      <c r="G19" s="21"/>
      <c r="H19" s="21"/>
    </row>
    <row r="20" spans="1:8" x14ac:dyDescent="0.2">
      <c r="B20" s="21"/>
      <c r="C20" s="21"/>
      <c r="D20" s="21"/>
      <c r="E20" s="21"/>
      <c r="F20" s="21"/>
      <c r="G20" s="21"/>
      <c r="H20" s="21"/>
    </row>
    <row r="21" spans="1:8" x14ac:dyDescent="0.2">
      <c r="B21" s="21"/>
      <c r="C21" s="21"/>
      <c r="D21" s="21"/>
      <c r="E21" s="21"/>
      <c r="F21" s="21"/>
      <c r="G21" s="21"/>
      <c r="H21" s="21"/>
    </row>
    <row r="22" spans="1:8" x14ac:dyDescent="0.2">
      <c r="B22" s="21"/>
      <c r="C22" s="21"/>
      <c r="D22" s="21"/>
      <c r="E22" s="21"/>
      <c r="F22" s="21"/>
      <c r="G22" s="21"/>
      <c r="H22" s="21"/>
    </row>
    <row r="23" spans="1:8" x14ac:dyDescent="0.2">
      <c r="B23" s="21"/>
      <c r="C23" s="21"/>
      <c r="D23" s="21"/>
      <c r="E23" s="21"/>
      <c r="F23" s="21"/>
      <c r="G23" s="21"/>
      <c r="H23" s="21"/>
    </row>
    <row r="24" spans="1:8" x14ac:dyDescent="0.2">
      <c r="B24" s="21"/>
      <c r="C24" s="21"/>
      <c r="D24" s="21"/>
      <c r="E24" s="21"/>
      <c r="F24" s="21"/>
      <c r="G24" s="21"/>
      <c r="H24" s="21"/>
    </row>
  </sheetData>
  <mergeCells count="5">
    <mergeCell ref="B13:E13"/>
    <mergeCell ref="B14:E14"/>
    <mergeCell ref="B15:E15"/>
    <mergeCell ref="B16:E16"/>
    <mergeCell ref="B2:C2"/>
  </mergeCells>
  <hyperlinks>
    <hyperlink ref="B15:E15" r:id="rId1" display="3. Further details are available in the 2017 Interconnector Capabilities report." xr:uid="{00000000-0004-0000-1500-000000000000}"/>
  </hyperlinks>
  <pageMargins left="0.7" right="0.7" top="0.75" bottom="0.75" header="0.3" footer="0.3"/>
  <pageSetup paperSize="9" scale="85" orientation="portrait" verticalDpi="0" r:id="rId2"/>
  <colBreaks count="1" manualBreakCount="1">
    <brk id="7"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1">
    <tabColor theme="9"/>
  </sheetPr>
  <dimension ref="A1:F16"/>
  <sheetViews>
    <sheetView showGridLines="0" zoomScaleNormal="100" workbookViewId="0"/>
  </sheetViews>
  <sheetFormatPr defaultColWidth="10.25" defaultRowHeight="14.25" x14ac:dyDescent="0.2"/>
  <cols>
    <col min="1" max="1" width="3.125" style="20" customWidth="1"/>
    <col min="2" max="2" width="35" style="20" customWidth="1"/>
    <col min="3" max="3" width="19.625" style="20" customWidth="1"/>
    <col min="4" max="4" width="20.25" style="20" customWidth="1"/>
    <col min="5" max="5" width="3.125" style="20" customWidth="1"/>
    <col min="6" max="16384" width="10.25" style="20"/>
  </cols>
  <sheetData>
    <row r="1" spans="1:6" ht="15" x14ac:dyDescent="0.25">
      <c r="A1" s="155"/>
      <c r="B1" s="65"/>
      <c r="C1" s="65"/>
      <c r="D1" s="65"/>
      <c r="E1" s="65"/>
      <c r="F1" s="66"/>
    </row>
    <row r="2" spans="1:6" ht="20.25" thickBot="1" x14ac:dyDescent="0.35">
      <c r="A2" s="65"/>
      <c r="B2" s="340" t="s">
        <v>423</v>
      </c>
      <c r="C2" s="340"/>
      <c r="D2" s="65"/>
      <c r="E2" s="65"/>
      <c r="F2" s="66"/>
    </row>
    <row r="3" spans="1:6" ht="15" thickTop="1" x14ac:dyDescent="0.2">
      <c r="A3" s="65"/>
      <c r="B3" s="77" t="s">
        <v>453</v>
      </c>
      <c r="C3" s="65"/>
      <c r="D3" s="65"/>
      <c r="E3" s="65"/>
      <c r="F3" s="66"/>
    </row>
    <row r="4" spans="1:6" ht="15.75" thickBot="1" x14ac:dyDescent="0.3">
      <c r="A4" s="65"/>
      <c r="B4" s="38"/>
      <c r="C4" s="65"/>
      <c r="D4" s="65"/>
      <c r="E4" s="65"/>
      <c r="F4" s="66"/>
    </row>
    <row r="5" spans="1:6" ht="33" customHeight="1" thickBot="1" x14ac:dyDescent="0.25">
      <c r="A5" s="65"/>
      <c r="B5" s="281" t="s">
        <v>424</v>
      </c>
      <c r="C5" s="281" t="s">
        <v>425</v>
      </c>
      <c r="D5" s="281" t="s">
        <v>426</v>
      </c>
      <c r="E5" s="65"/>
      <c r="F5" s="66"/>
    </row>
    <row r="6" spans="1:6" ht="15.75" customHeight="1" thickBot="1" x14ac:dyDescent="0.25">
      <c r="A6" s="65"/>
      <c r="B6" s="283" t="s">
        <v>427</v>
      </c>
      <c r="C6" s="4">
        <v>0.62</v>
      </c>
      <c r="D6" s="1" t="s">
        <v>428</v>
      </c>
      <c r="E6" s="65"/>
      <c r="F6" s="66"/>
    </row>
    <row r="7" spans="1:6" ht="15.75" customHeight="1" thickBot="1" x14ac:dyDescent="0.25">
      <c r="A7" s="65"/>
      <c r="B7" s="283" t="s">
        <v>429</v>
      </c>
      <c r="C7" s="5">
        <v>0.61</v>
      </c>
      <c r="D7" s="2" t="s">
        <v>428</v>
      </c>
      <c r="E7" s="65"/>
      <c r="F7" s="66"/>
    </row>
    <row r="8" spans="1:6" ht="15.75" customHeight="1" thickBot="1" x14ac:dyDescent="0.25">
      <c r="A8" s="65"/>
      <c r="B8" s="283" t="s">
        <v>430</v>
      </c>
      <c r="C8" s="4">
        <v>0.2</v>
      </c>
      <c r="D8" s="1" t="s">
        <v>428</v>
      </c>
      <c r="E8" s="65"/>
      <c r="F8" s="66"/>
    </row>
    <row r="9" spans="1:6" ht="15.75" customHeight="1" thickBot="1" x14ac:dyDescent="0.25">
      <c r="A9" s="65"/>
      <c r="B9" s="283" t="s">
        <v>431</v>
      </c>
      <c r="C9" s="5">
        <v>0.44</v>
      </c>
      <c r="D9" s="2" t="s">
        <v>432</v>
      </c>
      <c r="E9" s="65"/>
      <c r="F9" s="66"/>
    </row>
    <row r="10" spans="1:6" ht="15.75" customHeight="1" thickBot="1" x14ac:dyDescent="0.25">
      <c r="A10" s="65"/>
      <c r="B10" s="283" t="s">
        <v>433</v>
      </c>
      <c r="C10" s="4">
        <v>0.65</v>
      </c>
      <c r="D10" s="1" t="s">
        <v>432</v>
      </c>
      <c r="E10" s="65"/>
      <c r="F10" s="66"/>
    </row>
    <row r="11" spans="1:6" ht="15.75" customHeight="1" thickBot="1" x14ac:dyDescent="0.25">
      <c r="A11" s="65"/>
      <c r="B11" s="283" t="s">
        <v>1235</v>
      </c>
      <c r="C11" s="5">
        <v>0.5</v>
      </c>
      <c r="D11" s="2" t="s">
        <v>432</v>
      </c>
      <c r="E11" s="65"/>
      <c r="F11" s="66"/>
    </row>
    <row r="12" spans="1:6" x14ac:dyDescent="0.2">
      <c r="A12" s="65"/>
      <c r="B12" s="65"/>
      <c r="C12" s="65"/>
      <c r="D12" s="65"/>
      <c r="E12" s="65"/>
      <c r="F12" s="66"/>
    </row>
    <row r="13" spans="1:6" x14ac:dyDescent="0.2">
      <c r="A13" s="65"/>
      <c r="B13" s="45" t="s">
        <v>454</v>
      </c>
      <c r="C13" s="65"/>
      <c r="D13" s="65"/>
      <c r="E13" s="65"/>
      <c r="F13" s="66"/>
    </row>
    <row r="14" spans="1:6" ht="46.5" customHeight="1" x14ac:dyDescent="0.2">
      <c r="A14" s="65"/>
      <c r="B14" s="368" t="s">
        <v>1196</v>
      </c>
      <c r="C14" s="368"/>
      <c r="D14" s="368"/>
      <c r="E14" s="65"/>
      <c r="F14" s="66"/>
    </row>
    <row r="15" spans="1:6" x14ac:dyDescent="0.2">
      <c r="A15" s="65"/>
      <c r="B15" s="65"/>
      <c r="C15" s="65"/>
      <c r="D15" s="65"/>
      <c r="E15" s="65"/>
      <c r="F15" s="66"/>
    </row>
    <row r="16" spans="1:6" x14ac:dyDescent="0.2">
      <c r="A16" s="67"/>
      <c r="B16" s="67"/>
      <c r="C16" s="67"/>
      <c r="D16" s="67"/>
      <c r="E16" s="67"/>
    </row>
  </sheetData>
  <mergeCells count="2">
    <mergeCell ref="B14:D14"/>
    <mergeCell ref="B2:C2"/>
  </mergeCells>
  <hyperlinks>
    <hyperlink ref="B13" r:id="rId1" xr:uid="{00000000-0004-0000-1600-000000000000}"/>
  </hyperlinks>
  <pageMargins left="0.7" right="0.7" top="0.75" bottom="0.75" header="0.3" footer="0.3"/>
  <pageSetup paperSize="9" scale="99" orientation="portrait"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J48"/>
  <sheetViews>
    <sheetView zoomScaleNormal="100" workbookViewId="0"/>
  </sheetViews>
  <sheetFormatPr defaultColWidth="9" defaultRowHeight="14.25" x14ac:dyDescent="0.2"/>
  <cols>
    <col min="1" max="1" width="3.125" style="55" customWidth="1"/>
    <col min="2" max="2" width="13.5" style="55" customWidth="1"/>
    <col min="3" max="3" width="28.875" style="55" customWidth="1"/>
    <col min="4" max="4" width="51.5" style="55" customWidth="1"/>
    <col min="5" max="5" width="17.125" style="55" customWidth="1"/>
    <col min="6" max="6" width="9.625" style="55" customWidth="1"/>
    <col min="7" max="7" width="9" style="55"/>
    <col min="8" max="8" width="10.375" style="55" customWidth="1"/>
    <col min="9" max="9" width="13" style="55" customWidth="1"/>
    <col min="10" max="10" width="3.125" style="55" customWidth="1"/>
    <col min="11" max="16384" width="9" style="55"/>
  </cols>
  <sheetData>
    <row r="1" spans="1:10" ht="15" x14ac:dyDescent="0.25">
      <c r="A1" s="155"/>
      <c r="B1" s="61"/>
      <c r="C1" s="61"/>
      <c r="D1" s="180"/>
      <c r="E1" s="181"/>
      <c r="F1" s="61"/>
      <c r="G1" s="61"/>
      <c r="H1" s="61"/>
      <c r="I1" s="61"/>
      <c r="J1" s="61"/>
    </row>
    <row r="2" spans="1:10" ht="20.25" thickBot="1" x14ac:dyDescent="0.35">
      <c r="A2" s="61"/>
      <c r="B2" s="340" t="s">
        <v>521</v>
      </c>
      <c r="C2" s="340"/>
      <c r="D2" s="61"/>
      <c r="E2" s="61"/>
      <c r="F2" s="61"/>
      <c r="G2" s="61"/>
      <c r="H2" s="61"/>
      <c r="I2" s="61"/>
      <c r="J2" s="61"/>
    </row>
    <row r="3" spans="1:10" ht="15" thickTop="1" x14ac:dyDescent="0.2">
      <c r="A3" s="61"/>
      <c r="B3" s="254" t="s">
        <v>1039</v>
      </c>
      <c r="C3" s="61"/>
      <c r="D3" s="61"/>
      <c r="E3" s="61"/>
      <c r="F3" s="61"/>
      <c r="G3" s="61"/>
      <c r="H3" s="61"/>
      <c r="I3" s="61"/>
      <c r="J3" s="61"/>
    </row>
    <row r="4" spans="1:10" ht="15" thickBot="1" x14ac:dyDescent="0.25">
      <c r="A4" s="61"/>
      <c r="B4" s="61"/>
      <c r="C4" s="61"/>
      <c r="D4" s="61"/>
      <c r="E4" s="61"/>
      <c r="F4" s="61"/>
      <c r="G4" s="61"/>
      <c r="H4" s="61"/>
      <c r="I4" s="61"/>
      <c r="J4" s="61"/>
    </row>
    <row r="5" spans="1:10" ht="23.25" customHeight="1" thickBot="1" x14ac:dyDescent="0.25">
      <c r="A5" s="61"/>
      <c r="B5" s="364" t="s">
        <v>292</v>
      </c>
      <c r="C5" s="364" t="s">
        <v>526</v>
      </c>
      <c r="D5" s="364" t="s">
        <v>522</v>
      </c>
      <c r="E5" s="364" t="s">
        <v>293</v>
      </c>
      <c r="F5" s="335" t="s">
        <v>294</v>
      </c>
      <c r="G5" s="337"/>
      <c r="H5" s="364" t="s">
        <v>523</v>
      </c>
      <c r="I5" s="364" t="s">
        <v>1236</v>
      </c>
      <c r="J5" s="61"/>
    </row>
    <row r="6" spans="1:10" ht="29.25" thickBot="1" x14ac:dyDescent="0.25">
      <c r="A6" s="61"/>
      <c r="B6" s="365"/>
      <c r="C6" s="365"/>
      <c r="D6" s="365"/>
      <c r="E6" s="365"/>
      <c r="F6" s="281" t="s">
        <v>295</v>
      </c>
      <c r="G6" s="281" t="s">
        <v>296</v>
      </c>
      <c r="H6" s="365"/>
      <c r="I6" s="365"/>
      <c r="J6" s="61"/>
    </row>
    <row r="7" spans="1:10" ht="18" customHeight="1" thickBot="1" x14ac:dyDescent="0.25">
      <c r="A7" s="61"/>
      <c r="B7" s="370" t="s">
        <v>297</v>
      </c>
      <c r="C7" s="220" t="s">
        <v>524</v>
      </c>
      <c r="D7" s="220" t="s">
        <v>525</v>
      </c>
      <c r="E7" s="221" t="s">
        <v>299</v>
      </c>
      <c r="F7" s="222">
        <v>310</v>
      </c>
      <c r="G7" s="222">
        <v>1025</v>
      </c>
      <c r="H7" s="223">
        <v>0</v>
      </c>
      <c r="I7" s="222" t="e">
        <f>NA()</f>
        <v>#N/A</v>
      </c>
      <c r="J7" s="61"/>
    </row>
    <row r="8" spans="1:10" ht="62.45" customHeight="1" thickBot="1" x14ac:dyDescent="0.25">
      <c r="A8" s="61"/>
      <c r="B8" s="371"/>
      <c r="C8" s="224" t="s">
        <v>298</v>
      </c>
      <c r="D8" s="224" t="s">
        <v>1165</v>
      </c>
      <c r="E8" s="225" t="s">
        <v>299</v>
      </c>
      <c r="F8" s="226">
        <v>310</v>
      </c>
      <c r="G8" s="226">
        <v>1111</v>
      </c>
      <c r="H8" s="227">
        <v>40</v>
      </c>
      <c r="I8" s="228">
        <v>2020</v>
      </c>
      <c r="J8" s="61"/>
    </row>
    <row r="9" spans="1:10" ht="45.6" customHeight="1" thickBot="1" x14ac:dyDescent="0.25">
      <c r="A9" s="61"/>
      <c r="B9" s="371"/>
      <c r="C9" s="220" t="s">
        <v>300</v>
      </c>
      <c r="D9" s="220" t="s">
        <v>1166</v>
      </c>
      <c r="E9" s="221" t="s">
        <v>299</v>
      </c>
      <c r="F9" s="222">
        <v>610</v>
      </c>
      <c r="G9" s="222">
        <v>1075</v>
      </c>
      <c r="H9" s="223">
        <v>63</v>
      </c>
      <c r="I9" s="229">
        <v>2020</v>
      </c>
      <c r="J9" s="61"/>
    </row>
    <row r="10" spans="1:10" ht="74.45" customHeight="1" thickBot="1" x14ac:dyDescent="0.25">
      <c r="A10" s="61"/>
      <c r="B10" s="371"/>
      <c r="C10" s="224" t="s">
        <v>301</v>
      </c>
      <c r="D10" s="224" t="s">
        <v>1167</v>
      </c>
      <c r="E10" s="225" t="s">
        <v>299</v>
      </c>
      <c r="F10" s="226">
        <v>770</v>
      </c>
      <c r="G10" s="226">
        <v>1215</v>
      </c>
      <c r="H10" s="227">
        <v>142</v>
      </c>
      <c r="I10" s="228">
        <v>2020</v>
      </c>
      <c r="J10" s="61"/>
    </row>
    <row r="11" spans="1:10" ht="127.9" customHeight="1" thickBot="1" x14ac:dyDescent="0.25">
      <c r="A11" s="61"/>
      <c r="B11" s="371"/>
      <c r="C11" s="220" t="s">
        <v>302</v>
      </c>
      <c r="D11" s="220" t="s">
        <v>1192</v>
      </c>
      <c r="E11" s="221" t="s">
        <v>299</v>
      </c>
      <c r="F11" s="222">
        <v>1860</v>
      </c>
      <c r="G11" s="222">
        <v>2000</v>
      </c>
      <c r="H11" s="223">
        <v>1330</v>
      </c>
      <c r="I11" s="229">
        <v>2023</v>
      </c>
      <c r="J11" s="61"/>
    </row>
    <row r="12" spans="1:10" ht="102" customHeight="1" thickBot="1" x14ac:dyDescent="0.25">
      <c r="A12" s="61"/>
      <c r="B12" s="371"/>
      <c r="C12" s="230" t="s">
        <v>895</v>
      </c>
      <c r="D12" s="231" t="s">
        <v>1193</v>
      </c>
      <c r="E12" s="232" t="s">
        <v>299</v>
      </c>
      <c r="F12" s="233">
        <v>770</v>
      </c>
      <c r="G12" s="233">
        <v>1593</v>
      </c>
      <c r="H12" s="227">
        <v>560</v>
      </c>
      <c r="I12" s="234">
        <v>2023</v>
      </c>
      <c r="J12" s="61"/>
    </row>
    <row r="13" spans="1:10" ht="153.75" thickBot="1" x14ac:dyDescent="0.25">
      <c r="A13" s="61"/>
      <c r="B13" s="372"/>
      <c r="C13" s="235" t="s">
        <v>303</v>
      </c>
      <c r="D13" s="235" t="s">
        <v>1194</v>
      </c>
      <c r="E13" s="236" t="s">
        <v>299</v>
      </c>
      <c r="F13" s="237">
        <v>2400</v>
      </c>
      <c r="G13" s="237">
        <v>2500</v>
      </c>
      <c r="H13" s="238">
        <v>2360</v>
      </c>
      <c r="I13" s="239">
        <v>2024</v>
      </c>
      <c r="J13" s="61"/>
    </row>
    <row r="14" spans="1:10" ht="15" customHeight="1" thickBot="1" x14ac:dyDescent="0.25">
      <c r="A14" s="61"/>
      <c r="B14" s="370" t="s">
        <v>304</v>
      </c>
      <c r="C14" s="224" t="s">
        <v>524</v>
      </c>
      <c r="D14" s="224" t="s">
        <v>525</v>
      </c>
      <c r="E14" s="225" t="s">
        <v>304</v>
      </c>
      <c r="F14" s="226">
        <v>700</v>
      </c>
      <c r="G14" s="226">
        <v>400</v>
      </c>
      <c r="H14" s="227">
        <v>0</v>
      </c>
      <c r="I14" s="226" t="e">
        <f>NA()</f>
        <v>#N/A</v>
      </c>
      <c r="J14" s="61"/>
    </row>
    <row r="15" spans="1:10" ht="78.75" customHeight="1" thickBot="1" x14ac:dyDescent="0.25">
      <c r="A15" s="61"/>
      <c r="B15" s="371"/>
      <c r="C15" s="220" t="s">
        <v>648</v>
      </c>
      <c r="D15" s="220" t="s">
        <v>1186</v>
      </c>
      <c r="E15" s="221" t="s">
        <v>304</v>
      </c>
      <c r="F15" s="222">
        <v>870</v>
      </c>
      <c r="G15" s="222">
        <v>400</v>
      </c>
      <c r="H15" s="223">
        <v>78.5</v>
      </c>
      <c r="I15" s="229">
        <v>2020</v>
      </c>
      <c r="J15" s="61"/>
    </row>
    <row r="16" spans="1:10" ht="115.9" customHeight="1" thickBot="1" x14ac:dyDescent="0.25">
      <c r="A16" s="61"/>
      <c r="B16" s="371"/>
      <c r="C16" s="224" t="s">
        <v>649</v>
      </c>
      <c r="D16" s="224" t="s">
        <v>1025</v>
      </c>
      <c r="E16" s="225" t="s">
        <v>304</v>
      </c>
      <c r="F16" s="226">
        <v>700</v>
      </c>
      <c r="G16" s="226">
        <v>800</v>
      </c>
      <c r="H16" s="227">
        <v>115</v>
      </c>
      <c r="I16" s="228">
        <v>2020</v>
      </c>
      <c r="J16" s="61"/>
    </row>
    <row r="17" spans="1:10" ht="168" customHeight="1" thickBot="1" x14ac:dyDescent="0.25">
      <c r="A17" s="61"/>
      <c r="B17" s="371"/>
      <c r="C17" s="220" t="s">
        <v>650</v>
      </c>
      <c r="D17" s="220" t="s">
        <v>1191</v>
      </c>
      <c r="E17" s="221" t="s">
        <v>304</v>
      </c>
      <c r="F17" s="222">
        <v>1300</v>
      </c>
      <c r="G17" s="222">
        <v>800</v>
      </c>
      <c r="H17" s="223">
        <v>530</v>
      </c>
      <c r="I17" s="229">
        <v>2023</v>
      </c>
      <c r="J17" s="61"/>
    </row>
    <row r="18" spans="1:10" ht="133.9" customHeight="1" thickBot="1" x14ac:dyDescent="0.25">
      <c r="A18" s="61"/>
      <c r="B18" s="371"/>
      <c r="C18" s="224" t="s">
        <v>651</v>
      </c>
      <c r="D18" s="224" t="s">
        <v>1026</v>
      </c>
      <c r="E18" s="225" t="s">
        <v>304</v>
      </c>
      <c r="F18" s="226">
        <v>1100</v>
      </c>
      <c r="G18" s="226">
        <v>1400</v>
      </c>
      <c r="H18" s="227">
        <v>525</v>
      </c>
      <c r="I18" s="228">
        <v>2023</v>
      </c>
      <c r="J18" s="61"/>
    </row>
    <row r="19" spans="1:10" ht="126.6" customHeight="1" thickBot="1" x14ac:dyDescent="0.25">
      <c r="A19" s="61"/>
      <c r="B19" s="371"/>
      <c r="C19" s="220" t="s">
        <v>907</v>
      </c>
      <c r="D19" s="240" t="s">
        <v>1169</v>
      </c>
      <c r="E19" s="221" t="s">
        <v>304</v>
      </c>
      <c r="F19" s="237">
        <v>2400</v>
      </c>
      <c r="G19" s="237">
        <v>2400</v>
      </c>
      <c r="H19" s="238">
        <v>2200</v>
      </c>
      <c r="I19" s="229">
        <v>2023</v>
      </c>
      <c r="J19" s="61"/>
    </row>
    <row r="20" spans="1:10" ht="144.6" customHeight="1" thickBot="1" x14ac:dyDescent="0.25">
      <c r="A20" s="61"/>
      <c r="B20" s="371"/>
      <c r="C20" s="224" t="s">
        <v>1028</v>
      </c>
      <c r="D20" s="224" t="s">
        <v>1168</v>
      </c>
      <c r="E20" s="225" t="s">
        <v>304</v>
      </c>
      <c r="F20" s="241">
        <v>2800</v>
      </c>
      <c r="G20" s="241">
        <v>2200</v>
      </c>
      <c r="H20" s="227">
        <v>2700</v>
      </c>
      <c r="I20" s="228">
        <v>2023</v>
      </c>
      <c r="J20" s="61"/>
    </row>
    <row r="21" spans="1:10" ht="142.15" customHeight="1" thickBot="1" x14ac:dyDescent="0.25">
      <c r="A21" s="61"/>
      <c r="B21" s="372"/>
      <c r="C21" s="240" t="s">
        <v>933</v>
      </c>
      <c r="D21" s="240" t="s">
        <v>1027</v>
      </c>
      <c r="E21" s="242" t="s">
        <v>304</v>
      </c>
      <c r="F21" s="243">
        <v>1500</v>
      </c>
      <c r="G21" s="243">
        <v>1200</v>
      </c>
      <c r="H21" s="238">
        <v>2300</v>
      </c>
      <c r="I21" s="244">
        <v>2023</v>
      </c>
      <c r="J21" s="61"/>
    </row>
    <row r="22" spans="1:10" ht="23.45" customHeight="1" thickBot="1" x14ac:dyDescent="0.25">
      <c r="A22" s="61"/>
      <c r="B22" s="370" t="s">
        <v>305</v>
      </c>
      <c r="C22" s="224" t="s">
        <v>524</v>
      </c>
      <c r="D22" s="224" t="s">
        <v>525</v>
      </c>
      <c r="E22" s="225" t="s">
        <v>306</v>
      </c>
      <c r="F22" s="226">
        <v>478</v>
      </c>
      <c r="G22" s="226">
        <v>478</v>
      </c>
      <c r="H22" s="227"/>
      <c r="I22" s="226" t="e">
        <f>NA()</f>
        <v>#N/A</v>
      </c>
      <c r="J22" s="61"/>
    </row>
    <row r="23" spans="1:10" ht="87.6" customHeight="1" thickBot="1" x14ac:dyDescent="0.25">
      <c r="A23" s="61"/>
      <c r="B23" s="371"/>
      <c r="C23" s="220" t="s">
        <v>1171</v>
      </c>
      <c r="D23" s="220" t="s">
        <v>1170</v>
      </c>
      <c r="E23" s="221" t="s">
        <v>306</v>
      </c>
      <c r="F23" s="222">
        <v>1178</v>
      </c>
      <c r="G23" s="222">
        <v>1178</v>
      </c>
      <c r="H23" s="223">
        <v>888</v>
      </c>
      <c r="I23" s="221">
        <v>2025</v>
      </c>
      <c r="J23" s="61"/>
    </row>
    <row r="24" spans="1:10" ht="61.9" customHeight="1" thickBot="1" x14ac:dyDescent="0.25">
      <c r="A24" s="61"/>
      <c r="B24" s="372"/>
      <c r="C24" s="224" t="s">
        <v>1172</v>
      </c>
      <c r="D24" s="224" t="s">
        <v>1173</v>
      </c>
      <c r="E24" s="225" t="s">
        <v>306</v>
      </c>
      <c r="F24" s="226">
        <v>1878</v>
      </c>
      <c r="G24" s="226">
        <v>1878</v>
      </c>
      <c r="H24" s="227">
        <v>1776</v>
      </c>
      <c r="I24" s="225">
        <v>2025</v>
      </c>
      <c r="J24" s="61"/>
    </row>
    <row r="25" spans="1:10" ht="29.25" thickBot="1" x14ac:dyDescent="0.25">
      <c r="A25" s="61"/>
      <c r="B25" s="280" t="s">
        <v>908</v>
      </c>
      <c r="C25" s="220" t="s">
        <v>524</v>
      </c>
      <c r="D25" s="220" t="s">
        <v>525</v>
      </c>
      <c r="E25" s="221" t="s">
        <v>307</v>
      </c>
      <c r="F25" s="222">
        <v>650</v>
      </c>
      <c r="G25" s="222">
        <v>650</v>
      </c>
      <c r="H25" s="223">
        <v>0</v>
      </c>
      <c r="I25" s="222" t="e">
        <f>NA()</f>
        <v>#N/A</v>
      </c>
      <c r="J25" s="61"/>
    </row>
    <row r="26" spans="1:10" ht="102.75" thickBot="1" x14ac:dyDescent="0.25">
      <c r="A26" s="61"/>
      <c r="B26" s="290" t="s">
        <v>897</v>
      </c>
      <c r="C26" s="224" t="s">
        <v>1035</v>
      </c>
      <c r="D26" s="224" t="s">
        <v>1174</v>
      </c>
      <c r="E26" s="245" t="s">
        <v>898</v>
      </c>
      <c r="F26" s="246" t="s">
        <v>899</v>
      </c>
      <c r="G26" s="246" t="s">
        <v>900</v>
      </c>
      <c r="H26" s="247">
        <v>1270</v>
      </c>
      <c r="I26" s="225">
        <v>2021</v>
      </c>
      <c r="J26" s="61"/>
    </row>
    <row r="27" spans="1:10" ht="78" customHeight="1" thickBot="1" x14ac:dyDescent="0.25">
      <c r="A27" s="61"/>
      <c r="B27" s="290" t="s">
        <v>307</v>
      </c>
      <c r="C27" s="240" t="s">
        <v>1036</v>
      </c>
      <c r="D27" s="240" t="s">
        <v>1175</v>
      </c>
      <c r="E27" s="248" t="s">
        <v>977</v>
      </c>
      <c r="F27" s="249" t="s">
        <v>901</v>
      </c>
      <c r="G27" s="249" t="s">
        <v>902</v>
      </c>
      <c r="H27" s="250">
        <v>993</v>
      </c>
      <c r="I27" s="242">
        <v>2021</v>
      </c>
      <c r="J27" s="61"/>
    </row>
    <row r="28" spans="1:10" ht="85.5" customHeight="1" thickBot="1" x14ac:dyDescent="0.25">
      <c r="A28" s="61"/>
      <c r="B28" s="292" t="s">
        <v>909</v>
      </c>
      <c r="C28" s="251" t="s">
        <v>1037</v>
      </c>
      <c r="D28" s="224" t="s">
        <v>1187</v>
      </c>
      <c r="E28" s="245" t="s">
        <v>1188</v>
      </c>
      <c r="F28" s="246" t="s">
        <v>1189</v>
      </c>
      <c r="G28" s="246" t="s">
        <v>1190</v>
      </c>
      <c r="H28" s="252">
        <v>1445</v>
      </c>
      <c r="I28" s="253">
        <v>2023</v>
      </c>
      <c r="J28" s="61"/>
    </row>
    <row r="29" spans="1:10" x14ac:dyDescent="0.2">
      <c r="A29" s="61"/>
      <c r="B29" s="255" t="s">
        <v>1195</v>
      </c>
      <c r="C29" s="61"/>
      <c r="D29" s="61"/>
      <c r="E29" s="61"/>
      <c r="F29" s="61"/>
      <c r="G29" s="61"/>
      <c r="H29" s="61"/>
      <c r="I29" s="61"/>
      <c r="J29" s="61"/>
    </row>
    <row r="30" spans="1:10" x14ac:dyDescent="0.2">
      <c r="A30" s="61"/>
      <c r="B30" s="123" t="s">
        <v>527</v>
      </c>
      <c r="C30" s="61"/>
      <c r="D30" s="61"/>
      <c r="E30" s="61"/>
      <c r="F30" s="61"/>
      <c r="G30" s="61"/>
      <c r="H30" s="61"/>
      <c r="I30" s="61"/>
      <c r="J30" s="61"/>
    </row>
    <row r="31" spans="1:10" x14ac:dyDescent="0.2">
      <c r="A31" s="61"/>
      <c r="B31" s="123" t="s">
        <v>1033</v>
      </c>
      <c r="C31" s="61"/>
      <c r="D31" s="61"/>
      <c r="E31" s="61"/>
      <c r="F31" s="61"/>
      <c r="G31" s="61"/>
      <c r="H31" s="61"/>
      <c r="I31" s="61"/>
      <c r="J31" s="61"/>
    </row>
    <row r="32" spans="1:10" x14ac:dyDescent="0.2">
      <c r="A32" s="61"/>
      <c r="B32" s="123" t="s">
        <v>1034</v>
      </c>
      <c r="C32" s="61"/>
      <c r="D32" s="61"/>
      <c r="E32" s="61"/>
      <c r="F32" s="61"/>
      <c r="G32" s="61"/>
      <c r="H32" s="61"/>
      <c r="I32" s="61"/>
      <c r="J32" s="61"/>
    </row>
    <row r="33" spans="1:10" x14ac:dyDescent="0.2">
      <c r="A33" s="61"/>
      <c r="B33" s="123" t="s">
        <v>1038</v>
      </c>
      <c r="C33" s="61"/>
      <c r="D33" s="61"/>
      <c r="E33" s="61"/>
      <c r="F33" s="61"/>
      <c r="G33" s="61"/>
      <c r="H33" s="61"/>
      <c r="I33" s="61"/>
      <c r="J33" s="61"/>
    </row>
    <row r="34" spans="1:10" x14ac:dyDescent="0.2">
      <c r="A34" s="61"/>
      <c r="B34" s="123"/>
      <c r="C34" s="61"/>
      <c r="D34" s="61"/>
      <c r="E34" s="61"/>
      <c r="F34" s="61"/>
      <c r="G34" s="61"/>
      <c r="H34" s="61"/>
      <c r="I34" s="61"/>
      <c r="J34" s="61"/>
    </row>
    <row r="35" spans="1:10" ht="30" customHeight="1" x14ac:dyDescent="0.2">
      <c r="A35" s="61"/>
      <c r="B35" s="375" t="s">
        <v>1040</v>
      </c>
      <c r="C35" s="375"/>
      <c r="D35" s="375"/>
      <c r="E35" s="375"/>
      <c r="F35" s="375"/>
      <c r="G35" s="375"/>
      <c r="H35" s="375"/>
      <c r="I35" s="375"/>
      <c r="J35" s="61"/>
    </row>
    <row r="36" spans="1:10" ht="15" thickBot="1" x14ac:dyDescent="0.25">
      <c r="A36" s="61"/>
      <c r="B36" s="60"/>
      <c r="C36" s="61"/>
      <c r="D36" s="61"/>
      <c r="E36" s="61"/>
      <c r="F36" s="61"/>
      <c r="G36" s="61"/>
      <c r="H36" s="61"/>
      <c r="I36" s="61"/>
      <c r="J36" s="61"/>
    </row>
    <row r="37" spans="1:10" ht="15" thickBot="1" x14ac:dyDescent="0.25">
      <c r="A37" s="61"/>
      <c r="B37" s="364" t="s">
        <v>292</v>
      </c>
      <c r="C37" s="364" t="s">
        <v>526</v>
      </c>
      <c r="D37" s="364" t="s">
        <v>522</v>
      </c>
      <c r="E37" s="364" t="s">
        <v>293</v>
      </c>
      <c r="F37" s="335" t="s">
        <v>294</v>
      </c>
      <c r="G37" s="337"/>
      <c r="H37" s="364" t="s">
        <v>523</v>
      </c>
      <c r="I37" s="364" t="s">
        <v>1209</v>
      </c>
      <c r="J37" s="61"/>
    </row>
    <row r="38" spans="1:10" ht="29.25" thickBot="1" x14ac:dyDescent="0.25">
      <c r="A38" s="61"/>
      <c r="B38" s="365"/>
      <c r="C38" s="365"/>
      <c r="D38" s="365"/>
      <c r="E38" s="365"/>
      <c r="F38" s="281" t="s">
        <v>295</v>
      </c>
      <c r="G38" s="281" t="s">
        <v>296</v>
      </c>
      <c r="H38" s="365"/>
      <c r="I38" s="365"/>
      <c r="J38" s="61"/>
    </row>
    <row r="39" spans="1:10" ht="102.6" customHeight="1" thickBot="1" x14ac:dyDescent="0.25">
      <c r="A39" s="61"/>
      <c r="B39" s="373" t="s">
        <v>1050</v>
      </c>
      <c r="C39" s="213" t="s">
        <v>1012</v>
      </c>
      <c r="D39" s="213" t="s">
        <v>1176</v>
      </c>
      <c r="E39" s="214" t="s">
        <v>304</v>
      </c>
      <c r="F39" s="215" t="s">
        <v>1046</v>
      </c>
      <c r="G39" s="162">
        <v>1400</v>
      </c>
      <c r="H39" s="186">
        <v>542</v>
      </c>
      <c r="I39" s="214" t="s">
        <v>1013</v>
      </c>
      <c r="J39" s="61"/>
    </row>
    <row r="40" spans="1:10" ht="66" customHeight="1" thickBot="1" x14ac:dyDescent="0.25">
      <c r="A40" s="61"/>
      <c r="B40" s="371"/>
      <c r="C40" s="216" t="s">
        <v>1014</v>
      </c>
      <c r="D40" s="216" t="s">
        <v>1030</v>
      </c>
      <c r="E40" s="217" t="s">
        <v>304</v>
      </c>
      <c r="F40" s="218" t="s">
        <v>1047</v>
      </c>
      <c r="G40" s="163">
        <v>2400</v>
      </c>
      <c r="H40" s="187">
        <v>1050</v>
      </c>
      <c r="I40" s="219" t="s">
        <v>1013</v>
      </c>
      <c r="J40" s="61"/>
    </row>
    <row r="41" spans="1:10" ht="84.6" customHeight="1" thickBot="1" x14ac:dyDescent="0.25">
      <c r="A41" s="61"/>
      <c r="B41" s="371"/>
      <c r="C41" s="213" t="s">
        <v>1015</v>
      </c>
      <c r="D41" s="213" t="s">
        <v>1177</v>
      </c>
      <c r="E41" s="214" t="s">
        <v>304</v>
      </c>
      <c r="F41" s="215" t="s">
        <v>1048</v>
      </c>
      <c r="G41" s="162">
        <v>2200</v>
      </c>
      <c r="H41" s="186">
        <v>1550</v>
      </c>
      <c r="I41" s="214" t="s">
        <v>1013</v>
      </c>
      <c r="J41" s="61"/>
    </row>
    <row r="42" spans="1:10" ht="92.45" customHeight="1" thickBot="1" x14ac:dyDescent="0.25">
      <c r="A42" s="61"/>
      <c r="B42" s="372"/>
      <c r="C42" s="216" t="s">
        <v>1016</v>
      </c>
      <c r="D42" s="216" t="s">
        <v>1029</v>
      </c>
      <c r="E42" s="217" t="s">
        <v>304</v>
      </c>
      <c r="F42" s="218" t="s">
        <v>1049</v>
      </c>
      <c r="G42" s="163">
        <v>900</v>
      </c>
      <c r="H42" s="187">
        <v>1150</v>
      </c>
      <c r="I42" s="219" t="s">
        <v>1013</v>
      </c>
      <c r="J42" s="61"/>
    </row>
    <row r="43" spans="1:10" ht="86.45" customHeight="1" thickBot="1" x14ac:dyDescent="0.25">
      <c r="A43" s="61"/>
      <c r="B43" s="374" t="s">
        <v>1051</v>
      </c>
      <c r="C43" s="213" t="s">
        <v>1052</v>
      </c>
      <c r="D43" s="213" t="s">
        <v>1170</v>
      </c>
      <c r="E43" s="214" t="s">
        <v>306</v>
      </c>
      <c r="F43" s="162">
        <v>1178</v>
      </c>
      <c r="G43" s="162">
        <v>1178</v>
      </c>
      <c r="H43" s="186">
        <v>888</v>
      </c>
      <c r="I43" s="214" t="s">
        <v>1013</v>
      </c>
      <c r="J43" s="61"/>
    </row>
    <row r="44" spans="1:10" ht="60.6" customHeight="1" thickBot="1" x14ac:dyDescent="0.25">
      <c r="A44" s="61"/>
      <c r="B44" s="371"/>
      <c r="C44" s="216" t="s">
        <v>1017</v>
      </c>
      <c r="D44" s="216" t="s">
        <v>1173</v>
      </c>
      <c r="E44" s="217" t="s">
        <v>306</v>
      </c>
      <c r="F44" s="163">
        <v>1878</v>
      </c>
      <c r="G44" s="163">
        <v>1878</v>
      </c>
      <c r="H44" s="187">
        <v>888</v>
      </c>
      <c r="I44" s="219" t="s">
        <v>1013</v>
      </c>
      <c r="J44" s="61"/>
    </row>
    <row r="45" spans="1:10" x14ac:dyDescent="0.2">
      <c r="A45" s="61"/>
      <c r="B45" s="256" t="s">
        <v>1195</v>
      </c>
      <c r="C45" s="61"/>
      <c r="D45" s="61"/>
      <c r="E45" s="61"/>
      <c r="F45" s="61"/>
      <c r="G45" s="61"/>
      <c r="H45" s="61"/>
      <c r="I45" s="61"/>
      <c r="J45" s="61"/>
    </row>
    <row r="46" spans="1:10" x14ac:dyDescent="0.2">
      <c r="A46" s="61"/>
      <c r="B46" s="123" t="s">
        <v>1053</v>
      </c>
      <c r="C46" s="61"/>
      <c r="D46" s="61"/>
      <c r="E46" s="61"/>
      <c r="F46" s="61"/>
      <c r="G46" s="61"/>
      <c r="H46" s="61"/>
      <c r="I46" s="61"/>
      <c r="J46" s="61"/>
    </row>
    <row r="47" spans="1:10" ht="27" customHeight="1" x14ac:dyDescent="0.2">
      <c r="A47" s="61"/>
      <c r="B47" s="369" t="s">
        <v>1055</v>
      </c>
      <c r="C47" s="369"/>
      <c r="D47" s="369"/>
      <c r="E47" s="369"/>
      <c r="F47" s="369"/>
      <c r="G47" s="369"/>
      <c r="H47" s="369"/>
      <c r="I47" s="369"/>
      <c r="J47" s="61"/>
    </row>
    <row r="48" spans="1:10" x14ac:dyDescent="0.2">
      <c r="A48" s="61"/>
      <c r="B48" s="123" t="s">
        <v>1056</v>
      </c>
      <c r="C48" s="61"/>
      <c r="D48" s="61"/>
      <c r="E48" s="61"/>
      <c r="F48" s="61"/>
      <c r="G48" s="61"/>
      <c r="H48" s="61"/>
      <c r="I48" s="61"/>
      <c r="J48" s="61"/>
    </row>
  </sheetData>
  <mergeCells count="22">
    <mergeCell ref="B5:B6"/>
    <mergeCell ref="C5:C6"/>
    <mergeCell ref="D5:D6"/>
    <mergeCell ref="E5:E6"/>
    <mergeCell ref="H5:H6"/>
    <mergeCell ref="F5:G5"/>
    <mergeCell ref="B2:C2"/>
    <mergeCell ref="B47:I47"/>
    <mergeCell ref="D37:D38"/>
    <mergeCell ref="E37:E38"/>
    <mergeCell ref="F37:G37"/>
    <mergeCell ref="H37:H38"/>
    <mergeCell ref="I37:I38"/>
    <mergeCell ref="B22:B24"/>
    <mergeCell ref="B39:B42"/>
    <mergeCell ref="B43:B44"/>
    <mergeCell ref="B37:B38"/>
    <mergeCell ref="C37:C38"/>
    <mergeCell ref="B35:I35"/>
    <mergeCell ref="B7:B13"/>
    <mergeCell ref="B14:B21"/>
    <mergeCell ref="I5:I6"/>
  </mergeCells>
  <pageMargins left="0.7" right="0.7" top="0.75" bottom="0.75" header="0.3" footer="0.3"/>
  <pageSetup paperSize="8" orientation="landscape" r:id="rId1"/>
  <rowBreaks count="2" manualBreakCount="2">
    <brk id="13" max="16383" man="1"/>
    <brk id="21" max="16383" man="1"/>
  </rowBreaks>
  <ignoredErrors>
    <ignoredError sqref="I39:I4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theme="6" tint="-9.9978637043366805E-2"/>
  </sheetPr>
  <dimension ref="A1:U57"/>
  <sheetViews>
    <sheetView showGridLines="0" zoomScaleNormal="100" workbookViewId="0"/>
  </sheetViews>
  <sheetFormatPr defaultColWidth="10.25" defaultRowHeight="14.25" x14ac:dyDescent="0.2"/>
  <cols>
    <col min="1" max="1" width="3.125" style="20" customWidth="1"/>
    <col min="2" max="2" width="21.875" style="20" customWidth="1"/>
    <col min="3" max="21" width="8.5" style="20" customWidth="1"/>
    <col min="22" max="16384" width="10.25" style="20"/>
  </cols>
  <sheetData>
    <row r="1" spans="1:20" ht="15" x14ac:dyDescent="0.25">
      <c r="A1" s="155"/>
      <c r="B1" s="65"/>
      <c r="C1" s="65"/>
      <c r="D1" s="65"/>
      <c r="E1" s="65"/>
      <c r="F1" s="65"/>
      <c r="G1" s="65"/>
      <c r="H1" s="65"/>
      <c r="I1" s="65"/>
      <c r="J1" s="65"/>
      <c r="K1" s="65"/>
      <c r="L1" s="65"/>
      <c r="M1" s="65"/>
      <c r="N1" s="65"/>
      <c r="O1" s="65"/>
      <c r="P1" s="65"/>
      <c r="Q1" s="65"/>
      <c r="R1" s="65"/>
      <c r="S1" s="65"/>
      <c r="T1" s="66"/>
    </row>
    <row r="2" spans="1:20" ht="20.25" thickBot="1" x14ac:dyDescent="0.35">
      <c r="A2" s="65"/>
      <c r="B2" s="340" t="s">
        <v>910</v>
      </c>
      <c r="C2" s="340"/>
      <c r="D2" s="340"/>
      <c r="E2" s="65"/>
      <c r="F2" s="65"/>
      <c r="G2" s="65"/>
      <c r="H2" s="65"/>
      <c r="I2" s="65"/>
      <c r="J2" s="65"/>
      <c r="K2" s="65"/>
      <c r="L2" s="65"/>
      <c r="M2" s="65"/>
      <c r="N2" s="65"/>
      <c r="O2" s="65"/>
      <c r="P2" s="65"/>
      <c r="Q2" s="65"/>
      <c r="R2" s="65"/>
      <c r="S2" s="65"/>
      <c r="T2" s="66"/>
    </row>
    <row r="3" spans="1:20" ht="16.5" thickTop="1" thickBot="1" x14ac:dyDescent="0.3">
      <c r="A3" s="65"/>
      <c r="B3" s="38"/>
      <c r="C3" s="65"/>
      <c r="D3" s="65"/>
      <c r="E3" s="65"/>
      <c r="F3" s="65"/>
      <c r="G3" s="65"/>
      <c r="H3" s="65"/>
      <c r="I3" s="65"/>
      <c r="J3" s="65"/>
      <c r="K3" s="65"/>
      <c r="L3" s="65"/>
      <c r="M3" s="65"/>
      <c r="N3" s="65"/>
      <c r="O3" s="65"/>
      <c r="P3" s="65"/>
      <c r="Q3" s="65"/>
      <c r="R3" s="65"/>
      <c r="S3" s="65"/>
      <c r="T3" s="66"/>
    </row>
    <row r="4" spans="1:20" ht="33" customHeight="1" thickBot="1" x14ac:dyDescent="0.25">
      <c r="A4" s="65"/>
      <c r="B4" s="281"/>
      <c r="C4" s="281" t="s">
        <v>330</v>
      </c>
      <c r="D4" s="281" t="s">
        <v>331</v>
      </c>
      <c r="E4" s="281" t="s">
        <v>332</v>
      </c>
      <c r="F4" s="281" t="s">
        <v>333</v>
      </c>
      <c r="G4" s="281" t="s">
        <v>334</v>
      </c>
      <c r="H4" s="281" t="s">
        <v>335</v>
      </c>
      <c r="I4" s="281" t="s">
        <v>336</v>
      </c>
      <c r="J4" s="281" t="s">
        <v>337</v>
      </c>
      <c r="K4" s="281" t="s">
        <v>338</v>
      </c>
      <c r="L4" s="281" t="s">
        <v>339</v>
      </c>
      <c r="M4" s="281" t="s">
        <v>340</v>
      </c>
      <c r="N4" s="281" t="s">
        <v>341</v>
      </c>
      <c r="O4" s="65"/>
      <c r="P4" s="65"/>
      <c r="Q4" s="65"/>
      <c r="R4" s="65"/>
      <c r="S4" s="65"/>
      <c r="T4" s="66"/>
    </row>
    <row r="5" spans="1:20" ht="15" thickBot="1" x14ac:dyDescent="0.25">
      <c r="A5" s="65"/>
      <c r="B5" s="283" t="s">
        <v>104</v>
      </c>
      <c r="C5" s="1" t="s">
        <v>936</v>
      </c>
      <c r="D5" s="1" t="s">
        <v>936</v>
      </c>
      <c r="E5" s="1" t="s">
        <v>936</v>
      </c>
      <c r="F5" s="1" t="s">
        <v>936</v>
      </c>
      <c r="G5" s="1" t="s">
        <v>936</v>
      </c>
      <c r="H5" s="1" t="s">
        <v>936</v>
      </c>
      <c r="I5" s="1" t="s">
        <v>936</v>
      </c>
      <c r="J5" s="1" t="s">
        <v>936</v>
      </c>
      <c r="K5" s="1">
        <v>6.3</v>
      </c>
      <c r="L5" s="1">
        <v>24.6</v>
      </c>
      <c r="M5" s="1">
        <v>30.7</v>
      </c>
      <c r="N5" s="1">
        <v>34.299999999999997</v>
      </c>
      <c r="O5" s="65"/>
      <c r="P5" s="65"/>
      <c r="Q5" s="65"/>
      <c r="R5" s="65"/>
      <c r="S5" s="65"/>
      <c r="T5" s="66"/>
    </row>
    <row r="6" spans="1:20" ht="15" thickBot="1" x14ac:dyDescent="0.25">
      <c r="A6" s="65"/>
      <c r="B6" s="283" t="s">
        <v>342</v>
      </c>
      <c r="C6" s="2">
        <v>328</v>
      </c>
      <c r="D6" s="2">
        <v>330</v>
      </c>
      <c r="E6" s="2">
        <v>100</v>
      </c>
      <c r="F6" s="2">
        <v>329</v>
      </c>
      <c r="G6" s="2">
        <v>434</v>
      </c>
      <c r="H6" s="2">
        <v>750</v>
      </c>
      <c r="I6" s="2">
        <v>749</v>
      </c>
      <c r="J6" s="2">
        <v>434</v>
      </c>
      <c r="K6" s="2">
        <v>435</v>
      </c>
      <c r="L6" s="2">
        <v>434</v>
      </c>
      <c r="M6" s="2">
        <v>154</v>
      </c>
      <c r="N6" s="2">
        <v>293</v>
      </c>
      <c r="O6" s="65"/>
      <c r="P6" s="65"/>
      <c r="Q6" s="65"/>
      <c r="R6" s="65"/>
      <c r="S6" s="65"/>
      <c r="T6" s="66"/>
    </row>
    <row r="7" spans="1:20" ht="15" thickBot="1" x14ac:dyDescent="0.25">
      <c r="A7" s="65"/>
      <c r="B7" s="283" t="s">
        <v>321</v>
      </c>
      <c r="C7" s="1" t="s">
        <v>936</v>
      </c>
      <c r="D7" s="1" t="s">
        <v>936</v>
      </c>
      <c r="E7" s="1" t="s">
        <v>936</v>
      </c>
      <c r="F7" s="1" t="s">
        <v>936</v>
      </c>
      <c r="G7" s="1" t="s">
        <v>936</v>
      </c>
      <c r="H7" s="1" t="s">
        <v>936</v>
      </c>
      <c r="I7" s="1" t="s">
        <v>936</v>
      </c>
      <c r="J7" s="1" t="s">
        <v>936</v>
      </c>
      <c r="K7" s="1" t="s">
        <v>936</v>
      </c>
      <c r="L7" s="1" t="s">
        <v>936</v>
      </c>
      <c r="M7" s="1" t="s">
        <v>936</v>
      </c>
      <c r="N7" s="1" t="s">
        <v>936</v>
      </c>
      <c r="O7" s="65"/>
      <c r="P7" s="65"/>
      <c r="Q7" s="65"/>
      <c r="R7" s="65"/>
      <c r="S7" s="65"/>
      <c r="T7" s="66"/>
    </row>
    <row r="8" spans="1:20" ht="15" thickBot="1" x14ac:dyDescent="0.25">
      <c r="A8" s="65"/>
      <c r="B8" s="283" t="s">
        <v>105</v>
      </c>
      <c r="C8" s="2">
        <v>4.5999999999999996</v>
      </c>
      <c r="D8" s="2">
        <v>1.6</v>
      </c>
      <c r="E8" s="2">
        <v>0.3</v>
      </c>
      <c r="F8" s="2">
        <v>0.8</v>
      </c>
      <c r="G8" s="2">
        <v>4</v>
      </c>
      <c r="H8" s="2">
        <v>7.3</v>
      </c>
      <c r="I8" s="2">
        <v>9.3000000000000007</v>
      </c>
      <c r="J8" s="2">
        <v>14.8</v>
      </c>
      <c r="K8" s="2">
        <v>20.6</v>
      </c>
      <c r="L8" s="2">
        <v>33.5</v>
      </c>
      <c r="M8" s="2">
        <v>25.3</v>
      </c>
      <c r="N8" s="2">
        <v>14.2</v>
      </c>
      <c r="O8" s="65"/>
      <c r="P8" s="65"/>
      <c r="Q8" s="65"/>
      <c r="R8" s="65"/>
      <c r="S8" s="65"/>
      <c r="T8" s="66"/>
    </row>
    <row r="9" spans="1:20" ht="15" thickBot="1" x14ac:dyDescent="0.25">
      <c r="A9" s="65"/>
      <c r="B9" s="283" t="s">
        <v>312</v>
      </c>
      <c r="C9" s="1">
        <v>15.6</v>
      </c>
      <c r="D9" s="1">
        <v>21.5</v>
      </c>
      <c r="E9" s="1">
        <v>22.6</v>
      </c>
      <c r="F9" s="1">
        <v>16.8</v>
      </c>
      <c r="G9" s="1">
        <v>22.5</v>
      </c>
      <c r="H9" s="1">
        <v>40</v>
      </c>
      <c r="I9" s="1">
        <v>35.9</v>
      </c>
      <c r="J9" s="1">
        <v>72.8</v>
      </c>
      <c r="K9" s="1">
        <v>62.7</v>
      </c>
      <c r="L9" s="1">
        <v>50.7</v>
      </c>
      <c r="M9" s="1">
        <v>35.9</v>
      </c>
      <c r="N9" s="1">
        <v>44.5</v>
      </c>
      <c r="O9" s="65"/>
      <c r="P9" s="65"/>
      <c r="Q9" s="65"/>
      <c r="R9" s="65"/>
      <c r="S9" s="65"/>
      <c r="T9" s="66"/>
    </row>
    <row r="10" spans="1:20" ht="15" thickBot="1" x14ac:dyDescent="0.25">
      <c r="A10" s="65"/>
      <c r="B10" s="283" t="s">
        <v>313</v>
      </c>
      <c r="C10" s="2">
        <v>31.2</v>
      </c>
      <c r="D10" s="2">
        <v>25.3</v>
      </c>
      <c r="E10" s="2">
        <v>29.4</v>
      </c>
      <c r="F10" s="2">
        <v>17</v>
      </c>
      <c r="G10" s="2">
        <v>28.7</v>
      </c>
      <c r="H10" s="2">
        <v>27.3</v>
      </c>
      <c r="I10" s="2">
        <v>17.399999999999999</v>
      </c>
      <c r="J10" s="2">
        <v>12.5</v>
      </c>
      <c r="K10" s="2">
        <v>30</v>
      </c>
      <c r="L10" s="2">
        <v>18.5</v>
      </c>
      <c r="M10" s="2">
        <v>16.3</v>
      </c>
      <c r="N10" s="2">
        <v>12.6</v>
      </c>
      <c r="O10" s="65"/>
      <c r="P10" s="65"/>
      <c r="Q10" s="65"/>
      <c r="R10" s="65"/>
      <c r="S10" s="65"/>
      <c r="T10" s="66"/>
    </row>
    <row r="11" spans="1:20" ht="15" thickBot="1" x14ac:dyDescent="0.25">
      <c r="A11" s="65"/>
      <c r="B11" s="283" t="s">
        <v>323</v>
      </c>
      <c r="C11" s="1" t="s">
        <v>936</v>
      </c>
      <c r="D11" s="1" t="s">
        <v>936</v>
      </c>
      <c r="E11" s="1" t="s">
        <v>936</v>
      </c>
      <c r="F11" s="1" t="s">
        <v>936</v>
      </c>
      <c r="G11" s="1" t="s">
        <v>936</v>
      </c>
      <c r="H11" s="1" t="s">
        <v>936</v>
      </c>
      <c r="I11" s="1" t="s">
        <v>936</v>
      </c>
      <c r="J11" s="1" t="s">
        <v>936</v>
      </c>
      <c r="K11" s="1" t="s">
        <v>936</v>
      </c>
      <c r="L11" s="1" t="s">
        <v>936</v>
      </c>
      <c r="M11" s="1" t="s">
        <v>936</v>
      </c>
      <c r="N11" s="1" t="s">
        <v>936</v>
      </c>
      <c r="O11" s="65"/>
      <c r="P11" s="65"/>
      <c r="Q11" s="65"/>
      <c r="R11" s="65"/>
      <c r="S11" s="65"/>
      <c r="T11" s="66"/>
    </row>
    <row r="12" spans="1:20" ht="15" thickBot="1" x14ac:dyDescent="0.25">
      <c r="A12" s="65"/>
      <c r="B12" s="283" t="s">
        <v>116</v>
      </c>
      <c r="C12" s="2">
        <v>3.8</v>
      </c>
      <c r="D12" s="2">
        <v>1.8</v>
      </c>
      <c r="E12" s="2">
        <v>1.9</v>
      </c>
      <c r="F12" s="2">
        <v>3.4</v>
      </c>
      <c r="G12" s="2">
        <v>5.5</v>
      </c>
      <c r="H12" s="2">
        <v>18.8</v>
      </c>
      <c r="I12" s="2">
        <v>33.700000000000003</v>
      </c>
      <c r="J12" s="2">
        <v>45.7</v>
      </c>
      <c r="K12" s="2">
        <v>48.6</v>
      </c>
      <c r="L12" s="2">
        <v>33.4</v>
      </c>
      <c r="M12" s="2">
        <v>16.5</v>
      </c>
      <c r="N12" s="2">
        <v>6.5</v>
      </c>
      <c r="O12" s="65"/>
      <c r="P12" s="65"/>
      <c r="Q12" s="65"/>
      <c r="R12" s="65"/>
      <c r="S12" s="65"/>
      <c r="T12" s="66"/>
    </row>
    <row r="13" spans="1:20" ht="15" thickBot="1" x14ac:dyDescent="0.25">
      <c r="A13" s="65"/>
      <c r="B13" s="283" t="s">
        <v>115</v>
      </c>
      <c r="C13" s="1">
        <v>10.1</v>
      </c>
      <c r="D13" s="1">
        <v>7.7</v>
      </c>
      <c r="E13" s="1">
        <v>4.0999999999999996</v>
      </c>
      <c r="F13" s="1">
        <v>5</v>
      </c>
      <c r="G13" s="1">
        <v>9.6999999999999993</v>
      </c>
      <c r="H13" s="1">
        <v>20.9</v>
      </c>
      <c r="I13" s="1">
        <v>32.1</v>
      </c>
      <c r="J13" s="1">
        <v>42.7</v>
      </c>
      <c r="K13" s="1">
        <v>58.8</v>
      </c>
      <c r="L13" s="1">
        <v>50.8</v>
      </c>
      <c r="M13" s="1">
        <v>26.4</v>
      </c>
      <c r="N13" s="1">
        <v>16.7</v>
      </c>
      <c r="O13" s="65"/>
      <c r="P13" s="65"/>
      <c r="Q13" s="65"/>
      <c r="R13" s="65"/>
      <c r="S13" s="65"/>
      <c r="T13" s="66"/>
    </row>
    <row r="14" spans="1:20" ht="15" thickBot="1" x14ac:dyDescent="0.25">
      <c r="A14" s="65"/>
      <c r="B14" s="283" t="s">
        <v>326</v>
      </c>
      <c r="C14" s="2">
        <v>13.3</v>
      </c>
      <c r="D14" s="2">
        <v>11.5</v>
      </c>
      <c r="E14" s="2">
        <v>4.0999999999999996</v>
      </c>
      <c r="F14" s="2">
        <v>44</v>
      </c>
      <c r="G14" s="2">
        <v>281.39999999999998</v>
      </c>
      <c r="H14" s="2">
        <v>263.7</v>
      </c>
      <c r="I14" s="2">
        <v>297.5</v>
      </c>
      <c r="J14" s="2">
        <v>254.9</v>
      </c>
      <c r="K14" s="2">
        <v>537.29999999999995</v>
      </c>
      <c r="L14" s="2">
        <v>541.20000000000005</v>
      </c>
      <c r="M14" s="2">
        <v>102.6</v>
      </c>
      <c r="N14" s="2">
        <v>118.6</v>
      </c>
      <c r="O14" s="65"/>
      <c r="P14" s="65"/>
      <c r="Q14" s="65"/>
      <c r="R14" s="65"/>
      <c r="S14" s="65"/>
      <c r="T14" s="66"/>
    </row>
    <row r="15" spans="1:20" ht="15" thickBot="1" x14ac:dyDescent="0.25">
      <c r="A15" s="65"/>
      <c r="B15" s="283" t="s">
        <v>343</v>
      </c>
      <c r="C15" s="1">
        <v>46.3</v>
      </c>
      <c r="D15" s="1">
        <v>35.6</v>
      </c>
      <c r="E15" s="1">
        <v>45.7</v>
      </c>
      <c r="F15" s="1">
        <v>66.3</v>
      </c>
      <c r="G15" s="1">
        <v>324.2</v>
      </c>
      <c r="H15" s="1">
        <v>211.9</v>
      </c>
      <c r="I15" s="1">
        <v>246.8</v>
      </c>
      <c r="J15" s="1">
        <v>136.4</v>
      </c>
      <c r="K15" s="1">
        <v>323.89999999999998</v>
      </c>
      <c r="L15" s="1">
        <v>277.3</v>
      </c>
      <c r="M15" s="1">
        <v>54.6</v>
      </c>
      <c r="N15" s="1">
        <v>103.2</v>
      </c>
      <c r="O15" s="65"/>
      <c r="P15" s="65"/>
      <c r="Q15" s="65"/>
      <c r="R15" s="65"/>
      <c r="S15" s="65"/>
      <c r="T15" s="66"/>
    </row>
    <row r="16" spans="1:20" ht="15" thickBot="1" x14ac:dyDescent="0.25">
      <c r="A16" s="65"/>
      <c r="B16" s="283" t="s">
        <v>325</v>
      </c>
      <c r="C16" s="2">
        <v>9.3000000000000007</v>
      </c>
      <c r="D16" s="2">
        <v>14.4</v>
      </c>
      <c r="E16" s="2">
        <v>15.1</v>
      </c>
      <c r="F16" s="2">
        <v>35.299999999999997</v>
      </c>
      <c r="G16" s="2">
        <v>132</v>
      </c>
      <c r="H16" s="2">
        <v>65.900000000000006</v>
      </c>
      <c r="I16" s="2">
        <v>65.099999999999994</v>
      </c>
      <c r="J16" s="2">
        <v>35.1</v>
      </c>
      <c r="K16" s="2">
        <v>114.1</v>
      </c>
      <c r="L16" s="2">
        <v>86.6</v>
      </c>
      <c r="M16" s="2">
        <v>5.3</v>
      </c>
      <c r="N16" s="2">
        <v>42.4</v>
      </c>
      <c r="O16" s="65"/>
      <c r="P16" s="65"/>
      <c r="Q16" s="65"/>
      <c r="R16" s="65"/>
      <c r="S16" s="65"/>
      <c r="T16" s="66"/>
    </row>
    <row r="17" spans="1:21" ht="15" thickBot="1" x14ac:dyDescent="0.25">
      <c r="A17" s="65"/>
      <c r="B17" s="283" t="s">
        <v>327</v>
      </c>
      <c r="C17" s="1">
        <v>23.9</v>
      </c>
      <c r="D17" s="1">
        <v>26</v>
      </c>
      <c r="E17" s="1">
        <v>34.299999999999997</v>
      </c>
      <c r="F17" s="1">
        <v>69.400000000000006</v>
      </c>
      <c r="G17" s="1">
        <v>264.7</v>
      </c>
      <c r="H17" s="1">
        <v>143</v>
      </c>
      <c r="I17" s="1">
        <v>156.4</v>
      </c>
      <c r="J17" s="1">
        <v>75.099999999999994</v>
      </c>
      <c r="K17" s="1">
        <v>242.1</v>
      </c>
      <c r="L17" s="1">
        <v>191.5</v>
      </c>
      <c r="M17" s="1">
        <v>11.8</v>
      </c>
      <c r="N17" s="1">
        <v>119.5</v>
      </c>
      <c r="O17" s="65"/>
      <c r="P17" s="65"/>
      <c r="Q17" s="65"/>
      <c r="R17" s="65"/>
      <c r="S17" s="65"/>
      <c r="T17" s="66"/>
    </row>
    <row r="18" spans="1:21" ht="15" thickBot="1" x14ac:dyDescent="0.25">
      <c r="A18" s="65"/>
      <c r="B18" s="283" t="s">
        <v>344</v>
      </c>
      <c r="C18" s="2">
        <v>3.7</v>
      </c>
      <c r="D18" s="2">
        <v>2.7</v>
      </c>
      <c r="E18" s="2">
        <v>3.7</v>
      </c>
      <c r="F18" s="2">
        <v>9.3000000000000007</v>
      </c>
      <c r="G18" s="2">
        <v>197.2</v>
      </c>
      <c r="H18" s="2">
        <v>133.9</v>
      </c>
      <c r="I18" s="2">
        <v>312.5</v>
      </c>
      <c r="J18" s="2">
        <v>144</v>
      </c>
      <c r="K18" s="2">
        <v>295.2</v>
      </c>
      <c r="L18" s="2">
        <v>163.69999999999999</v>
      </c>
      <c r="M18" s="2">
        <v>92.2</v>
      </c>
      <c r="N18" s="2">
        <v>5.2</v>
      </c>
      <c r="O18" s="65"/>
      <c r="P18" s="65"/>
      <c r="Q18" s="65"/>
      <c r="R18" s="65"/>
      <c r="S18" s="65"/>
      <c r="T18" s="66"/>
    </row>
    <row r="19" spans="1:21" ht="15" thickBot="1" x14ac:dyDescent="0.25">
      <c r="A19" s="65"/>
      <c r="B19" s="283" t="s">
        <v>328</v>
      </c>
      <c r="C19" s="1">
        <v>7.9</v>
      </c>
      <c r="D19" s="1">
        <v>8.8000000000000007</v>
      </c>
      <c r="E19" s="1">
        <v>10.3</v>
      </c>
      <c r="F19" s="1">
        <v>26.4</v>
      </c>
      <c r="G19" s="1">
        <v>163.69999999999999</v>
      </c>
      <c r="H19" s="1">
        <v>141.5</v>
      </c>
      <c r="I19" s="1">
        <v>260.2</v>
      </c>
      <c r="J19" s="1">
        <v>133</v>
      </c>
      <c r="K19" s="1">
        <v>272.10000000000002</v>
      </c>
      <c r="L19" s="1">
        <v>237.6</v>
      </c>
      <c r="M19" s="1">
        <v>93.1</v>
      </c>
      <c r="N19" s="1">
        <v>60.6</v>
      </c>
      <c r="O19" s="65"/>
      <c r="P19" s="65"/>
      <c r="Q19" s="65"/>
      <c r="R19" s="65"/>
      <c r="S19" s="65"/>
      <c r="T19" s="66"/>
    </row>
    <row r="20" spans="1:21" x14ac:dyDescent="0.2">
      <c r="A20" s="65"/>
      <c r="B20" s="65"/>
      <c r="C20" s="65"/>
      <c r="D20" s="65"/>
      <c r="E20" s="65"/>
      <c r="F20" s="65"/>
      <c r="G20" s="65"/>
      <c r="H20" s="65"/>
      <c r="I20" s="65"/>
      <c r="J20" s="65"/>
      <c r="K20" s="65"/>
      <c r="L20" s="65"/>
      <c r="M20" s="65"/>
      <c r="N20" s="65"/>
      <c r="O20" s="65"/>
      <c r="P20" s="65"/>
      <c r="Q20" s="65"/>
      <c r="R20" s="65"/>
      <c r="S20" s="65"/>
      <c r="T20" s="66"/>
    </row>
    <row r="21" spans="1:21" ht="15" x14ac:dyDescent="0.25">
      <c r="A21" s="65"/>
      <c r="B21" s="51" t="s">
        <v>446</v>
      </c>
      <c r="C21" s="68"/>
      <c r="D21" s="68"/>
      <c r="E21" s="68"/>
      <c r="F21" s="68"/>
      <c r="G21" s="68"/>
      <c r="H21" s="68"/>
      <c r="I21" s="68"/>
      <c r="J21" s="69" t="s">
        <v>432</v>
      </c>
      <c r="K21" s="68"/>
      <c r="L21" s="65"/>
      <c r="M21" s="68"/>
      <c r="N21" s="68"/>
      <c r="O21" s="68"/>
      <c r="P21" s="68"/>
      <c r="Q21" s="68"/>
      <c r="R21" s="68"/>
      <c r="S21" s="68"/>
      <c r="T21" s="63"/>
      <c r="U21" s="64"/>
    </row>
    <row r="22" spans="1:21" x14ac:dyDescent="0.2">
      <c r="A22" s="65"/>
      <c r="B22" s="65"/>
      <c r="C22" s="65"/>
      <c r="D22" s="65"/>
      <c r="E22" s="65"/>
      <c r="F22" s="65"/>
      <c r="G22" s="65"/>
      <c r="H22" s="65"/>
      <c r="I22" s="65"/>
      <c r="J22" s="65"/>
      <c r="K22" s="65"/>
      <c r="L22" s="65"/>
      <c r="M22" s="65"/>
      <c r="N22" s="65"/>
      <c r="O22" s="65"/>
      <c r="P22" s="65"/>
      <c r="Q22" s="65"/>
      <c r="R22" s="65"/>
      <c r="S22" s="65"/>
      <c r="T22" s="66"/>
    </row>
    <row r="23" spans="1:21" x14ac:dyDescent="0.2">
      <c r="A23" s="65"/>
      <c r="B23" s="65"/>
      <c r="C23" s="65"/>
      <c r="D23" s="65"/>
      <c r="E23" s="65"/>
      <c r="F23" s="65"/>
      <c r="G23" s="65"/>
      <c r="H23" s="65"/>
      <c r="I23" s="65"/>
      <c r="J23" s="65"/>
      <c r="K23" s="65"/>
      <c r="L23" s="65"/>
      <c r="M23" s="65"/>
      <c r="N23" s="65"/>
      <c r="O23" s="65"/>
      <c r="P23" s="65"/>
      <c r="Q23" s="65"/>
      <c r="R23" s="65"/>
      <c r="S23" s="65"/>
      <c r="T23" s="66"/>
    </row>
    <row r="24" spans="1:21" x14ac:dyDescent="0.2">
      <c r="A24" s="65"/>
      <c r="B24" s="65"/>
      <c r="C24" s="65"/>
      <c r="D24" s="65"/>
      <c r="E24" s="65"/>
      <c r="F24" s="65"/>
      <c r="G24" s="65"/>
      <c r="H24" s="65"/>
      <c r="I24" s="65"/>
      <c r="J24" s="65"/>
      <c r="K24" s="65"/>
      <c r="L24" s="65"/>
      <c r="M24" s="65"/>
      <c r="N24" s="65"/>
      <c r="O24" s="65"/>
      <c r="P24" s="65"/>
      <c r="Q24" s="65"/>
      <c r="R24" s="65"/>
      <c r="S24" s="65"/>
      <c r="T24" s="66"/>
    </row>
    <row r="25" spans="1:21" x14ac:dyDescent="0.2">
      <c r="A25" s="65"/>
      <c r="B25" s="65"/>
      <c r="C25" s="65"/>
      <c r="D25" s="65"/>
      <c r="E25" s="65"/>
      <c r="F25" s="65"/>
      <c r="G25" s="65"/>
      <c r="H25" s="65"/>
      <c r="I25" s="65"/>
      <c r="J25" s="65"/>
      <c r="K25" s="65"/>
      <c r="L25" s="65"/>
      <c r="M25" s="65"/>
      <c r="N25" s="65"/>
      <c r="O25" s="65"/>
      <c r="P25" s="65"/>
      <c r="Q25" s="65"/>
      <c r="R25" s="65"/>
      <c r="S25" s="65"/>
      <c r="T25" s="66"/>
    </row>
    <row r="26" spans="1:21" x14ac:dyDescent="0.2">
      <c r="A26" s="65"/>
      <c r="B26" s="65"/>
      <c r="C26" s="65"/>
      <c r="D26" s="65"/>
      <c r="E26" s="65"/>
      <c r="F26" s="65"/>
      <c r="G26" s="65"/>
      <c r="H26" s="65"/>
      <c r="I26" s="65"/>
      <c r="J26" s="65"/>
      <c r="K26" s="65"/>
      <c r="L26" s="65"/>
      <c r="M26" s="65"/>
      <c r="N26" s="65"/>
      <c r="O26" s="65"/>
      <c r="P26" s="65"/>
      <c r="Q26" s="65"/>
      <c r="R26" s="65"/>
      <c r="S26" s="65"/>
      <c r="T26" s="66"/>
    </row>
    <row r="27" spans="1:21" x14ac:dyDescent="0.2">
      <c r="A27" s="65"/>
      <c r="B27" s="65"/>
      <c r="C27" s="65"/>
      <c r="D27" s="65"/>
      <c r="E27" s="65"/>
      <c r="F27" s="65"/>
      <c r="G27" s="65"/>
      <c r="H27" s="65"/>
      <c r="I27" s="65"/>
      <c r="J27" s="65"/>
      <c r="K27" s="65"/>
      <c r="L27" s="65"/>
      <c r="M27" s="65"/>
      <c r="N27" s="65"/>
      <c r="O27" s="65"/>
      <c r="P27" s="65"/>
      <c r="Q27" s="65"/>
      <c r="R27" s="65"/>
      <c r="S27" s="65"/>
      <c r="T27" s="66"/>
    </row>
    <row r="28" spans="1:21" x14ac:dyDescent="0.2">
      <c r="A28" s="65"/>
      <c r="B28" s="65"/>
      <c r="C28" s="65"/>
      <c r="D28" s="65"/>
      <c r="E28" s="65"/>
      <c r="F28" s="65"/>
      <c r="G28" s="65"/>
      <c r="H28" s="65"/>
      <c r="I28" s="65"/>
      <c r="J28" s="65"/>
      <c r="K28" s="65"/>
      <c r="L28" s="65"/>
      <c r="M28" s="65"/>
      <c r="N28" s="65"/>
      <c r="O28" s="65"/>
      <c r="P28" s="65"/>
      <c r="Q28" s="65"/>
      <c r="R28" s="65"/>
      <c r="S28" s="65"/>
      <c r="T28" s="66"/>
    </row>
    <row r="29" spans="1:21" x14ac:dyDescent="0.2">
      <c r="A29" s="65"/>
      <c r="B29" s="65"/>
      <c r="C29" s="65"/>
      <c r="D29" s="65"/>
      <c r="E29" s="65"/>
      <c r="F29" s="65"/>
      <c r="G29" s="65"/>
      <c r="H29" s="65"/>
      <c r="I29" s="65"/>
      <c r="J29" s="65"/>
      <c r="K29" s="65"/>
      <c r="L29" s="65"/>
      <c r="M29" s="65"/>
      <c r="N29" s="65"/>
      <c r="O29" s="65"/>
      <c r="P29" s="65"/>
      <c r="Q29" s="65"/>
      <c r="R29" s="65"/>
      <c r="S29" s="65"/>
      <c r="T29" s="66"/>
    </row>
    <row r="30" spans="1:21" x14ac:dyDescent="0.2">
      <c r="A30" s="65"/>
      <c r="B30" s="65"/>
      <c r="C30" s="65"/>
      <c r="D30" s="65"/>
      <c r="E30" s="65"/>
      <c r="F30" s="65"/>
      <c r="G30" s="65"/>
      <c r="H30" s="65"/>
      <c r="I30" s="65"/>
      <c r="J30" s="65"/>
      <c r="K30" s="65"/>
      <c r="L30" s="65"/>
      <c r="M30" s="65"/>
      <c r="N30" s="65"/>
      <c r="O30" s="65"/>
      <c r="P30" s="65"/>
      <c r="Q30" s="65"/>
      <c r="R30" s="65"/>
      <c r="S30" s="65"/>
      <c r="T30" s="66"/>
    </row>
    <row r="31" spans="1:21" x14ac:dyDescent="0.2">
      <c r="A31" s="65"/>
      <c r="B31" s="65"/>
      <c r="C31" s="65"/>
      <c r="D31" s="65"/>
      <c r="E31" s="65"/>
      <c r="F31" s="65"/>
      <c r="G31" s="65"/>
      <c r="H31" s="65"/>
      <c r="I31" s="65"/>
      <c r="J31" s="65"/>
      <c r="K31" s="65"/>
      <c r="L31" s="65"/>
      <c r="M31" s="65"/>
      <c r="N31" s="65"/>
      <c r="O31" s="65"/>
      <c r="P31" s="65"/>
      <c r="Q31" s="65"/>
      <c r="R31" s="65"/>
      <c r="S31" s="65"/>
      <c r="T31" s="66"/>
    </row>
    <row r="32" spans="1:21" x14ac:dyDescent="0.2">
      <c r="A32" s="65"/>
      <c r="B32" s="65"/>
      <c r="C32" s="65"/>
      <c r="D32" s="65"/>
      <c r="E32" s="65"/>
      <c r="F32" s="65"/>
      <c r="G32" s="65"/>
      <c r="H32" s="65"/>
      <c r="I32" s="65"/>
      <c r="J32" s="65"/>
      <c r="K32" s="65"/>
      <c r="L32" s="65"/>
      <c r="M32" s="65"/>
      <c r="N32" s="65"/>
      <c r="O32" s="65"/>
      <c r="P32" s="65"/>
      <c r="Q32" s="65"/>
      <c r="R32" s="65"/>
      <c r="S32" s="65"/>
      <c r="T32" s="66"/>
    </row>
    <row r="33" spans="1:21" x14ac:dyDescent="0.2">
      <c r="A33" s="65"/>
      <c r="B33" s="65"/>
      <c r="C33" s="65"/>
      <c r="D33" s="65"/>
      <c r="E33" s="65"/>
      <c r="F33" s="65"/>
      <c r="G33" s="65"/>
      <c r="H33" s="65"/>
      <c r="I33" s="65"/>
      <c r="J33" s="65"/>
      <c r="K33" s="65"/>
      <c r="L33" s="65"/>
      <c r="M33" s="65"/>
      <c r="N33" s="65"/>
      <c r="O33" s="65"/>
      <c r="P33" s="65"/>
      <c r="Q33" s="65"/>
      <c r="R33" s="65"/>
      <c r="S33" s="65"/>
      <c r="T33" s="66"/>
    </row>
    <row r="34" spans="1:21" x14ac:dyDescent="0.2">
      <c r="A34" s="65"/>
      <c r="B34" s="65"/>
      <c r="C34" s="65"/>
      <c r="D34" s="65"/>
      <c r="E34" s="65"/>
      <c r="F34" s="65"/>
      <c r="G34" s="65"/>
      <c r="H34" s="65"/>
      <c r="I34" s="65"/>
      <c r="J34" s="65"/>
      <c r="K34" s="65"/>
      <c r="L34" s="65"/>
      <c r="M34" s="65"/>
      <c r="N34" s="65"/>
      <c r="O34" s="65"/>
      <c r="P34" s="65"/>
      <c r="Q34" s="65"/>
      <c r="R34" s="65"/>
      <c r="S34" s="65"/>
      <c r="T34" s="66"/>
    </row>
    <row r="35" spans="1:21" x14ac:dyDescent="0.2">
      <c r="A35" s="65"/>
      <c r="B35" s="65"/>
      <c r="C35" s="65"/>
      <c r="D35" s="65"/>
      <c r="E35" s="65"/>
      <c r="F35" s="65"/>
      <c r="G35" s="65"/>
      <c r="H35" s="65"/>
      <c r="I35" s="65"/>
      <c r="J35" s="65"/>
      <c r="K35" s="65"/>
      <c r="L35" s="65"/>
      <c r="M35" s="65"/>
      <c r="N35" s="65"/>
      <c r="O35" s="65"/>
      <c r="P35" s="65"/>
      <c r="Q35" s="65"/>
      <c r="R35" s="65"/>
      <c r="S35" s="65"/>
      <c r="T35" s="66"/>
    </row>
    <row r="36" spans="1:21" x14ac:dyDescent="0.2">
      <c r="A36" s="65"/>
      <c r="B36" s="65"/>
      <c r="C36" s="65"/>
      <c r="D36" s="65"/>
      <c r="E36" s="65"/>
      <c r="F36" s="65"/>
      <c r="G36" s="65"/>
      <c r="H36" s="65"/>
      <c r="I36" s="65"/>
      <c r="J36" s="65"/>
      <c r="K36" s="65"/>
      <c r="L36" s="65"/>
      <c r="M36" s="65"/>
      <c r="N36" s="65"/>
      <c r="O36" s="65"/>
      <c r="P36" s="65"/>
      <c r="Q36" s="65"/>
      <c r="R36" s="65"/>
      <c r="S36" s="65"/>
      <c r="T36" s="66"/>
    </row>
    <row r="37" spans="1:21" x14ac:dyDescent="0.2">
      <c r="A37" s="65"/>
      <c r="B37" s="65"/>
      <c r="C37" s="65"/>
      <c r="D37" s="65"/>
      <c r="E37" s="65"/>
      <c r="F37" s="65"/>
      <c r="G37" s="65"/>
      <c r="H37" s="65"/>
      <c r="I37" s="65"/>
      <c r="J37" s="65"/>
      <c r="K37" s="65"/>
      <c r="L37" s="65"/>
      <c r="M37" s="65"/>
      <c r="N37" s="65"/>
      <c r="O37" s="65"/>
      <c r="P37" s="65"/>
      <c r="Q37" s="65"/>
      <c r="R37" s="65"/>
      <c r="S37" s="65"/>
      <c r="T37" s="66"/>
    </row>
    <row r="38" spans="1:21" x14ac:dyDescent="0.2">
      <c r="A38" s="65"/>
      <c r="B38" s="65"/>
      <c r="C38" s="65"/>
      <c r="D38" s="65"/>
      <c r="E38" s="65"/>
      <c r="F38" s="65"/>
      <c r="G38" s="65"/>
      <c r="H38" s="65"/>
      <c r="I38" s="65"/>
      <c r="J38" s="65"/>
      <c r="K38" s="65"/>
      <c r="L38" s="65"/>
      <c r="M38" s="65"/>
      <c r="N38" s="65"/>
      <c r="O38" s="65"/>
      <c r="P38" s="65"/>
      <c r="Q38" s="65"/>
      <c r="R38" s="65"/>
      <c r="S38" s="65"/>
      <c r="T38" s="66"/>
    </row>
    <row r="39" spans="1:21" ht="15" x14ac:dyDescent="0.25">
      <c r="A39" s="65"/>
      <c r="B39" s="51" t="s">
        <v>447</v>
      </c>
      <c r="C39" s="65"/>
      <c r="D39" s="65"/>
      <c r="E39" s="65"/>
      <c r="F39" s="65"/>
      <c r="G39" s="65"/>
      <c r="H39" s="65"/>
      <c r="I39" s="65"/>
      <c r="J39" s="51" t="s">
        <v>444</v>
      </c>
      <c r="K39" s="65"/>
      <c r="L39" s="65"/>
      <c r="M39" s="65"/>
      <c r="N39" s="65"/>
      <c r="O39" s="65"/>
      <c r="P39" s="65"/>
      <c r="Q39" s="65"/>
      <c r="R39" s="65"/>
      <c r="S39" s="65"/>
      <c r="T39" s="66"/>
    </row>
    <row r="40" spans="1:21" x14ac:dyDescent="0.2">
      <c r="A40" s="65"/>
      <c r="B40" s="65"/>
      <c r="C40" s="65"/>
      <c r="D40" s="65"/>
      <c r="E40" s="65"/>
      <c r="F40" s="65"/>
      <c r="G40" s="65"/>
      <c r="H40" s="65"/>
      <c r="I40" s="65"/>
      <c r="J40" s="65"/>
      <c r="K40" s="65"/>
      <c r="L40" s="65"/>
      <c r="M40" s="65"/>
      <c r="N40" s="65"/>
      <c r="O40" s="65"/>
      <c r="P40" s="65"/>
      <c r="Q40" s="65"/>
      <c r="R40" s="65"/>
      <c r="S40" s="65"/>
      <c r="T40" s="66"/>
    </row>
    <row r="41" spans="1:21" x14ac:dyDescent="0.2">
      <c r="A41" s="65"/>
      <c r="B41" s="65"/>
      <c r="C41" s="65"/>
      <c r="D41" s="65"/>
      <c r="E41" s="65"/>
      <c r="F41" s="65"/>
      <c r="G41" s="65"/>
      <c r="H41" s="65"/>
      <c r="I41" s="65"/>
      <c r="J41" s="65"/>
      <c r="K41" s="65"/>
      <c r="L41" s="65"/>
      <c r="M41" s="65"/>
      <c r="N41" s="65"/>
      <c r="O41" s="65"/>
      <c r="P41" s="65"/>
      <c r="Q41" s="65"/>
      <c r="R41" s="65"/>
      <c r="S41" s="65"/>
      <c r="T41" s="66"/>
    </row>
    <row r="42" spans="1:21" x14ac:dyDescent="0.2">
      <c r="A42" s="65"/>
      <c r="B42" s="65"/>
      <c r="C42" s="68"/>
      <c r="D42" s="68"/>
      <c r="E42" s="68"/>
      <c r="F42" s="68"/>
      <c r="G42" s="68"/>
      <c r="H42" s="68"/>
      <c r="I42" s="68"/>
      <c r="J42" s="68"/>
      <c r="K42" s="68"/>
      <c r="L42" s="65"/>
      <c r="M42" s="68"/>
      <c r="N42" s="68"/>
      <c r="O42" s="68"/>
      <c r="P42" s="68"/>
      <c r="Q42" s="68"/>
      <c r="R42" s="68"/>
      <c r="S42" s="68"/>
      <c r="T42" s="63"/>
      <c r="U42" s="64"/>
    </row>
    <row r="43" spans="1:21" x14ac:dyDescent="0.2">
      <c r="A43" s="65"/>
      <c r="B43" s="65"/>
      <c r="C43" s="65"/>
      <c r="D43" s="65"/>
      <c r="E43" s="65"/>
      <c r="F43" s="65"/>
      <c r="G43" s="65"/>
      <c r="H43" s="65"/>
      <c r="I43" s="65"/>
      <c r="J43" s="65"/>
      <c r="K43" s="65"/>
      <c r="L43" s="65"/>
      <c r="M43" s="65"/>
      <c r="N43" s="65"/>
      <c r="O43" s="65"/>
      <c r="P43" s="65"/>
      <c r="Q43" s="65"/>
      <c r="R43" s="65"/>
      <c r="S43" s="65"/>
      <c r="T43" s="66"/>
    </row>
    <row r="44" spans="1:21" x14ac:dyDescent="0.2">
      <c r="A44" s="65"/>
      <c r="B44" s="65"/>
      <c r="C44" s="65"/>
      <c r="D44" s="65"/>
      <c r="E44" s="65"/>
      <c r="F44" s="65"/>
      <c r="G44" s="65"/>
      <c r="H44" s="65"/>
      <c r="I44" s="65"/>
      <c r="J44" s="65"/>
      <c r="K44" s="65"/>
      <c r="L44" s="65"/>
      <c r="M44" s="65"/>
      <c r="N44" s="65"/>
      <c r="O44" s="65"/>
      <c r="P44" s="65"/>
      <c r="Q44" s="65"/>
      <c r="R44" s="65"/>
      <c r="S44" s="65"/>
      <c r="T44" s="66"/>
    </row>
    <row r="45" spans="1:21" x14ac:dyDescent="0.2">
      <c r="A45" s="65"/>
      <c r="B45" s="65"/>
      <c r="C45" s="65"/>
      <c r="D45" s="65"/>
      <c r="E45" s="65"/>
      <c r="F45" s="65"/>
      <c r="G45" s="65"/>
      <c r="H45" s="65"/>
      <c r="I45" s="65"/>
      <c r="J45" s="65"/>
      <c r="K45" s="65"/>
      <c r="L45" s="65"/>
      <c r="M45" s="65"/>
      <c r="N45" s="65"/>
      <c r="O45" s="65"/>
      <c r="P45" s="65"/>
      <c r="Q45" s="65"/>
      <c r="R45" s="65"/>
      <c r="S45" s="65"/>
      <c r="T45" s="66"/>
    </row>
    <row r="46" spans="1:21" x14ac:dyDescent="0.2">
      <c r="A46" s="65"/>
      <c r="B46" s="65"/>
      <c r="C46" s="65"/>
      <c r="D46" s="65"/>
      <c r="E46" s="65"/>
      <c r="F46" s="65"/>
      <c r="G46" s="65"/>
      <c r="H46" s="65"/>
      <c r="I46" s="65"/>
      <c r="J46" s="65"/>
      <c r="K46" s="65"/>
      <c r="L46" s="65"/>
      <c r="M46" s="65"/>
      <c r="N46" s="65"/>
      <c r="O46" s="65"/>
      <c r="P46" s="65"/>
      <c r="Q46" s="65"/>
      <c r="R46" s="65"/>
      <c r="S46" s="65"/>
      <c r="T46" s="66"/>
    </row>
    <row r="47" spans="1:21" x14ac:dyDescent="0.2">
      <c r="A47" s="65"/>
      <c r="B47" s="65"/>
      <c r="C47" s="65"/>
      <c r="D47" s="65"/>
      <c r="E47" s="65"/>
      <c r="F47" s="65"/>
      <c r="G47" s="65"/>
      <c r="H47" s="65"/>
      <c r="I47" s="65"/>
      <c r="J47" s="65"/>
      <c r="K47" s="65"/>
      <c r="L47" s="65"/>
      <c r="M47" s="65"/>
      <c r="N47" s="65"/>
      <c r="O47" s="65"/>
      <c r="P47" s="65"/>
      <c r="Q47" s="65"/>
      <c r="R47" s="65"/>
      <c r="S47" s="65"/>
      <c r="T47" s="66"/>
    </row>
    <row r="48" spans="1:21" x14ac:dyDescent="0.2">
      <c r="A48" s="65"/>
      <c r="B48" s="65"/>
      <c r="C48" s="65"/>
      <c r="D48" s="65"/>
      <c r="E48" s="65"/>
      <c r="F48" s="65"/>
      <c r="G48" s="65"/>
      <c r="H48" s="65"/>
      <c r="I48" s="65"/>
      <c r="J48" s="65"/>
      <c r="K48" s="65"/>
      <c r="L48" s="65"/>
      <c r="M48" s="65"/>
      <c r="N48" s="65"/>
      <c r="O48" s="65"/>
      <c r="P48" s="65"/>
      <c r="Q48" s="65"/>
      <c r="R48" s="65"/>
      <c r="S48" s="65"/>
      <c r="T48" s="66"/>
    </row>
    <row r="49" spans="1:20" x14ac:dyDescent="0.2">
      <c r="A49" s="65"/>
      <c r="B49" s="65"/>
      <c r="C49" s="65"/>
      <c r="D49" s="65"/>
      <c r="E49" s="65"/>
      <c r="F49" s="65"/>
      <c r="G49" s="65"/>
      <c r="H49" s="65"/>
      <c r="I49" s="65"/>
      <c r="J49" s="65"/>
      <c r="K49" s="65"/>
      <c r="L49" s="65"/>
      <c r="M49" s="65"/>
      <c r="N49" s="65"/>
      <c r="O49" s="65"/>
      <c r="P49" s="65"/>
      <c r="Q49" s="65"/>
      <c r="R49" s="65"/>
      <c r="S49" s="65"/>
      <c r="T49" s="66"/>
    </row>
    <row r="50" spans="1:20" x14ac:dyDescent="0.2">
      <c r="A50" s="65"/>
      <c r="B50" s="65"/>
      <c r="C50" s="65"/>
      <c r="D50" s="65"/>
      <c r="E50" s="65"/>
      <c r="F50" s="65"/>
      <c r="G50" s="65"/>
      <c r="H50" s="65"/>
      <c r="I50" s="65"/>
      <c r="J50" s="65"/>
      <c r="K50" s="65"/>
      <c r="L50" s="65"/>
      <c r="M50" s="65"/>
      <c r="N50" s="65"/>
      <c r="O50" s="65"/>
      <c r="P50" s="65"/>
      <c r="Q50" s="65"/>
      <c r="R50" s="65"/>
      <c r="S50" s="65"/>
      <c r="T50" s="66"/>
    </row>
    <row r="51" spans="1:20" x14ac:dyDescent="0.2">
      <c r="A51" s="65"/>
      <c r="B51" s="65"/>
      <c r="C51" s="65"/>
      <c r="D51" s="65"/>
      <c r="E51" s="65"/>
      <c r="F51" s="65"/>
      <c r="G51" s="65"/>
      <c r="H51" s="65"/>
      <c r="I51" s="65"/>
      <c r="J51" s="65"/>
      <c r="K51" s="65"/>
      <c r="L51" s="65"/>
      <c r="M51" s="65"/>
      <c r="N51" s="65"/>
      <c r="O51" s="65"/>
      <c r="P51" s="65"/>
      <c r="Q51" s="65"/>
      <c r="R51" s="65"/>
      <c r="S51" s="65"/>
      <c r="T51" s="66"/>
    </row>
    <row r="52" spans="1:20" x14ac:dyDescent="0.2">
      <c r="A52" s="65"/>
      <c r="B52" s="65"/>
      <c r="C52" s="65"/>
      <c r="D52" s="65"/>
      <c r="E52" s="65"/>
      <c r="F52" s="65"/>
      <c r="G52" s="65"/>
      <c r="H52" s="65"/>
      <c r="I52" s="65"/>
      <c r="J52" s="65"/>
      <c r="K52" s="65"/>
      <c r="L52" s="65"/>
      <c r="M52" s="65"/>
      <c r="N52" s="65"/>
      <c r="O52" s="65"/>
      <c r="P52" s="65"/>
      <c r="Q52" s="65"/>
      <c r="R52" s="65"/>
      <c r="S52" s="65"/>
      <c r="T52" s="66"/>
    </row>
    <row r="53" spans="1:20" x14ac:dyDescent="0.2">
      <c r="A53" s="65"/>
      <c r="B53" s="65"/>
      <c r="C53" s="65"/>
      <c r="D53" s="65"/>
      <c r="E53" s="65"/>
      <c r="F53" s="65"/>
      <c r="G53" s="65"/>
      <c r="H53" s="65"/>
      <c r="I53" s="65"/>
      <c r="J53" s="65"/>
      <c r="K53" s="65"/>
      <c r="L53" s="65"/>
      <c r="M53" s="65"/>
      <c r="N53" s="65"/>
      <c r="O53" s="65"/>
      <c r="P53" s="65"/>
      <c r="Q53" s="65"/>
      <c r="R53" s="65"/>
      <c r="S53" s="65"/>
      <c r="T53" s="66"/>
    </row>
    <row r="54" spans="1:20" x14ac:dyDescent="0.2">
      <c r="A54" s="65"/>
      <c r="B54" s="65"/>
      <c r="C54" s="65"/>
      <c r="D54" s="65"/>
      <c r="E54" s="65"/>
      <c r="F54" s="65"/>
      <c r="G54" s="65"/>
      <c r="H54" s="65"/>
      <c r="I54" s="65"/>
      <c r="J54" s="65"/>
      <c r="K54" s="65"/>
      <c r="L54" s="65"/>
      <c r="M54" s="65"/>
      <c r="N54" s="65"/>
      <c r="O54" s="65"/>
      <c r="P54" s="65"/>
      <c r="Q54" s="65"/>
      <c r="R54" s="65"/>
      <c r="S54" s="65"/>
      <c r="T54" s="66"/>
    </row>
    <row r="55" spans="1:20" x14ac:dyDescent="0.2">
      <c r="A55" s="65"/>
      <c r="B55" s="65"/>
      <c r="C55" s="65"/>
      <c r="D55" s="65"/>
      <c r="E55" s="65"/>
      <c r="F55" s="65"/>
      <c r="G55" s="65"/>
      <c r="H55" s="65"/>
      <c r="I55" s="65"/>
      <c r="J55" s="65"/>
      <c r="K55" s="65"/>
      <c r="L55" s="65"/>
      <c r="M55" s="65"/>
      <c r="N55" s="65"/>
      <c r="O55" s="65"/>
      <c r="P55" s="65"/>
      <c r="Q55" s="65"/>
      <c r="R55" s="65"/>
      <c r="S55" s="65"/>
      <c r="T55" s="66"/>
    </row>
    <row r="56" spans="1:20" x14ac:dyDescent="0.2">
      <c r="A56" s="65"/>
      <c r="B56" s="65"/>
      <c r="C56" s="65"/>
      <c r="D56" s="65"/>
      <c r="E56" s="65"/>
      <c r="F56" s="65"/>
      <c r="G56" s="65"/>
      <c r="H56" s="65"/>
      <c r="I56" s="65"/>
      <c r="J56" s="65"/>
      <c r="K56" s="65"/>
      <c r="L56" s="65"/>
      <c r="M56" s="65"/>
      <c r="N56" s="65"/>
      <c r="O56" s="65"/>
      <c r="P56" s="65"/>
      <c r="Q56" s="65"/>
      <c r="R56" s="65"/>
      <c r="S56" s="65"/>
      <c r="T56" s="66"/>
    </row>
    <row r="57" spans="1:20" x14ac:dyDescent="0.2">
      <c r="A57" s="67"/>
      <c r="B57" s="67"/>
      <c r="C57" s="67"/>
      <c r="D57" s="67"/>
      <c r="E57" s="67"/>
      <c r="F57" s="67"/>
      <c r="G57" s="67"/>
      <c r="H57" s="67"/>
      <c r="I57" s="67"/>
      <c r="J57" s="67"/>
      <c r="K57" s="67"/>
      <c r="L57" s="67"/>
      <c r="M57" s="67"/>
      <c r="N57" s="67"/>
      <c r="O57" s="67"/>
      <c r="P57" s="67"/>
      <c r="Q57" s="67"/>
      <c r="R57" s="67"/>
      <c r="S57" s="67"/>
    </row>
  </sheetData>
  <mergeCells count="1">
    <mergeCell ref="B2:D2"/>
  </mergeCells>
  <pageMargins left="0.7" right="0.7" top="0.75" bottom="0.75" header="0.3" footer="0.3"/>
  <pageSetup paperSize="9" scale="86" orientation="portrait" verticalDpi="0" r:id="rId1"/>
  <colBreaks count="2" manualBreakCount="2">
    <brk id="9" max="56" man="1"/>
    <brk id="19"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48">
    <tabColor theme="6" tint="-9.9978637043366805E-2"/>
  </sheetPr>
  <dimension ref="A1:F29"/>
  <sheetViews>
    <sheetView showGridLines="0" zoomScaleNormal="100" workbookViewId="0"/>
  </sheetViews>
  <sheetFormatPr defaultRowHeight="14.25" x14ac:dyDescent="0.2"/>
  <cols>
    <col min="1" max="1" width="3.125" customWidth="1"/>
    <col min="2" max="2" width="22" customWidth="1"/>
    <col min="3" max="4" width="17.875" customWidth="1"/>
    <col min="5" max="5" width="4.25" customWidth="1"/>
  </cols>
  <sheetData>
    <row r="1" spans="1:6" ht="15" x14ac:dyDescent="0.25">
      <c r="A1" s="155"/>
      <c r="B1" s="65"/>
      <c r="C1" s="65"/>
      <c r="D1" s="65"/>
      <c r="E1" s="65"/>
      <c r="F1" s="71"/>
    </row>
    <row r="2" spans="1:6" ht="20.25" thickBot="1" x14ac:dyDescent="0.35">
      <c r="A2" s="65"/>
      <c r="B2" s="363" t="s">
        <v>911</v>
      </c>
      <c r="C2" s="363"/>
      <c r="D2" s="363"/>
      <c r="E2" s="363"/>
      <c r="F2" s="71"/>
    </row>
    <row r="3" spans="1:6" ht="16.5" thickTop="1" thickBot="1" x14ac:dyDescent="0.3">
      <c r="A3" s="65"/>
      <c r="B3" s="70"/>
      <c r="C3" s="65"/>
      <c r="D3" s="65"/>
      <c r="E3" s="65"/>
      <c r="F3" s="71"/>
    </row>
    <row r="4" spans="1:6" ht="33" customHeight="1" thickBot="1" x14ac:dyDescent="0.25">
      <c r="A4" s="65"/>
      <c r="B4" s="281" t="s">
        <v>450</v>
      </c>
      <c r="C4" s="281" t="s">
        <v>449</v>
      </c>
      <c r="D4" s="281" t="s">
        <v>1237</v>
      </c>
      <c r="E4" s="71"/>
      <c r="F4" s="71"/>
    </row>
    <row r="5" spans="1:6" ht="15" thickBot="1" x14ac:dyDescent="0.25">
      <c r="A5" s="65"/>
      <c r="B5" s="283" t="s">
        <v>104</v>
      </c>
      <c r="C5" s="148">
        <v>1100667</v>
      </c>
      <c r="D5" s="148">
        <v>1610000</v>
      </c>
      <c r="E5" s="72"/>
      <c r="F5" s="71"/>
    </row>
    <row r="6" spans="1:6" ht="15" thickBot="1" x14ac:dyDescent="0.25">
      <c r="A6" s="65"/>
      <c r="B6" s="283" t="s">
        <v>105</v>
      </c>
      <c r="C6" s="149">
        <v>739</v>
      </c>
      <c r="D6" s="149">
        <v>1400</v>
      </c>
      <c r="E6" s="72"/>
      <c r="F6" s="71"/>
    </row>
    <row r="7" spans="1:6" ht="15" thickBot="1" x14ac:dyDescent="0.25">
      <c r="A7" s="65"/>
      <c r="B7" s="283" t="s">
        <v>312</v>
      </c>
      <c r="C7" s="148">
        <v>94427.1</v>
      </c>
      <c r="D7" s="148">
        <v>184500</v>
      </c>
      <c r="E7" s="72"/>
      <c r="F7" s="71"/>
    </row>
    <row r="8" spans="1:6" ht="15" thickBot="1" x14ac:dyDescent="0.25">
      <c r="A8" s="65"/>
      <c r="B8" s="283" t="s">
        <v>313</v>
      </c>
      <c r="C8" s="149">
        <v>1179</v>
      </c>
      <c r="D8" s="149">
        <v>1387</v>
      </c>
      <c r="E8" s="72"/>
      <c r="F8" s="71"/>
    </row>
    <row r="9" spans="1:6" ht="15" thickBot="1" x14ac:dyDescent="0.25">
      <c r="A9" s="65"/>
      <c r="B9" s="283" t="s">
        <v>314</v>
      </c>
      <c r="C9" s="148">
        <v>5705</v>
      </c>
      <c r="D9" s="148">
        <v>27800</v>
      </c>
      <c r="E9" s="72"/>
      <c r="F9" s="71"/>
    </row>
    <row r="10" spans="1:6" ht="15" thickBot="1" x14ac:dyDescent="0.25">
      <c r="A10" s="65"/>
      <c r="B10" s="283" t="s">
        <v>315</v>
      </c>
      <c r="C10" s="149">
        <v>5895</v>
      </c>
      <c r="D10" s="149">
        <v>13100</v>
      </c>
      <c r="E10" s="72"/>
      <c r="F10" s="71"/>
    </row>
    <row r="11" spans="1:6" ht="15" thickBot="1" x14ac:dyDescent="0.25">
      <c r="A11" s="65"/>
      <c r="B11" s="283" t="s">
        <v>316</v>
      </c>
      <c r="C11" s="148">
        <v>677</v>
      </c>
      <c r="D11" s="148">
        <v>1500</v>
      </c>
      <c r="E11" s="72"/>
      <c r="F11" s="71"/>
    </row>
    <row r="12" spans="1:6" ht="15" thickBot="1" x14ac:dyDescent="0.25">
      <c r="A12" s="65"/>
      <c r="B12" s="283" t="s">
        <v>317</v>
      </c>
      <c r="C12" s="149">
        <v>113741</v>
      </c>
      <c r="D12" s="149">
        <v>160400</v>
      </c>
      <c r="E12" s="72"/>
      <c r="F12" s="71"/>
    </row>
    <row r="13" spans="1:6" ht="15" thickBot="1" x14ac:dyDescent="0.25">
      <c r="A13" s="65"/>
      <c r="B13" s="283" t="s">
        <v>318</v>
      </c>
      <c r="C13" s="148">
        <v>31111</v>
      </c>
      <c r="D13" s="148">
        <v>50000</v>
      </c>
      <c r="E13" s="72"/>
      <c r="F13" s="71"/>
    </row>
    <row r="14" spans="1:6" ht="15" thickBot="1" x14ac:dyDescent="0.25">
      <c r="A14" s="65"/>
      <c r="B14" s="283" t="s">
        <v>319</v>
      </c>
      <c r="C14" s="149">
        <v>788</v>
      </c>
      <c r="D14" s="149">
        <v>1500</v>
      </c>
      <c r="E14" s="72"/>
      <c r="F14" s="71"/>
    </row>
    <row r="15" spans="1:6" ht="15" thickBot="1" x14ac:dyDescent="0.25">
      <c r="A15" s="65"/>
      <c r="B15" s="283" t="s">
        <v>320</v>
      </c>
      <c r="C15" s="148">
        <v>343</v>
      </c>
      <c r="D15" s="148">
        <v>780</v>
      </c>
      <c r="E15" s="72"/>
      <c r="F15" s="71"/>
    </row>
    <row r="16" spans="1:6" ht="15" thickBot="1" x14ac:dyDescent="0.25">
      <c r="A16" s="65"/>
      <c r="B16" s="283" t="s">
        <v>321</v>
      </c>
      <c r="C16" s="149">
        <v>711.04</v>
      </c>
      <c r="D16" s="149">
        <v>880</v>
      </c>
      <c r="E16" s="72"/>
      <c r="F16" s="71"/>
    </row>
    <row r="17" spans="1:6" ht="15" thickBot="1" x14ac:dyDescent="0.25">
      <c r="A17" s="65"/>
      <c r="B17" s="283" t="s">
        <v>322</v>
      </c>
      <c r="C17" s="148">
        <v>21600</v>
      </c>
      <c r="D17" s="148">
        <v>36000</v>
      </c>
      <c r="E17" s="72"/>
      <c r="F17" s="71"/>
    </row>
    <row r="18" spans="1:6" ht="15" thickBot="1" x14ac:dyDescent="0.25">
      <c r="A18" s="65"/>
      <c r="B18" s="283" t="s">
        <v>323</v>
      </c>
      <c r="C18" s="149">
        <v>4408</v>
      </c>
      <c r="D18" s="149">
        <v>10018</v>
      </c>
      <c r="E18" s="72"/>
      <c r="F18" s="71"/>
    </row>
    <row r="19" spans="1:6" ht="15" thickBot="1" x14ac:dyDescent="0.25">
      <c r="A19" s="65"/>
      <c r="B19" s="283" t="s">
        <v>113</v>
      </c>
      <c r="C19" s="148">
        <v>1145999</v>
      </c>
      <c r="D19" s="148">
        <v>1165000</v>
      </c>
      <c r="E19" s="72"/>
      <c r="F19" s="71"/>
    </row>
    <row r="20" spans="1:6" ht="15" thickBot="1" x14ac:dyDescent="0.25">
      <c r="A20" s="65"/>
      <c r="B20" s="283" t="s">
        <v>324</v>
      </c>
      <c r="C20" s="149">
        <v>262961</v>
      </c>
      <c r="D20" s="149">
        <v>294430</v>
      </c>
      <c r="E20" s="72"/>
      <c r="F20" s="71"/>
    </row>
    <row r="21" spans="1:6" ht="15" thickBot="1" x14ac:dyDescent="0.25">
      <c r="A21" s="65"/>
      <c r="B21" s="283" t="s">
        <v>325</v>
      </c>
      <c r="C21" s="148">
        <v>103219</v>
      </c>
      <c r="D21" s="148">
        <v>233000</v>
      </c>
      <c r="E21" s="72"/>
      <c r="F21" s="71"/>
    </row>
    <row r="22" spans="1:6" ht="15" thickBot="1" x14ac:dyDescent="0.25">
      <c r="A22" s="65"/>
      <c r="B22" s="283" t="s">
        <v>326</v>
      </c>
      <c r="C22" s="149">
        <v>686778</v>
      </c>
      <c r="D22" s="149">
        <v>1848200</v>
      </c>
      <c r="E22" s="72"/>
      <c r="F22" s="71"/>
    </row>
    <row r="23" spans="1:6" ht="15" thickBot="1" x14ac:dyDescent="0.25">
      <c r="A23" s="65"/>
      <c r="B23" s="283" t="s">
        <v>581</v>
      </c>
      <c r="C23" s="148">
        <v>1008330</v>
      </c>
      <c r="D23" s="148">
        <v>6567000</v>
      </c>
      <c r="E23" s="72"/>
      <c r="F23" s="71"/>
    </row>
    <row r="24" spans="1:6" ht="15" thickBot="1" x14ac:dyDescent="0.25">
      <c r="A24" s="65"/>
      <c r="B24" s="283" t="s">
        <v>327</v>
      </c>
      <c r="C24" s="149">
        <v>103219</v>
      </c>
      <c r="D24" s="149">
        <v>4699000</v>
      </c>
      <c r="E24" s="72"/>
      <c r="F24" s="71"/>
    </row>
    <row r="25" spans="1:6" ht="15" thickBot="1" x14ac:dyDescent="0.25">
      <c r="A25" s="65"/>
      <c r="B25" s="283" t="s">
        <v>328</v>
      </c>
      <c r="C25" s="148">
        <v>104582</v>
      </c>
      <c r="D25" s="148">
        <v>227000</v>
      </c>
      <c r="E25" s="72"/>
      <c r="F25" s="71"/>
    </row>
    <row r="26" spans="1:6" ht="15" thickBot="1" x14ac:dyDescent="0.25">
      <c r="A26" s="65"/>
      <c r="B26" s="283" t="s">
        <v>115</v>
      </c>
      <c r="C26" s="149">
        <v>3002437</v>
      </c>
      <c r="D26" s="149">
        <v>3906000</v>
      </c>
      <c r="E26" s="72"/>
      <c r="F26" s="71"/>
    </row>
    <row r="27" spans="1:6" ht="15" thickBot="1" x14ac:dyDescent="0.25">
      <c r="A27" s="65"/>
      <c r="B27" s="283" t="s">
        <v>116</v>
      </c>
      <c r="C27" s="148">
        <v>2176144</v>
      </c>
      <c r="D27" s="148">
        <v>3387000</v>
      </c>
      <c r="E27" s="72"/>
      <c r="F27" s="71"/>
    </row>
    <row r="28" spans="1:6" ht="15" thickBot="1" x14ac:dyDescent="0.25">
      <c r="A28" s="65"/>
      <c r="B28" s="283" t="s">
        <v>329</v>
      </c>
      <c r="C28" s="149">
        <v>1874062</v>
      </c>
      <c r="D28" s="149">
        <v>3040000</v>
      </c>
      <c r="E28" s="72"/>
      <c r="F28" s="71"/>
    </row>
    <row r="29" spans="1:6" x14ac:dyDescent="0.2">
      <c r="A29" s="65"/>
      <c r="B29" s="65"/>
      <c r="C29" s="65"/>
      <c r="D29" s="65"/>
      <c r="E29" s="65"/>
      <c r="F29" s="71"/>
    </row>
  </sheetData>
  <mergeCells count="1">
    <mergeCell ref="B2:E2"/>
  </mergeCells>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79998168889431442"/>
  </sheetPr>
  <dimension ref="A1:K171"/>
  <sheetViews>
    <sheetView zoomScaleNormal="100" workbookViewId="0"/>
  </sheetViews>
  <sheetFormatPr defaultColWidth="9" defaultRowHeight="12.75" x14ac:dyDescent="0.2"/>
  <cols>
    <col min="1" max="1" width="3.125" style="29" customWidth="1"/>
    <col min="2" max="2" width="30.875" style="29" customWidth="1"/>
    <col min="3" max="3" width="15.75" style="29" customWidth="1"/>
    <col min="4" max="4" width="9" style="29"/>
    <col min="5" max="5" width="24.75" style="29" customWidth="1"/>
    <col min="6" max="6" width="15.75" style="29" customWidth="1"/>
    <col min="7" max="7" width="23.375" style="29" customWidth="1"/>
    <col min="8" max="8" width="14.625" style="29" customWidth="1"/>
    <col min="9" max="9" width="17.375" style="29" customWidth="1"/>
    <col min="10" max="10" width="10.25" style="29" customWidth="1"/>
    <col min="11" max="11" width="11.5" style="29" customWidth="1"/>
    <col min="12" max="12" width="11.375" style="29" customWidth="1"/>
    <col min="13" max="16384" width="9" style="29"/>
  </cols>
  <sheetData>
    <row r="1" spans="1:11" ht="15" x14ac:dyDescent="0.25">
      <c r="A1" s="155"/>
      <c r="B1" s="27"/>
      <c r="C1" s="27"/>
      <c r="D1" s="27"/>
      <c r="E1" s="27"/>
      <c r="F1" s="27"/>
      <c r="G1" s="27"/>
      <c r="H1" s="27"/>
    </row>
    <row r="2" spans="1:11" ht="20.25" thickBot="1" x14ac:dyDescent="0.35">
      <c r="A2" s="27"/>
      <c r="B2" s="286" t="s">
        <v>558</v>
      </c>
      <c r="C2" s="27"/>
      <c r="D2" s="27"/>
      <c r="E2" s="27"/>
      <c r="F2" s="27"/>
      <c r="G2" s="27"/>
      <c r="H2" s="27"/>
    </row>
    <row r="3" spans="1:11" ht="27.75" customHeight="1" thickTop="1" x14ac:dyDescent="0.2">
      <c r="A3" s="27"/>
      <c r="B3" s="376" t="s">
        <v>619</v>
      </c>
      <c r="C3" s="376"/>
      <c r="D3" s="376"/>
      <c r="E3" s="376"/>
      <c r="F3" s="376"/>
      <c r="G3" s="376"/>
      <c r="H3" s="27"/>
    </row>
    <row r="4" spans="1:11" x14ac:dyDescent="0.2">
      <c r="A4" s="27"/>
      <c r="B4" s="27"/>
      <c r="C4" s="27"/>
      <c r="D4" s="27"/>
      <c r="E4" s="27"/>
      <c r="F4" s="27"/>
      <c r="G4" s="27"/>
      <c r="H4" s="27"/>
    </row>
    <row r="5" spans="1:11" ht="19.5" thickBot="1" x14ac:dyDescent="0.3">
      <c r="A5" s="27"/>
      <c r="B5" s="287" t="s">
        <v>86</v>
      </c>
      <c r="C5" s="27"/>
      <c r="D5" s="27"/>
      <c r="E5" s="287" t="s">
        <v>1286</v>
      </c>
      <c r="F5" s="27"/>
      <c r="G5" s="27"/>
      <c r="H5" s="27"/>
    </row>
    <row r="6" spans="1:11" ht="33" customHeight="1" thickTop="1" thickBot="1" x14ac:dyDescent="0.25">
      <c r="A6" s="27"/>
      <c r="B6" s="281" t="s">
        <v>56</v>
      </c>
      <c r="C6" s="281" t="s">
        <v>602</v>
      </c>
      <c r="D6" s="27"/>
      <c r="E6" s="281" t="s">
        <v>56</v>
      </c>
      <c r="F6" s="281" t="s">
        <v>602</v>
      </c>
      <c r="G6" s="281" t="s">
        <v>1238</v>
      </c>
      <c r="H6" s="27"/>
    </row>
    <row r="7" spans="1:11" ht="15" thickBot="1" x14ac:dyDescent="0.25">
      <c r="A7" s="27"/>
      <c r="B7" s="283" t="s">
        <v>80</v>
      </c>
      <c r="C7" s="98">
        <v>2640</v>
      </c>
      <c r="D7" s="27"/>
      <c r="E7" s="283" t="s">
        <v>409</v>
      </c>
      <c r="F7" s="98">
        <v>216</v>
      </c>
      <c r="G7" s="133">
        <v>43525</v>
      </c>
      <c r="H7" s="27"/>
    </row>
    <row r="8" spans="1:11" ht="15" thickBot="1" x14ac:dyDescent="0.25">
      <c r="A8" s="27"/>
      <c r="B8" s="283" t="s">
        <v>245</v>
      </c>
      <c r="C8" s="96">
        <v>2880</v>
      </c>
      <c r="D8" s="27"/>
      <c r="E8" s="283" t="s">
        <v>408</v>
      </c>
      <c r="F8" s="96">
        <v>113</v>
      </c>
      <c r="G8" s="134">
        <v>43313</v>
      </c>
      <c r="H8" s="27"/>
    </row>
    <row r="9" spans="1:11" ht="15" thickBot="1" x14ac:dyDescent="0.25">
      <c r="A9" s="27"/>
      <c r="B9" s="283" t="s">
        <v>85</v>
      </c>
      <c r="C9" s="98">
        <v>1800</v>
      </c>
      <c r="D9" s="27"/>
      <c r="E9" s="283" t="s">
        <v>410</v>
      </c>
      <c r="F9" s="98">
        <v>91</v>
      </c>
      <c r="G9" s="133">
        <v>43344</v>
      </c>
      <c r="H9" s="27"/>
      <c r="J9" s="126"/>
    </row>
    <row r="10" spans="1:11" ht="15" thickBot="1" x14ac:dyDescent="0.25">
      <c r="A10" s="27"/>
      <c r="B10" s="283" t="s">
        <v>89</v>
      </c>
      <c r="C10" s="96">
        <v>1400</v>
      </c>
      <c r="D10" s="27"/>
      <c r="E10" s="283" t="s">
        <v>411</v>
      </c>
      <c r="F10" s="96">
        <v>270</v>
      </c>
      <c r="G10" s="134">
        <v>43282</v>
      </c>
      <c r="H10" s="27"/>
      <c r="J10" s="127"/>
    </row>
    <row r="11" spans="1:11" ht="15" thickBot="1" x14ac:dyDescent="0.25">
      <c r="A11" s="27"/>
      <c r="B11" s="283" t="s">
        <v>90</v>
      </c>
      <c r="C11" s="98">
        <v>1320</v>
      </c>
      <c r="D11" s="27"/>
      <c r="E11" s="283" t="s">
        <v>412</v>
      </c>
      <c r="F11" s="98">
        <v>199</v>
      </c>
      <c r="G11" s="133">
        <v>43282</v>
      </c>
      <c r="H11" s="27"/>
      <c r="J11" s="126"/>
    </row>
    <row r="12" spans="1:11" ht="15" thickBot="1" x14ac:dyDescent="0.25">
      <c r="A12" s="27"/>
      <c r="B12" s="283" t="s">
        <v>91</v>
      </c>
      <c r="C12" s="96">
        <v>700</v>
      </c>
      <c r="D12" s="27"/>
      <c r="E12" s="283" t="s">
        <v>1281</v>
      </c>
      <c r="F12" s="96">
        <v>180</v>
      </c>
      <c r="G12" s="134">
        <v>43344</v>
      </c>
      <c r="H12" s="27"/>
      <c r="J12" s="126"/>
    </row>
    <row r="13" spans="1:11" ht="15" thickBot="1" x14ac:dyDescent="0.25">
      <c r="A13" s="27"/>
      <c r="B13" s="283" t="s">
        <v>92</v>
      </c>
      <c r="C13" s="98">
        <v>840</v>
      </c>
      <c r="D13" s="27"/>
      <c r="E13" s="283" t="s">
        <v>1282</v>
      </c>
      <c r="F13" s="98">
        <v>196</v>
      </c>
      <c r="G13" s="133">
        <v>43647</v>
      </c>
      <c r="H13" s="27"/>
      <c r="J13" s="126"/>
    </row>
    <row r="14" spans="1:11" ht="15" thickBot="1" x14ac:dyDescent="0.25">
      <c r="A14" s="27"/>
      <c r="B14" s="283" t="s">
        <v>246</v>
      </c>
      <c r="C14" s="96">
        <v>1680</v>
      </c>
      <c r="D14" s="27"/>
      <c r="E14" s="283" t="s">
        <v>1283</v>
      </c>
      <c r="F14" s="96">
        <v>80</v>
      </c>
      <c r="G14" s="134">
        <v>43647</v>
      </c>
      <c r="H14" s="27"/>
      <c r="J14" s="126"/>
      <c r="K14" s="128"/>
    </row>
    <row r="15" spans="1:11" ht="15" thickBot="1" x14ac:dyDescent="0.25">
      <c r="A15" s="27"/>
      <c r="B15" s="283" t="s">
        <v>95</v>
      </c>
      <c r="C15" s="98">
        <v>744</v>
      </c>
      <c r="D15" s="27"/>
      <c r="E15" s="283" t="s">
        <v>417</v>
      </c>
      <c r="F15" s="98">
        <v>132</v>
      </c>
      <c r="G15" s="133">
        <v>43252</v>
      </c>
      <c r="H15" s="27"/>
      <c r="J15" s="126"/>
    </row>
    <row r="16" spans="1:11" ht="15" thickBot="1" x14ac:dyDescent="0.25">
      <c r="A16" s="27"/>
      <c r="B16" s="283" t="s">
        <v>96</v>
      </c>
      <c r="C16" s="96">
        <v>852</v>
      </c>
      <c r="D16" s="27"/>
      <c r="E16" s="283" t="s">
        <v>418</v>
      </c>
      <c r="F16" s="96">
        <v>54</v>
      </c>
      <c r="G16" s="134">
        <v>43282</v>
      </c>
      <c r="H16" s="27"/>
      <c r="J16" s="126"/>
    </row>
    <row r="17" spans="1:10" ht="15" thickBot="1" x14ac:dyDescent="0.25">
      <c r="A17" s="27"/>
      <c r="B17" s="283" t="s">
        <v>97</v>
      </c>
      <c r="C17" s="98">
        <v>1460</v>
      </c>
      <c r="D17" s="27"/>
      <c r="E17" s="283" t="s">
        <v>633</v>
      </c>
      <c r="F17" s="98">
        <v>530</v>
      </c>
      <c r="G17" s="133">
        <v>43800</v>
      </c>
      <c r="H17" s="27"/>
      <c r="J17" s="129"/>
    </row>
    <row r="18" spans="1:10" ht="15" thickBot="1" x14ac:dyDescent="0.25">
      <c r="A18" s="27"/>
      <c r="B18" s="283" t="s">
        <v>98</v>
      </c>
      <c r="C18" s="96">
        <v>1400</v>
      </c>
      <c r="D18" s="27"/>
      <c r="E18" s="283" t="s">
        <v>386</v>
      </c>
      <c r="F18" s="96">
        <v>30</v>
      </c>
      <c r="G18" s="134">
        <v>43466</v>
      </c>
      <c r="H18" s="27"/>
      <c r="J18" s="130"/>
    </row>
    <row r="19" spans="1:10" ht="15" thickBot="1" x14ac:dyDescent="0.25">
      <c r="A19" s="27"/>
      <c r="B19" s="283" t="s">
        <v>99</v>
      </c>
      <c r="C19" s="98">
        <v>443</v>
      </c>
      <c r="D19" s="27"/>
      <c r="E19" s="283" t="s">
        <v>387</v>
      </c>
      <c r="F19" s="98">
        <v>50</v>
      </c>
      <c r="G19" s="133">
        <v>43282</v>
      </c>
      <c r="H19" s="27"/>
      <c r="J19" s="131"/>
    </row>
    <row r="20" spans="1:10" ht="15" thickBot="1" x14ac:dyDescent="0.25">
      <c r="A20" s="27"/>
      <c r="B20" s="283" t="s">
        <v>100</v>
      </c>
      <c r="C20" s="96">
        <v>2210</v>
      </c>
      <c r="D20" s="27"/>
      <c r="E20" s="283" t="s">
        <v>391</v>
      </c>
      <c r="F20" s="96">
        <v>150</v>
      </c>
      <c r="G20" s="134">
        <v>43221</v>
      </c>
      <c r="H20" s="27"/>
    </row>
    <row r="21" spans="1:10" ht="15" thickBot="1" x14ac:dyDescent="0.25">
      <c r="A21" s="27"/>
      <c r="B21" s="283" t="s">
        <v>101</v>
      </c>
      <c r="C21" s="98">
        <v>1070</v>
      </c>
      <c r="D21" s="27"/>
      <c r="E21" s="283" t="s">
        <v>392</v>
      </c>
      <c r="F21" s="98">
        <v>58</v>
      </c>
      <c r="G21" s="133">
        <v>43160</v>
      </c>
      <c r="H21" s="27"/>
      <c r="I21" s="83"/>
      <c r="J21" s="106"/>
    </row>
    <row r="22" spans="1:10" ht="15" thickBot="1" x14ac:dyDescent="0.25">
      <c r="A22" s="27"/>
      <c r="B22" s="283" t="s">
        <v>247</v>
      </c>
      <c r="C22" s="96">
        <v>1528</v>
      </c>
      <c r="D22" s="27"/>
      <c r="E22" s="283" t="s">
        <v>220</v>
      </c>
      <c r="F22" s="96">
        <v>25</v>
      </c>
      <c r="G22" s="134">
        <v>43313</v>
      </c>
      <c r="H22" s="27"/>
      <c r="I22" s="83"/>
      <c r="J22" s="106"/>
    </row>
    <row r="23" spans="1:10" ht="15" thickBot="1" x14ac:dyDescent="0.25">
      <c r="A23" s="27"/>
      <c r="B23" s="283" t="s">
        <v>142</v>
      </c>
      <c r="C23" s="98">
        <v>724</v>
      </c>
      <c r="D23" s="27"/>
      <c r="E23" s="283" t="s">
        <v>394</v>
      </c>
      <c r="F23" s="98">
        <v>116</v>
      </c>
      <c r="G23" s="133">
        <v>43221</v>
      </c>
      <c r="H23" s="27"/>
      <c r="I23" s="83"/>
      <c r="J23" s="106"/>
    </row>
    <row r="24" spans="1:10" ht="15" thickBot="1" x14ac:dyDescent="0.25">
      <c r="A24" s="27"/>
      <c r="B24" s="283" t="s">
        <v>1210</v>
      </c>
      <c r="C24" s="96">
        <v>109</v>
      </c>
      <c r="D24" s="27"/>
      <c r="E24" s="283" t="s">
        <v>656</v>
      </c>
      <c r="F24" s="96">
        <v>65</v>
      </c>
      <c r="G24" s="134">
        <v>43466</v>
      </c>
      <c r="H24" s="27"/>
      <c r="I24" s="83"/>
      <c r="J24" s="106"/>
    </row>
    <row r="25" spans="1:10" ht="15" thickBot="1" x14ac:dyDescent="0.25">
      <c r="A25" s="27"/>
      <c r="B25" s="283" t="s">
        <v>144</v>
      </c>
      <c r="C25" s="98">
        <v>440</v>
      </c>
      <c r="D25" s="27"/>
      <c r="E25" s="283" t="s">
        <v>395</v>
      </c>
      <c r="F25" s="98">
        <v>125</v>
      </c>
      <c r="G25" s="133">
        <v>43191</v>
      </c>
      <c r="H25" s="27"/>
      <c r="I25" s="83"/>
      <c r="J25" s="106"/>
    </row>
    <row r="26" spans="1:10" ht="15" thickBot="1" x14ac:dyDescent="0.25">
      <c r="A26" s="27"/>
      <c r="B26" s="283" t="s">
        <v>145</v>
      </c>
      <c r="C26" s="96">
        <v>688</v>
      </c>
      <c r="D26" s="27"/>
      <c r="E26" s="283" t="s">
        <v>396</v>
      </c>
      <c r="F26" s="96">
        <v>53</v>
      </c>
      <c r="G26" s="134">
        <v>43160</v>
      </c>
      <c r="H26" s="27"/>
      <c r="I26" s="83"/>
      <c r="J26" s="106"/>
    </row>
    <row r="27" spans="1:10" ht="15" thickBot="1" x14ac:dyDescent="0.25">
      <c r="A27" s="27"/>
      <c r="B27" s="283" t="s">
        <v>146</v>
      </c>
      <c r="C27" s="98">
        <v>37</v>
      </c>
      <c r="D27" s="27"/>
      <c r="E27" s="283" t="s">
        <v>397</v>
      </c>
      <c r="F27" s="98">
        <v>58</v>
      </c>
      <c r="G27" s="133">
        <v>43160</v>
      </c>
      <c r="H27" s="27"/>
      <c r="I27" s="83"/>
      <c r="J27" s="106"/>
    </row>
    <row r="28" spans="1:10" ht="15" thickBot="1" x14ac:dyDescent="0.25">
      <c r="A28" s="27"/>
      <c r="B28" s="283" t="s">
        <v>147</v>
      </c>
      <c r="C28" s="96">
        <v>1023</v>
      </c>
      <c r="D28" s="27"/>
      <c r="E28" s="283" t="s">
        <v>398</v>
      </c>
      <c r="F28" s="96">
        <v>88</v>
      </c>
      <c r="G28" s="134">
        <v>43252</v>
      </c>
      <c r="H28" s="27"/>
      <c r="I28" s="83"/>
      <c r="J28" s="106"/>
    </row>
    <row r="29" spans="1:10" ht="15" thickBot="1" x14ac:dyDescent="0.25">
      <c r="A29" s="27"/>
      <c r="B29" s="283" t="s">
        <v>148</v>
      </c>
      <c r="C29" s="98">
        <v>100</v>
      </c>
      <c r="D29" s="27"/>
      <c r="E29" s="283" t="s">
        <v>399</v>
      </c>
      <c r="F29" s="98">
        <v>55</v>
      </c>
      <c r="G29" s="133">
        <v>43191</v>
      </c>
      <c r="H29" s="27"/>
      <c r="I29" s="83"/>
      <c r="J29" s="106"/>
    </row>
    <row r="30" spans="1:10" ht="15" thickBot="1" x14ac:dyDescent="0.25">
      <c r="A30" s="27"/>
      <c r="B30" s="283" t="s">
        <v>149</v>
      </c>
      <c r="C30" s="96">
        <v>633</v>
      </c>
      <c r="D30" s="27"/>
      <c r="E30" s="283" t="s">
        <v>400</v>
      </c>
      <c r="F30" s="96">
        <v>90</v>
      </c>
      <c r="G30" s="134">
        <v>43191</v>
      </c>
      <c r="H30" s="27"/>
      <c r="I30" s="83"/>
      <c r="J30" s="106"/>
    </row>
    <row r="31" spans="1:10" ht="15" thickBot="1" x14ac:dyDescent="0.25">
      <c r="A31" s="27"/>
      <c r="B31" s="283" t="s">
        <v>150</v>
      </c>
      <c r="C31" s="98">
        <v>346</v>
      </c>
      <c r="D31" s="27"/>
      <c r="E31" s="283" t="s">
        <v>401</v>
      </c>
      <c r="F31" s="98">
        <v>88</v>
      </c>
      <c r="G31" s="133">
        <v>43132</v>
      </c>
      <c r="H31" s="27"/>
      <c r="I31" s="83"/>
      <c r="J31" s="106"/>
    </row>
    <row r="32" spans="1:10" ht="15" thickBot="1" x14ac:dyDescent="0.25">
      <c r="A32" s="27"/>
      <c r="B32" s="283" t="s">
        <v>151</v>
      </c>
      <c r="C32" s="96">
        <v>68</v>
      </c>
      <c r="D32" s="27"/>
      <c r="E32" s="283" t="s">
        <v>402</v>
      </c>
      <c r="F32" s="96">
        <v>81</v>
      </c>
      <c r="G32" s="134">
        <v>43191</v>
      </c>
      <c r="H32" s="27"/>
      <c r="I32" s="83"/>
      <c r="J32" s="106"/>
    </row>
    <row r="33" spans="1:10" ht="15" thickBot="1" x14ac:dyDescent="0.25">
      <c r="A33" s="27"/>
      <c r="B33" s="283" t="s">
        <v>1211</v>
      </c>
      <c r="C33" s="98">
        <v>365</v>
      </c>
      <c r="D33" s="27"/>
      <c r="E33" s="283" t="s">
        <v>403</v>
      </c>
      <c r="F33" s="98">
        <v>110</v>
      </c>
      <c r="G33" s="133">
        <v>43313</v>
      </c>
      <c r="H33" s="27"/>
      <c r="I33" s="83"/>
      <c r="J33" s="106"/>
    </row>
    <row r="34" spans="1:10" ht="15" thickBot="1" x14ac:dyDescent="0.25">
      <c r="A34" s="27"/>
      <c r="B34" s="283" t="s">
        <v>153</v>
      </c>
      <c r="C34" s="96">
        <f>'Seasonal ratings'!D35</f>
        <v>243</v>
      </c>
      <c r="D34" s="27"/>
      <c r="E34" s="283" t="s">
        <v>659</v>
      </c>
      <c r="F34" s="96">
        <v>220</v>
      </c>
      <c r="G34" s="134">
        <v>43466</v>
      </c>
      <c r="H34" s="27"/>
      <c r="I34" s="83"/>
      <c r="J34" s="106"/>
    </row>
    <row r="35" spans="1:10" ht="15" thickBot="1" x14ac:dyDescent="0.25">
      <c r="A35" s="27"/>
      <c r="B35" s="283" t="s">
        <v>155</v>
      </c>
      <c r="C35" s="98">
        <v>180</v>
      </c>
      <c r="D35" s="27"/>
      <c r="E35" s="283" t="s">
        <v>1284</v>
      </c>
      <c r="F35" s="98">
        <v>43</v>
      </c>
      <c r="G35" s="133">
        <v>43466</v>
      </c>
      <c r="H35" s="27"/>
      <c r="I35" s="83"/>
      <c r="J35" s="106"/>
    </row>
    <row r="36" spans="1:10" ht="15" thickBot="1" x14ac:dyDescent="0.25">
      <c r="A36" s="27"/>
      <c r="B36" s="283" t="s">
        <v>156</v>
      </c>
      <c r="C36" s="96">
        <v>162</v>
      </c>
      <c r="D36" s="27"/>
      <c r="E36" s="283" t="s">
        <v>222</v>
      </c>
      <c r="F36" s="98">
        <v>110</v>
      </c>
      <c r="G36" s="133">
        <v>43344</v>
      </c>
      <c r="H36" s="27"/>
      <c r="I36" s="83"/>
      <c r="J36" s="106"/>
    </row>
    <row r="37" spans="1:10" ht="15" thickBot="1" x14ac:dyDescent="0.25">
      <c r="A37" s="27"/>
      <c r="B37" s="283" t="s">
        <v>157</v>
      </c>
      <c r="C37" s="98">
        <v>84</v>
      </c>
      <c r="D37" s="27"/>
      <c r="E37" s="283" t="s">
        <v>625</v>
      </c>
      <c r="F37" s="96">
        <v>15</v>
      </c>
      <c r="G37" s="134">
        <v>43435</v>
      </c>
      <c r="H37" s="27"/>
      <c r="I37" s="83"/>
      <c r="J37" s="106"/>
    </row>
    <row r="38" spans="1:10" ht="15" thickBot="1" x14ac:dyDescent="0.25">
      <c r="A38" s="27"/>
      <c r="B38" s="283" t="s">
        <v>158</v>
      </c>
      <c r="C38" s="96">
        <v>224</v>
      </c>
      <c r="D38" s="27"/>
      <c r="E38" s="283" t="s">
        <v>626</v>
      </c>
      <c r="F38" s="98">
        <v>43</v>
      </c>
      <c r="G38" s="133">
        <v>43435</v>
      </c>
      <c r="H38" s="27"/>
      <c r="I38" s="83"/>
      <c r="J38" s="106"/>
    </row>
    <row r="39" spans="1:10" ht="15" thickBot="1" x14ac:dyDescent="0.25">
      <c r="A39" s="27"/>
      <c r="B39" s="283" t="s">
        <v>159</v>
      </c>
      <c r="C39" s="98">
        <v>255</v>
      </c>
      <c r="D39" s="27"/>
      <c r="E39" s="283" t="s">
        <v>627</v>
      </c>
      <c r="F39" s="96">
        <v>100</v>
      </c>
      <c r="G39" s="134">
        <v>43466</v>
      </c>
      <c r="H39" s="27"/>
      <c r="I39" s="83"/>
      <c r="J39" s="106"/>
    </row>
    <row r="40" spans="1:10" ht="15" thickBot="1" x14ac:dyDescent="0.25">
      <c r="A40" s="27"/>
      <c r="B40" s="283" t="s">
        <v>160</v>
      </c>
      <c r="C40" s="96">
        <v>340</v>
      </c>
      <c r="D40" s="27"/>
      <c r="E40" s="283" t="s">
        <v>629</v>
      </c>
      <c r="F40" s="98">
        <v>453</v>
      </c>
      <c r="G40" s="133">
        <v>43617</v>
      </c>
      <c r="H40" s="27"/>
      <c r="I40" s="83"/>
      <c r="J40" s="106"/>
    </row>
    <row r="41" spans="1:10" ht="15" thickBot="1" x14ac:dyDescent="0.25">
      <c r="A41" s="27"/>
      <c r="B41" s="283" t="s">
        <v>161</v>
      </c>
      <c r="C41" s="98">
        <v>584</v>
      </c>
      <c r="D41" s="27"/>
      <c r="E41" s="283" t="s">
        <v>1285</v>
      </c>
      <c r="F41" s="96">
        <v>126</v>
      </c>
      <c r="G41" s="134">
        <v>43374</v>
      </c>
      <c r="H41" s="27"/>
      <c r="I41" s="83"/>
      <c r="J41" s="106"/>
    </row>
    <row r="42" spans="1:10" ht="15" thickBot="1" x14ac:dyDescent="0.25">
      <c r="A42" s="27"/>
      <c r="B42" s="283" t="s">
        <v>162</v>
      </c>
      <c r="C42" s="96">
        <v>510</v>
      </c>
      <c r="D42" s="27"/>
      <c r="E42" s="283" t="s">
        <v>652</v>
      </c>
      <c r="F42" s="98">
        <v>119</v>
      </c>
      <c r="G42" s="133">
        <v>43313</v>
      </c>
      <c r="H42" s="27"/>
      <c r="I42" s="83"/>
      <c r="J42" s="106"/>
    </row>
    <row r="43" spans="1:10" ht="15" thickBot="1" x14ac:dyDescent="0.25">
      <c r="A43" s="27"/>
      <c r="B43" s="283" t="s">
        <v>163</v>
      </c>
      <c r="C43" s="98">
        <v>336</v>
      </c>
      <c r="D43" s="27"/>
      <c r="E43" s="283" t="s">
        <v>653</v>
      </c>
      <c r="F43" s="96">
        <v>100</v>
      </c>
      <c r="G43" s="134">
        <v>43647</v>
      </c>
      <c r="H43" s="27"/>
      <c r="I43" s="83"/>
      <c r="J43" s="106"/>
    </row>
    <row r="44" spans="1:10" ht="15" thickBot="1" x14ac:dyDescent="0.25">
      <c r="A44" s="27"/>
      <c r="B44" s="283" t="s">
        <v>164</v>
      </c>
      <c r="C44" s="96">
        <v>216</v>
      </c>
      <c r="D44" s="27"/>
      <c r="E44" s="283" t="s">
        <v>654</v>
      </c>
      <c r="F44" s="98">
        <v>167</v>
      </c>
      <c r="G44" s="133">
        <v>43313</v>
      </c>
      <c r="H44" s="27"/>
      <c r="I44" s="83"/>
      <c r="J44" s="106"/>
    </row>
    <row r="45" spans="1:10" ht="15" thickBot="1" x14ac:dyDescent="0.25">
      <c r="A45" s="27"/>
      <c r="B45" s="283" t="s">
        <v>165</v>
      </c>
      <c r="C45" s="98">
        <v>143</v>
      </c>
      <c r="D45" s="27"/>
      <c r="E45" s="283" t="s">
        <v>655</v>
      </c>
      <c r="F45" s="96">
        <v>58</v>
      </c>
      <c r="G45" s="134">
        <v>43221</v>
      </c>
      <c r="H45" s="27"/>
      <c r="I45" s="83"/>
      <c r="J45" s="106"/>
    </row>
    <row r="46" spans="1:10" ht="15" thickBot="1" x14ac:dyDescent="0.25">
      <c r="A46" s="27"/>
      <c r="B46" s="283" t="s">
        <v>166</v>
      </c>
      <c r="C46" s="96">
        <v>84</v>
      </c>
      <c r="D46" s="27"/>
      <c r="E46" s="44" t="s">
        <v>1287</v>
      </c>
      <c r="F46" s="27"/>
      <c r="G46" s="27"/>
      <c r="H46" s="27"/>
      <c r="I46" s="83"/>
      <c r="J46" s="106"/>
    </row>
    <row r="47" spans="1:10" ht="15" thickBot="1" x14ac:dyDescent="0.25">
      <c r="A47" s="27"/>
      <c r="B47" s="283" t="s">
        <v>167</v>
      </c>
      <c r="C47" s="98">
        <v>90</v>
      </c>
      <c r="D47" s="27"/>
      <c r="E47" s="27"/>
      <c r="F47" s="27"/>
      <c r="G47" s="27"/>
      <c r="H47" s="27"/>
      <c r="I47" s="83"/>
      <c r="J47" s="106"/>
    </row>
    <row r="48" spans="1:10" ht="15" thickBot="1" x14ac:dyDescent="0.25">
      <c r="A48" s="27"/>
      <c r="B48" s="283" t="s">
        <v>168</v>
      </c>
      <c r="C48" s="96">
        <v>188</v>
      </c>
      <c r="D48" s="27"/>
      <c r="E48" s="27"/>
      <c r="F48" s="27"/>
      <c r="G48" s="27"/>
      <c r="H48" s="27"/>
      <c r="I48" s="83"/>
      <c r="J48" s="106"/>
    </row>
    <row r="49" spans="1:10" ht="15" thickBot="1" x14ac:dyDescent="0.25">
      <c r="A49" s="27"/>
      <c r="B49" s="283" t="s">
        <v>169</v>
      </c>
      <c r="C49" s="98">
        <v>474</v>
      </c>
      <c r="D49" s="27"/>
      <c r="E49" s="27"/>
      <c r="F49" s="27"/>
      <c r="G49" s="27"/>
      <c r="H49" s="27"/>
      <c r="I49" s="83"/>
      <c r="J49" s="106"/>
    </row>
    <row r="50" spans="1:10" ht="15" thickBot="1" x14ac:dyDescent="0.25">
      <c r="A50" s="27"/>
      <c r="B50" s="283" t="s">
        <v>170</v>
      </c>
      <c r="C50" s="96">
        <v>220</v>
      </c>
      <c r="D50" s="27"/>
      <c r="E50" s="27"/>
      <c r="F50" s="27"/>
      <c r="G50" s="27"/>
      <c r="H50" s="27"/>
      <c r="I50" s="83"/>
      <c r="J50" s="106"/>
    </row>
    <row r="51" spans="1:10" ht="15" thickBot="1" x14ac:dyDescent="0.25">
      <c r="A51" s="27"/>
      <c r="B51" s="283" t="s">
        <v>171</v>
      </c>
      <c r="C51" s="98">
        <v>480</v>
      </c>
      <c r="D51" s="27"/>
      <c r="E51" s="27"/>
      <c r="F51" s="27"/>
      <c r="G51" s="27"/>
      <c r="H51" s="27"/>
      <c r="I51" s="83"/>
      <c r="J51" s="106"/>
    </row>
    <row r="52" spans="1:10" ht="15" thickBot="1" x14ac:dyDescent="0.25">
      <c r="A52" s="27"/>
      <c r="B52" s="283" t="s">
        <v>172</v>
      </c>
      <c r="C52" s="96">
        <v>800</v>
      </c>
      <c r="D52" s="27"/>
      <c r="E52" s="27"/>
      <c r="F52" s="27"/>
      <c r="G52" s="27"/>
      <c r="H52" s="27"/>
      <c r="I52" s="83"/>
      <c r="J52" s="106"/>
    </row>
    <row r="53" spans="1:10" ht="15" thickBot="1" x14ac:dyDescent="0.25">
      <c r="A53" s="27"/>
      <c r="B53" s="283" t="s">
        <v>173</v>
      </c>
      <c r="C53" s="98">
        <v>105</v>
      </c>
      <c r="D53" s="27"/>
      <c r="E53" s="27"/>
      <c r="F53" s="27"/>
      <c r="G53" s="27"/>
      <c r="H53" s="27"/>
      <c r="I53" s="83"/>
      <c r="J53" s="106"/>
    </row>
    <row r="54" spans="1:10" ht="15" thickBot="1" x14ac:dyDescent="0.25">
      <c r="A54" s="27"/>
      <c r="B54" s="283" t="s">
        <v>611</v>
      </c>
      <c r="C54" s="96">
        <v>208</v>
      </c>
      <c r="D54" s="27"/>
      <c r="E54" s="27"/>
      <c r="F54" s="27"/>
      <c r="G54" s="27"/>
      <c r="H54" s="27"/>
      <c r="I54" s="83"/>
      <c r="J54" s="106"/>
    </row>
    <row r="55" spans="1:10" ht="15" thickBot="1" x14ac:dyDescent="0.25">
      <c r="A55" s="27"/>
      <c r="B55" s="283" t="s">
        <v>612</v>
      </c>
      <c r="C55" s="98">
        <v>58</v>
      </c>
      <c r="D55" s="27"/>
      <c r="E55" s="27"/>
      <c r="F55" s="27"/>
      <c r="G55" s="27"/>
      <c r="H55" s="27"/>
      <c r="I55" s="83"/>
      <c r="J55" s="106"/>
    </row>
    <row r="56" spans="1:10" ht="15" thickBot="1" x14ac:dyDescent="0.25">
      <c r="A56" s="27"/>
      <c r="B56" s="283" t="s">
        <v>175</v>
      </c>
      <c r="C56" s="96">
        <v>50</v>
      </c>
      <c r="D56" s="27"/>
      <c r="E56" s="27"/>
      <c r="F56" s="27"/>
      <c r="G56" s="27"/>
      <c r="H56" s="27"/>
      <c r="I56" s="83"/>
      <c r="J56" s="106"/>
    </row>
    <row r="57" spans="1:10" ht="15" thickBot="1" x14ac:dyDescent="0.25">
      <c r="A57" s="27"/>
      <c r="B57" s="283" t="s">
        <v>176</v>
      </c>
      <c r="C57" s="98">
        <v>34</v>
      </c>
      <c r="D57" s="27"/>
      <c r="E57" s="27"/>
      <c r="F57" s="27"/>
      <c r="G57" s="27"/>
      <c r="H57" s="27"/>
      <c r="I57" s="83"/>
      <c r="J57" s="106"/>
    </row>
    <row r="58" spans="1:10" ht="15" thickBot="1" x14ac:dyDescent="0.25">
      <c r="A58" s="27"/>
      <c r="B58" s="283" t="s">
        <v>177</v>
      </c>
      <c r="C58" s="96">
        <v>423</v>
      </c>
      <c r="D58" s="27"/>
      <c r="E58" s="27"/>
      <c r="F58" s="27"/>
      <c r="G58" s="27"/>
      <c r="H58" s="27"/>
      <c r="I58" s="83"/>
      <c r="J58" s="106"/>
    </row>
    <row r="59" spans="1:10" ht="15" thickBot="1" x14ac:dyDescent="0.25">
      <c r="A59" s="27"/>
      <c r="B59" s="283" t="s">
        <v>178</v>
      </c>
      <c r="C59" s="98">
        <v>50</v>
      </c>
      <c r="D59" s="27"/>
      <c r="E59" s="27"/>
      <c r="F59" s="27"/>
      <c r="G59" s="27"/>
      <c r="H59" s="27"/>
      <c r="I59" s="83"/>
      <c r="J59" s="106"/>
    </row>
    <row r="60" spans="1:10" ht="15" thickBot="1" x14ac:dyDescent="0.25">
      <c r="A60" s="27"/>
      <c r="B60" s="283" t="s">
        <v>179</v>
      </c>
      <c r="C60" s="96">
        <v>20.7</v>
      </c>
      <c r="D60" s="27"/>
      <c r="E60" s="27"/>
      <c r="F60" s="27"/>
      <c r="G60" s="27"/>
      <c r="H60" s="27"/>
      <c r="I60" s="83"/>
      <c r="J60" s="106"/>
    </row>
    <row r="61" spans="1:10" ht="15" thickBot="1" x14ac:dyDescent="0.25">
      <c r="A61" s="27"/>
      <c r="B61" s="283" t="s">
        <v>180</v>
      </c>
      <c r="C61" s="98">
        <v>50</v>
      </c>
      <c r="D61" s="27"/>
      <c r="E61" s="27"/>
      <c r="F61" s="27"/>
      <c r="G61" s="27"/>
      <c r="H61" s="27"/>
      <c r="I61" s="83"/>
      <c r="J61" s="106"/>
    </row>
    <row r="62" spans="1:10" ht="15" thickBot="1" x14ac:dyDescent="0.25">
      <c r="A62" s="27"/>
      <c r="B62" s="283" t="s">
        <v>181</v>
      </c>
      <c r="C62" s="96">
        <v>23.5</v>
      </c>
      <c r="D62" s="27"/>
      <c r="E62" s="27"/>
      <c r="F62" s="27"/>
      <c r="G62" s="27"/>
      <c r="H62" s="27"/>
      <c r="I62" s="83"/>
      <c r="J62" s="106"/>
    </row>
    <row r="63" spans="1:10" ht="15" thickBot="1" x14ac:dyDescent="0.25">
      <c r="A63" s="27"/>
      <c r="B63" s="283" t="s">
        <v>881</v>
      </c>
      <c r="C63" s="98">
        <v>57.6</v>
      </c>
      <c r="D63" s="27"/>
      <c r="E63" s="27"/>
      <c r="F63" s="27"/>
      <c r="G63" s="27"/>
      <c r="H63" s="27"/>
      <c r="I63" s="83"/>
      <c r="J63" s="106"/>
    </row>
    <row r="64" spans="1:10" ht="15" thickBot="1" x14ac:dyDescent="0.25">
      <c r="A64" s="27"/>
      <c r="B64" s="283" t="s">
        <v>182</v>
      </c>
      <c r="C64" s="96">
        <v>63</v>
      </c>
      <c r="D64" s="27"/>
      <c r="E64" s="27"/>
      <c r="F64" s="27"/>
      <c r="G64" s="27"/>
      <c r="H64" s="27"/>
      <c r="I64" s="83"/>
      <c r="J64" s="106"/>
    </row>
    <row r="65" spans="1:10" ht="15" thickBot="1" x14ac:dyDescent="0.25">
      <c r="A65" s="27"/>
      <c r="B65" s="283" t="s">
        <v>104</v>
      </c>
      <c r="C65" s="98">
        <v>80</v>
      </c>
      <c r="D65" s="27"/>
      <c r="E65" s="27"/>
      <c r="F65" s="27"/>
      <c r="G65" s="27"/>
      <c r="H65" s="27"/>
      <c r="I65" s="83"/>
      <c r="J65" s="106"/>
    </row>
    <row r="66" spans="1:10" ht="15" thickBot="1" x14ac:dyDescent="0.25">
      <c r="A66" s="27"/>
      <c r="B66" s="283" t="s">
        <v>105</v>
      </c>
      <c r="C66" s="96">
        <v>68</v>
      </c>
      <c r="D66" s="27"/>
      <c r="E66" s="27"/>
      <c r="F66" s="27"/>
      <c r="G66" s="27"/>
      <c r="H66" s="27"/>
      <c r="I66" s="83"/>
    </row>
    <row r="67" spans="1:10" ht="15" thickBot="1" x14ac:dyDescent="0.25">
      <c r="A67" s="27"/>
      <c r="B67" s="283" t="s">
        <v>106</v>
      </c>
      <c r="C67" s="98">
        <v>58</v>
      </c>
      <c r="D67" s="27"/>
      <c r="E67" s="27"/>
      <c r="F67" s="27"/>
      <c r="G67" s="27"/>
      <c r="H67" s="27"/>
      <c r="I67" s="83"/>
    </row>
    <row r="68" spans="1:10" ht="15" thickBot="1" x14ac:dyDescent="0.25">
      <c r="A68" s="27"/>
      <c r="B68" s="283" t="s">
        <v>107</v>
      </c>
      <c r="C68" s="96">
        <v>240</v>
      </c>
      <c r="D68" s="27"/>
      <c r="E68" s="27"/>
      <c r="F68" s="27"/>
      <c r="G68" s="27"/>
      <c r="H68" s="27"/>
    </row>
    <row r="69" spans="1:10" ht="15" thickBot="1" x14ac:dyDescent="0.25">
      <c r="A69" s="27"/>
      <c r="B69" s="283" t="s">
        <v>108</v>
      </c>
      <c r="C69" s="98">
        <v>328</v>
      </c>
      <c r="D69" s="27"/>
      <c r="E69" s="27"/>
      <c r="F69" s="27"/>
      <c r="G69" s="27"/>
      <c r="H69" s="27"/>
    </row>
    <row r="70" spans="1:10" ht="15" thickBot="1" x14ac:dyDescent="0.25">
      <c r="A70" s="27"/>
      <c r="B70" s="283" t="s">
        <v>109</v>
      </c>
      <c r="C70" s="96">
        <v>288</v>
      </c>
      <c r="D70" s="27"/>
      <c r="E70" s="27"/>
      <c r="F70" s="27"/>
      <c r="G70" s="27"/>
      <c r="H70" s="27"/>
    </row>
    <row r="71" spans="1:10" ht="15" thickBot="1" x14ac:dyDescent="0.25">
      <c r="A71" s="27"/>
      <c r="B71" s="283" t="s">
        <v>110</v>
      </c>
      <c r="C71" s="98">
        <v>1800</v>
      </c>
      <c r="D71" s="27"/>
      <c r="E71" s="27"/>
      <c r="F71" s="27"/>
      <c r="G71" s="27"/>
      <c r="H71" s="27"/>
    </row>
    <row r="72" spans="1:10" ht="15" thickBot="1" x14ac:dyDescent="0.25">
      <c r="A72" s="27"/>
      <c r="B72" s="283" t="s">
        <v>111</v>
      </c>
      <c r="C72" s="96">
        <v>66</v>
      </c>
      <c r="D72" s="27"/>
      <c r="E72" s="27"/>
      <c r="F72" s="27"/>
      <c r="G72" s="27"/>
      <c r="H72" s="27"/>
    </row>
    <row r="73" spans="1:10" ht="15" thickBot="1" x14ac:dyDescent="0.25">
      <c r="A73" s="27"/>
      <c r="B73" s="283" t="s">
        <v>112</v>
      </c>
      <c r="C73" s="98">
        <v>86.4</v>
      </c>
      <c r="D73" s="27"/>
      <c r="E73" s="27"/>
      <c r="F73" s="27"/>
      <c r="G73" s="27"/>
      <c r="H73" s="27"/>
    </row>
    <row r="74" spans="1:10" ht="15" thickBot="1" x14ac:dyDescent="0.25">
      <c r="A74" s="27"/>
      <c r="B74" s="283" t="s">
        <v>113</v>
      </c>
      <c r="C74" s="96">
        <v>500</v>
      </c>
      <c r="D74" s="27"/>
      <c r="E74" s="27"/>
      <c r="F74" s="27"/>
      <c r="G74" s="27"/>
      <c r="H74" s="27"/>
    </row>
    <row r="75" spans="1:10" ht="15" thickBot="1" x14ac:dyDescent="0.25">
      <c r="A75" s="27"/>
      <c r="B75" s="283" t="s">
        <v>114</v>
      </c>
      <c r="C75" s="98">
        <v>150</v>
      </c>
      <c r="D75" s="27"/>
      <c r="E75" s="27"/>
      <c r="F75" s="27"/>
      <c r="G75" s="27"/>
      <c r="H75" s="27"/>
    </row>
    <row r="76" spans="1:10" ht="15" thickBot="1" x14ac:dyDescent="0.25">
      <c r="A76" s="27"/>
      <c r="B76" s="283" t="s">
        <v>115</v>
      </c>
      <c r="C76" s="96">
        <v>170</v>
      </c>
      <c r="D76" s="27"/>
      <c r="E76" s="27"/>
      <c r="F76" s="27"/>
      <c r="G76" s="27"/>
      <c r="H76" s="27"/>
    </row>
    <row r="77" spans="1:10" ht="15" thickBot="1" x14ac:dyDescent="0.25">
      <c r="A77" s="27"/>
      <c r="B77" s="283" t="s">
        <v>116</v>
      </c>
      <c r="C77" s="98">
        <v>113</v>
      </c>
      <c r="D77" s="27"/>
      <c r="E77" s="27"/>
      <c r="F77" s="27"/>
      <c r="G77" s="27"/>
      <c r="H77" s="27"/>
    </row>
    <row r="78" spans="1:10" ht="15" thickBot="1" x14ac:dyDescent="0.25">
      <c r="A78" s="27"/>
      <c r="B78" s="283" t="s">
        <v>117</v>
      </c>
      <c r="C78" s="96">
        <v>150</v>
      </c>
      <c r="D78" s="27"/>
      <c r="E78" s="27"/>
      <c r="F78" s="27"/>
      <c r="G78" s="27"/>
      <c r="H78" s="27"/>
    </row>
    <row r="79" spans="1:10" ht="15" thickBot="1" x14ac:dyDescent="0.25">
      <c r="A79" s="27"/>
      <c r="B79" s="283" t="s">
        <v>560</v>
      </c>
      <c r="C79" s="98">
        <v>950</v>
      </c>
      <c r="D79" s="27"/>
      <c r="E79" s="27"/>
      <c r="F79" s="27"/>
      <c r="G79" s="27"/>
      <c r="H79" s="27"/>
    </row>
    <row r="80" spans="1:10" ht="15" thickBot="1" x14ac:dyDescent="0.25">
      <c r="A80" s="27"/>
      <c r="B80" s="283" t="s">
        <v>559</v>
      </c>
      <c r="C80" s="96">
        <v>560</v>
      </c>
      <c r="D80" s="27"/>
      <c r="E80" s="27"/>
      <c r="F80" s="27"/>
      <c r="G80" s="27"/>
      <c r="H80" s="27"/>
    </row>
    <row r="81" spans="1:8" ht="15" thickBot="1" x14ac:dyDescent="0.25">
      <c r="A81" s="27"/>
      <c r="B81" s="283" t="s">
        <v>119</v>
      </c>
      <c r="C81" s="98">
        <v>68</v>
      </c>
      <c r="D81" s="27"/>
      <c r="E81" s="27"/>
      <c r="F81" s="27"/>
      <c r="G81" s="27"/>
      <c r="H81" s="27"/>
    </row>
    <row r="82" spans="1:8" ht="15" thickBot="1" x14ac:dyDescent="0.25">
      <c r="A82" s="27"/>
      <c r="B82" s="283" t="s">
        <v>120</v>
      </c>
      <c r="C82" s="96">
        <v>81</v>
      </c>
      <c r="D82" s="27"/>
      <c r="E82" s="27"/>
      <c r="F82" s="27"/>
      <c r="G82" s="27"/>
      <c r="H82" s="27"/>
    </row>
    <row r="83" spans="1:8" ht="15" thickBot="1" x14ac:dyDescent="0.25">
      <c r="A83" s="27"/>
      <c r="B83" s="283" t="s">
        <v>121</v>
      </c>
      <c r="C83" s="98">
        <v>50</v>
      </c>
      <c r="D83" s="27"/>
      <c r="E83" s="27"/>
      <c r="F83" s="27"/>
      <c r="G83" s="27"/>
      <c r="H83" s="27"/>
    </row>
    <row r="84" spans="1:8" ht="15" thickBot="1" x14ac:dyDescent="0.25">
      <c r="A84" s="27"/>
      <c r="B84" s="283" t="s">
        <v>122</v>
      </c>
      <c r="C84" s="96">
        <v>95</v>
      </c>
      <c r="D84" s="27"/>
      <c r="E84" s="27"/>
      <c r="F84" s="27"/>
      <c r="G84" s="27"/>
      <c r="H84" s="27"/>
    </row>
    <row r="85" spans="1:8" ht="15" thickBot="1" x14ac:dyDescent="0.25">
      <c r="A85" s="27"/>
      <c r="B85" s="283" t="s">
        <v>123</v>
      </c>
      <c r="C85" s="98">
        <v>63</v>
      </c>
      <c r="D85" s="27"/>
      <c r="E85" s="27"/>
      <c r="F85" s="27"/>
      <c r="G85" s="27"/>
      <c r="H85" s="27"/>
    </row>
    <row r="86" spans="1:8" ht="15" thickBot="1" x14ac:dyDescent="0.25">
      <c r="A86" s="27"/>
      <c r="B86" s="283" t="s">
        <v>124</v>
      </c>
      <c r="C86" s="96">
        <v>46</v>
      </c>
      <c r="D86" s="27"/>
      <c r="E86" s="27"/>
      <c r="F86" s="27"/>
      <c r="G86" s="27"/>
      <c r="H86" s="27"/>
    </row>
    <row r="87" spans="1:8" ht="15" thickBot="1" x14ac:dyDescent="0.25">
      <c r="A87" s="27"/>
      <c r="B87" s="283" t="s">
        <v>125</v>
      </c>
      <c r="C87" s="98">
        <f>'Seasonal ratings'!C88</f>
        <v>371</v>
      </c>
      <c r="D87" s="27"/>
      <c r="E87" s="27"/>
      <c r="F87" s="27"/>
      <c r="G87" s="27"/>
      <c r="H87" s="27"/>
    </row>
    <row r="88" spans="1:8" ht="15" thickBot="1" x14ac:dyDescent="0.25">
      <c r="A88" s="27"/>
      <c r="B88" s="283" t="s">
        <v>126</v>
      </c>
      <c r="C88" s="96">
        <v>140</v>
      </c>
      <c r="D88" s="27"/>
      <c r="E88" s="27"/>
      <c r="F88" s="27"/>
      <c r="G88" s="27"/>
      <c r="H88" s="27"/>
    </row>
    <row r="89" spans="1:8" ht="15" thickBot="1" x14ac:dyDescent="0.25">
      <c r="A89" s="27"/>
      <c r="B89" s="283" t="s">
        <v>127</v>
      </c>
      <c r="C89" s="98">
        <v>84</v>
      </c>
      <c r="D89" s="27"/>
      <c r="E89" s="27"/>
      <c r="F89" s="27"/>
      <c r="G89" s="27"/>
      <c r="H89" s="27"/>
    </row>
    <row r="90" spans="1:8" ht="15" thickBot="1" x14ac:dyDescent="0.25">
      <c r="A90" s="27"/>
      <c r="B90" s="283" t="s">
        <v>128</v>
      </c>
      <c r="C90" s="96">
        <v>30</v>
      </c>
      <c r="D90" s="27"/>
      <c r="E90" s="27"/>
      <c r="F90" s="27"/>
      <c r="G90" s="27"/>
      <c r="H90" s="27"/>
    </row>
    <row r="91" spans="1:8" ht="15" thickBot="1" x14ac:dyDescent="0.25">
      <c r="A91" s="27"/>
      <c r="B91" s="283" t="s">
        <v>129</v>
      </c>
      <c r="C91" s="98">
        <v>54</v>
      </c>
      <c r="D91" s="27"/>
      <c r="E91" s="27"/>
      <c r="F91" s="27"/>
      <c r="G91" s="27"/>
      <c r="H91" s="27"/>
    </row>
    <row r="92" spans="1:8" ht="15" thickBot="1" x14ac:dyDescent="0.25">
      <c r="A92" s="27"/>
      <c r="B92" s="283" t="s">
        <v>130</v>
      </c>
      <c r="C92" s="96">
        <v>81</v>
      </c>
      <c r="D92" s="27"/>
      <c r="E92" s="27"/>
      <c r="F92" s="27"/>
      <c r="G92" s="27"/>
      <c r="H92" s="27"/>
    </row>
    <row r="93" spans="1:8" ht="15" thickBot="1" x14ac:dyDescent="0.25">
      <c r="A93" s="27"/>
      <c r="B93" s="283" t="s">
        <v>131</v>
      </c>
      <c r="C93" s="98">
        <v>44</v>
      </c>
      <c r="D93" s="27"/>
      <c r="E93" s="27"/>
      <c r="F93" s="27"/>
      <c r="G93" s="27"/>
      <c r="H93" s="27"/>
    </row>
    <row r="94" spans="1:8" ht="15" thickBot="1" x14ac:dyDescent="0.25">
      <c r="A94" s="27"/>
      <c r="B94" s="283" t="s">
        <v>404</v>
      </c>
      <c r="C94" s="96">
        <v>342</v>
      </c>
      <c r="D94" s="27"/>
      <c r="E94" s="27"/>
      <c r="F94" s="27"/>
      <c r="G94" s="27"/>
      <c r="H94" s="27"/>
    </row>
    <row r="95" spans="1:8" ht="15" thickBot="1" x14ac:dyDescent="0.25">
      <c r="A95" s="27"/>
      <c r="B95" s="283" t="s">
        <v>405</v>
      </c>
      <c r="C95" s="98">
        <v>232</v>
      </c>
      <c r="D95" s="27"/>
      <c r="E95" s="27"/>
      <c r="F95" s="27"/>
      <c r="G95" s="27"/>
      <c r="H95" s="27"/>
    </row>
    <row r="96" spans="1:8" ht="15" thickBot="1" x14ac:dyDescent="0.25">
      <c r="A96" s="27"/>
      <c r="B96" s="283" t="s">
        <v>136</v>
      </c>
      <c r="C96" s="96">
        <v>90</v>
      </c>
      <c r="D96" s="27"/>
      <c r="E96" s="27"/>
      <c r="F96" s="27"/>
      <c r="G96" s="27"/>
      <c r="H96" s="27"/>
    </row>
    <row r="97" spans="1:8" ht="15" thickBot="1" x14ac:dyDescent="0.25">
      <c r="A97" s="27"/>
      <c r="B97" s="283" t="s">
        <v>137</v>
      </c>
      <c r="C97" s="98">
        <v>103</v>
      </c>
      <c r="D97" s="27"/>
      <c r="E97" s="27"/>
      <c r="F97" s="27"/>
      <c r="G97" s="27"/>
      <c r="H97" s="27"/>
    </row>
    <row r="98" spans="1:8" ht="15" thickBot="1" x14ac:dyDescent="0.25">
      <c r="A98" s="27"/>
      <c r="B98" s="283" t="s">
        <v>138</v>
      </c>
      <c r="C98" s="96">
        <v>88</v>
      </c>
      <c r="D98" s="27"/>
      <c r="E98" s="27"/>
      <c r="F98" s="27"/>
      <c r="G98" s="27"/>
      <c r="H98" s="27"/>
    </row>
    <row r="99" spans="1:8" ht="15" thickBot="1" x14ac:dyDescent="0.25">
      <c r="A99" s="27"/>
      <c r="B99" s="283" t="s">
        <v>139</v>
      </c>
      <c r="C99" s="98">
        <v>131</v>
      </c>
      <c r="D99" s="27"/>
      <c r="E99" s="27"/>
      <c r="F99" s="27"/>
      <c r="G99" s="27"/>
      <c r="H99" s="27"/>
    </row>
    <row r="100" spans="1:8" ht="15" thickBot="1" x14ac:dyDescent="0.25">
      <c r="A100" s="27"/>
      <c r="B100" s="283" t="s">
        <v>140</v>
      </c>
      <c r="C100" s="96">
        <v>30.6</v>
      </c>
      <c r="D100" s="27"/>
      <c r="E100" s="27"/>
      <c r="F100" s="27"/>
      <c r="G100" s="27"/>
      <c r="H100" s="27"/>
    </row>
    <row r="101" spans="1:8" ht="15" thickBot="1" x14ac:dyDescent="0.25">
      <c r="A101" s="27"/>
      <c r="B101" s="283" t="s">
        <v>141</v>
      </c>
      <c r="C101" s="98">
        <v>38.400000000000006</v>
      </c>
      <c r="D101" s="27"/>
      <c r="E101" s="27"/>
      <c r="F101" s="27"/>
      <c r="G101" s="27"/>
      <c r="H101" s="27"/>
    </row>
    <row r="102" spans="1:8" ht="15" thickBot="1" x14ac:dyDescent="0.25">
      <c r="A102" s="27"/>
      <c r="B102" s="283" t="s">
        <v>347</v>
      </c>
      <c r="C102" s="96">
        <v>113</v>
      </c>
      <c r="D102" s="27"/>
      <c r="E102" s="27"/>
      <c r="F102" s="27"/>
      <c r="G102" s="27"/>
      <c r="H102" s="27"/>
    </row>
    <row r="103" spans="1:8" ht="15" thickBot="1" x14ac:dyDescent="0.25">
      <c r="A103" s="27"/>
      <c r="B103" s="283" t="s">
        <v>348</v>
      </c>
      <c r="C103" s="98">
        <v>141</v>
      </c>
      <c r="D103" s="27"/>
      <c r="E103" s="27"/>
      <c r="F103" s="27"/>
      <c r="G103" s="27"/>
      <c r="H103" s="27"/>
    </row>
    <row r="104" spans="1:8" ht="15" thickBot="1" x14ac:dyDescent="0.25">
      <c r="A104" s="27"/>
      <c r="B104" s="283" t="s">
        <v>349</v>
      </c>
      <c r="C104" s="96">
        <v>30</v>
      </c>
      <c r="D104" s="27"/>
      <c r="E104" s="27"/>
      <c r="F104" s="27"/>
      <c r="G104" s="27"/>
      <c r="H104" s="27"/>
    </row>
    <row r="105" spans="1:8" ht="15" thickBot="1" x14ac:dyDescent="0.25">
      <c r="A105" s="27"/>
      <c r="B105" s="283" t="s">
        <v>350</v>
      </c>
      <c r="C105" s="98">
        <v>166</v>
      </c>
      <c r="D105" s="27"/>
      <c r="E105" s="27"/>
      <c r="F105" s="27"/>
      <c r="G105" s="27"/>
      <c r="H105" s="27"/>
    </row>
    <row r="106" spans="1:8" ht="15" thickBot="1" x14ac:dyDescent="0.25">
      <c r="A106" s="27"/>
      <c r="B106" s="283" t="s">
        <v>351</v>
      </c>
      <c r="C106" s="96">
        <v>47</v>
      </c>
      <c r="D106" s="27"/>
      <c r="E106" s="27"/>
      <c r="F106" s="27"/>
      <c r="G106" s="27"/>
      <c r="H106" s="27"/>
    </row>
    <row r="107" spans="1:8" ht="15" thickBot="1" x14ac:dyDescent="0.25">
      <c r="A107" s="27"/>
      <c r="B107" s="283" t="s">
        <v>352</v>
      </c>
      <c r="C107" s="98">
        <v>106.8</v>
      </c>
      <c r="D107" s="27"/>
      <c r="E107" s="27"/>
      <c r="F107" s="27"/>
      <c r="G107" s="27"/>
      <c r="H107" s="27"/>
    </row>
    <row r="108" spans="1:8" ht="15" thickBot="1" x14ac:dyDescent="0.25">
      <c r="A108" s="27"/>
      <c r="B108" s="283" t="s">
        <v>353</v>
      </c>
      <c r="C108" s="96">
        <v>48.3</v>
      </c>
      <c r="D108" s="27"/>
      <c r="E108" s="27"/>
      <c r="F108" s="27"/>
      <c r="G108" s="27"/>
      <c r="H108" s="27"/>
    </row>
    <row r="109" spans="1:8" ht="15" thickBot="1" x14ac:dyDescent="0.25">
      <c r="A109" s="27"/>
      <c r="B109" s="283" t="s">
        <v>354</v>
      </c>
      <c r="C109" s="98">
        <v>240</v>
      </c>
      <c r="D109" s="27"/>
      <c r="E109" s="27"/>
      <c r="F109" s="27"/>
      <c r="G109" s="27"/>
      <c r="H109" s="27"/>
    </row>
    <row r="110" spans="1:8" ht="15" thickBot="1" x14ac:dyDescent="0.25">
      <c r="A110" s="27"/>
      <c r="B110" s="283" t="s">
        <v>355</v>
      </c>
      <c r="C110" s="96">
        <v>107</v>
      </c>
      <c r="D110" s="27"/>
      <c r="E110" s="27"/>
      <c r="F110" s="27"/>
      <c r="G110" s="27"/>
      <c r="H110" s="27"/>
    </row>
    <row r="111" spans="1:8" ht="15" thickBot="1" x14ac:dyDescent="0.25">
      <c r="A111" s="27"/>
      <c r="B111" s="283" t="s">
        <v>356</v>
      </c>
      <c r="C111" s="98">
        <v>52.5</v>
      </c>
      <c r="D111" s="27"/>
      <c r="E111" s="27"/>
      <c r="F111" s="27"/>
      <c r="G111" s="27"/>
      <c r="H111" s="27"/>
    </row>
    <row r="112" spans="1:8" ht="15" thickBot="1" x14ac:dyDescent="0.25">
      <c r="A112" s="27"/>
      <c r="B112" s="283" t="s">
        <v>357</v>
      </c>
      <c r="C112" s="96">
        <v>420</v>
      </c>
      <c r="D112" s="27"/>
      <c r="E112" s="27"/>
      <c r="F112" s="27"/>
      <c r="G112" s="27"/>
      <c r="H112" s="27"/>
    </row>
    <row r="113" spans="1:8" ht="15" thickBot="1" x14ac:dyDescent="0.25">
      <c r="A113" s="27"/>
      <c r="B113" s="283" t="s">
        <v>194</v>
      </c>
      <c r="C113" s="98">
        <v>19.5</v>
      </c>
      <c r="D113" s="27"/>
      <c r="E113" s="27"/>
      <c r="F113" s="27"/>
      <c r="G113" s="27"/>
      <c r="H113" s="27"/>
    </row>
    <row r="114" spans="1:8" ht="15" thickBot="1" x14ac:dyDescent="0.25">
      <c r="A114" s="27"/>
      <c r="B114" s="283" t="s">
        <v>358</v>
      </c>
      <c r="C114" s="96">
        <v>131</v>
      </c>
      <c r="D114" s="27"/>
      <c r="E114" s="27"/>
      <c r="F114" s="27"/>
      <c r="G114" s="27"/>
      <c r="H114" s="27"/>
    </row>
    <row r="115" spans="1:8" ht="15" thickBot="1" x14ac:dyDescent="0.25">
      <c r="A115" s="27"/>
      <c r="B115" s="283" t="s">
        <v>359</v>
      </c>
      <c r="C115" s="98">
        <v>63</v>
      </c>
      <c r="D115" s="27"/>
      <c r="E115" s="27"/>
      <c r="F115" s="27"/>
      <c r="G115" s="27"/>
      <c r="H115" s="27"/>
    </row>
    <row r="116" spans="1:8" ht="15" thickBot="1" x14ac:dyDescent="0.25">
      <c r="A116" s="27"/>
      <c r="B116" s="283" t="s">
        <v>360</v>
      </c>
      <c r="C116" s="96">
        <v>30</v>
      </c>
      <c r="D116" s="27"/>
      <c r="E116" s="27"/>
      <c r="F116" s="27"/>
      <c r="G116" s="27"/>
      <c r="H116" s="27"/>
    </row>
    <row r="117" spans="1:8" ht="15" thickBot="1" x14ac:dyDescent="0.25">
      <c r="A117" s="27"/>
      <c r="B117" s="283" t="s">
        <v>361</v>
      </c>
      <c r="C117" s="98">
        <v>58</v>
      </c>
      <c r="D117" s="27"/>
      <c r="E117" s="27"/>
      <c r="F117" s="27"/>
      <c r="G117" s="27"/>
      <c r="H117" s="27"/>
    </row>
    <row r="118" spans="1:8" ht="15" thickBot="1" x14ac:dyDescent="0.25">
      <c r="A118" s="27"/>
      <c r="B118" s="283" t="s">
        <v>362</v>
      </c>
      <c r="C118" s="96">
        <v>44</v>
      </c>
      <c r="D118" s="27"/>
      <c r="E118" s="27"/>
      <c r="F118" s="27"/>
      <c r="G118" s="27"/>
      <c r="H118" s="27"/>
    </row>
    <row r="119" spans="1:8" ht="15" thickBot="1" x14ac:dyDescent="0.25">
      <c r="A119" s="27"/>
      <c r="B119" s="283" t="s">
        <v>363</v>
      </c>
      <c r="C119" s="98">
        <v>47.2</v>
      </c>
      <c r="D119" s="27"/>
      <c r="E119" s="27"/>
      <c r="F119" s="27"/>
      <c r="G119" s="27"/>
      <c r="H119" s="27"/>
    </row>
    <row r="120" spans="1:8" ht="15" thickBot="1" x14ac:dyDescent="0.25">
      <c r="A120" s="27"/>
      <c r="B120" s="283" t="s">
        <v>364</v>
      </c>
      <c r="C120" s="96">
        <v>192</v>
      </c>
      <c r="D120" s="27"/>
      <c r="E120" s="27"/>
      <c r="F120" s="27"/>
      <c r="G120" s="27"/>
      <c r="H120" s="27"/>
    </row>
    <row r="121" spans="1:8" ht="15" thickBot="1" x14ac:dyDescent="0.25">
      <c r="A121" s="27"/>
      <c r="B121" s="283" t="s">
        <v>365</v>
      </c>
      <c r="C121" s="98">
        <v>46</v>
      </c>
      <c r="D121" s="27"/>
      <c r="E121" s="27"/>
      <c r="F121" s="27"/>
      <c r="G121" s="27"/>
      <c r="H121" s="27"/>
    </row>
    <row r="122" spans="1:8" ht="15" thickBot="1" x14ac:dyDescent="0.25">
      <c r="A122" s="27"/>
      <c r="B122" s="283" t="s">
        <v>366</v>
      </c>
      <c r="C122" s="96">
        <v>66</v>
      </c>
      <c r="D122" s="27"/>
      <c r="E122" s="27"/>
      <c r="F122" s="27"/>
      <c r="G122" s="27"/>
      <c r="H122" s="27"/>
    </row>
    <row r="123" spans="1:8" ht="15" thickBot="1" x14ac:dyDescent="0.25">
      <c r="A123" s="27"/>
      <c r="B123" s="283" t="s">
        <v>367</v>
      </c>
      <c r="C123" s="98">
        <v>57</v>
      </c>
      <c r="D123" s="27"/>
      <c r="E123" s="27"/>
      <c r="F123" s="27"/>
      <c r="G123" s="27"/>
      <c r="H123" s="27"/>
    </row>
    <row r="124" spans="1:8" ht="15" thickBot="1" x14ac:dyDescent="0.25">
      <c r="A124" s="27"/>
      <c r="B124" s="283" t="s">
        <v>368</v>
      </c>
      <c r="C124" s="96">
        <v>95</v>
      </c>
      <c r="D124" s="27"/>
      <c r="E124" s="27"/>
      <c r="F124" s="27"/>
      <c r="G124" s="27"/>
      <c r="H124" s="27"/>
    </row>
    <row r="125" spans="1:8" ht="15" thickBot="1" x14ac:dyDescent="0.25">
      <c r="A125" s="27"/>
      <c r="B125" s="283" t="s">
        <v>369</v>
      </c>
      <c r="C125" s="98">
        <v>74</v>
      </c>
      <c r="D125" s="27"/>
      <c r="E125" s="27"/>
      <c r="F125" s="27"/>
      <c r="G125" s="27"/>
      <c r="H125" s="27"/>
    </row>
    <row r="126" spans="1:8" ht="15" thickBot="1" x14ac:dyDescent="0.25">
      <c r="A126" s="27"/>
      <c r="B126" s="283" t="s">
        <v>370</v>
      </c>
      <c r="C126" s="96">
        <v>132</v>
      </c>
      <c r="D126" s="27"/>
      <c r="E126" s="27"/>
      <c r="F126" s="27"/>
      <c r="G126" s="27"/>
      <c r="H126" s="27"/>
    </row>
    <row r="127" spans="1:8" ht="15" thickBot="1" x14ac:dyDescent="0.25">
      <c r="A127" s="27"/>
      <c r="B127" s="283" t="s">
        <v>371</v>
      </c>
      <c r="C127" s="98">
        <v>53</v>
      </c>
      <c r="D127" s="27"/>
      <c r="E127" s="27"/>
      <c r="F127" s="27"/>
      <c r="G127" s="27"/>
      <c r="H127" s="27"/>
    </row>
    <row r="128" spans="1:8" ht="15" thickBot="1" x14ac:dyDescent="0.25">
      <c r="A128" s="27"/>
      <c r="B128" s="283" t="s">
        <v>372</v>
      </c>
      <c r="C128" s="96">
        <v>100</v>
      </c>
      <c r="D128" s="27"/>
      <c r="E128" s="27"/>
      <c r="F128" s="27"/>
      <c r="G128" s="27"/>
      <c r="H128" s="27"/>
    </row>
    <row r="129" spans="1:8" ht="15" thickBot="1" x14ac:dyDescent="0.25">
      <c r="A129" s="27"/>
      <c r="B129" s="283" t="s">
        <v>406</v>
      </c>
      <c r="C129" s="98">
        <v>100</v>
      </c>
      <c r="D129" s="27"/>
      <c r="E129" s="27"/>
      <c r="F129" s="27"/>
      <c r="G129" s="27"/>
      <c r="H129" s="27"/>
    </row>
    <row r="130" spans="1:8" ht="15" thickBot="1" x14ac:dyDescent="0.25">
      <c r="A130" s="27"/>
      <c r="B130" s="283" t="s">
        <v>419</v>
      </c>
      <c r="C130" s="96">
        <v>109</v>
      </c>
      <c r="D130" s="27"/>
      <c r="E130" s="27"/>
      <c r="F130" s="27"/>
      <c r="G130" s="27"/>
      <c r="H130" s="27"/>
    </row>
    <row r="131" spans="1:8" ht="15" thickBot="1" x14ac:dyDescent="0.25">
      <c r="A131" s="27"/>
      <c r="B131" s="283" t="s">
        <v>373</v>
      </c>
      <c r="C131" s="98">
        <v>81</v>
      </c>
      <c r="D131" s="27"/>
      <c r="E131" s="27"/>
      <c r="F131" s="27"/>
      <c r="G131" s="27"/>
      <c r="H131" s="27"/>
    </row>
    <row r="132" spans="1:8" ht="15" thickBot="1" x14ac:dyDescent="0.25">
      <c r="A132" s="27"/>
      <c r="B132" s="283" t="s">
        <v>374</v>
      </c>
      <c r="C132" s="96">
        <v>159</v>
      </c>
      <c r="D132" s="27"/>
      <c r="E132" s="27"/>
      <c r="F132" s="27"/>
      <c r="G132" s="27"/>
      <c r="H132" s="27"/>
    </row>
    <row r="133" spans="1:8" ht="15" thickBot="1" x14ac:dyDescent="0.25">
      <c r="A133" s="27"/>
      <c r="B133" s="283" t="s">
        <v>375</v>
      </c>
      <c r="C133" s="98">
        <v>39</v>
      </c>
      <c r="D133" s="27"/>
      <c r="E133" s="27"/>
      <c r="F133" s="27"/>
      <c r="G133" s="27"/>
      <c r="H133" s="27"/>
    </row>
    <row r="134" spans="1:8" ht="15" thickBot="1" x14ac:dyDescent="0.25">
      <c r="A134" s="27"/>
      <c r="B134" s="283" t="s">
        <v>376</v>
      </c>
      <c r="C134" s="96">
        <v>70</v>
      </c>
      <c r="D134" s="27"/>
      <c r="E134" s="27"/>
      <c r="F134" s="27"/>
      <c r="G134" s="27"/>
      <c r="H134" s="27"/>
    </row>
    <row r="135" spans="1:8" ht="15" thickBot="1" x14ac:dyDescent="0.25">
      <c r="A135" s="27"/>
      <c r="B135" s="283" t="s">
        <v>377</v>
      </c>
      <c r="C135" s="98">
        <v>99</v>
      </c>
      <c r="D135" s="27"/>
      <c r="E135" s="27"/>
      <c r="F135" s="27"/>
      <c r="G135" s="27"/>
      <c r="H135" s="27"/>
    </row>
    <row r="136" spans="1:8" ht="15" thickBot="1" x14ac:dyDescent="0.25">
      <c r="A136" s="27"/>
      <c r="B136" s="283" t="s">
        <v>378</v>
      </c>
      <c r="C136" s="96">
        <v>144</v>
      </c>
      <c r="D136" s="27"/>
      <c r="E136" s="27"/>
      <c r="F136" s="27"/>
      <c r="G136" s="27"/>
      <c r="H136" s="27"/>
    </row>
    <row r="137" spans="1:8" ht="15" thickBot="1" x14ac:dyDescent="0.25">
      <c r="A137" s="27"/>
      <c r="B137" s="283" t="s">
        <v>379</v>
      </c>
      <c r="C137" s="98">
        <v>126</v>
      </c>
      <c r="D137" s="27"/>
      <c r="E137" s="27"/>
      <c r="F137" s="27"/>
      <c r="G137" s="27"/>
      <c r="H137" s="27"/>
    </row>
    <row r="138" spans="1:8" ht="15" thickBot="1" x14ac:dyDescent="0.25">
      <c r="A138" s="27"/>
      <c r="B138" s="283" t="s">
        <v>380</v>
      </c>
      <c r="C138" s="96">
        <v>35</v>
      </c>
      <c r="D138" s="27"/>
      <c r="E138" s="27"/>
      <c r="F138" s="27"/>
      <c r="G138" s="27"/>
      <c r="H138" s="27"/>
    </row>
    <row r="139" spans="1:8" ht="15" thickBot="1" x14ac:dyDescent="0.25">
      <c r="A139" s="27"/>
      <c r="B139" s="283" t="s">
        <v>381</v>
      </c>
      <c r="C139" s="98">
        <v>131</v>
      </c>
      <c r="D139" s="27"/>
      <c r="E139" s="27"/>
      <c r="F139" s="27"/>
      <c r="G139" s="27"/>
      <c r="H139" s="27"/>
    </row>
    <row r="140" spans="1:8" ht="15" thickBot="1" x14ac:dyDescent="0.25">
      <c r="A140" s="27"/>
      <c r="B140" s="283" t="s">
        <v>407</v>
      </c>
      <c r="C140" s="96">
        <v>19</v>
      </c>
      <c r="D140" s="27"/>
      <c r="E140" s="27"/>
      <c r="F140" s="27"/>
      <c r="G140" s="27"/>
      <c r="H140" s="27"/>
    </row>
    <row r="141" spans="1:8" ht="15" thickBot="1" x14ac:dyDescent="0.25">
      <c r="A141" s="27"/>
      <c r="B141" s="283" t="s">
        <v>382</v>
      </c>
      <c r="C141" s="98">
        <v>91</v>
      </c>
      <c r="D141" s="27"/>
      <c r="E141" s="27"/>
      <c r="F141" s="27"/>
      <c r="G141" s="27"/>
      <c r="H141" s="27"/>
    </row>
    <row r="142" spans="1:8" ht="15" thickBot="1" x14ac:dyDescent="0.25">
      <c r="A142" s="27"/>
      <c r="B142" s="283" t="s">
        <v>383</v>
      </c>
      <c r="C142" s="96">
        <v>168</v>
      </c>
      <c r="D142" s="27"/>
      <c r="E142" s="27"/>
      <c r="F142" s="27"/>
      <c r="G142" s="27"/>
      <c r="H142" s="27"/>
    </row>
    <row r="143" spans="1:8" ht="15" thickBot="1" x14ac:dyDescent="0.25">
      <c r="A143" s="27"/>
      <c r="B143" s="283" t="s">
        <v>384</v>
      </c>
      <c r="C143" s="98">
        <v>140</v>
      </c>
      <c r="D143" s="27"/>
      <c r="E143" s="27"/>
      <c r="F143" s="27"/>
      <c r="G143" s="27"/>
      <c r="H143" s="27"/>
    </row>
    <row r="144" spans="1:8" ht="15" thickBot="1" x14ac:dyDescent="0.25">
      <c r="A144" s="27"/>
      <c r="B144" s="283" t="s">
        <v>385</v>
      </c>
      <c r="C144" s="96">
        <v>53</v>
      </c>
      <c r="D144" s="27"/>
      <c r="E144" s="27"/>
      <c r="F144" s="27"/>
      <c r="G144" s="27"/>
      <c r="H144" s="27"/>
    </row>
    <row r="145" spans="1:8" ht="15" thickBot="1" x14ac:dyDescent="0.25">
      <c r="A145" s="27"/>
      <c r="B145" s="283" t="s">
        <v>388</v>
      </c>
      <c r="C145" s="98">
        <v>56</v>
      </c>
      <c r="D145" s="27"/>
      <c r="E145" s="27"/>
      <c r="F145" s="27"/>
      <c r="G145" s="27"/>
      <c r="H145" s="27"/>
    </row>
    <row r="146" spans="1:8" ht="15" thickBot="1" x14ac:dyDescent="0.25">
      <c r="A146" s="27"/>
      <c r="B146" s="283" t="s">
        <v>389</v>
      </c>
      <c r="C146" s="96">
        <v>102</v>
      </c>
      <c r="D146" s="27"/>
      <c r="E146" s="27"/>
      <c r="F146" s="27"/>
      <c r="G146" s="27"/>
      <c r="H146" s="27"/>
    </row>
    <row r="147" spans="1:8" ht="15" thickBot="1" x14ac:dyDescent="0.25">
      <c r="A147" s="27"/>
      <c r="B147" s="283" t="s">
        <v>390</v>
      </c>
      <c r="C147" s="98">
        <v>91</v>
      </c>
      <c r="D147" s="27"/>
      <c r="E147" s="27"/>
      <c r="F147" s="27"/>
      <c r="G147" s="27"/>
      <c r="H147" s="27"/>
    </row>
    <row r="148" spans="1:8" ht="15" thickBot="1" x14ac:dyDescent="0.25">
      <c r="A148" s="27"/>
      <c r="B148" s="283" t="s">
        <v>393</v>
      </c>
      <c r="C148" s="96">
        <v>50</v>
      </c>
      <c r="D148" s="27"/>
      <c r="E148" s="27"/>
      <c r="F148" s="27"/>
      <c r="G148" s="27"/>
      <c r="H148" s="27"/>
    </row>
    <row r="149" spans="1:8" ht="15" thickBot="1" x14ac:dyDescent="0.25">
      <c r="A149" s="27"/>
      <c r="B149" s="283" t="s">
        <v>413</v>
      </c>
      <c r="C149" s="98">
        <v>175</v>
      </c>
      <c r="D149" s="27"/>
      <c r="E149" s="27"/>
      <c r="F149" s="27"/>
      <c r="G149" s="27"/>
      <c r="H149" s="27"/>
    </row>
    <row r="150" spans="1:8" ht="15" thickBot="1" x14ac:dyDescent="0.25">
      <c r="A150" s="27"/>
      <c r="B150" s="283" t="s">
        <v>416</v>
      </c>
      <c r="C150" s="96">
        <v>31</v>
      </c>
      <c r="D150" s="27"/>
      <c r="E150" s="27"/>
      <c r="F150" s="27"/>
      <c r="G150" s="27"/>
      <c r="H150" s="27"/>
    </row>
    <row r="151" spans="1:8" x14ac:dyDescent="0.2">
      <c r="A151" s="27"/>
      <c r="B151" s="27"/>
      <c r="C151" s="27"/>
      <c r="D151" s="27"/>
      <c r="E151" s="27"/>
      <c r="F151" s="27"/>
      <c r="G151" s="27"/>
      <c r="H151" s="27"/>
    </row>
    <row r="152" spans="1:8" x14ac:dyDescent="0.2">
      <c r="A152" s="27"/>
      <c r="B152" s="44" t="s">
        <v>658</v>
      </c>
      <c r="C152" s="27"/>
      <c r="D152" s="27"/>
      <c r="E152" s="27"/>
      <c r="F152" s="27"/>
      <c r="G152" s="27"/>
      <c r="H152" s="27"/>
    </row>
    <row r="153" spans="1:8" x14ac:dyDescent="0.2">
      <c r="A153" s="27"/>
      <c r="B153" s="44" t="s">
        <v>657</v>
      </c>
      <c r="C153" s="27"/>
      <c r="D153" s="27"/>
      <c r="E153" s="27"/>
      <c r="F153" s="27"/>
      <c r="G153" s="27"/>
      <c r="H153" s="27"/>
    </row>
    <row r="154" spans="1:8" x14ac:dyDescent="0.2">
      <c r="A154" s="27"/>
      <c r="B154" s="27"/>
      <c r="C154" s="27"/>
      <c r="D154" s="27"/>
      <c r="E154" s="27"/>
      <c r="F154" s="27"/>
      <c r="G154" s="27"/>
      <c r="H154" s="27"/>
    </row>
    <row r="156" spans="1:8" x14ac:dyDescent="0.2">
      <c r="B156" s="132"/>
      <c r="C156" s="131"/>
    </row>
    <row r="157" spans="1:8" x14ac:dyDescent="0.2">
      <c r="B157" s="132"/>
      <c r="C157" s="131"/>
    </row>
    <row r="158" spans="1:8" x14ac:dyDescent="0.2">
      <c r="B158" s="132"/>
      <c r="C158" s="131"/>
    </row>
    <row r="159" spans="1:8" x14ac:dyDescent="0.2">
      <c r="B159" s="132"/>
      <c r="C159" s="131"/>
    </row>
    <row r="160" spans="1:8" x14ac:dyDescent="0.2">
      <c r="B160" s="132"/>
      <c r="C160" s="131"/>
    </row>
    <row r="161" spans="2:3" x14ac:dyDescent="0.2">
      <c r="B161" s="132"/>
      <c r="C161" s="131"/>
    </row>
    <row r="162" spans="2:3" x14ac:dyDescent="0.2">
      <c r="B162" s="132"/>
      <c r="C162" s="131"/>
    </row>
    <row r="163" spans="2:3" x14ac:dyDescent="0.2">
      <c r="B163" s="132"/>
      <c r="C163" s="131"/>
    </row>
    <row r="164" spans="2:3" x14ac:dyDescent="0.2">
      <c r="B164" s="132"/>
      <c r="C164" s="131"/>
    </row>
    <row r="165" spans="2:3" x14ac:dyDescent="0.2">
      <c r="B165" s="132"/>
      <c r="C165" s="131"/>
    </row>
    <row r="166" spans="2:3" x14ac:dyDescent="0.2">
      <c r="B166" s="132"/>
      <c r="C166" s="131"/>
    </row>
    <row r="167" spans="2:3" x14ac:dyDescent="0.2">
      <c r="B167" s="132"/>
      <c r="C167" s="131"/>
    </row>
    <row r="168" spans="2:3" x14ac:dyDescent="0.2">
      <c r="B168" s="132"/>
      <c r="C168" s="131"/>
    </row>
    <row r="169" spans="2:3" x14ac:dyDescent="0.2">
      <c r="B169" s="132"/>
      <c r="C169" s="131"/>
    </row>
    <row r="170" spans="2:3" x14ac:dyDescent="0.2">
      <c r="B170" s="132"/>
      <c r="C170" s="131"/>
    </row>
    <row r="171" spans="2:3" x14ac:dyDescent="0.2">
      <c r="B171" s="132"/>
      <c r="C171" s="131"/>
    </row>
  </sheetData>
  <mergeCells count="1">
    <mergeCell ref="B3:G3"/>
  </mergeCells>
  <pageMargins left="0.7" right="0.7" top="0.75" bottom="0.75" header="0.3" footer="0.3"/>
  <pageSetup paperSize="9" scale="92" orientation="portrait" verticalDpi="0" r:id="rId1"/>
  <rowBreaks count="1" manualBreakCount="1">
    <brk id="58" max="7" man="1"/>
  </rowBreaks>
  <colBreaks count="1" manualBreakCount="1">
    <brk id="4" max="153"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79998168889431442"/>
  </sheetPr>
  <dimension ref="A1:J111"/>
  <sheetViews>
    <sheetView zoomScaleNormal="100" workbookViewId="0"/>
  </sheetViews>
  <sheetFormatPr defaultColWidth="9" defaultRowHeight="12.75" x14ac:dyDescent="0.2"/>
  <cols>
    <col min="1" max="1" width="3.125" style="29" customWidth="1"/>
    <col min="2" max="2" width="30.875" style="29" customWidth="1"/>
    <col min="3" max="3" width="12.875" style="29" customWidth="1"/>
    <col min="4" max="4" width="9" style="29"/>
    <col min="5" max="5" width="33.125" style="29" customWidth="1"/>
    <col min="6" max="6" width="18.625" style="29" customWidth="1"/>
    <col min="7" max="7" width="9" style="29"/>
    <col min="8" max="8" width="39.875" style="29" customWidth="1"/>
    <col min="9" max="9" width="17.375" style="29" customWidth="1"/>
    <col min="10" max="10" width="10.25" style="29" customWidth="1"/>
    <col min="11" max="16384" width="9" style="29"/>
  </cols>
  <sheetData>
    <row r="1" spans="1:10" ht="15" x14ac:dyDescent="0.25">
      <c r="A1" s="155"/>
      <c r="B1" s="27"/>
      <c r="C1" s="27"/>
      <c r="D1" s="27"/>
      <c r="E1" s="27"/>
      <c r="F1" s="27"/>
      <c r="G1" s="27"/>
      <c r="H1" s="27"/>
    </row>
    <row r="2" spans="1:10" ht="20.25" thickBot="1" x14ac:dyDescent="0.35">
      <c r="A2" s="27"/>
      <c r="B2" s="286" t="s">
        <v>291</v>
      </c>
      <c r="C2" s="27"/>
      <c r="D2" s="27"/>
      <c r="E2" s="27"/>
      <c r="F2" s="27"/>
      <c r="G2" s="27"/>
      <c r="H2" s="27"/>
    </row>
    <row r="3" spans="1:10" ht="13.5" thickTop="1" x14ac:dyDescent="0.2">
      <c r="A3" s="27"/>
      <c r="B3" s="60" t="s">
        <v>1123</v>
      </c>
      <c r="C3" s="27"/>
      <c r="D3" s="27"/>
      <c r="E3" s="27"/>
      <c r="F3" s="27"/>
      <c r="G3" s="27"/>
      <c r="H3" s="27"/>
    </row>
    <row r="4" spans="1:10" x14ac:dyDescent="0.2">
      <c r="A4" s="27"/>
      <c r="B4" s="27"/>
      <c r="C4" s="27"/>
      <c r="D4" s="27"/>
      <c r="E4" s="27"/>
      <c r="F4" s="27"/>
      <c r="G4" s="27"/>
      <c r="H4" s="27"/>
    </row>
    <row r="5" spans="1:10" ht="19.5" thickBot="1" x14ac:dyDescent="0.3">
      <c r="A5" s="27"/>
      <c r="B5" s="287" t="s">
        <v>1288</v>
      </c>
      <c r="C5" s="27"/>
      <c r="D5" s="27"/>
      <c r="E5" s="287" t="s">
        <v>1239</v>
      </c>
      <c r="F5" s="27"/>
      <c r="G5" s="27"/>
      <c r="H5" s="27"/>
    </row>
    <row r="6" spans="1:10" ht="33" customHeight="1" thickTop="1" thickBot="1" x14ac:dyDescent="0.25">
      <c r="A6" s="27"/>
      <c r="B6" s="281" t="s">
        <v>56</v>
      </c>
      <c r="C6" s="281" t="s">
        <v>562</v>
      </c>
      <c r="D6" s="27"/>
      <c r="E6" s="281" t="s">
        <v>56</v>
      </c>
      <c r="F6" s="281" t="s">
        <v>420</v>
      </c>
      <c r="G6" s="281" t="s">
        <v>421</v>
      </c>
      <c r="H6" s="27"/>
    </row>
    <row r="7" spans="1:10" ht="17.25" thickBot="1" x14ac:dyDescent="0.25">
      <c r="A7" s="27"/>
      <c r="B7" s="283" t="s">
        <v>1245</v>
      </c>
      <c r="C7" s="98">
        <v>2520</v>
      </c>
      <c r="D7" s="27"/>
      <c r="E7" s="283" t="s">
        <v>1240</v>
      </c>
      <c r="F7" s="208" t="s">
        <v>792</v>
      </c>
      <c r="G7" s="208" t="s">
        <v>792</v>
      </c>
      <c r="H7" s="27"/>
      <c r="I7" s="83"/>
      <c r="J7" s="106"/>
    </row>
    <row r="8" spans="1:10" ht="17.25" thickBot="1" x14ac:dyDescent="0.25">
      <c r="A8" s="27"/>
      <c r="B8" s="283" t="s">
        <v>245</v>
      </c>
      <c r="C8" s="96">
        <v>2720</v>
      </c>
      <c r="D8" s="27"/>
      <c r="E8" s="283" t="s">
        <v>1241</v>
      </c>
      <c r="F8" s="137">
        <v>6.7000000000000004E-2</v>
      </c>
      <c r="G8" s="137">
        <v>3.6999999999999998E-2</v>
      </c>
      <c r="H8" s="27"/>
      <c r="I8" s="83"/>
      <c r="J8" s="106"/>
    </row>
    <row r="9" spans="1:10" ht="17.25" thickBot="1" x14ac:dyDescent="0.25">
      <c r="A9" s="27"/>
      <c r="B9" s="283" t="s">
        <v>85</v>
      </c>
      <c r="C9" s="98">
        <v>1800</v>
      </c>
      <c r="D9" s="27"/>
      <c r="E9" s="283" t="s">
        <v>1242</v>
      </c>
      <c r="F9" s="136">
        <v>8.1000000000000003E-2</v>
      </c>
      <c r="G9" s="136">
        <v>7.2999999999999995E-2</v>
      </c>
      <c r="H9" s="27"/>
      <c r="I9" s="83"/>
      <c r="J9" s="106"/>
    </row>
    <row r="10" spans="1:10" ht="17.25" thickBot="1" x14ac:dyDescent="0.25">
      <c r="A10" s="27"/>
      <c r="B10" s="283" t="s">
        <v>89</v>
      </c>
      <c r="C10" s="96">
        <v>1300</v>
      </c>
      <c r="D10" s="27"/>
      <c r="E10" s="283" t="s">
        <v>1243</v>
      </c>
      <c r="F10" s="137">
        <v>9.4E-2</v>
      </c>
      <c r="G10" s="137">
        <v>6.7000000000000004E-2</v>
      </c>
      <c r="H10" s="27"/>
      <c r="I10" s="83"/>
      <c r="J10" s="106"/>
    </row>
    <row r="11" spans="1:10" ht="17.25" thickBot="1" x14ac:dyDescent="0.25">
      <c r="A11" s="27"/>
      <c r="B11" s="283" t="s">
        <v>90</v>
      </c>
      <c r="C11" s="98">
        <v>1320</v>
      </c>
      <c r="D11" s="27"/>
      <c r="E11" s="283" t="s">
        <v>1244</v>
      </c>
      <c r="F11" s="136">
        <v>0.105</v>
      </c>
      <c r="G11" s="136">
        <v>7.2999999999999995E-2</v>
      </c>
      <c r="H11" s="27"/>
      <c r="I11" s="83"/>
      <c r="J11" s="106"/>
    </row>
    <row r="12" spans="1:10" ht="17.25" thickBot="1" x14ac:dyDescent="0.25">
      <c r="A12" s="27"/>
      <c r="B12" s="283" t="s">
        <v>91</v>
      </c>
      <c r="C12" s="96">
        <v>700</v>
      </c>
      <c r="D12" s="27"/>
      <c r="E12" s="283" t="s">
        <v>1289</v>
      </c>
      <c r="F12" s="137">
        <v>0.11</v>
      </c>
      <c r="G12" s="137">
        <v>0.11</v>
      </c>
      <c r="H12" s="27"/>
      <c r="I12" s="83"/>
      <c r="J12" s="106"/>
    </row>
    <row r="13" spans="1:10" ht="15" thickBot="1" x14ac:dyDescent="0.25">
      <c r="A13" s="27"/>
      <c r="B13" s="283" t="s">
        <v>92</v>
      </c>
      <c r="C13" s="98">
        <v>840</v>
      </c>
      <c r="D13" s="27"/>
      <c r="E13" s="283" t="s">
        <v>563</v>
      </c>
      <c r="F13" s="136">
        <v>5.5E-2</v>
      </c>
      <c r="G13" s="136">
        <v>5.5E-2</v>
      </c>
      <c r="H13" s="27"/>
      <c r="I13" s="83"/>
      <c r="J13" s="106"/>
    </row>
    <row r="14" spans="1:10" ht="15" thickBot="1" x14ac:dyDescent="0.25">
      <c r="A14" s="27"/>
      <c r="B14" s="283" t="s">
        <v>246</v>
      </c>
      <c r="C14" s="96">
        <v>1680</v>
      </c>
      <c r="D14" s="27"/>
      <c r="E14" s="283" t="s">
        <v>564</v>
      </c>
      <c r="F14" s="137">
        <v>0</v>
      </c>
      <c r="G14" s="137">
        <v>0</v>
      </c>
      <c r="H14" s="107"/>
      <c r="I14" s="83"/>
      <c r="J14" s="106"/>
    </row>
    <row r="15" spans="1:10" ht="15" thickBot="1" x14ac:dyDescent="0.25">
      <c r="A15" s="27"/>
      <c r="B15" s="283" t="s">
        <v>95</v>
      </c>
      <c r="C15" s="98">
        <v>730</v>
      </c>
      <c r="D15" s="27"/>
      <c r="E15" s="27"/>
      <c r="F15" s="27"/>
      <c r="G15" s="138"/>
      <c r="H15" s="27"/>
      <c r="I15" s="83"/>
      <c r="J15" s="106"/>
    </row>
    <row r="16" spans="1:10" ht="15" thickBot="1" x14ac:dyDescent="0.25">
      <c r="A16" s="27"/>
      <c r="B16" s="283" t="s">
        <v>96</v>
      </c>
      <c r="C16" s="96">
        <v>760</v>
      </c>
      <c r="D16" s="27"/>
      <c r="E16" s="27"/>
      <c r="F16" s="27"/>
      <c r="G16" s="138"/>
      <c r="H16" s="27"/>
      <c r="I16" s="83"/>
      <c r="J16" s="106"/>
    </row>
    <row r="17" spans="1:10" ht="15" thickBot="1" x14ac:dyDescent="0.25">
      <c r="A17" s="27"/>
      <c r="B17" s="283" t="s">
        <v>97</v>
      </c>
      <c r="C17" s="98">
        <v>1460</v>
      </c>
      <c r="D17" s="27"/>
      <c r="E17" s="44" t="s">
        <v>565</v>
      </c>
      <c r="F17" s="27"/>
      <c r="G17" s="139"/>
      <c r="H17" s="27"/>
      <c r="I17" s="83"/>
      <c r="J17" s="106"/>
    </row>
    <row r="18" spans="1:10" ht="15" thickBot="1" x14ac:dyDescent="0.25">
      <c r="A18" s="27"/>
      <c r="B18" s="283" t="s">
        <v>98</v>
      </c>
      <c r="C18" s="96">
        <v>1400</v>
      </c>
      <c r="D18" s="27"/>
      <c r="E18" s="209" t="s">
        <v>1131</v>
      </c>
      <c r="F18" s="27"/>
      <c r="G18" s="140"/>
      <c r="H18" s="27"/>
      <c r="I18" s="83"/>
      <c r="J18" s="106"/>
    </row>
    <row r="19" spans="1:10" ht="15" thickBot="1" x14ac:dyDescent="0.25">
      <c r="A19" s="27"/>
      <c r="B19" s="283" t="s">
        <v>99</v>
      </c>
      <c r="C19" s="98">
        <v>443</v>
      </c>
      <c r="D19" s="27"/>
      <c r="E19" s="209" t="s">
        <v>1128</v>
      </c>
      <c r="F19" s="27"/>
      <c r="G19" s="141"/>
      <c r="H19" s="27"/>
      <c r="I19" s="83"/>
      <c r="J19" s="106"/>
    </row>
    <row r="20" spans="1:10" ht="15" thickBot="1" x14ac:dyDescent="0.25">
      <c r="A20" s="27"/>
      <c r="B20" s="283" t="s">
        <v>100</v>
      </c>
      <c r="C20" s="96">
        <v>2121</v>
      </c>
      <c r="D20" s="27"/>
      <c r="E20" s="44" t="s">
        <v>566</v>
      </c>
      <c r="F20" s="27"/>
      <c r="G20" s="27"/>
      <c r="H20" s="27"/>
      <c r="I20" s="83"/>
      <c r="J20" s="106"/>
    </row>
    <row r="21" spans="1:10" ht="17.25" thickBot="1" x14ac:dyDescent="0.25">
      <c r="A21" s="27"/>
      <c r="B21" s="283" t="s">
        <v>1246</v>
      </c>
      <c r="C21" s="98">
        <v>980</v>
      </c>
      <c r="D21" s="27"/>
      <c r="E21" s="27"/>
      <c r="F21" s="27"/>
      <c r="G21" s="142"/>
      <c r="H21" s="27"/>
      <c r="I21" s="83"/>
      <c r="J21" s="106"/>
    </row>
    <row r="22" spans="1:10" ht="15" thickBot="1" x14ac:dyDescent="0.25">
      <c r="A22" s="27"/>
      <c r="B22" s="283" t="s">
        <v>247</v>
      </c>
      <c r="C22" s="96">
        <v>1420</v>
      </c>
      <c r="D22" s="27"/>
      <c r="E22" s="27"/>
      <c r="F22" s="27"/>
      <c r="G22" s="138"/>
      <c r="H22" s="27"/>
      <c r="I22" s="83"/>
      <c r="J22" s="106"/>
    </row>
    <row r="23" spans="1:10" ht="15" thickBot="1" x14ac:dyDescent="0.25">
      <c r="A23" s="27"/>
      <c r="B23" s="283" t="s">
        <v>142</v>
      </c>
      <c r="C23" s="98">
        <v>648</v>
      </c>
      <c r="D23" s="27"/>
      <c r="E23" s="27"/>
      <c r="F23" s="27"/>
      <c r="G23" s="27"/>
      <c r="H23" s="139"/>
      <c r="I23" s="83"/>
      <c r="J23" s="106"/>
    </row>
    <row r="24" spans="1:10" ht="15" thickBot="1" x14ac:dyDescent="0.25">
      <c r="A24" s="27"/>
      <c r="B24" s="283" t="s">
        <v>143</v>
      </c>
      <c r="C24" s="96">
        <v>162</v>
      </c>
      <c r="D24" s="27"/>
      <c r="E24" s="27"/>
      <c r="F24" s="27"/>
      <c r="G24" s="138"/>
      <c r="H24" s="143"/>
      <c r="I24" s="83"/>
      <c r="J24" s="106"/>
    </row>
    <row r="25" spans="1:10" ht="15" thickBot="1" x14ac:dyDescent="0.25">
      <c r="A25" s="27"/>
      <c r="B25" s="283" t="s">
        <v>144</v>
      </c>
      <c r="C25" s="98">
        <v>378</v>
      </c>
      <c r="D25" s="139"/>
      <c r="E25" s="139"/>
      <c r="F25" s="139"/>
      <c r="G25" s="139"/>
      <c r="H25" s="139"/>
      <c r="I25" s="83"/>
      <c r="J25" s="106"/>
    </row>
    <row r="26" spans="1:10" ht="15" thickBot="1" x14ac:dyDescent="0.25">
      <c r="A26" s="27"/>
      <c r="B26" s="283" t="s">
        <v>145</v>
      </c>
      <c r="C26" s="96">
        <v>640</v>
      </c>
      <c r="D26" s="139"/>
      <c r="E26" s="139"/>
      <c r="F26" s="139"/>
      <c r="G26" s="139"/>
      <c r="H26" s="139"/>
      <c r="I26" s="83"/>
      <c r="J26" s="106"/>
    </row>
    <row r="27" spans="1:10" ht="15" thickBot="1" x14ac:dyDescent="0.25">
      <c r="A27" s="27"/>
      <c r="B27" s="283" t="s">
        <v>146</v>
      </c>
      <c r="C27" s="98">
        <v>34</v>
      </c>
      <c r="D27" s="139"/>
      <c r="E27" s="139"/>
      <c r="F27" s="139"/>
      <c r="G27" s="139"/>
      <c r="H27" s="139"/>
      <c r="I27" s="83"/>
      <c r="J27" s="106"/>
    </row>
    <row r="28" spans="1:10" ht="15" thickBot="1" x14ac:dyDescent="0.25">
      <c r="A28" s="27"/>
      <c r="B28" s="283" t="s">
        <v>147</v>
      </c>
      <c r="C28" s="96">
        <v>966</v>
      </c>
      <c r="D28" s="139"/>
      <c r="E28" s="139"/>
      <c r="F28" s="139"/>
      <c r="G28" s="139"/>
      <c r="H28" s="139"/>
      <c r="I28" s="83"/>
      <c r="J28" s="106"/>
    </row>
    <row r="29" spans="1:10" ht="15" thickBot="1" x14ac:dyDescent="0.25">
      <c r="A29" s="27"/>
      <c r="B29" s="283" t="s">
        <v>148</v>
      </c>
      <c r="C29" s="98">
        <v>90</v>
      </c>
      <c r="D29" s="139"/>
      <c r="E29" s="139"/>
      <c r="F29" s="139"/>
      <c r="G29" s="139"/>
      <c r="H29" s="139"/>
      <c r="I29" s="83"/>
      <c r="J29" s="106"/>
    </row>
    <row r="30" spans="1:10" ht="15" thickBot="1" x14ac:dyDescent="0.25">
      <c r="A30" s="27"/>
      <c r="B30" s="283" t="s">
        <v>149</v>
      </c>
      <c r="C30" s="96">
        <v>580</v>
      </c>
      <c r="D30" s="139"/>
      <c r="E30" s="139"/>
      <c r="F30" s="139"/>
      <c r="G30" s="139"/>
      <c r="H30" s="139"/>
      <c r="I30" s="83"/>
      <c r="J30" s="106"/>
    </row>
    <row r="31" spans="1:10" ht="15" thickBot="1" x14ac:dyDescent="0.25">
      <c r="A31" s="27"/>
      <c r="B31" s="283" t="s">
        <v>150</v>
      </c>
      <c r="C31" s="98">
        <v>281.77999999999997</v>
      </c>
      <c r="D31" s="139"/>
      <c r="E31" s="139"/>
      <c r="F31" s="139"/>
      <c r="G31" s="139"/>
      <c r="H31" s="139"/>
      <c r="I31" s="83"/>
      <c r="J31" s="106"/>
    </row>
    <row r="32" spans="1:10" ht="15" thickBot="1" x14ac:dyDescent="0.25">
      <c r="A32" s="27"/>
      <c r="B32" s="283" t="s">
        <v>151</v>
      </c>
      <c r="C32" s="96">
        <v>54</v>
      </c>
      <c r="D32" s="139"/>
      <c r="E32" s="139"/>
      <c r="F32" s="139"/>
      <c r="G32" s="139"/>
      <c r="H32" s="139"/>
      <c r="I32" s="83"/>
      <c r="J32" s="106"/>
    </row>
    <row r="33" spans="1:10" ht="15" thickBot="1" x14ac:dyDescent="0.25">
      <c r="A33" s="27"/>
      <c r="B33" s="283" t="s">
        <v>152</v>
      </c>
      <c r="C33" s="98">
        <v>365</v>
      </c>
      <c r="D33" s="27"/>
      <c r="E33" s="27"/>
      <c r="F33" s="27"/>
      <c r="G33" s="27"/>
      <c r="H33" s="139"/>
      <c r="I33" s="83"/>
      <c r="J33" s="106"/>
    </row>
    <row r="34" spans="1:10" ht="15" thickBot="1" x14ac:dyDescent="0.25">
      <c r="A34" s="27"/>
      <c r="B34" s="283" t="s">
        <v>153</v>
      </c>
      <c r="C34" s="96">
        <v>233</v>
      </c>
      <c r="D34" s="27"/>
      <c r="E34" s="44"/>
      <c r="F34" s="27"/>
      <c r="G34" s="27"/>
      <c r="H34" s="143"/>
      <c r="I34" s="83"/>
      <c r="J34" s="106"/>
    </row>
    <row r="35" spans="1:10" ht="15" thickBot="1" x14ac:dyDescent="0.25">
      <c r="A35" s="27"/>
      <c r="B35" s="283" t="s">
        <v>155</v>
      </c>
      <c r="C35" s="98">
        <v>180</v>
      </c>
      <c r="D35" s="27"/>
      <c r="E35" s="209"/>
      <c r="F35" s="27"/>
      <c r="G35" s="27"/>
      <c r="H35" s="143"/>
      <c r="I35" s="83"/>
      <c r="J35" s="106"/>
    </row>
    <row r="36" spans="1:10" ht="15" thickBot="1" x14ac:dyDescent="0.25">
      <c r="A36" s="27"/>
      <c r="B36" s="283" t="s">
        <v>156</v>
      </c>
      <c r="C36" s="96">
        <v>134</v>
      </c>
      <c r="D36" s="27"/>
      <c r="E36" s="209"/>
      <c r="F36" s="27"/>
      <c r="G36" s="27"/>
      <c r="H36" s="143"/>
      <c r="I36" s="83"/>
      <c r="J36" s="106"/>
    </row>
    <row r="37" spans="1:10" ht="15" thickBot="1" x14ac:dyDescent="0.25">
      <c r="A37" s="27"/>
      <c r="B37" s="283" t="s">
        <v>157</v>
      </c>
      <c r="C37" s="98">
        <v>78</v>
      </c>
      <c r="D37" s="27"/>
      <c r="E37" s="27"/>
      <c r="F37" s="27"/>
      <c r="G37" s="27"/>
      <c r="H37" s="143"/>
      <c r="I37" s="83"/>
      <c r="J37" s="106"/>
    </row>
    <row r="38" spans="1:10" ht="15" thickBot="1" x14ac:dyDescent="0.25">
      <c r="A38" s="27"/>
      <c r="B38" s="283" t="s">
        <v>158</v>
      </c>
      <c r="C38" s="96">
        <v>192</v>
      </c>
      <c r="D38" s="27"/>
      <c r="E38" s="27"/>
      <c r="F38" s="27"/>
      <c r="G38" s="138"/>
      <c r="H38" s="143"/>
      <c r="I38" s="83"/>
      <c r="J38" s="106"/>
    </row>
    <row r="39" spans="1:10" ht="15" thickBot="1" x14ac:dyDescent="0.25">
      <c r="A39" s="27"/>
      <c r="B39" s="283" t="s">
        <v>159</v>
      </c>
      <c r="C39" s="98">
        <v>216</v>
      </c>
      <c r="D39" s="27"/>
      <c r="E39" s="27"/>
      <c r="F39" s="27"/>
      <c r="G39" s="27"/>
      <c r="H39" s="143"/>
      <c r="I39" s="83"/>
      <c r="J39" s="106"/>
    </row>
    <row r="40" spans="1:10" ht="15" thickBot="1" x14ac:dyDescent="0.25">
      <c r="A40" s="27"/>
      <c r="B40" s="283" t="s">
        <v>160</v>
      </c>
      <c r="C40" s="96">
        <v>300</v>
      </c>
      <c r="D40" s="27"/>
      <c r="E40" s="27"/>
      <c r="F40" s="27"/>
      <c r="G40" s="138"/>
      <c r="H40" s="143"/>
      <c r="I40" s="83"/>
      <c r="J40" s="106"/>
    </row>
    <row r="41" spans="1:10" ht="15" thickBot="1" x14ac:dyDescent="0.25">
      <c r="A41" s="27"/>
      <c r="B41" s="283" t="s">
        <v>161</v>
      </c>
      <c r="C41" s="98">
        <v>518</v>
      </c>
      <c r="D41" s="27"/>
      <c r="E41" s="27"/>
      <c r="F41" s="27"/>
      <c r="G41" s="27"/>
      <c r="H41" s="143"/>
      <c r="J41" s="135"/>
    </row>
    <row r="42" spans="1:10" ht="15" thickBot="1" x14ac:dyDescent="0.25">
      <c r="A42" s="27"/>
      <c r="B42" s="283" t="s">
        <v>162</v>
      </c>
      <c r="C42" s="96">
        <v>475</v>
      </c>
      <c r="D42" s="27"/>
      <c r="E42" s="27"/>
      <c r="F42" s="27"/>
      <c r="G42" s="138"/>
      <c r="H42" s="143"/>
      <c r="J42" s="135"/>
    </row>
    <row r="43" spans="1:10" ht="15" thickBot="1" x14ac:dyDescent="0.25">
      <c r="A43" s="27"/>
      <c r="B43" s="283" t="s">
        <v>163</v>
      </c>
      <c r="C43" s="98">
        <v>270</v>
      </c>
      <c r="D43" s="27"/>
      <c r="E43" s="27"/>
      <c r="F43" s="27"/>
      <c r="G43" s="27"/>
      <c r="H43" s="143"/>
      <c r="J43" s="135"/>
    </row>
    <row r="44" spans="1:10" ht="15" thickBot="1" x14ac:dyDescent="0.25">
      <c r="A44" s="27"/>
      <c r="B44" s="283" t="s">
        <v>164</v>
      </c>
      <c r="C44" s="96">
        <v>193</v>
      </c>
      <c r="D44" s="27"/>
      <c r="E44" s="27"/>
      <c r="F44" s="27"/>
      <c r="G44" s="138"/>
      <c r="H44" s="142"/>
      <c r="J44" s="135"/>
    </row>
    <row r="45" spans="1:10" ht="15" thickBot="1" x14ac:dyDescent="0.25">
      <c r="A45" s="27"/>
      <c r="B45" s="283" t="s">
        <v>165</v>
      </c>
      <c r="C45" s="98">
        <v>112</v>
      </c>
      <c r="D45" s="27"/>
      <c r="E45" s="27"/>
      <c r="F45" s="27"/>
      <c r="G45" s="138"/>
      <c r="H45" s="143"/>
      <c r="J45" s="135"/>
    </row>
    <row r="46" spans="1:10" ht="15" thickBot="1" x14ac:dyDescent="0.25">
      <c r="A46" s="27"/>
      <c r="B46" s="283" t="s">
        <v>166</v>
      </c>
      <c r="C46" s="96">
        <v>68</v>
      </c>
      <c r="D46" s="27"/>
      <c r="E46" s="27"/>
      <c r="F46" s="27"/>
      <c r="G46" s="27"/>
      <c r="H46" s="143"/>
      <c r="J46" s="135"/>
    </row>
    <row r="47" spans="1:10" ht="15" thickBot="1" x14ac:dyDescent="0.25">
      <c r="A47" s="27"/>
      <c r="B47" s="283" t="s">
        <v>167</v>
      </c>
      <c r="C47" s="98">
        <v>68</v>
      </c>
      <c r="D47" s="27"/>
      <c r="E47" s="27"/>
      <c r="F47" s="27"/>
      <c r="G47" s="138"/>
      <c r="H47" s="142"/>
      <c r="J47" s="135"/>
    </row>
    <row r="48" spans="1:10" ht="15" thickBot="1" x14ac:dyDescent="0.25">
      <c r="A48" s="27"/>
      <c r="B48" s="283" t="s">
        <v>168</v>
      </c>
      <c r="C48" s="96">
        <v>172</v>
      </c>
      <c r="D48" s="27"/>
      <c r="E48" s="27"/>
      <c r="F48" s="27"/>
      <c r="G48" s="27"/>
      <c r="H48" s="142"/>
      <c r="J48" s="135"/>
    </row>
    <row r="49" spans="1:10" ht="15" thickBot="1" x14ac:dyDescent="0.25">
      <c r="A49" s="27"/>
      <c r="B49" s="283" t="s">
        <v>169</v>
      </c>
      <c r="C49" s="98">
        <v>458</v>
      </c>
      <c r="D49" s="27"/>
      <c r="E49" s="27"/>
      <c r="F49" s="27"/>
      <c r="G49" s="27"/>
      <c r="H49" s="142"/>
      <c r="J49" s="135"/>
    </row>
    <row r="50" spans="1:10" ht="15" thickBot="1" x14ac:dyDescent="0.25">
      <c r="A50" s="27"/>
      <c r="B50" s="283" t="s">
        <v>170</v>
      </c>
      <c r="C50" s="96">
        <v>186</v>
      </c>
      <c r="D50" s="27"/>
      <c r="E50" s="27"/>
      <c r="F50" s="27"/>
      <c r="G50" s="27"/>
      <c r="H50" s="142"/>
      <c r="J50" s="135"/>
    </row>
    <row r="51" spans="1:10" ht="15" thickBot="1" x14ac:dyDescent="0.25">
      <c r="A51" s="27"/>
      <c r="B51" s="283" t="s">
        <v>171</v>
      </c>
      <c r="C51" s="98">
        <v>480</v>
      </c>
      <c r="D51" s="27"/>
      <c r="E51" s="27"/>
      <c r="F51" s="27"/>
      <c r="G51" s="27"/>
      <c r="H51" s="139"/>
      <c r="J51" s="135"/>
    </row>
    <row r="52" spans="1:10" ht="15" thickBot="1" x14ac:dyDescent="0.25">
      <c r="A52" s="27"/>
      <c r="B52" s="283" t="s">
        <v>172</v>
      </c>
      <c r="C52" s="96">
        <v>780</v>
      </c>
      <c r="D52" s="27"/>
      <c r="E52" s="27"/>
      <c r="F52" s="27"/>
      <c r="G52" s="138"/>
      <c r="H52" s="139"/>
      <c r="J52" s="135"/>
    </row>
    <row r="53" spans="1:10" ht="15" thickBot="1" x14ac:dyDescent="0.25">
      <c r="A53" s="27"/>
      <c r="B53" s="283" t="s">
        <v>173</v>
      </c>
      <c r="C53" s="98">
        <v>105</v>
      </c>
      <c r="D53" s="27"/>
      <c r="E53" s="27"/>
      <c r="F53" s="27"/>
      <c r="G53" s="138"/>
      <c r="H53" s="139"/>
      <c r="J53" s="135"/>
    </row>
    <row r="54" spans="1:10" ht="15" thickBot="1" x14ac:dyDescent="0.25">
      <c r="A54" s="27"/>
      <c r="B54" s="283" t="s">
        <v>611</v>
      </c>
      <c r="C54" s="96">
        <v>208</v>
      </c>
      <c r="D54" s="27"/>
      <c r="E54" s="27"/>
      <c r="F54" s="27"/>
      <c r="G54" s="138"/>
      <c r="H54" s="139"/>
      <c r="J54" s="135"/>
    </row>
    <row r="55" spans="1:10" ht="15" thickBot="1" x14ac:dyDescent="0.25">
      <c r="A55" s="27"/>
      <c r="B55" s="283" t="s">
        <v>612</v>
      </c>
      <c r="C55" s="98">
        <v>58</v>
      </c>
      <c r="D55" s="27"/>
      <c r="E55" s="27"/>
      <c r="F55" s="27"/>
      <c r="G55" s="138"/>
      <c r="H55" s="139"/>
      <c r="J55" s="135"/>
    </row>
    <row r="56" spans="1:10" ht="15" thickBot="1" x14ac:dyDescent="0.25">
      <c r="A56" s="27"/>
      <c r="B56" s="283" t="s">
        <v>175</v>
      </c>
      <c r="C56" s="96">
        <v>44</v>
      </c>
      <c r="D56" s="27"/>
      <c r="E56" s="27"/>
      <c r="F56" s="27"/>
      <c r="G56" s="138"/>
      <c r="H56" s="139"/>
      <c r="J56" s="135"/>
    </row>
    <row r="57" spans="1:10" ht="15" thickBot="1" x14ac:dyDescent="0.25">
      <c r="A57" s="27"/>
      <c r="B57" s="283" t="s">
        <v>176</v>
      </c>
      <c r="C57" s="98">
        <v>34</v>
      </c>
      <c r="D57" s="27"/>
      <c r="E57" s="27"/>
      <c r="F57" s="27"/>
      <c r="G57" s="138"/>
      <c r="H57" s="139"/>
      <c r="J57" s="135"/>
    </row>
    <row r="58" spans="1:10" ht="15" thickBot="1" x14ac:dyDescent="0.25">
      <c r="A58" s="27"/>
      <c r="B58" s="283" t="s">
        <v>177</v>
      </c>
      <c r="C58" s="96">
        <v>398</v>
      </c>
      <c r="D58" s="27"/>
      <c r="E58" s="27"/>
      <c r="F58" s="27"/>
      <c r="G58" s="27"/>
      <c r="H58" s="139"/>
      <c r="J58" s="135"/>
    </row>
    <row r="59" spans="1:10" ht="15" thickBot="1" x14ac:dyDescent="0.25">
      <c r="A59" s="27"/>
      <c r="B59" s="283" t="s">
        <v>178</v>
      </c>
      <c r="C59" s="98">
        <v>50</v>
      </c>
      <c r="D59" s="27"/>
      <c r="E59" s="27"/>
      <c r="F59" s="27"/>
      <c r="G59" s="142"/>
      <c r="H59" s="139"/>
    </row>
    <row r="60" spans="1:10" ht="15" thickBot="1" x14ac:dyDescent="0.25">
      <c r="A60" s="27"/>
      <c r="B60" s="283" t="s">
        <v>179</v>
      </c>
      <c r="C60" s="96">
        <v>20.7</v>
      </c>
      <c r="D60" s="27"/>
      <c r="E60" s="27"/>
      <c r="F60" s="27"/>
      <c r="G60" s="142"/>
      <c r="H60" s="139"/>
    </row>
    <row r="61" spans="1:10" ht="15" thickBot="1" x14ac:dyDescent="0.25">
      <c r="A61" s="27"/>
      <c r="B61" s="283" t="s">
        <v>180</v>
      </c>
      <c r="C61" s="98">
        <v>38</v>
      </c>
      <c r="D61" s="27"/>
      <c r="E61" s="27"/>
      <c r="F61" s="27"/>
      <c r="G61" s="142"/>
      <c r="H61" s="139"/>
      <c r="I61" s="83"/>
      <c r="J61" s="106"/>
    </row>
    <row r="62" spans="1:10" ht="15" thickBot="1" x14ac:dyDescent="0.25">
      <c r="A62" s="27"/>
      <c r="B62" s="283" t="s">
        <v>181</v>
      </c>
      <c r="C62" s="96">
        <v>18</v>
      </c>
      <c r="D62" s="27"/>
      <c r="E62" s="27"/>
      <c r="F62" s="27"/>
      <c r="G62" s="142"/>
      <c r="H62" s="139"/>
      <c r="I62" s="83"/>
      <c r="J62" s="106"/>
    </row>
    <row r="63" spans="1:10" ht="15" thickBot="1" x14ac:dyDescent="0.25">
      <c r="A63" s="27"/>
      <c r="B63" s="283" t="s">
        <v>881</v>
      </c>
      <c r="C63" s="98">
        <v>57.6</v>
      </c>
      <c r="D63" s="27"/>
      <c r="E63" s="27"/>
      <c r="F63" s="27"/>
      <c r="G63" s="27"/>
      <c r="H63" s="139"/>
      <c r="I63" s="83"/>
      <c r="J63" s="106"/>
    </row>
    <row r="64" spans="1:10" ht="15" thickBot="1" x14ac:dyDescent="0.25">
      <c r="A64" s="27"/>
      <c r="B64" s="283" t="s">
        <v>182</v>
      </c>
      <c r="C64" s="96">
        <v>54</v>
      </c>
      <c r="D64" s="27"/>
      <c r="E64" s="27"/>
      <c r="F64" s="27"/>
      <c r="G64" s="27"/>
      <c r="H64" s="139"/>
      <c r="I64" s="83"/>
      <c r="J64" s="106"/>
    </row>
    <row r="65" spans="1:10" ht="15" thickBot="1" x14ac:dyDescent="0.25">
      <c r="A65" s="27"/>
      <c r="B65" s="283" t="s">
        <v>104</v>
      </c>
      <c r="C65" s="98">
        <v>80</v>
      </c>
      <c r="D65" s="27"/>
      <c r="E65" s="27"/>
      <c r="F65" s="27"/>
      <c r="G65" s="27"/>
      <c r="H65" s="139"/>
      <c r="I65" s="83"/>
      <c r="J65" s="106"/>
    </row>
    <row r="66" spans="1:10" ht="15" thickBot="1" x14ac:dyDescent="0.25">
      <c r="A66" s="27"/>
      <c r="B66" s="283" t="s">
        <v>105</v>
      </c>
      <c r="C66" s="96">
        <v>68</v>
      </c>
      <c r="D66" s="27"/>
      <c r="E66" s="27"/>
      <c r="F66" s="27"/>
      <c r="G66" s="27"/>
      <c r="H66" s="139"/>
      <c r="I66" s="83"/>
      <c r="J66" s="106"/>
    </row>
    <row r="67" spans="1:10" ht="15" thickBot="1" x14ac:dyDescent="0.25">
      <c r="A67" s="27"/>
      <c r="B67" s="283" t="s">
        <v>106</v>
      </c>
      <c r="C67" s="98">
        <v>0</v>
      </c>
      <c r="D67" s="27"/>
      <c r="E67" s="27"/>
      <c r="F67" s="27"/>
      <c r="G67" s="27"/>
      <c r="H67" s="139"/>
      <c r="I67" s="83"/>
      <c r="J67" s="106"/>
    </row>
    <row r="68" spans="1:10" ht="15" thickBot="1" x14ac:dyDescent="0.25">
      <c r="A68" s="27"/>
      <c r="B68" s="283" t="s">
        <v>107</v>
      </c>
      <c r="C68" s="96">
        <v>240</v>
      </c>
      <c r="D68" s="27"/>
      <c r="E68" s="27"/>
      <c r="F68" s="27"/>
      <c r="G68" s="27"/>
      <c r="H68" s="139"/>
      <c r="I68" s="83"/>
    </row>
    <row r="69" spans="1:10" ht="15" thickBot="1" x14ac:dyDescent="0.25">
      <c r="A69" s="27"/>
      <c r="B69" s="283" t="s">
        <v>108</v>
      </c>
      <c r="C69" s="98">
        <v>328</v>
      </c>
      <c r="D69" s="27"/>
      <c r="E69" s="27"/>
      <c r="F69" s="27"/>
      <c r="G69" s="27"/>
      <c r="H69" s="27"/>
      <c r="I69" s="83"/>
    </row>
    <row r="70" spans="1:10" ht="15" thickBot="1" x14ac:dyDescent="0.25">
      <c r="A70" s="27"/>
      <c r="B70" s="283" t="s">
        <v>109</v>
      </c>
      <c r="C70" s="96">
        <v>288</v>
      </c>
      <c r="D70" s="27"/>
      <c r="E70" s="27"/>
      <c r="F70" s="27"/>
      <c r="G70" s="27"/>
      <c r="H70" s="27"/>
    </row>
    <row r="71" spans="1:10" ht="15" thickBot="1" x14ac:dyDescent="0.25">
      <c r="A71" s="27"/>
      <c r="B71" s="283" t="s">
        <v>110</v>
      </c>
      <c r="C71" s="98">
        <v>1800</v>
      </c>
      <c r="D71" s="27"/>
      <c r="E71" s="27"/>
      <c r="F71" s="138"/>
      <c r="G71" s="27"/>
      <c r="H71" s="27"/>
    </row>
    <row r="72" spans="1:10" ht="15" thickBot="1" x14ac:dyDescent="0.25">
      <c r="A72" s="27"/>
      <c r="B72" s="283" t="s">
        <v>111</v>
      </c>
      <c r="C72" s="96">
        <v>66</v>
      </c>
      <c r="D72" s="27"/>
      <c r="E72" s="27"/>
      <c r="F72" s="138"/>
      <c r="G72" s="27"/>
      <c r="H72" s="27"/>
    </row>
    <row r="73" spans="1:10" ht="15" thickBot="1" x14ac:dyDescent="0.25">
      <c r="A73" s="27"/>
      <c r="B73" s="283" t="s">
        <v>112</v>
      </c>
      <c r="C73" s="98">
        <v>86.4</v>
      </c>
      <c r="D73" s="27"/>
      <c r="E73" s="27"/>
      <c r="F73" s="142"/>
      <c r="G73" s="27"/>
      <c r="H73" s="27"/>
    </row>
    <row r="74" spans="1:10" ht="15" thickBot="1" x14ac:dyDescent="0.25">
      <c r="A74" s="27"/>
      <c r="B74" s="283" t="s">
        <v>113</v>
      </c>
      <c r="C74" s="96">
        <v>500</v>
      </c>
      <c r="D74" s="27"/>
      <c r="E74" s="27"/>
      <c r="F74" s="142"/>
      <c r="G74" s="27"/>
      <c r="H74" s="27"/>
    </row>
    <row r="75" spans="1:10" ht="15" thickBot="1" x14ac:dyDescent="0.25">
      <c r="A75" s="27"/>
      <c r="B75" s="283" t="s">
        <v>114</v>
      </c>
      <c r="C75" s="98">
        <v>150</v>
      </c>
      <c r="D75" s="27"/>
      <c r="E75" s="27"/>
      <c r="F75" s="142"/>
      <c r="G75" s="27"/>
      <c r="H75" s="27"/>
    </row>
    <row r="76" spans="1:10" ht="15" thickBot="1" x14ac:dyDescent="0.25">
      <c r="A76" s="27"/>
      <c r="B76" s="283" t="s">
        <v>1212</v>
      </c>
      <c r="C76" s="96">
        <v>170</v>
      </c>
      <c r="D76" s="27"/>
      <c r="E76" s="27"/>
      <c r="F76" s="142"/>
      <c r="G76" s="27"/>
      <c r="H76" s="27"/>
    </row>
    <row r="77" spans="1:10" ht="15" thickBot="1" x14ac:dyDescent="0.25">
      <c r="A77" s="27"/>
      <c r="B77" s="283" t="s">
        <v>116</v>
      </c>
      <c r="C77" s="98">
        <v>113</v>
      </c>
      <c r="D77" s="27"/>
      <c r="E77" s="27"/>
      <c r="F77" s="142"/>
      <c r="G77" s="27"/>
      <c r="H77" s="27"/>
    </row>
    <row r="78" spans="1:10" ht="15" thickBot="1" x14ac:dyDescent="0.25">
      <c r="A78" s="27"/>
      <c r="B78" s="283" t="s">
        <v>117</v>
      </c>
      <c r="C78" s="96">
        <v>150</v>
      </c>
      <c r="D78" s="27"/>
      <c r="E78" s="27"/>
      <c r="F78" s="142"/>
      <c r="G78" s="27"/>
      <c r="H78" s="27"/>
    </row>
    <row r="79" spans="1:10" ht="15" thickBot="1" x14ac:dyDescent="0.25">
      <c r="A79" s="27"/>
      <c r="B79" s="283" t="s">
        <v>560</v>
      </c>
      <c r="C79" s="98">
        <v>950</v>
      </c>
      <c r="D79" s="27"/>
      <c r="E79" s="27"/>
      <c r="F79" s="142"/>
      <c r="G79" s="27"/>
      <c r="H79" s="27"/>
    </row>
    <row r="80" spans="1:10" ht="15" thickBot="1" x14ac:dyDescent="0.25">
      <c r="A80" s="27"/>
      <c r="B80" s="283" t="s">
        <v>559</v>
      </c>
      <c r="C80" s="96">
        <v>650</v>
      </c>
      <c r="D80" s="27"/>
      <c r="E80" s="27"/>
      <c r="F80" s="142"/>
      <c r="G80" s="27"/>
      <c r="H80" s="27"/>
    </row>
    <row r="81" spans="1:8" ht="15" thickBot="1" x14ac:dyDescent="0.25">
      <c r="A81" s="27"/>
      <c r="B81" s="283" t="s">
        <v>119</v>
      </c>
      <c r="C81" s="98">
        <v>68</v>
      </c>
      <c r="D81" s="27"/>
      <c r="E81" s="27"/>
      <c r="F81" s="142"/>
      <c r="G81" s="27"/>
      <c r="H81" s="27"/>
    </row>
    <row r="82" spans="1:8" ht="15" thickBot="1" x14ac:dyDescent="0.25">
      <c r="A82" s="27"/>
      <c r="B82" s="283" t="s">
        <v>120</v>
      </c>
      <c r="C82" s="96">
        <v>81</v>
      </c>
      <c r="D82" s="27"/>
      <c r="E82" s="27"/>
      <c r="F82" s="142"/>
      <c r="G82" s="27"/>
      <c r="H82" s="27"/>
    </row>
    <row r="83" spans="1:8" ht="15" thickBot="1" x14ac:dyDescent="0.25">
      <c r="A83" s="27"/>
      <c r="B83" s="283" t="s">
        <v>121</v>
      </c>
      <c r="C83" s="98">
        <v>50</v>
      </c>
      <c r="D83" s="27"/>
      <c r="E83" s="27"/>
      <c r="F83" s="144"/>
      <c r="G83" s="27"/>
      <c r="H83" s="27"/>
    </row>
    <row r="84" spans="1:8" ht="15" thickBot="1" x14ac:dyDescent="0.25">
      <c r="A84" s="27"/>
      <c r="B84" s="283" t="s">
        <v>122</v>
      </c>
      <c r="C84" s="96">
        <v>95</v>
      </c>
      <c r="D84" s="27"/>
      <c r="E84" s="27"/>
      <c r="F84" s="142"/>
      <c r="G84" s="27"/>
      <c r="H84" s="27"/>
    </row>
    <row r="85" spans="1:8" ht="15" thickBot="1" x14ac:dyDescent="0.25">
      <c r="A85" s="27"/>
      <c r="B85" s="283" t="s">
        <v>123</v>
      </c>
      <c r="C85" s="98">
        <v>63</v>
      </c>
      <c r="D85" s="27"/>
      <c r="E85" s="27"/>
      <c r="F85" s="142"/>
      <c r="G85" s="27"/>
      <c r="H85" s="27"/>
    </row>
    <row r="86" spans="1:8" ht="15" thickBot="1" x14ac:dyDescent="0.25">
      <c r="A86" s="27"/>
      <c r="B86" s="283" t="s">
        <v>124</v>
      </c>
      <c r="C86" s="96">
        <v>46</v>
      </c>
      <c r="D86" s="27"/>
      <c r="E86" s="27"/>
      <c r="F86" s="142"/>
      <c r="G86" s="27"/>
      <c r="H86" s="27"/>
    </row>
    <row r="87" spans="1:8" ht="17.25" thickBot="1" x14ac:dyDescent="0.25">
      <c r="A87" s="27"/>
      <c r="B87" s="283" t="s">
        <v>1247</v>
      </c>
      <c r="C87" s="98">
        <v>371</v>
      </c>
      <c r="D87" s="27"/>
      <c r="E87" s="27"/>
      <c r="F87" s="142"/>
      <c r="G87" s="27"/>
      <c r="H87" s="27"/>
    </row>
    <row r="88" spans="1:8" ht="15" thickBot="1" x14ac:dyDescent="0.25">
      <c r="A88" s="27"/>
      <c r="B88" s="283" t="s">
        <v>126</v>
      </c>
      <c r="C88" s="96">
        <v>140</v>
      </c>
      <c r="D88" s="27"/>
      <c r="E88" s="27"/>
      <c r="F88" s="142"/>
      <c r="G88" s="27"/>
      <c r="H88" s="27"/>
    </row>
    <row r="89" spans="1:8" ht="15" thickBot="1" x14ac:dyDescent="0.25">
      <c r="A89" s="27"/>
      <c r="B89" s="283" t="s">
        <v>127</v>
      </c>
      <c r="C89" s="98">
        <v>84</v>
      </c>
      <c r="D89" s="27"/>
      <c r="E89" s="27"/>
      <c r="F89" s="142"/>
      <c r="G89" s="27"/>
      <c r="H89" s="27"/>
    </row>
    <row r="90" spans="1:8" ht="15" thickBot="1" x14ac:dyDescent="0.25">
      <c r="A90" s="27"/>
      <c r="B90" s="283" t="s">
        <v>128</v>
      </c>
      <c r="C90" s="96">
        <v>30</v>
      </c>
      <c r="D90" s="27"/>
      <c r="E90" s="27"/>
      <c r="F90" s="142"/>
      <c r="G90" s="27"/>
      <c r="H90" s="27"/>
    </row>
    <row r="91" spans="1:8" ht="15" thickBot="1" x14ac:dyDescent="0.25">
      <c r="A91" s="27"/>
      <c r="B91" s="283" t="s">
        <v>129</v>
      </c>
      <c r="C91" s="98">
        <v>54</v>
      </c>
      <c r="D91" s="27"/>
      <c r="E91" s="27"/>
      <c r="F91" s="142"/>
      <c r="G91" s="27"/>
      <c r="H91" s="27"/>
    </row>
    <row r="92" spans="1:8" ht="15" thickBot="1" x14ac:dyDescent="0.25">
      <c r="A92" s="27"/>
      <c r="B92" s="283" t="s">
        <v>130</v>
      </c>
      <c r="C92" s="96">
        <v>81</v>
      </c>
      <c r="D92" s="27"/>
      <c r="E92" s="27"/>
      <c r="F92" s="142"/>
      <c r="G92" s="27"/>
      <c r="H92" s="27"/>
    </row>
    <row r="93" spans="1:8" ht="15" thickBot="1" x14ac:dyDescent="0.25">
      <c r="A93" s="27"/>
      <c r="B93" s="283" t="s">
        <v>131</v>
      </c>
      <c r="C93" s="98">
        <v>44</v>
      </c>
      <c r="D93" s="27"/>
      <c r="E93" s="27"/>
      <c r="F93" s="142"/>
      <c r="G93" s="27"/>
      <c r="H93" s="27"/>
    </row>
    <row r="94" spans="1:8" ht="15" thickBot="1" x14ac:dyDescent="0.25">
      <c r="A94" s="27"/>
      <c r="B94" s="283" t="s">
        <v>404</v>
      </c>
      <c r="C94" s="96">
        <v>342</v>
      </c>
      <c r="D94" s="27"/>
      <c r="E94" s="27"/>
      <c r="F94" s="142"/>
      <c r="G94" s="27"/>
      <c r="H94" s="27"/>
    </row>
    <row r="95" spans="1:8" ht="15" thickBot="1" x14ac:dyDescent="0.25">
      <c r="A95" s="27"/>
      <c r="B95" s="283" t="s">
        <v>405</v>
      </c>
      <c r="C95" s="98">
        <v>232</v>
      </c>
      <c r="D95" s="27"/>
      <c r="E95" s="27"/>
      <c r="F95" s="142"/>
      <c r="G95" s="27"/>
      <c r="H95" s="27"/>
    </row>
    <row r="96" spans="1:8" ht="15" thickBot="1" x14ac:dyDescent="0.25">
      <c r="A96" s="27"/>
      <c r="B96" s="283" t="s">
        <v>136</v>
      </c>
      <c r="C96" s="96">
        <v>90</v>
      </c>
      <c r="D96" s="27"/>
      <c r="E96" s="27"/>
      <c r="F96" s="142"/>
      <c r="G96" s="27"/>
      <c r="H96" s="27"/>
    </row>
    <row r="97" spans="1:8" ht="15" thickBot="1" x14ac:dyDescent="0.25">
      <c r="A97" s="27"/>
      <c r="B97" s="283" t="s">
        <v>137</v>
      </c>
      <c r="C97" s="98">
        <v>103</v>
      </c>
      <c r="D97" s="27"/>
      <c r="E97" s="27"/>
      <c r="F97" s="142"/>
      <c r="G97" s="27"/>
      <c r="H97" s="27"/>
    </row>
    <row r="98" spans="1:8" ht="15" thickBot="1" x14ac:dyDescent="0.25">
      <c r="A98" s="27"/>
      <c r="B98" s="283" t="s">
        <v>138</v>
      </c>
      <c r="C98" s="96">
        <v>88</v>
      </c>
      <c r="D98" s="27"/>
      <c r="E98" s="27"/>
      <c r="F98" s="142"/>
      <c r="G98" s="27"/>
      <c r="H98" s="27"/>
    </row>
    <row r="99" spans="1:8" ht="15" thickBot="1" x14ac:dyDescent="0.25">
      <c r="A99" s="27"/>
      <c r="B99" s="283" t="s">
        <v>139</v>
      </c>
      <c r="C99" s="98">
        <v>131</v>
      </c>
      <c r="D99" s="27"/>
      <c r="E99" s="27"/>
      <c r="F99" s="145"/>
      <c r="G99" s="27"/>
      <c r="H99" s="27"/>
    </row>
    <row r="100" spans="1:8" ht="15" thickBot="1" x14ac:dyDescent="0.25">
      <c r="A100" s="27"/>
      <c r="B100" s="283" t="s">
        <v>140</v>
      </c>
      <c r="C100" s="96">
        <v>32</v>
      </c>
      <c r="D100" s="27"/>
      <c r="E100" s="27"/>
      <c r="F100" s="142"/>
      <c r="G100" s="27"/>
      <c r="H100" s="27"/>
    </row>
    <row r="101" spans="1:8" ht="15" thickBot="1" x14ac:dyDescent="0.25">
      <c r="A101" s="27"/>
      <c r="B101" s="283" t="s">
        <v>141</v>
      </c>
      <c r="C101" s="98">
        <v>40</v>
      </c>
      <c r="D101" s="27"/>
      <c r="E101" s="27"/>
      <c r="F101" s="142"/>
      <c r="G101" s="27"/>
      <c r="H101" s="27"/>
    </row>
    <row r="102" spans="1:8" ht="15" thickBot="1" x14ac:dyDescent="0.25">
      <c r="A102" s="27"/>
      <c r="B102" s="283" t="s">
        <v>409</v>
      </c>
      <c r="C102" s="96">
        <v>216</v>
      </c>
      <c r="D102" s="27"/>
      <c r="E102" s="27"/>
      <c r="F102" s="142"/>
      <c r="G102" s="27"/>
      <c r="H102" s="27"/>
    </row>
    <row r="103" spans="1:8" ht="15" thickBot="1" x14ac:dyDescent="0.25">
      <c r="A103" s="27"/>
      <c r="B103" s="283" t="s">
        <v>286</v>
      </c>
      <c r="C103" s="98">
        <v>300</v>
      </c>
      <c r="D103" s="27"/>
      <c r="E103" s="27"/>
      <c r="F103" s="142"/>
      <c r="G103" s="27"/>
      <c r="H103" s="27"/>
    </row>
    <row r="104" spans="1:8" ht="15" thickBot="1" x14ac:dyDescent="0.25">
      <c r="A104" s="27"/>
      <c r="B104" s="283" t="s">
        <v>287</v>
      </c>
      <c r="C104" s="96">
        <v>400</v>
      </c>
      <c r="D104" s="27"/>
      <c r="E104" s="27"/>
      <c r="F104" s="142"/>
      <c r="G104" s="27"/>
      <c r="H104" s="27"/>
    </row>
    <row r="105" spans="1:8" ht="15" thickBot="1" x14ac:dyDescent="0.25">
      <c r="A105" s="27"/>
      <c r="B105" s="283" t="s">
        <v>567</v>
      </c>
      <c r="C105" s="98">
        <v>25</v>
      </c>
      <c r="D105" s="27"/>
      <c r="E105" s="27"/>
      <c r="F105" s="142"/>
      <c r="G105" s="27"/>
      <c r="H105" s="27"/>
    </row>
    <row r="106" spans="1:8" x14ac:dyDescent="0.2">
      <c r="A106" s="27"/>
      <c r="B106" s="27"/>
      <c r="C106" s="27"/>
      <c r="D106" s="27"/>
      <c r="E106" s="27"/>
      <c r="F106" s="142"/>
      <c r="G106" s="27"/>
      <c r="H106" s="27"/>
    </row>
    <row r="107" spans="1:8" x14ac:dyDescent="0.2">
      <c r="A107" s="27"/>
      <c r="B107" s="44" t="s">
        <v>963</v>
      </c>
      <c r="C107" s="27"/>
      <c r="D107" s="27"/>
      <c r="E107" s="27"/>
      <c r="F107" s="142"/>
      <c r="G107" s="27"/>
      <c r="H107" s="27"/>
    </row>
    <row r="108" spans="1:8" x14ac:dyDescent="0.2">
      <c r="A108" s="27"/>
      <c r="B108" s="44" t="s">
        <v>964</v>
      </c>
      <c r="C108" s="27"/>
      <c r="D108" s="27"/>
      <c r="E108" s="27"/>
      <c r="F108" s="142"/>
      <c r="G108" s="27"/>
      <c r="H108" s="27"/>
    </row>
    <row r="109" spans="1:8" x14ac:dyDescent="0.2">
      <c r="A109" s="27"/>
      <c r="B109" s="44" t="s">
        <v>965</v>
      </c>
      <c r="C109" s="27"/>
      <c r="D109" s="27"/>
      <c r="E109" s="27"/>
      <c r="F109" s="142"/>
      <c r="G109" s="27"/>
      <c r="H109" s="27"/>
    </row>
    <row r="110" spans="1:8" x14ac:dyDescent="0.2">
      <c r="A110" s="27"/>
      <c r="B110" s="27"/>
      <c r="C110" s="27"/>
      <c r="D110" s="27"/>
      <c r="E110" s="27"/>
      <c r="F110" s="142"/>
      <c r="G110" s="27"/>
      <c r="H110" s="27"/>
    </row>
    <row r="111" spans="1:8" x14ac:dyDescent="0.2">
      <c r="A111" s="27"/>
      <c r="B111" s="27"/>
      <c r="C111" s="27"/>
      <c r="D111" s="27"/>
      <c r="E111" s="27"/>
      <c r="F111" s="27"/>
      <c r="G111" s="27"/>
      <c r="H111" s="27"/>
    </row>
  </sheetData>
  <pageMargins left="0.7" right="0.7" top="0.75" bottom="0.75" header="0.3" footer="0.3"/>
  <pageSetup paperSize="9" scale="92" orientation="portrait" verticalDpi="0" r:id="rId1"/>
  <colBreaks count="1" manualBreakCount="1">
    <brk id="4" max="110"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tint="0.79998168889431442"/>
  </sheetPr>
  <dimension ref="A1:K53"/>
  <sheetViews>
    <sheetView workbookViewId="0"/>
  </sheetViews>
  <sheetFormatPr defaultColWidth="9" defaultRowHeight="14.25" x14ac:dyDescent="0.2"/>
  <cols>
    <col min="1" max="1" width="3" style="55" customWidth="1"/>
    <col min="2" max="2" width="13.25" style="55" customWidth="1"/>
    <col min="3" max="3" width="9.375" style="55" customWidth="1"/>
    <col min="4" max="4" width="3.125" style="55" customWidth="1"/>
    <col min="5" max="5" width="15.375" style="55" customWidth="1"/>
    <col min="6" max="6" width="9" style="55"/>
    <col min="7" max="7" width="47.375" style="55" customWidth="1"/>
    <col min="8" max="8" width="3.125" style="55" customWidth="1"/>
    <col min="9" max="9" width="25.375" style="55" customWidth="1"/>
    <col min="10" max="10" width="12.125" style="55" customWidth="1"/>
    <col min="11" max="11" width="3.125" style="55" customWidth="1"/>
    <col min="12" max="16384" width="9" style="55"/>
  </cols>
  <sheetData>
    <row r="1" spans="1:11" x14ac:dyDescent="0.2">
      <c r="A1" s="60"/>
      <c r="B1" s="60"/>
      <c r="C1" s="60"/>
      <c r="D1" s="60"/>
      <c r="E1" s="60"/>
      <c r="F1" s="60"/>
      <c r="G1" s="60"/>
      <c r="H1" s="60"/>
      <c r="I1" s="60"/>
      <c r="J1" s="60"/>
      <c r="K1" s="60"/>
    </row>
    <row r="2" spans="1:11" ht="20.25" thickBot="1" x14ac:dyDescent="0.35">
      <c r="A2" s="60"/>
      <c r="B2" s="340" t="s">
        <v>1058</v>
      </c>
      <c r="C2" s="340"/>
      <c r="D2" s="340"/>
      <c r="E2" s="60"/>
      <c r="F2" s="60"/>
      <c r="G2" s="60"/>
      <c r="H2" s="60"/>
      <c r="I2" s="60"/>
      <c r="J2" s="60"/>
      <c r="K2" s="60"/>
    </row>
    <row r="3" spans="1:11" ht="15" thickTop="1" x14ac:dyDescent="0.2">
      <c r="A3" s="60"/>
      <c r="B3" s="60" t="s">
        <v>1059</v>
      </c>
      <c r="C3" s="60"/>
      <c r="D3" s="60"/>
      <c r="E3" s="60"/>
      <c r="F3" s="60"/>
      <c r="G3" s="60"/>
      <c r="H3" s="60"/>
      <c r="I3" s="60"/>
      <c r="J3" s="60"/>
      <c r="K3" s="60"/>
    </row>
    <row r="4" spans="1:11" ht="15" thickBot="1" x14ac:dyDescent="0.25">
      <c r="A4" s="60"/>
      <c r="B4" s="60"/>
      <c r="C4" s="60"/>
      <c r="D4" s="60"/>
      <c r="E4" s="60"/>
      <c r="F4" s="60"/>
      <c r="G4" s="60"/>
      <c r="H4" s="60"/>
      <c r="I4" s="60"/>
      <c r="J4" s="60"/>
      <c r="K4" s="60"/>
    </row>
    <row r="5" spans="1:11" ht="43.5" thickBot="1" x14ac:dyDescent="0.25">
      <c r="A5" s="60"/>
      <c r="B5" s="281" t="s">
        <v>1060</v>
      </c>
      <c r="C5" s="281" t="s">
        <v>1061</v>
      </c>
      <c r="D5" s="60"/>
      <c r="E5" s="281" t="s">
        <v>56</v>
      </c>
      <c r="F5" s="281" t="s">
        <v>1062</v>
      </c>
      <c r="G5" s="281" t="s">
        <v>1063</v>
      </c>
      <c r="H5" s="60"/>
      <c r="I5" s="281" t="s">
        <v>56</v>
      </c>
      <c r="J5" s="281" t="s">
        <v>1064</v>
      </c>
      <c r="K5" s="60"/>
    </row>
    <row r="6" spans="1:11" ht="15" thickBot="1" x14ac:dyDescent="0.25">
      <c r="A6" s="60"/>
      <c r="B6" s="283" t="s">
        <v>1065</v>
      </c>
      <c r="C6" s="105">
        <v>310.5</v>
      </c>
      <c r="D6" s="60"/>
      <c r="E6" s="283" t="s">
        <v>144</v>
      </c>
      <c r="F6" s="117">
        <v>0.4</v>
      </c>
      <c r="G6" s="318">
        <v>44013</v>
      </c>
      <c r="H6" s="60"/>
      <c r="I6" s="283" t="s">
        <v>85</v>
      </c>
      <c r="J6" s="117">
        <v>0.5</v>
      </c>
      <c r="K6" s="60"/>
    </row>
    <row r="7" spans="1:11" ht="15" thickBot="1" x14ac:dyDescent="0.25">
      <c r="A7" s="60"/>
      <c r="B7" s="283" t="s">
        <v>1066</v>
      </c>
      <c r="C7" s="104">
        <v>310.5</v>
      </c>
      <c r="D7" s="60"/>
      <c r="E7" s="283" t="s">
        <v>148</v>
      </c>
      <c r="F7" s="118">
        <v>0.5</v>
      </c>
      <c r="G7" s="319">
        <v>44013</v>
      </c>
      <c r="H7" s="60"/>
      <c r="I7" s="283" t="s">
        <v>251</v>
      </c>
      <c r="J7" s="118">
        <v>0.5</v>
      </c>
      <c r="K7" s="60"/>
    </row>
    <row r="8" spans="1:11" ht="15" thickBot="1" x14ac:dyDescent="0.25">
      <c r="A8" s="60"/>
      <c r="B8" s="283" t="s">
        <v>1067</v>
      </c>
      <c r="C8" s="105">
        <v>310.5</v>
      </c>
      <c r="D8" s="60"/>
      <c r="E8" s="283" t="s">
        <v>149</v>
      </c>
      <c r="F8" s="117">
        <v>0.5</v>
      </c>
      <c r="G8" s="318">
        <v>44013</v>
      </c>
      <c r="H8" s="60"/>
      <c r="I8" s="60"/>
      <c r="J8" s="60"/>
      <c r="K8" s="60"/>
    </row>
    <row r="9" spans="1:11" ht="15" thickBot="1" x14ac:dyDescent="0.25">
      <c r="A9" s="60"/>
      <c r="B9" s="283" t="s">
        <v>1068</v>
      </c>
      <c r="C9" s="104">
        <v>310.5</v>
      </c>
      <c r="D9" s="60"/>
      <c r="E9" s="283" t="s">
        <v>153</v>
      </c>
      <c r="F9" s="118">
        <v>0.25</v>
      </c>
      <c r="G9" s="319">
        <v>44013</v>
      </c>
      <c r="H9" s="60"/>
      <c r="I9" s="60"/>
      <c r="J9" s="60"/>
      <c r="K9" s="60"/>
    </row>
    <row r="10" spans="1:11" ht="15" thickBot="1" x14ac:dyDescent="0.25">
      <c r="A10" s="60"/>
      <c r="B10" s="283" t="s">
        <v>1069</v>
      </c>
      <c r="C10" s="105">
        <v>230</v>
      </c>
      <c r="D10" s="60"/>
      <c r="E10" s="283" t="s">
        <v>155</v>
      </c>
      <c r="F10" s="117">
        <v>0.7</v>
      </c>
      <c r="G10" s="318">
        <v>44013</v>
      </c>
      <c r="H10" s="60"/>
      <c r="I10" s="60"/>
      <c r="J10" s="60"/>
      <c r="K10" s="60"/>
    </row>
    <row r="11" spans="1:11" ht="15" thickBot="1" x14ac:dyDescent="0.25">
      <c r="A11" s="60"/>
      <c r="B11" s="283" t="s">
        <v>1070</v>
      </c>
      <c r="C11" s="104">
        <v>230</v>
      </c>
      <c r="D11" s="60"/>
      <c r="E11" s="283" t="s">
        <v>1132</v>
      </c>
      <c r="F11" s="118">
        <v>0.6</v>
      </c>
      <c r="G11" s="320" t="s">
        <v>1138</v>
      </c>
      <c r="H11" s="60"/>
      <c r="I11" s="60"/>
      <c r="J11" s="60"/>
      <c r="K11" s="60"/>
    </row>
    <row r="12" spans="1:11" ht="15" thickBot="1" x14ac:dyDescent="0.25">
      <c r="A12" s="60"/>
      <c r="B12" s="283" t="s">
        <v>1071</v>
      </c>
      <c r="C12" s="105">
        <v>230</v>
      </c>
      <c r="D12" s="60"/>
      <c r="E12" s="283" t="s">
        <v>1133</v>
      </c>
      <c r="F12" s="117">
        <v>0.5</v>
      </c>
      <c r="G12" s="321" t="s">
        <v>1138</v>
      </c>
      <c r="H12" s="60"/>
      <c r="I12" s="60"/>
      <c r="J12" s="60"/>
      <c r="K12" s="60"/>
    </row>
    <row r="13" spans="1:11" ht="15" thickBot="1" x14ac:dyDescent="0.25">
      <c r="A13" s="60"/>
      <c r="B13" s="283" t="s">
        <v>1072</v>
      </c>
      <c r="C13" s="104">
        <v>230</v>
      </c>
      <c r="D13" s="60"/>
      <c r="E13" s="283" t="s">
        <v>1134</v>
      </c>
      <c r="F13" s="118">
        <v>0.15</v>
      </c>
      <c r="G13" s="320" t="s">
        <v>1148</v>
      </c>
      <c r="H13" s="60"/>
      <c r="I13" s="60"/>
      <c r="J13" s="60"/>
      <c r="K13" s="60"/>
    </row>
    <row r="14" spans="1:11" ht="15" thickBot="1" x14ac:dyDescent="0.25">
      <c r="A14" s="60"/>
      <c r="B14" s="283" t="s">
        <v>1073</v>
      </c>
      <c r="C14" s="105">
        <v>260</v>
      </c>
      <c r="D14" s="60"/>
      <c r="E14" s="60"/>
      <c r="F14" s="60"/>
      <c r="G14" s="60"/>
      <c r="H14" s="60"/>
      <c r="I14" s="60"/>
      <c r="J14" s="60"/>
      <c r="K14" s="60"/>
    </row>
    <row r="15" spans="1:11" ht="15" thickBot="1" x14ac:dyDescent="0.25">
      <c r="A15" s="60"/>
      <c r="B15" s="283" t="s">
        <v>1074</v>
      </c>
      <c r="C15" s="104">
        <v>260</v>
      </c>
      <c r="D15" s="60"/>
      <c r="E15" s="60" t="s">
        <v>1137</v>
      </c>
      <c r="F15" s="60"/>
      <c r="G15" s="60"/>
      <c r="H15" s="60"/>
      <c r="I15" s="60"/>
      <c r="J15" s="60"/>
      <c r="K15" s="60"/>
    </row>
    <row r="16" spans="1:11" ht="15" thickBot="1" x14ac:dyDescent="0.25">
      <c r="A16" s="60"/>
      <c r="B16" s="283" t="s">
        <v>1075</v>
      </c>
      <c r="C16" s="105">
        <v>280</v>
      </c>
      <c r="D16" s="60"/>
      <c r="E16" s="60"/>
      <c r="F16" s="60"/>
      <c r="G16" s="60"/>
      <c r="H16" s="60"/>
      <c r="I16" s="60"/>
      <c r="J16" s="60"/>
      <c r="K16" s="60"/>
    </row>
    <row r="17" spans="1:11" ht="15" thickBot="1" x14ac:dyDescent="0.25">
      <c r="A17" s="60"/>
      <c r="B17" s="283" t="s">
        <v>1076</v>
      </c>
      <c r="C17" s="104">
        <v>280</v>
      </c>
      <c r="D17" s="60"/>
      <c r="E17" s="211"/>
      <c r="F17" s="60"/>
      <c r="G17" s="60"/>
      <c r="H17" s="60"/>
      <c r="I17" s="60"/>
      <c r="J17" s="60"/>
      <c r="K17" s="60"/>
    </row>
    <row r="18" spans="1:11" ht="15" thickBot="1" x14ac:dyDescent="0.25">
      <c r="A18" s="60"/>
      <c r="B18" s="283" t="s">
        <v>1077</v>
      </c>
      <c r="C18" s="105">
        <v>250</v>
      </c>
      <c r="D18" s="60"/>
      <c r="E18" s="60"/>
      <c r="F18" s="60"/>
      <c r="G18" s="60"/>
      <c r="H18" s="60"/>
      <c r="I18" s="60"/>
      <c r="J18" s="60"/>
      <c r="K18" s="60"/>
    </row>
    <row r="19" spans="1:11" ht="15" thickBot="1" x14ac:dyDescent="0.25">
      <c r="A19" s="60"/>
      <c r="B19" s="283" t="s">
        <v>1078</v>
      </c>
      <c r="C19" s="104">
        <v>250</v>
      </c>
      <c r="D19" s="60"/>
      <c r="E19" s="60"/>
      <c r="F19" s="60"/>
      <c r="G19" s="60"/>
      <c r="H19" s="60"/>
      <c r="I19" s="60"/>
      <c r="J19" s="60"/>
      <c r="K19" s="60"/>
    </row>
    <row r="20" spans="1:11" ht="15" thickBot="1" x14ac:dyDescent="0.25">
      <c r="A20" s="60"/>
      <c r="B20" s="283" t="s">
        <v>1079</v>
      </c>
      <c r="C20" s="105">
        <v>175</v>
      </c>
      <c r="D20" s="60"/>
      <c r="E20" s="60"/>
      <c r="F20" s="60"/>
      <c r="G20" s="60"/>
      <c r="H20" s="60"/>
      <c r="I20" s="60"/>
      <c r="J20" s="60"/>
      <c r="K20" s="60"/>
    </row>
    <row r="21" spans="1:11" ht="15" thickBot="1" x14ac:dyDescent="0.25">
      <c r="A21" s="60"/>
      <c r="B21" s="283" t="s">
        <v>1080</v>
      </c>
      <c r="C21" s="104">
        <v>175</v>
      </c>
      <c r="D21" s="60"/>
      <c r="E21" s="60"/>
      <c r="F21" s="60"/>
      <c r="G21" s="60"/>
      <c r="H21" s="60"/>
      <c r="I21" s="60"/>
      <c r="J21" s="60"/>
      <c r="K21" s="60"/>
    </row>
    <row r="22" spans="1:11" ht="15" thickBot="1" x14ac:dyDescent="0.25">
      <c r="A22" s="60"/>
      <c r="B22" s="283" t="s">
        <v>1081</v>
      </c>
      <c r="C22" s="105">
        <v>225</v>
      </c>
      <c r="D22" s="60"/>
      <c r="E22" s="60"/>
      <c r="F22" s="60"/>
      <c r="G22" s="60"/>
      <c r="H22" s="60"/>
      <c r="I22" s="60"/>
      <c r="J22" s="60"/>
      <c r="K22" s="60"/>
    </row>
    <row r="23" spans="1:11" ht="15" thickBot="1" x14ac:dyDescent="0.25">
      <c r="A23" s="60"/>
      <c r="B23" s="283" t="s">
        <v>1082</v>
      </c>
      <c r="C23" s="104">
        <v>225</v>
      </c>
      <c r="D23" s="60"/>
      <c r="E23" s="60"/>
      <c r="F23" s="60"/>
      <c r="G23" s="60"/>
      <c r="H23" s="60"/>
      <c r="I23" s="60"/>
      <c r="J23" s="60"/>
      <c r="K23" s="60"/>
    </row>
    <row r="24" spans="1:11" ht="15" thickBot="1" x14ac:dyDescent="0.25">
      <c r="A24" s="60"/>
      <c r="B24" s="283" t="s">
        <v>1083</v>
      </c>
      <c r="C24" s="105">
        <v>120</v>
      </c>
      <c r="D24" s="60"/>
      <c r="E24" s="60"/>
      <c r="F24" s="60"/>
      <c r="G24" s="60"/>
      <c r="H24" s="60"/>
      <c r="I24" s="60"/>
      <c r="J24" s="60"/>
      <c r="K24" s="60"/>
    </row>
    <row r="25" spans="1:11" ht="15" thickBot="1" x14ac:dyDescent="0.25">
      <c r="A25" s="60"/>
      <c r="B25" s="283" t="s">
        <v>1084</v>
      </c>
      <c r="C25" s="104">
        <v>120</v>
      </c>
      <c r="D25" s="60"/>
      <c r="E25" s="60"/>
      <c r="F25" s="60"/>
      <c r="G25" s="60"/>
      <c r="H25" s="60"/>
      <c r="I25" s="60"/>
      <c r="J25" s="60"/>
      <c r="K25" s="60"/>
    </row>
    <row r="26" spans="1:11" ht="15" thickBot="1" x14ac:dyDescent="0.25">
      <c r="A26" s="60"/>
      <c r="B26" s="283" t="s">
        <v>1085</v>
      </c>
      <c r="C26" s="105">
        <v>120</v>
      </c>
      <c r="D26" s="60"/>
      <c r="E26" s="60"/>
      <c r="F26" s="60"/>
      <c r="G26" s="60"/>
      <c r="H26" s="60"/>
      <c r="I26" s="60"/>
      <c r="J26" s="60"/>
      <c r="K26" s="60"/>
    </row>
    <row r="27" spans="1:11" ht="15" thickBot="1" x14ac:dyDescent="0.25">
      <c r="A27" s="60"/>
      <c r="B27" s="283" t="s">
        <v>1086</v>
      </c>
      <c r="C27" s="104">
        <v>120</v>
      </c>
      <c r="D27" s="60"/>
      <c r="E27" s="60"/>
      <c r="F27" s="60"/>
      <c r="G27" s="60"/>
      <c r="H27" s="60"/>
      <c r="I27" s="60"/>
      <c r="J27" s="60"/>
      <c r="K27" s="60"/>
    </row>
    <row r="28" spans="1:11" ht="15" thickBot="1" x14ac:dyDescent="0.25">
      <c r="A28" s="60"/>
      <c r="B28" s="283" t="s">
        <v>1087</v>
      </c>
      <c r="C28" s="105">
        <v>362</v>
      </c>
      <c r="D28" s="60"/>
      <c r="E28" s="60"/>
      <c r="F28" s="60"/>
      <c r="G28" s="60"/>
      <c r="H28" s="60"/>
      <c r="I28" s="60"/>
      <c r="J28" s="60"/>
      <c r="K28" s="60"/>
    </row>
    <row r="29" spans="1:11" ht="15" thickBot="1" x14ac:dyDescent="0.25">
      <c r="A29" s="60"/>
      <c r="B29" s="283" t="s">
        <v>1088</v>
      </c>
      <c r="C29" s="104">
        <v>170</v>
      </c>
      <c r="D29" s="60"/>
      <c r="E29" s="60"/>
      <c r="F29" s="60"/>
      <c r="G29" s="60"/>
      <c r="H29" s="60"/>
      <c r="I29" s="60"/>
      <c r="J29" s="60"/>
      <c r="K29" s="60"/>
    </row>
    <row r="30" spans="1:11" ht="15" thickBot="1" x14ac:dyDescent="0.25">
      <c r="A30" s="60"/>
      <c r="B30" s="283" t="s">
        <v>1089</v>
      </c>
      <c r="C30" s="105">
        <v>170</v>
      </c>
      <c r="D30" s="60"/>
      <c r="E30" s="60"/>
      <c r="F30" s="60"/>
      <c r="G30" s="60"/>
      <c r="H30" s="60"/>
      <c r="I30" s="60"/>
      <c r="J30" s="60"/>
      <c r="K30" s="60"/>
    </row>
    <row r="31" spans="1:11" ht="15" thickBot="1" x14ac:dyDescent="0.25">
      <c r="A31" s="60"/>
      <c r="B31" s="283" t="s">
        <v>1090</v>
      </c>
      <c r="C31" s="104">
        <v>180</v>
      </c>
      <c r="D31" s="60"/>
      <c r="E31" s="60"/>
      <c r="F31" s="60"/>
      <c r="G31" s="60"/>
      <c r="H31" s="60"/>
      <c r="I31" s="60"/>
      <c r="J31" s="60"/>
      <c r="K31" s="60"/>
    </row>
    <row r="32" spans="1:11" ht="15" thickBot="1" x14ac:dyDescent="0.25">
      <c r="A32" s="60"/>
      <c r="B32" s="283" t="s">
        <v>1091</v>
      </c>
      <c r="C32" s="105">
        <v>180</v>
      </c>
      <c r="D32" s="60"/>
      <c r="E32" s="60"/>
      <c r="F32" s="60"/>
      <c r="G32" s="60"/>
      <c r="H32" s="60"/>
      <c r="I32" s="60"/>
      <c r="J32" s="60"/>
      <c r="K32" s="60"/>
    </row>
    <row r="33" spans="1:11" ht="15" thickBot="1" x14ac:dyDescent="0.25">
      <c r="A33" s="60"/>
      <c r="B33" s="283" t="s">
        <v>1092</v>
      </c>
      <c r="C33" s="104">
        <v>180</v>
      </c>
      <c r="D33" s="60"/>
      <c r="E33" s="60"/>
      <c r="F33" s="60"/>
      <c r="G33" s="60"/>
      <c r="H33" s="60"/>
      <c r="I33" s="60"/>
      <c r="J33" s="60"/>
      <c r="K33" s="60"/>
    </row>
    <row r="34" spans="1:11" ht="15" thickBot="1" x14ac:dyDescent="0.25">
      <c r="A34" s="60"/>
      <c r="B34" s="283" t="s">
        <v>1093</v>
      </c>
      <c r="C34" s="105">
        <v>175</v>
      </c>
      <c r="D34" s="60"/>
      <c r="E34" s="60"/>
      <c r="F34" s="60"/>
      <c r="G34" s="60"/>
      <c r="H34" s="60"/>
      <c r="I34" s="60"/>
      <c r="J34" s="60"/>
      <c r="K34" s="60"/>
    </row>
    <row r="35" spans="1:11" ht="15" thickBot="1" x14ac:dyDescent="0.25">
      <c r="A35" s="60"/>
      <c r="B35" s="283" t="s">
        <v>1094</v>
      </c>
      <c r="C35" s="104">
        <v>175</v>
      </c>
      <c r="D35" s="60"/>
      <c r="E35" s="60"/>
      <c r="F35" s="60"/>
      <c r="G35" s="60"/>
      <c r="H35" s="60"/>
      <c r="I35" s="60"/>
      <c r="J35" s="60"/>
      <c r="K35" s="60"/>
    </row>
    <row r="36" spans="1:11" ht="15" thickBot="1" x14ac:dyDescent="0.25">
      <c r="A36" s="60"/>
      <c r="B36" s="283" t="s">
        <v>1095</v>
      </c>
      <c r="C36" s="105">
        <v>175</v>
      </c>
      <c r="D36" s="60"/>
      <c r="E36" s="60"/>
      <c r="F36" s="60"/>
      <c r="G36" s="60"/>
      <c r="H36" s="60"/>
      <c r="I36" s="60"/>
      <c r="J36" s="60"/>
      <c r="K36" s="60"/>
    </row>
    <row r="37" spans="1:11" ht="15" thickBot="1" x14ac:dyDescent="0.25">
      <c r="A37" s="60"/>
      <c r="B37" s="283" t="s">
        <v>1096</v>
      </c>
      <c r="C37" s="104">
        <v>220</v>
      </c>
      <c r="D37" s="60"/>
      <c r="E37" s="60"/>
      <c r="F37" s="60"/>
      <c r="G37" s="60"/>
      <c r="H37" s="60"/>
      <c r="I37" s="60"/>
      <c r="J37" s="60"/>
      <c r="K37" s="60"/>
    </row>
    <row r="38" spans="1:11" ht="15" thickBot="1" x14ac:dyDescent="0.25">
      <c r="A38" s="60"/>
      <c r="B38" s="283" t="s">
        <v>1097</v>
      </c>
      <c r="C38" s="105">
        <v>240</v>
      </c>
      <c r="D38" s="60"/>
      <c r="E38" s="60"/>
      <c r="F38" s="60"/>
      <c r="G38" s="60"/>
      <c r="H38" s="60"/>
      <c r="I38" s="60"/>
      <c r="J38" s="60"/>
      <c r="K38" s="60"/>
    </row>
    <row r="39" spans="1:11" ht="15" thickBot="1" x14ac:dyDescent="0.25">
      <c r="A39" s="60"/>
      <c r="B39" s="283" t="s">
        <v>1098</v>
      </c>
      <c r="C39" s="104">
        <v>240</v>
      </c>
      <c r="D39" s="60"/>
      <c r="E39" s="60"/>
      <c r="F39" s="60"/>
      <c r="G39" s="60"/>
      <c r="H39" s="60"/>
      <c r="I39" s="60"/>
      <c r="J39" s="60"/>
      <c r="K39" s="60"/>
    </row>
    <row r="40" spans="1:11" ht="15" thickBot="1" x14ac:dyDescent="0.25">
      <c r="A40" s="60"/>
      <c r="B40" s="283" t="s">
        <v>1099</v>
      </c>
      <c r="C40" s="105">
        <v>410</v>
      </c>
      <c r="D40" s="60"/>
      <c r="E40" s="60"/>
      <c r="F40" s="60"/>
      <c r="G40" s="60"/>
      <c r="H40" s="60"/>
      <c r="I40" s="60"/>
      <c r="J40" s="60"/>
      <c r="K40" s="60"/>
    </row>
    <row r="41" spans="1:11" ht="15" thickBot="1" x14ac:dyDescent="0.25">
      <c r="A41" s="60"/>
      <c r="B41" s="283" t="s">
        <v>1100</v>
      </c>
      <c r="C41" s="104">
        <v>300</v>
      </c>
      <c r="D41" s="60"/>
      <c r="E41" s="60"/>
      <c r="F41" s="60"/>
      <c r="G41" s="60"/>
      <c r="H41" s="60"/>
      <c r="I41" s="60"/>
      <c r="J41" s="60"/>
      <c r="K41" s="60"/>
    </row>
    <row r="42" spans="1:11" ht="15" thickBot="1" x14ac:dyDescent="0.25">
      <c r="A42" s="60"/>
      <c r="B42" s="283" t="s">
        <v>1101</v>
      </c>
      <c r="C42" s="105">
        <v>410</v>
      </c>
      <c r="D42" s="60"/>
      <c r="E42" s="60"/>
      <c r="F42" s="60"/>
      <c r="G42" s="60"/>
      <c r="H42" s="60"/>
      <c r="I42" s="60"/>
      <c r="J42" s="60"/>
      <c r="K42" s="60"/>
    </row>
    <row r="43" spans="1:11" ht="15" thickBot="1" x14ac:dyDescent="0.25">
      <c r="A43" s="60"/>
      <c r="B43" s="283" t="s">
        <v>1102</v>
      </c>
      <c r="C43" s="104">
        <v>410</v>
      </c>
      <c r="D43" s="60"/>
      <c r="E43" s="60"/>
      <c r="F43" s="60"/>
      <c r="G43" s="60"/>
      <c r="H43" s="60"/>
      <c r="I43" s="60"/>
      <c r="J43" s="60"/>
      <c r="K43" s="60"/>
    </row>
    <row r="44" spans="1:11" ht="15" thickBot="1" x14ac:dyDescent="0.25">
      <c r="A44" s="60"/>
      <c r="B44" s="283" t="s">
        <v>1103</v>
      </c>
      <c r="C44" s="105">
        <v>216</v>
      </c>
      <c r="D44" s="60"/>
      <c r="E44" s="60"/>
      <c r="F44" s="60"/>
      <c r="G44" s="60"/>
      <c r="H44" s="60"/>
      <c r="I44" s="60"/>
      <c r="J44" s="60"/>
      <c r="K44" s="60"/>
    </row>
    <row r="45" spans="1:11" ht="15" thickBot="1" x14ac:dyDescent="0.25">
      <c r="A45" s="60"/>
      <c r="B45" s="283" t="s">
        <v>1104</v>
      </c>
      <c r="C45" s="104">
        <v>216</v>
      </c>
      <c r="D45" s="60"/>
      <c r="E45" s="60"/>
      <c r="F45" s="60"/>
      <c r="G45" s="60"/>
      <c r="H45" s="60"/>
      <c r="I45" s="60"/>
      <c r="J45" s="60"/>
      <c r="K45" s="60"/>
    </row>
    <row r="46" spans="1:11" ht="15" thickBot="1" x14ac:dyDescent="0.25">
      <c r="A46" s="60"/>
      <c r="B46" s="283" t="s">
        <v>1105</v>
      </c>
      <c r="C46" s="105">
        <v>228</v>
      </c>
      <c r="D46" s="60"/>
      <c r="E46" s="60"/>
      <c r="F46" s="60"/>
      <c r="G46" s="60"/>
      <c r="H46" s="60"/>
      <c r="I46" s="60"/>
      <c r="J46" s="60"/>
      <c r="K46" s="60"/>
    </row>
    <row r="47" spans="1:11" ht="15" thickBot="1" x14ac:dyDescent="0.25">
      <c r="A47" s="60"/>
      <c r="B47" s="283" t="s">
        <v>1106</v>
      </c>
      <c r="C47" s="104">
        <v>228</v>
      </c>
      <c r="D47" s="60"/>
      <c r="E47" s="60"/>
      <c r="F47" s="60"/>
      <c r="G47" s="60"/>
      <c r="H47" s="60"/>
      <c r="I47" s="60"/>
      <c r="J47" s="60"/>
      <c r="K47" s="60"/>
    </row>
    <row r="48" spans="1:11" ht="15" thickBot="1" x14ac:dyDescent="0.25">
      <c r="A48" s="60"/>
      <c r="B48" s="283" t="s">
        <v>1107</v>
      </c>
      <c r="C48" s="105">
        <v>60</v>
      </c>
      <c r="D48" s="60"/>
      <c r="E48" s="60"/>
      <c r="F48" s="60"/>
      <c r="G48" s="60"/>
      <c r="H48" s="60"/>
      <c r="I48" s="60"/>
      <c r="J48" s="60"/>
      <c r="K48" s="60"/>
    </row>
    <row r="49" spans="1:11" ht="15" thickBot="1" x14ac:dyDescent="0.25">
      <c r="A49" s="60"/>
      <c r="B49" s="283" t="s">
        <v>1108</v>
      </c>
      <c r="C49" s="104">
        <v>118</v>
      </c>
      <c r="D49" s="60"/>
      <c r="E49" s="60"/>
      <c r="F49" s="60"/>
      <c r="G49" s="60"/>
      <c r="H49" s="60"/>
      <c r="I49" s="60"/>
      <c r="J49" s="60"/>
      <c r="K49" s="60"/>
    </row>
    <row r="50" spans="1:11" ht="15" thickBot="1" x14ac:dyDescent="0.25">
      <c r="A50" s="60"/>
      <c r="B50" s="283" t="s">
        <v>1135</v>
      </c>
      <c r="C50" s="105">
        <v>160</v>
      </c>
      <c r="D50" s="60"/>
      <c r="E50" s="60"/>
      <c r="F50" s="60"/>
      <c r="G50" s="60"/>
      <c r="H50" s="60"/>
      <c r="I50" s="60"/>
      <c r="J50" s="60"/>
      <c r="K50" s="60"/>
    </row>
    <row r="51" spans="1:11" x14ac:dyDescent="0.2">
      <c r="A51" s="60"/>
      <c r="B51" s="60"/>
      <c r="C51" s="60"/>
      <c r="D51" s="60"/>
      <c r="E51" s="60"/>
      <c r="F51" s="60"/>
      <c r="G51" s="60"/>
      <c r="H51" s="60"/>
      <c r="I51" s="60"/>
      <c r="J51" s="60"/>
      <c r="K51" s="60"/>
    </row>
    <row r="52" spans="1:11" x14ac:dyDescent="0.2">
      <c r="A52" s="60"/>
      <c r="B52" s="60" t="s">
        <v>1136</v>
      </c>
      <c r="C52" s="60"/>
      <c r="D52" s="60"/>
      <c r="E52" s="60"/>
      <c r="F52" s="60"/>
      <c r="G52" s="60"/>
      <c r="H52" s="60"/>
      <c r="I52" s="60"/>
      <c r="J52" s="60"/>
      <c r="K52" s="60"/>
    </row>
    <row r="53" spans="1:11" x14ac:dyDescent="0.2">
      <c r="A53" s="60"/>
      <c r="B53" s="60"/>
      <c r="C53" s="60"/>
      <c r="D53" s="60"/>
      <c r="E53" s="60"/>
      <c r="F53" s="60"/>
      <c r="G53" s="60"/>
      <c r="H53" s="60"/>
      <c r="I53" s="60"/>
      <c r="J53" s="60"/>
      <c r="K53" s="60"/>
    </row>
  </sheetData>
  <mergeCells count="1">
    <mergeCell ref="B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F55"/>
  <sheetViews>
    <sheetView zoomScaleNormal="100" workbookViewId="0"/>
  </sheetViews>
  <sheetFormatPr defaultColWidth="9" defaultRowHeight="14.25" x14ac:dyDescent="0.2"/>
  <cols>
    <col min="1" max="1" width="3.125" style="273" customWidth="1"/>
    <col min="2" max="2" width="37.5" style="273" customWidth="1"/>
    <col min="3" max="3" width="26.875" style="273" customWidth="1"/>
    <col min="4" max="4" width="97.375" style="273" customWidth="1"/>
    <col min="5" max="5" width="62.875" style="273" customWidth="1"/>
    <col min="6" max="6" width="3.125" style="273" customWidth="1"/>
    <col min="7" max="16384" width="9" style="273"/>
  </cols>
  <sheetData>
    <row r="1" spans="1:6" x14ac:dyDescent="0.2">
      <c r="A1" s="274"/>
      <c r="B1" s="272"/>
      <c r="C1" s="272"/>
      <c r="D1" s="272"/>
      <c r="E1" s="272"/>
      <c r="F1" s="272"/>
    </row>
    <row r="2" spans="1:6" ht="20.25" thickBot="1" x14ac:dyDescent="0.35">
      <c r="A2" s="272"/>
      <c r="B2" s="340" t="s">
        <v>980</v>
      </c>
      <c r="C2" s="340"/>
      <c r="D2" s="272"/>
      <c r="E2" s="272"/>
      <c r="F2" s="272"/>
    </row>
    <row r="3" spans="1:6" ht="15" thickTop="1" x14ac:dyDescent="0.2">
      <c r="A3" s="272"/>
      <c r="B3" s="189" t="s">
        <v>979</v>
      </c>
      <c r="C3" s="272"/>
      <c r="D3" s="272"/>
      <c r="E3" s="272"/>
      <c r="F3" s="272"/>
    </row>
    <row r="4" spans="1:6" ht="15" thickBot="1" x14ac:dyDescent="0.25">
      <c r="A4" s="272"/>
      <c r="B4" s="272"/>
      <c r="C4" s="272"/>
      <c r="D4" s="272"/>
      <c r="E4" s="272"/>
      <c r="F4" s="272"/>
    </row>
    <row r="5" spans="1:6" ht="15" thickBot="1" x14ac:dyDescent="0.25">
      <c r="A5" s="272"/>
      <c r="B5" s="341" t="s">
        <v>981</v>
      </c>
      <c r="C5" s="341"/>
      <c r="D5" s="341"/>
      <c r="E5" s="272"/>
      <c r="F5" s="272"/>
    </row>
    <row r="6" spans="1:6" ht="15" thickBot="1" x14ac:dyDescent="0.25">
      <c r="A6" s="272"/>
      <c r="B6" s="293" t="s">
        <v>982</v>
      </c>
      <c r="C6" s="293" t="s">
        <v>1006</v>
      </c>
      <c r="D6" s="300" t="s">
        <v>510</v>
      </c>
      <c r="E6" s="272"/>
      <c r="F6" s="272"/>
    </row>
    <row r="7" spans="1:6" ht="15" thickBot="1" x14ac:dyDescent="0.25">
      <c r="A7" s="272"/>
      <c r="B7" s="263">
        <v>1</v>
      </c>
      <c r="C7" s="264">
        <v>43161</v>
      </c>
      <c r="D7" s="265" t="s">
        <v>1118</v>
      </c>
      <c r="E7" s="272"/>
      <c r="F7" s="272"/>
    </row>
    <row r="8" spans="1:6" ht="15" thickBot="1" x14ac:dyDescent="0.25">
      <c r="A8" s="272"/>
      <c r="B8" s="266" t="s">
        <v>1007</v>
      </c>
      <c r="C8" s="267">
        <v>43196</v>
      </c>
      <c r="D8" s="268" t="s">
        <v>1117</v>
      </c>
      <c r="E8" s="272"/>
      <c r="F8" s="272"/>
    </row>
    <row r="9" spans="1:6" ht="15" thickBot="1" x14ac:dyDescent="0.25">
      <c r="A9" s="272"/>
      <c r="B9" s="263">
        <v>2.1</v>
      </c>
      <c r="C9" s="264">
        <v>43210</v>
      </c>
      <c r="D9" s="265" t="s">
        <v>1117</v>
      </c>
      <c r="E9" s="272"/>
      <c r="F9" s="272"/>
    </row>
    <row r="10" spans="1:6" ht="15" thickBot="1" x14ac:dyDescent="0.25">
      <c r="A10" s="272"/>
      <c r="B10" s="269">
        <v>2.2000000000000002</v>
      </c>
      <c r="C10" s="267">
        <v>43252</v>
      </c>
      <c r="D10" s="268" t="s">
        <v>1117</v>
      </c>
      <c r="E10" s="272"/>
      <c r="F10" s="272"/>
    </row>
    <row r="11" spans="1:6" ht="15" thickBot="1" x14ac:dyDescent="0.25">
      <c r="A11" s="272"/>
      <c r="B11" s="263">
        <v>2.31</v>
      </c>
      <c r="C11" s="264">
        <v>43298</v>
      </c>
      <c r="D11" s="265" t="s">
        <v>1117</v>
      </c>
      <c r="E11" s="272"/>
      <c r="F11" s="272"/>
    </row>
    <row r="12" spans="1:6" ht="15" thickBot="1" x14ac:dyDescent="0.25">
      <c r="A12" s="272"/>
      <c r="B12" s="269" t="s">
        <v>1322</v>
      </c>
      <c r="C12" s="267">
        <v>43315</v>
      </c>
      <c r="D12" s="268" t="s">
        <v>1117</v>
      </c>
      <c r="E12" s="272"/>
      <c r="F12" s="272"/>
    </row>
    <row r="13" spans="1:6" x14ac:dyDescent="0.2">
      <c r="A13" s="272"/>
      <c r="B13" s="272"/>
      <c r="C13" s="272"/>
      <c r="D13" s="272"/>
      <c r="E13" s="272"/>
      <c r="F13" s="272"/>
    </row>
    <row r="14" spans="1:6" x14ac:dyDescent="0.2">
      <c r="A14" s="272"/>
      <c r="B14" s="272"/>
      <c r="C14" s="272"/>
      <c r="D14" s="272"/>
      <c r="E14" s="272"/>
      <c r="F14" s="272"/>
    </row>
    <row r="15" spans="1:6" ht="17.25" thickBot="1" x14ac:dyDescent="0.3">
      <c r="A15" s="272"/>
      <c r="B15" s="287" t="s">
        <v>983</v>
      </c>
      <c r="C15" s="298"/>
      <c r="D15" s="298"/>
      <c r="E15" s="298"/>
      <c r="F15" s="272"/>
    </row>
    <row r="16" spans="1:6" ht="33" customHeight="1" thickTop="1" thickBot="1" x14ac:dyDescent="0.25">
      <c r="A16" s="272"/>
      <c r="B16" s="293" t="s">
        <v>939</v>
      </c>
      <c r="C16" s="293" t="s">
        <v>956</v>
      </c>
      <c r="D16" s="293" t="s">
        <v>510</v>
      </c>
      <c r="E16" s="293" t="s">
        <v>511</v>
      </c>
      <c r="F16" s="272"/>
    </row>
    <row r="17" spans="1:6" ht="15" thickBot="1" x14ac:dyDescent="0.25">
      <c r="A17" s="272"/>
      <c r="B17" s="265" t="s">
        <v>826</v>
      </c>
      <c r="C17" s="345" t="s">
        <v>940</v>
      </c>
      <c r="D17" s="265" t="s">
        <v>962</v>
      </c>
      <c r="E17" s="265"/>
      <c r="F17" s="272"/>
    </row>
    <row r="18" spans="1:6" ht="15" thickBot="1" x14ac:dyDescent="0.25">
      <c r="A18" s="272"/>
      <c r="B18" s="268" t="s">
        <v>726</v>
      </c>
      <c r="C18" s="346"/>
      <c r="D18" s="268" t="s">
        <v>938</v>
      </c>
      <c r="E18" s="268" t="s">
        <v>484</v>
      </c>
      <c r="F18" s="272"/>
    </row>
    <row r="19" spans="1:6" ht="45" customHeight="1" thickBot="1" x14ac:dyDescent="0.25">
      <c r="A19" s="272"/>
      <c r="B19" s="265" t="s">
        <v>941</v>
      </c>
      <c r="C19" s="270" t="s">
        <v>820</v>
      </c>
      <c r="D19" s="265" t="s">
        <v>942</v>
      </c>
      <c r="E19" s="271" t="s">
        <v>966</v>
      </c>
      <c r="F19" s="272"/>
    </row>
    <row r="20" spans="1:6" ht="15" thickBot="1" x14ac:dyDescent="0.25">
      <c r="A20" s="272"/>
      <c r="B20" s="268" t="s">
        <v>469</v>
      </c>
      <c r="C20" s="347" t="s">
        <v>943</v>
      </c>
      <c r="D20" s="268" t="s">
        <v>470</v>
      </c>
      <c r="E20" s="268" t="s">
        <v>471</v>
      </c>
      <c r="F20" s="272"/>
    </row>
    <row r="21" spans="1:6" ht="15" thickBot="1" x14ac:dyDescent="0.25">
      <c r="A21" s="272"/>
      <c r="B21" s="265" t="s">
        <v>472</v>
      </c>
      <c r="C21" s="348"/>
      <c r="D21" s="265" t="s">
        <v>473</v>
      </c>
      <c r="E21" s="265" t="s">
        <v>474</v>
      </c>
      <c r="F21" s="272"/>
    </row>
    <row r="22" spans="1:6" ht="15" thickBot="1" x14ac:dyDescent="0.25">
      <c r="A22" s="272"/>
      <c r="B22" s="268" t="s">
        <v>475</v>
      </c>
      <c r="C22" s="348"/>
      <c r="D22" s="268" t="s">
        <v>476</v>
      </c>
      <c r="E22" s="268" t="s">
        <v>477</v>
      </c>
      <c r="F22" s="272"/>
    </row>
    <row r="23" spans="1:6" ht="15" thickBot="1" x14ac:dyDescent="0.25">
      <c r="A23" s="272"/>
      <c r="B23" s="265" t="s">
        <v>5</v>
      </c>
      <c r="C23" s="348"/>
      <c r="D23" s="265" t="s">
        <v>478</v>
      </c>
      <c r="E23" s="265" t="s">
        <v>479</v>
      </c>
      <c r="F23" s="272"/>
    </row>
    <row r="24" spans="1:6" ht="15" thickBot="1" x14ac:dyDescent="0.25">
      <c r="A24" s="272"/>
      <c r="B24" s="268" t="s">
        <v>480</v>
      </c>
      <c r="C24" s="348"/>
      <c r="D24" s="268" t="s">
        <v>481</v>
      </c>
      <c r="E24" s="268"/>
      <c r="F24" s="272"/>
    </row>
    <row r="25" spans="1:6" ht="15" thickBot="1" x14ac:dyDescent="0.25">
      <c r="A25" s="272"/>
      <c r="B25" s="265" t="s">
        <v>944</v>
      </c>
      <c r="C25" s="348"/>
      <c r="D25" s="265" t="s">
        <v>945</v>
      </c>
      <c r="E25" s="265" t="s">
        <v>946</v>
      </c>
      <c r="F25" s="272"/>
    </row>
    <row r="26" spans="1:6" ht="15" thickBot="1" x14ac:dyDescent="0.25">
      <c r="A26" s="272"/>
      <c r="B26" s="268" t="s">
        <v>1298</v>
      </c>
      <c r="C26" s="349"/>
      <c r="D26" s="268" t="s">
        <v>1299</v>
      </c>
      <c r="E26" s="268" t="s">
        <v>482</v>
      </c>
      <c r="F26" s="272"/>
    </row>
    <row r="27" spans="1:6" ht="15" thickBot="1" x14ac:dyDescent="0.25">
      <c r="A27" s="272"/>
      <c r="B27" s="265" t="s">
        <v>488</v>
      </c>
      <c r="C27" s="350" t="s">
        <v>947</v>
      </c>
      <c r="D27" s="265" t="s">
        <v>489</v>
      </c>
      <c r="E27" s="265" t="s">
        <v>584</v>
      </c>
      <c r="F27" s="272"/>
    </row>
    <row r="28" spans="1:6" ht="15" thickBot="1" x14ac:dyDescent="0.25">
      <c r="A28" s="272"/>
      <c r="B28" s="268" t="s">
        <v>490</v>
      </c>
      <c r="C28" s="351"/>
      <c r="D28" s="268" t="s">
        <v>491</v>
      </c>
      <c r="E28" s="268" t="s">
        <v>571</v>
      </c>
      <c r="F28" s="272"/>
    </row>
    <row r="29" spans="1:6" ht="15" thickBot="1" x14ac:dyDescent="0.25">
      <c r="A29" s="272"/>
      <c r="B29" s="265" t="s">
        <v>492</v>
      </c>
      <c r="C29" s="352"/>
      <c r="D29" s="265" t="s">
        <v>512</v>
      </c>
      <c r="E29" s="265" t="s">
        <v>484</v>
      </c>
      <c r="F29" s="272"/>
    </row>
    <row r="30" spans="1:6" ht="15" thickBot="1" x14ac:dyDescent="0.25">
      <c r="A30" s="272"/>
      <c r="B30" s="268" t="s">
        <v>485</v>
      </c>
      <c r="C30" s="353" t="s">
        <v>1150</v>
      </c>
      <c r="D30" s="268" t="s">
        <v>486</v>
      </c>
      <c r="E30" s="268" t="s">
        <v>583</v>
      </c>
      <c r="F30" s="272"/>
    </row>
    <row r="31" spans="1:6" ht="15" thickBot="1" x14ac:dyDescent="0.25">
      <c r="A31" s="272"/>
      <c r="B31" s="265" t="s">
        <v>487</v>
      </c>
      <c r="C31" s="354"/>
      <c r="D31" s="265" t="s">
        <v>607</v>
      </c>
      <c r="E31" s="265" t="s">
        <v>582</v>
      </c>
      <c r="F31" s="272"/>
    </row>
    <row r="32" spans="1:6" ht="15" thickBot="1" x14ac:dyDescent="0.25">
      <c r="A32" s="272"/>
      <c r="B32" s="268" t="s">
        <v>558</v>
      </c>
      <c r="C32" s="355" t="s">
        <v>948</v>
      </c>
      <c r="D32" s="268" t="s">
        <v>570</v>
      </c>
      <c r="E32" s="268" t="s">
        <v>1125</v>
      </c>
      <c r="F32" s="272"/>
    </row>
    <row r="33" spans="1:6" ht="15" thickBot="1" x14ac:dyDescent="0.25">
      <c r="A33" s="272"/>
      <c r="B33" s="265" t="s">
        <v>291</v>
      </c>
      <c r="C33" s="356"/>
      <c r="D33" s="265" t="s">
        <v>513</v>
      </c>
      <c r="E33" s="265" t="s">
        <v>1125</v>
      </c>
      <c r="F33" s="272"/>
    </row>
    <row r="34" spans="1:6" ht="15" thickBot="1" x14ac:dyDescent="0.25">
      <c r="A34" s="272"/>
      <c r="B34" s="268" t="s">
        <v>617</v>
      </c>
      <c r="C34" s="356"/>
      <c r="D34" s="268" t="s">
        <v>483</v>
      </c>
      <c r="E34" s="268" t="s">
        <v>484</v>
      </c>
      <c r="F34" s="272"/>
    </row>
    <row r="35" spans="1:6" ht="15" thickBot="1" x14ac:dyDescent="0.25">
      <c r="A35" s="272"/>
      <c r="B35" s="265" t="s">
        <v>422</v>
      </c>
      <c r="C35" s="356"/>
      <c r="D35" s="265" t="s">
        <v>515</v>
      </c>
      <c r="E35" s="265" t="s">
        <v>1125</v>
      </c>
      <c r="F35" s="272"/>
    </row>
    <row r="36" spans="1:6" ht="15" thickBot="1" x14ac:dyDescent="0.25">
      <c r="A36" s="272"/>
      <c r="B36" s="268" t="s">
        <v>514</v>
      </c>
      <c r="C36" s="356"/>
      <c r="D36" s="268" t="s">
        <v>569</v>
      </c>
      <c r="E36" s="268" t="s">
        <v>1125</v>
      </c>
      <c r="F36" s="272"/>
    </row>
    <row r="37" spans="1:6" ht="15" thickBot="1" x14ac:dyDescent="0.25">
      <c r="A37" s="272"/>
      <c r="B37" s="265" t="s">
        <v>882</v>
      </c>
      <c r="C37" s="356"/>
      <c r="D37" s="265" t="s">
        <v>886</v>
      </c>
      <c r="E37" s="265" t="s">
        <v>484</v>
      </c>
      <c r="F37" s="272"/>
    </row>
    <row r="38" spans="1:6" ht="15" thickBot="1" x14ac:dyDescent="0.25">
      <c r="A38" s="272"/>
      <c r="B38" s="268" t="s">
        <v>646</v>
      </c>
      <c r="C38" s="357"/>
      <c r="D38" s="268" t="s">
        <v>643</v>
      </c>
      <c r="E38" s="268" t="s">
        <v>484</v>
      </c>
      <c r="F38" s="272"/>
    </row>
    <row r="39" spans="1:6" ht="15" thickBot="1" x14ac:dyDescent="0.25">
      <c r="A39" s="272"/>
      <c r="B39" s="265" t="s">
        <v>289</v>
      </c>
      <c r="C39" s="342" t="s">
        <v>953</v>
      </c>
      <c r="D39" s="265" t="s">
        <v>516</v>
      </c>
      <c r="E39" s="265" t="s">
        <v>970</v>
      </c>
      <c r="F39" s="272"/>
    </row>
    <row r="40" spans="1:6" ht="15" thickBot="1" x14ac:dyDescent="0.25">
      <c r="A40" s="272"/>
      <c r="B40" s="268" t="s">
        <v>608</v>
      </c>
      <c r="C40" s="343"/>
      <c r="D40" s="268" t="s">
        <v>609</v>
      </c>
      <c r="E40" s="268" t="s">
        <v>484</v>
      </c>
      <c r="F40" s="272"/>
    </row>
    <row r="41" spans="1:6" ht="15" thickBot="1" x14ac:dyDescent="0.25">
      <c r="A41" s="272"/>
      <c r="B41" s="265" t="s">
        <v>949</v>
      </c>
      <c r="C41" s="343"/>
      <c r="D41" s="265" t="s">
        <v>954</v>
      </c>
      <c r="E41" s="265" t="s">
        <v>484</v>
      </c>
      <c r="F41" s="272"/>
    </row>
    <row r="42" spans="1:6" ht="15" thickBot="1" x14ac:dyDescent="0.25">
      <c r="A42" s="272"/>
      <c r="B42" s="268" t="s">
        <v>950</v>
      </c>
      <c r="C42" s="343"/>
      <c r="D42" s="268" t="s">
        <v>955</v>
      </c>
      <c r="E42" s="268" t="s">
        <v>484</v>
      </c>
      <c r="F42" s="272"/>
    </row>
    <row r="43" spans="1:6" ht="15" thickBot="1" x14ac:dyDescent="0.25">
      <c r="A43" s="272"/>
      <c r="B43" s="265" t="s">
        <v>493</v>
      </c>
      <c r="C43" s="343"/>
      <c r="D43" s="265" t="s">
        <v>509</v>
      </c>
      <c r="E43" s="265" t="s">
        <v>484</v>
      </c>
      <c r="F43" s="272"/>
    </row>
    <row r="44" spans="1:6" ht="15" thickBot="1" x14ac:dyDescent="0.25">
      <c r="A44" s="272"/>
      <c r="B44" s="268" t="s">
        <v>951</v>
      </c>
      <c r="C44" s="343"/>
      <c r="D44" s="268" t="s">
        <v>508</v>
      </c>
      <c r="E44" s="268" t="s">
        <v>585</v>
      </c>
      <c r="F44" s="272"/>
    </row>
    <row r="45" spans="1:6" ht="51.75" thickBot="1" x14ac:dyDescent="0.25">
      <c r="A45" s="272"/>
      <c r="B45" s="265" t="s">
        <v>952</v>
      </c>
      <c r="C45" s="343"/>
      <c r="D45" s="265" t="s">
        <v>507</v>
      </c>
      <c r="E45" s="271" t="s">
        <v>1273</v>
      </c>
      <c r="F45" s="272"/>
    </row>
    <row r="46" spans="1:6" ht="26.25" thickBot="1" x14ac:dyDescent="0.25">
      <c r="A46" s="272"/>
      <c r="B46" s="268" t="s">
        <v>1274</v>
      </c>
      <c r="C46" s="343"/>
      <c r="D46" s="268" t="s">
        <v>1275</v>
      </c>
      <c r="E46" s="279" t="s">
        <v>1276</v>
      </c>
      <c r="F46" s="272"/>
    </row>
    <row r="47" spans="1:6" ht="15" thickBot="1" x14ac:dyDescent="0.25">
      <c r="A47" s="272"/>
      <c r="B47" s="265" t="s">
        <v>269</v>
      </c>
      <c r="C47" s="343"/>
      <c r="D47" s="265" t="s">
        <v>506</v>
      </c>
      <c r="E47" s="265" t="s">
        <v>505</v>
      </c>
      <c r="F47" s="272"/>
    </row>
    <row r="48" spans="1:6" ht="15" thickBot="1" x14ac:dyDescent="0.25">
      <c r="A48" s="272"/>
      <c r="B48" s="268" t="s">
        <v>258</v>
      </c>
      <c r="C48" s="343"/>
      <c r="D48" s="268" t="s">
        <v>504</v>
      </c>
      <c r="E48" s="268" t="s">
        <v>505</v>
      </c>
      <c r="F48" s="272"/>
    </row>
    <row r="49" spans="1:6" ht="15" thickBot="1" x14ac:dyDescent="0.25">
      <c r="A49" s="272"/>
      <c r="B49" s="265" t="s">
        <v>257</v>
      </c>
      <c r="C49" s="343"/>
      <c r="D49" s="265" t="s">
        <v>503</v>
      </c>
      <c r="E49" s="265" t="s">
        <v>499</v>
      </c>
      <c r="F49" s="272"/>
    </row>
    <row r="50" spans="1:6" ht="15" thickBot="1" x14ac:dyDescent="0.25">
      <c r="A50" s="272"/>
      <c r="B50" s="268" t="s">
        <v>496</v>
      </c>
      <c r="C50" s="343"/>
      <c r="D50" s="268" t="s">
        <v>610</v>
      </c>
      <c r="E50" s="268" t="s">
        <v>499</v>
      </c>
      <c r="F50" s="272"/>
    </row>
    <row r="51" spans="1:6" ht="15" thickBot="1" x14ac:dyDescent="0.25">
      <c r="A51" s="272"/>
      <c r="B51" s="265" t="s">
        <v>494</v>
      </c>
      <c r="C51" s="343"/>
      <c r="D51" s="265" t="s">
        <v>502</v>
      </c>
      <c r="E51" s="265" t="s">
        <v>499</v>
      </c>
      <c r="F51" s="272"/>
    </row>
    <row r="52" spans="1:6" ht="15" thickBot="1" x14ac:dyDescent="0.25">
      <c r="A52" s="272"/>
      <c r="B52" s="268" t="s">
        <v>495</v>
      </c>
      <c r="C52" s="343"/>
      <c r="D52" s="268" t="s">
        <v>501</v>
      </c>
      <c r="E52" s="268" t="s">
        <v>499</v>
      </c>
      <c r="F52" s="272"/>
    </row>
    <row r="53" spans="1:6" ht="15" thickBot="1" x14ac:dyDescent="0.25">
      <c r="A53" s="272"/>
      <c r="B53" s="265" t="s">
        <v>254</v>
      </c>
      <c r="C53" s="343"/>
      <c r="D53" s="265" t="s">
        <v>500</v>
      </c>
      <c r="E53" s="265" t="s">
        <v>572</v>
      </c>
      <c r="F53" s="272"/>
    </row>
    <row r="54" spans="1:6" ht="15" thickBot="1" x14ac:dyDescent="0.25">
      <c r="A54" s="272"/>
      <c r="B54" s="268" t="s">
        <v>497</v>
      </c>
      <c r="C54" s="344"/>
      <c r="D54" s="268" t="s">
        <v>498</v>
      </c>
      <c r="E54" s="268" t="s">
        <v>571</v>
      </c>
      <c r="F54" s="272"/>
    </row>
    <row r="55" spans="1:6" x14ac:dyDescent="0.2">
      <c r="A55" s="272"/>
      <c r="B55" s="272"/>
      <c r="C55" s="272"/>
      <c r="D55" s="272"/>
      <c r="E55" s="272"/>
      <c r="F55" s="272"/>
    </row>
  </sheetData>
  <mergeCells count="8">
    <mergeCell ref="B2:C2"/>
    <mergeCell ref="B5:D5"/>
    <mergeCell ref="C39:C54"/>
    <mergeCell ref="C17:C18"/>
    <mergeCell ref="C20:C26"/>
    <mergeCell ref="C27:C29"/>
    <mergeCell ref="C30:C31"/>
    <mergeCell ref="C32:C38"/>
  </mergeCells>
  <hyperlinks>
    <hyperlink ref="E28" r:id="rId1" xr:uid="{00000000-0004-0000-0200-000000000000}"/>
    <hyperlink ref="E32" r:id="rId2" display="Generator information" xr:uid="{00000000-0004-0000-0200-000001000000}"/>
    <hyperlink ref="E33:E36" r:id="rId3" display="Generator information" xr:uid="{00000000-0004-0000-0200-000002000000}"/>
    <hyperlink ref="E53" r:id="rId4" xr:uid="{00000000-0004-0000-0200-000003000000}"/>
    <hyperlink ref="E49" r:id="rId5" xr:uid="{00000000-0004-0000-0200-000004000000}"/>
    <hyperlink ref="E51" r:id="rId6" xr:uid="{00000000-0004-0000-0200-000005000000}"/>
    <hyperlink ref="E52" r:id="rId7" xr:uid="{00000000-0004-0000-0200-000006000000}"/>
    <hyperlink ref="E50" r:id="rId8" xr:uid="{00000000-0004-0000-0200-000007000000}"/>
    <hyperlink ref="E54" r:id="rId9" xr:uid="{00000000-0004-0000-0200-000008000000}"/>
    <hyperlink ref="E27" r:id="rId10" xr:uid="{00000000-0004-0000-0200-000009000000}"/>
  </hyperlinks>
  <pageMargins left="0.7" right="0.7" top="0.75" bottom="0.75" header="0.3" footer="0.3"/>
  <pageSetup paperSize="9" scale="30" orientation="portrait" verticalDpi="0" r:id="rId11"/>
  <ignoredErrors>
    <ignoredError sqref="B8 B12"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3">
    <tabColor theme="4" tint="0.79998168889431442"/>
  </sheetPr>
  <dimension ref="A1:E13"/>
  <sheetViews>
    <sheetView showGridLines="0" zoomScaleNormal="100" workbookViewId="0"/>
  </sheetViews>
  <sheetFormatPr defaultRowHeight="14.25" x14ac:dyDescent="0.2"/>
  <cols>
    <col min="1" max="1" width="3.125" customWidth="1"/>
    <col min="3" max="3" width="22.375" customWidth="1"/>
    <col min="4" max="4" width="19.875" customWidth="1"/>
    <col min="5" max="5" width="3.125" customWidth="1"/>
  </cols>
  <sheetData>
    <row r="1" spans="1:5" ht="15" x14ac:dyDescent="0.25">
      <c r="A1" s="155"/>
      <c r="B1" s="61"/>
      <c r="C1" s="61"/>
      <c r="D1" s="61"/>
      <c r="E1" s="61"/>
    </row>
    <row r="2" spans="1:5" ht="20.25" thickBot="1" x14ac:dyDescent="0.35">
      <c r="A2" s="61"/>
      <c r="B2" s="363" t="s">
        <v>518</v>
      </c>
      <c r="C2" s="363"/>
      <c r="D2" s="363"/>
      <c r="E2" s="61"/>
    </row>
    <row r="3" spans="1:5" ht="24" customHeight="1" thickTop="1" x14ac:dyDescent="0.2">
      <c r="A3" s="61"/>
      <c r="B3" s="377" t="s">
        <v>1263</v>
      </c>
      <c r="C3" s="377"/>
      <c r="D3" s="377"/>
      <c r="E3" s="61"/>
    </row>
    <row r="4" spans="1:5" ht="15.75" thickBot="1" x14ac:dyDescent="0.3">
      <c r="A4" s="61"/>
      <c r="B4" s="28"/>
      <c r="C4" s="61"/>
      <c r="D4" s="61"/>
      <c r="E4" s="61"/>
    </row>
    <row r="5" spans="1:5" ht="29.25" thickBot="1" x14ac:dyDescent="0.25">
      <c r="A5" s="61"/>
      <c r="B5" s="281" t="s">
        <v>434</v>
      </c>
      <c r="C5" s="281" t="s">
        <v>618</v>
      </c>
      <c r="D5" s="61"/>
      <c r="E5" s="61"/>
    </row>
    <row r="6" spans="1:5" ht="15" thickBot="1" x14ac:dyDescent="0.25">
      <c r="A6" s="61"/>
      <c r="B6" s="283" t="s">
        <v>345</v>
      </c>
      <c r="C6" s="56">
        <v>673.2</v>
      </c>
      <c r="D6" s="61"/>
      <c r="E6" s="61"/>
    </row>
    <row r="7" spans="1:5" ht="15" thickBot="1" x14ac:dyDescent="0.25">
      <c r="A7" s="61"/>
      <c r="B7" s="283" t="s">
        <v>765</v>
      </c>
      <c r="C7" s="57">
        <v>666.08</v>
      </c>
      <c r="D7" s="61"/>
      <c r="E7" s="61"/>
    </row>
    <row r="8" spans="1:5" ht="15" thickBot="1" x14ac:dyDescent="0.25">
      <c r="A8" s="61"/>
      <c r="B8" s="283" t="s">
        <v>346</v>
      </c>
      <c r="C8" s="56">
        <v>273</v>
      </c>
      <c r="D8" s="61"/>
      <c r="E8" s="61"/>
    </row>
    <row r="9" spans="1:5" ht="15" thickBot="1" x14ac:dyDescent="0.25">
      <c r="A9" s="61"/>
      <c r="B9" s="283" t="s">
        <v>578</v>
      </c>
      <c r="C9" s="57">
        <v>194</v>
      </c>
      <c r="D9" s="61"/>
      <c r="E9" s="61"/>
    </row>
    <row r="10" spans="1:5" ht="15" thickBot="1" x14ac:dyDescent="0.25">
      <c r="A10" s="61"/>
      <c r="B10" s="283" t="s">
        <v>766</v>
      </c>
      <c r="C10" s="56">
        <v>498</v>
      </c>
      <c r="D10" s="61"/>
      <c r="E10" s="61"/>
    </row>
    <row r="11" spans="1:5" x14ac:dyDescent="0.2">
      <c r="A11" s="61"/>
      <c r="B11" s="61"/>
      <c r="C11" s="61"/>
      <c r="D11" s="61"/>
      <c r="E11" s="61"/>
    </row>
    <row r="12" spans="1:5" ht="27.75" customHeight="1" x14ac:dyDescent="0.2">
      <c r="A12" s="61"/>
      <c r="B12" s="378" t="s">
        <v>1041</v>
      </c>
      <c r="C12" s="378"/>
      <c r="D12" s="378"/>
      <c r="E12" s="61"/>
    </row>
    <row r="13" spans="1:5" x14ac:dyDescent="0.2">
      <c r="A13" s="61"/>
      <c r="B13" s="61"/>
      <c r="C13" s="61"/>
      <c r="D13" s="61"/>
      <c r="E13" s="61"/>
    </row>
  </sheetData>
  <mergeCells count="3">
    <mergeCell ref="B3:D3"/>
    <mergeCell ref="B12:D12"/>
    <mergeCell ref="B2:D2"/>
  </mergeCells>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tint="0.79998168889431442"/>
  </sheetPr>
  <dimension ref="A1:L172"/>
  <sheetViews>
    <sheetView zoomScaleNormal="100" workbookViewId="0"/>
  </sheetViews>
  <sheetFormatPr defaultColWidth="9" defaultRowHeight="12.75" x14ac:dyDescent="0.2"/>
  <cols>
    <col min="1" max="1" width="3.125" style="29" customWidth="1"/>
    <col min="2" max="2" width="30.875" style="29" customWidth="1"/>
    <col min="3" max="4" width="14" style="29" customWidth="1"/>
    <col min="5" max="5" width="9" style="29" customWidth="1"/>
    <col min="6" max="6" width="26" style="29" customWidth="1"/>
    <col min="7" max="8" width="14" style="29" customWidth="1"/>
    <col min="9" max="9" width="14.625" style="29" customWidth="1"/>
    <col min="10" max="10" width="17.375" style="29" customWidth="1"/>
    <col min="11" max="11" width="14.375" style="29" customWidth="1"/>
    <col min="12" max="12" width="11.5" style="29" customWidth="1"/>
    <col min="13" max="13" width="11.375" style="29" customWidth="1"/>
    <col min="14" max="16384" width="9" style="29"/>
  </cols>
  <sheetData>
    <row r="1" spans="1:12" ht="15" x14ac:dyDescent="0.25">
      <c r="A1" s="155"/>
      <c r="B1" s="27"/>
      <c r="C1" s="27"/>
      <c r="D1" s="27"/>
      <c r="E1" s="27"/>
      <c r="F1" s="27"/>
      <c r="G1" s="27"/>
      <c r="H1" s="27"/>
      <c r="I1" s="27"/>
    </row>
    <row r="2" spans="1:12" ht="20.25" thickBot="1" x14ac:dyDescent="0.35">
      <c r="A2" s="27"/>
      <c r="B2" s="286" t="s">
        <v>422</v>
      </c>
      <c r="C2" s="27"/>
      <c r="D2" s="27"/>
      <c r="E2" s="27"/>
      <c r="F2" s="27"/>
      <c r="G2" s="27"/>
      <c r="H2" s="27"/>
      <c r="I2" s="27"/>
    </row>
    <row r="3" spans="1:12" ht="13.5" thickTop="1" x14ac:dyDescent="0.2">
      <c r="A3" s="27"/>
      <c r="B3" s="60" t="s">
        <v>1124</v>
      </c>
      <c r="C3" s="27"/>
      <c r="D3" s="27"/>
      <c r="E3" s="27"/>
      <c r="F3" s="27"/>
      <c r="G3" s="27"/>
      <c r="H3" s="27"/>
      <c r="I3" s="27"/>
    </row>
    <row r="4" spans="1:12" x14ac:dyDescent="0.2">
      <c r="A4" s="27"/>
      <c r="B4" s="60" t="s">
        <v>561</v>
      </c>
      <c r="C4" s="60"/>
      <c r="D4" s="60"/>
      <c r="E4" s="60"/>
      <c r="F4" s="60"/>
      <c r="G4" s="60"/>
      <c r="H4" s="60"/>
      <c r="I4" s="27"/>
    </row>
    <row r="5" spans="1:12" x14ac:dyDescent="0.2">
      <c r="A5" s="27"/>
      <c r="B5" s="27"/>
      <c r="C5" s="27"/>
      <c r="D5" s="27"/>
      <c r="E5" s="27"/>
      <c r="F5" s="27"/>
      <c r="G5" s="27"/>
      <c r="H5" s="27"/>
      <c r="I5" s="27"/>
    </row>
    <row r="6" spans="1:12" ht="17.25" thickBot="1" x14ac:dyDescent="0.3">
      <c r="A6" s="27"/>
      <c r="B6" s="287" t="s">
        <v>86</v>
      </c>
      <c r="C6" s="27"/>
      <c r="D6" s="27"/>
      <c r="E6" s="27"/>
      <c r="F6" s="287" t="s">
        <v>87</v>
      </c>
      <c r="G6" s="27"/>
      <c r="H6" s="27"/>
      <c r="I6" s="27"/>
    </row>
    <row r="7" spans="1:12" ht="33" customHeight="1" thickTop="1" thickBot="1" x14ac:dyDescent="0.25">
      <c r="A7" s="27"/>
      <c r="B7" s="281" t="s">
        <v>56</v>
      </c>
      <c r="C7" s="281" t="s">
        <v>603</v>
      </c>
      <c r="D7" s="281" t="s">
        <v>604</v>
      </c>
      <c r="E7" s="27"/>
      <c r="F7" s="281" t="s">
        <v>56</v>
      </c>
      <c r="G7" s="281" t="s">
        <v>603</v>
      </c>
      <c r="H7" s="281" t="s">
        <v>604</v>
      </c>
      <c r="I7" s="27"/>
    </row>
    <row r="8" spans="1:12" ht="17.25" thickBot="1" x14ac:dyDescent="0.25">
      <c r="A8" s="27"/>
      <c r="B8" s="283" t="s">
        <v>1245</v>
      </c>
      <c r="C8" s="95">
        <v>2520</v>
      </c>
      <c r="D8" s="95">
        <v>2640</v>
      </c>
      <c r="E8" s="27"/>
      <c r="F8" s="283" t="s">
        <v>414</v>
      </c>
      <c r="G8" s="95">
        <v>181</v>
      </c>
      <c r="H8" s="95">
        <v>181</v>
      </c>
      <c r="I8" s="27"/>
    </row>
    <row r="9" spans="1:12" ht="15" thickBot="1" x14ac:dyDescent="0.25">
      <c r="A9" s="27"/>
      <c r="B9" s="283" t="s">
        <v>245</v>
      </c>
      <c r="C9" s="97">
        <v>2720</v>
      </c>
      <c r="D9" s="97">
        <v>2880</v>
      </c>
      <c r="E9" s="27"/>
      <c r="F9" s="283" t="s">
        <v>417</v>
      </c>
      <c r="G9" s="97">
        <v>132</v>
      </c>
      <c r="H9" s="97">
        <v>132</v>
      </c>
      <c r="I9" s="27"/>
    </row>
    <row r="10" spans="1:12" ht="15" thickBot="1" x14ac:dyDescent="0.25">
      <c r="A10" s="27"/>
      <c r="B10" s="283" t="s">
        <v>85</v>
      </c>
      <c r="C10" s="95">
        <v>1800</v>
      </c>
      <c r="D10" s="95">
        <v>1800</v>
      </c>
      <c r="E10" s="27"/>
      <c r="F10" s="283" t="s">
        <v>387</v>
      </c>
      <c r="G10" s="95">
        <v>50</v>
      </c>
      <c r="H10" s="95">
        <v>50</v>
      </c>
      <c r="I10" s="27"/>
    </row>
    <row r="11" spans="1:12" ht="15" thickBot="1" x14ac:dyDescent="0.25">
      <c r="A11" s="27"/>
      <c r="B11" s="283" t="s">
        <v>89</v>
      </c>
      <c r="C11" s="97">
        <v>1300</v>
      </c>
      <c r="D11" s="97">
        <v>1400</v>
      </c>
      <c r="E11" s="27"/>
      <c r="F11" s="283" t="s">
        <v>391</v>
      </c>
      <c r="G11" s="97">
        <v>150</v>
      </c>
      <c r="H11" s="97">
        <v>150</v>
      </c>
      <c r="I11" s="27"/>
    </row>
    <row r="12" spans="1:12" ht="15" thickBot="1" x14ac:dyDescent="0.25">
      <c r="A12" s="27"/>
      <c r="B12" s="283" t="s">
        <v>90</v>
      </c>
      <c r="C12" s="95">
        <v>1320</v>
      </c>
      <c r="D12" s="95">
        <v>1320</v>
      </c>
      <c r="E12" s="27"/>
      <c r="F12" s="283" t="s">
        <v>392</v>
      </c>
      <c r="G12" s="95">
        <v>57.5</v>
      </c>
      <c r="H12" s="95">
        <v>57.5</v>
      </c>
      <c r="I12" s="27"/>
    </row>
    <row r="13" spans="1:12" ht="15" thickBot="1" x14ac:dyDescent="0.25">
      <c r="A13" s="27"/>
      <c r="B13" s="283" t="s">
        <v>91</v>
      </c>
      <c r="C13" s="97">
        <v>700</v>
      </c>
      <c r="D13" s="97">
        <v>700</v>
      </c>
      <c r="E13" s="27"/>
      <c r="F13" s="283" t="s">
        <v>655</v>
      </c>
      <c r="G13" s="97">
        <v>57.5</v>
      </c>
      <c r="H13" s="97">
        <v>57.5</v>
      </c>
      <c r="I13" s="27"/>
    </row>
    <row r="14" spans="1:12" ht="15" thickBot="1" x14ac:dyDescent="0.25">
      <c r="A14" s="27"/>
      <c r="B14" s="283" t="s">
        <v>92</v>
      </c>
      <c r="C14" s="95">
        <v>840</v>
      </c>
      <c r="D14" s="95">
        <v>840</v>
      </c>
      <c r="E14" s="27"/>
      <c r="F14" s="283" t="s">
        <v>397</v>
      </c>
      <c r="G14" s="95">
        <v>57.5</v>
      </c>
      <c r="H14" s="95">
        <v>57.5</v>
      </c>
      <c r="I14" s="27"/>
      <c r="L14" s="128"/>
    </row>
    <row r="15" spans="1:12" ht="15" thickBot="1" x14ac:dyDescent="0.25">
      <c r="A15" s="27"/>
      <c r="B15" s="283" t="s">
        <v>246</v>
      </c>
      <c r="C15" s="97">
        <v>1680</v>
      </c>
      <c r="D15" s="97">
        <v>1680</v>
      </c>
      <c r="E15" s="27"/>
      <c r="F15" s="283" t="s">
        <v>399</v>
      </c>
      <c r="G15" s="97">
        <v>50</v>
      </c>
      <c r="H15" s="97">
        <v>50</v>
      </c>
      <c r="I15" s="27"/>
    </row>
    <row r="16" spans="1:12" ht="15" thickBot="1" x14ac:dyDescent="0.25">
      <c r="A16" s="27"/>
      <c r="B16" s="283" t="s">
        <v>95</v>
      </c>
      <c r="C16" s="95">
        <v>730</v>
      </c>
      <c r="D16" s="95">
        <v>744</v>
      </c>
      <c r="E16" s="27"/>
      <c r="F16" s="283" t="s">
        <v>403</v>
      </c>
      <c r="G16" s="95">
        <v>220</v>
      </c>
      <c r="H16" s="95">
        <v>220</v>
      </c>
      <c r="I16" s="27"/>
    </row>
    <row r="17" spans="1:9" ht="15" thickBot="1" x14ac:dyDescent="0.25">
      <c r="A17" s="27"/>
      <c r="B17" s="283" t="s">
        <v>96</v>
      </c>
      <c r="C17" s="97">
        <v>760</v>
      </c>
      <c r="D17" s="97">
        <v>852</v>
      </c>
      <c r="E17" s="27"/>
      <c r="F17" s="283" t="s">
        <v>398</v>
      </c>
      <c r="G17" s="97">
        <v>88</v>
      </c>
      <c r="H17" s="97">
        <v>88</v>
      </c>
      <c r="I17" s="27"/>
    </row>
    <row r="18" spans="1:9" ht="15" thickBot="1" x14ac:dyDescent="0.25">
      <c r="A18" s="27"/>
      <c r="B18" s="283" t="s">
        <v>97</v>
      </c>
      <c r="C18" s="95">
        <v>1460</v>
      </c>
      <c r="D18" s="95">
        <v>1460</v>
      </c>
      <c r="E18" s="27"/>
      <c r="F18" s="283" t="s">
        <v>634</v>
      </c>
      <c r="G18" s="95">
        <v>80</v>
      </c>
      <c r="H18" s="95">
        <v>80</v>
      </c>
      <c r="I18" s="27"/>
    </row>
    <row r="19" spans="1:9" ht="15" thickBot="1" x14ac:dyDescent="0.25">
      <c r="A19" s="27"/>
      <c r="B19" s="283" t="s">
        <v>98</v>
      </c>
      <c r="C19" s="97">
        <v>1400</v>
      </c>
      <c r="D19" s="97">
        <v>1400</v>
      </c>
      <c r="E19" s="27"/>
      <c r="F19" s="283" t="s">
        <v>402</v>
      </c>
      <c r="G19" s="97">
        <v>81</v>
      </c>
      <c r="H19" s="97">
        <v>81</v>
      </c>
      <c r="I19" s="27"/>
    </row>
    <row r="20" spans="1:9" ht="15" thickBot="1" x14ac:dyDescent="0.25">
      <c r="A20" s="27"/>
      <c r="B20" s="283" t="s">
        <v>99</v>
      </c>
      <c r="C20" s="95">
        <v>443</v>
      </c>
      <c r="D20" s="95">
        <v>443</v>
      </c>
      <c r="E20" s="27"/>
      <c r="F20" s="283" t="s">
        <v>653</v>
      </c>
      <c r="G20" s="95">
        <v>100</v>
      </c>
      <c r="H20" s="95">
        <v>100</v>
      </c>
      <c r="I20" s="27"/>
    </row>
    <row r="21" spans="1:9" ht="15" thickBot="1" x14ac:dyDescent="0.25">
      <c r="A21" s="27"/>
      <c r="B21" s="283" t="s">
        <v>100</v>
      </c>
      <c r="C21" s="97">
        <v>2121</v>
      </c>
      <c r="D21" s="97">
        <v>2210</v>
      </c>
      <c r="E21" s="27"/>
      <c r="F21" s="283" t="s">
        <v>408</v>
      </c>
      <c r="G21" s="97">
        <v>113</v>
      </c>
      <c r="H21" s="97">
        <v>113</v>
      </c>
      <c r="I21" s="27"/>
    </row>
    <row r="22" spans="1:9" ht="17.25" thickBot="1" x14ac:dyDescent="0.25">
      <c r="A22" s="27"/>
      <c r="B22" s="283" t="s">
        <v>1246</v>
      </c>
      <c r="C22" s="95">
        <v>980</v>
      </c>
      <c r="D22" s="95">
        <v>1070</v>
      </c>
      <c r="E22" s="27"/>
      <c r="F22" s="283" t="s">
        <v>411</v>
      </c>
      <c r="G22" s="95">
        <v>270</v>
      </c>
      <c r="H22" s="95">
        <v>270</v>
      </c>
      <c r="I22" s="27"/>
    </row>
    <row r="23" spans="1:9" ht="15" thickBot="1" x14ac:dyDescent="0.25">
      <c r="A23" s="27"/>
      <c r="B23" s="283" t="s">
        <v>247</v>
      </c>
      <c r="C23" s="97">
        <v>1420</v>
      </c>
      <c r="D23" s="97">
        <v>1528</v>
      </c>
      <c r="E23" s="27"/>
      <c r="F23" s="283" t="s">
        <v>412</v>
      </c>
      <c r="G23" s="97">
        <v>199</v>
      </c>
      <c r="H23" s="97">
        <v>199</v>
      </c>
      <c r="I23" s="27"/>
    </row>
    <row r="24" spans="1:9" ht="15" thickBot="1" x14ac:dyDescent="0.25">
      <c r="A24" s="27"/>
      <c r="B24" s="283" t="s">
        <v>142</v>
      </c>
      <c r="C24" s="95">
        <v>648</v>
      </c>
      <c r="D24" s="95">
        <v>724</v>
      </c>
      <c r="E24" s="27"/>
      <c r="F24" s="283" t="s">
        <v>632</v>
      </c>
      <c r="G24" s="95">
        <v>42.5</v>
      </c>
      <c r="H24" s="95">
        <v>42.5</v>
      </c>
      <c r="I24" s="27"/>
    </row>
    <row r="25" spans="1:9" ht="15" thickBot="1" x14ac:dyDescent="0.25">
      <c r="A25" s="27"/>
      <c r="B25" s="283" t="s">
        <v>143</v>
      </c>
      <c r="C25" s="97">
        <v>104</v>
      </c>
      <c r="D25" s="97">
        <v>109</v>
      </c>
      <c r="E25" s="27"/>
      <c r="F25" s="283" t="s">
        <v>629</v>
      </c>
      <c r="G25" s="97">
        <v>453</v>
      </c>
      <c r="H25" s="97">
        <v>453</v>
      </c>
      <c r="I25" s="27"/>
    </row>
    <row r="26" spans="1:9" ht="15" thickBot="1" x14ac:dyDescent="0.25">
      <c r="A26" s="27"/>
      <c r="B26" s="283" t="s">
        <v>144</v>
      </c>
      <c r="C26" s="95">
        <v>378</v>
      </c>
      <c r="D26" s="95">
        <v>440</v>
      </c>
      <c r="E26" s="27"/>
      <c r="F26" s="283" t="s">
        <v>222</v>
      </c>
      <c r="G26" s="95">
        <v>110</v>
      </c>
      <c r="H26" s="95">
        <v>110</v>
      </c>
      <c r="I26" s="27"/>
    </row>
    <row r="27" spans="1:9" ht="15" thickBot="1" x14ac:dyDescent="0.25">
      <c r="A27" s="27"/>
      <c r="B27" s="283" t="s">
        <v>145</v>
      </c>
      <c r="C27" s="97">
        <v>640</v>
      </c>
      <c r="D27" s="97">
        <v>688</v>
      </c>
      <c r="E27" s="27"/>
      <c r="F27" s="283" t="s">
        <v>654</v>
      </c>
      <c r="G27" s="97">
        <v>167.5</v>
      </c>
      <c r="H27" s="97">
        <v>167.5</v>
      </c>
      <c r="I27" s="27"/>
    </row>
    <row r="28" spans="1:9" ht="15" thickBot="1" x14ac:dyDescent="0.25">
      <c r="A28" s="27"/>
      <c r="B28" s="283" t="s">
        <v>146</v>
      </c>
      <c r="C28" s="95">
        <v>34</v>
      </c>
      <c r="D28" s="95">
        <v>37</v>
      </c>
      <c r="E28" s="27"/>
      <c r="F28" s="283" t="s">
        <v>626</v>
      </c>
      <c r="G28" s="95">
        <v>43.2</v>
      </c>
      <c r="H28" s="95">
        <v>43.2</v>
      </c>
      <c r="I28" s="27"/>
    </row>
    <row r="29" spans="1:9" ht="15" thickBot="1" x14ac:dyDescent="0.25">
      <c r="A29" s="27"/>
      <c r="B29" s="283" t="s">
        <v>147</v>
      </c>
      <c r="C29" s="97">
        <v>966</v>
      </c>
      <c r="D29" s="97">
        <v>1023</v>
      </c>
      <c r="E29" s="27"/>
      <c r="F29" s="283" t="s">
        <v>625</v>
      </c>
      <c r="G29" s="97">
        <v>15</v>
      </c>
      <c r="H29" s="97">
        <v>15</v>
      </c>
      <c r="I29" s="27"/>
    </row>
    <row r="30" spans="1:9" ht="15" thickBot="1" x14ac:dyDescent="0.25">
      <c r="A30" s="27"/>
      <c r="B30" s="283" t="s">
        <v>148</v>
      </c>
      <c r="C30" s="95">
        <v>90</v>
      </c>
      <c r="D30" s="95">
        <v>100</v>
      </c>
      <c r="E30" s="27"/>
      <c r="F30" s="283" t="s">
        <v>660</v>
      </c>
      <c r="G30" s="95">
        <v>50</v>
      </c>
      <c r="H30" s="95">
        <v>50</v>
      </c>
      <c r="I30" s="27"/>
    </row>
    <row r="31" spans="1:9" ht="15" thickBot="1" x14ac:dyDescent="0.25">
      <c r="A31" s="27"/>
      <c r="B31" s="283" t="s">
        <v>149</v>
      </c>
      <c r="C31" s="97">
        <v>580</v>
      </c>
      <c r="D31" s="97">
        <v>633</v>
      </c>
      <c r="E31" s="27"/>
      <c r="F31" s="283" t="s">
        <v>627</v>
      </c>
      <c r="G31" s="97">
        <v>100</v>
      </c>
      <c r="H31" s="97">
        <v>100</v>
      </c>
      <c r="I31" s="27"/>
    </row>
    <row r="32" spans="1:9" ht="15" thickBot="1" x14ac:dyDescent="0.25">
      <c r="A32" s="27"/>
      <c r="B32" s="283" t="s">
        <v>150</v>
      </c>
      <c r="C32" s="95">
        <v>282</v>
      </c>
      <c r="D32" s="95">
        <v>346</v>
      </c>
      <c r="E32" s="27"/>
      <c r="F32" s="283" t="s">
        <v>394</v>
      </c>
      <c r="G32" s="95">
        <v>116</v>
      </c>
      <c r="H32" s="95">
        <v>116</v>
      </c>
      <c r="I32" s="27"/>
    </row>
    <row r="33" spans="1:9" ht="15" thickBot="1" x14ac:dyDescent="0.25">
      <c r="A33" s="27"/>
      <c r="B33" s="283" t="s">
        <v>151</v>
      </c>
      <c r="C33" s="97">
        <v>54</v>
      </c>
      <c r="D33" s="97">
        <v>68</v>
      </c>
      <c r="E33" s="27"/>
      <c r="F33" s="283" t="s">
        <v>656</v>
      </c>
      <c r="G33" s="97">
        <v>65</v>
      </c>
      <c r="H33" s="97">
        <v>65</v>
      </c>
      <c r="I33" s="27"/>
    </row>
    <row r="34" spans="1:9" ht="15" thickBot="1" x14ac:dyDescent="0.25">
      <c r="A34" s="27"/>
      <c r="B34" s="283" t="s">
        <v>152</v>
      </c>
      <c r="C34" s="95">
        <v>365</v>
      </c>
      <c r="D34" s="95">
        <v>365</v>
      </c>
      <c r="E34" s="27"/>
      <c r="F34" s="283" t="s">
        <v>395</v>
      </c>
      <c r="G34" s="95">
        <v>125</v>
      </c>
      <c r="H34" s="95">
        <v>125</v>
      </c>
      <c r="I34" s="27"/>
    </row>
    <row r="35" spans="1:9" ht="15" thickBot="1" x14ac:dyDescent="0.25">
      <c r="A35" s="27"/>
      <c r="B35" s="283" t="s">
        <v>153</v>
      </c>
      <c r="C35" s="97">
        <v>233</v>
      </c>
      <c r="D35" s="97">
        <v>243</v>
      </c>
      <c r="E35" s="27"/>
      <c r="F35" s="283" t="s">
        <v>662</v>
      </c>
      <c r="G35" s="97">
        <v>126</v>
      </c>
      <c r="H35" s="97">
        <v>126</v>
      </c>
      <c r="I35" s="27"/>
    </row>
    <row r="36" spans="1:9" ht="15" thickBot="1" x14ac:dyDescent="0.25">
      <c r="A36" s="27"/>
      <c r="B36" s="283" t="s">
        <v>155</v>
      </c>
      <c r="C36" s="95">
        <v>180</v>
      </c>
      <c r="D36" s="95">
        <v>180</v>
      </c>
      <c r="E36" s="27"/>
      <c r="F36" s="283" t="s">
        <v>652</v>
      </c>
      <c r="G36" s="95">
        <v>119</v>
      </c>
      <c r="H36" s="95">
        <v>119</v>
      </c>
      <c r="I36" s="27"/>
    </row>
    <row r="37" spans="1:9" ht="15" thickBot="1" x14ac:dyDescent="0.25">
      <c r="A37" s="27"/>
      <c r="B37" s="283" t="s">
        <v>156</v>
      </c>
      <c r="C37" s="97">
        <v>134</v>
      </c>
      <c r="D37" s="97">
        <v>162</v>
      </c>
      <c r="E37" s="27"/>
      <c r="F37" s="27"/>
      <c r="G37" s="27"/>
      <c r="H37" s="27"/>
      <c r="I37" s="27"/>
    </row>
    <row r="38" spans="1:9" ht="15" thickBot="1" x14ac:dyDescent="0.25">
      <c r="A38" s="27"/>
      <c r="B38" s="283" t="s">
        <v>157</v>
      </c>
      <c r="C38" s="95">
        <v>78</v>
      </c>
      <c r="D38" s="95">
        <v>84</v>
      </c>
      <c r="E38" s="27"/>
      <c r="F38" s="27"/>
      <c r="G38" s="27"/>
      <c r="H38" s="27"/>
      <c r="I38" s="27"/>
    </row>
    <row r="39" spans="1:9" ht="15" thickBot="1" x14ac:dyDescent="0.25">
      <c r="A39" s="27"/>
      <c r="B39" s="283" t="s">
        <v>158</v>
      </c>
      <c r="C39" s="97">
        <v>192</v>
      </c>
      <c r="D39" s="97">
        <v>224</v>
      </c>
      <c r="E39" s="27"/>
      <c r="F39" s="27"/>
      <c r="G39" s="27"/>
      <c r="H39" s="27"/>
      <c r="I39" s="27"/>
    </row>
    <row r="40" spans="1:9" ht="15" thickBot="1" x14ac:dyDescent="0.25">
      <c r="A40" s="27"/>
      <c r="B40" s="283" t="s">
        <v>159</v>
      </c>
      <c r="C40" s="95">
        <v>216</v>
      </c>
      <c r="D40" s="95">
        <v>255</v>
      </c>
      <c r="E40" s="27"/>
      <c r="F40" s="27"/>
      <c r="G40" s="27"/>
      <c r="H40" s="27"/>
      <c r="I40" s="27"/>
    </row>
    <row r="41" spans="1:9" ht="15" thickBot="1" x14ac:dyDescent="0.25">
      <c r="A41" s="27"/>
      <c r="B41" s="283" t="s">
        <v>160</v>
      </c>
      <c r="C41" s="97">
        <v>300</v>
      </c>
      <c r="D41" s="97">
        <v>340</v>
      </c>
      <c r="E41" s="27"/>
      <c r="F41" s="27"/>
      <c r="G41" s="27"/>
      <c r="H41" s="27"/>
      <c r="I41" s="27"/>
    </row>
    <row r="42" spans="1:9" ht="15" thickBot="1" x14ac:dyDescent="0.25">
      <c r="A42" s="27"/>
      <c r="B42" s="283" t="s">
        <v>161</v>
      </c>
      <c r="C42" s="95">
        <v>518</v>
      </c>
      <c r="D42" s="95">
        <v>584</v>
      </c>
      <c r="E42" s="27"/>
      <c r="F42" s="27"/>
      <c r="G42" s="27"/>
      <c r="H42" s="27"/>
      <c r="I42" s="27"/>
    </row>
    <row r="43" spans="1:9" ht="15" thickBot="1" x14ac:dyDescent="0.25">
      <c r="A43" s="27"/>
      <c r="B43" s="283" t="s">
        <v>162</v>
      </c>
      <c r="C43" s="97">
        <v>475</v>
      </c>
      <c r="D43" s="97">
        <v>510</v>
      </c>
      <c r="E43" s="27"/>
      <c r="F43" s="27"/>
      <c r="G43" s="27"/>
      <c r="H43" s="27"/>
      <c r="I43" s="27"/>
    </row>
    <row r="44" spans="1:9" ht="15" thickBot="1" x14ac:dyDescent="0.25">
      <c r="A44" s="27"/>
      <c r="B44" s="283" t="s">
        <v>163</v>
      </c>
      <c r="C44" s="95">
        <v>270</v>
      </c>
      <c r="D44" s="95">
        <v>336</v>
      </c>
      <c r="E44" s="27"/>
      <c r="F44" s="27"/>
      <c r="G44" s="27"/>
      <c r="H44" s="27"/>
      <c r="I44" s="27"/>
    </row>
    <row r="45" spans="1:9" ht="15" thickBot="1" x14ac:dyDescent="0.25">
      <c r="A45" s="27"/>
      <c r="B45" s="283" t="s">
        <v>164</v>
      </c>
      <c r="C45" s="97">
        <v>193</v>
      </c>
      <c r="D45" s="97">
        <v>216</v>
      </c>
      <c r="E45" s="27"/>
      <c r="F45" s="27"/>
      <c r="G45" s="27"/>
      <c r="H45" s="27"/>
      <c r="I45" s="27"/>
    </row>
    <row r="46" spans="1:9" ht="15" thickBot="1" x14ac:dyDescent="0.25">
      <c r="A46" s="27"/>
      <c r="B46" s="283" t="s">
        <v>165</v>
      </c>
      <c r="C46" s="95">
        <v>112</v>
      </c>
      <c r="D46" s="95">
        <v>143</v>
      </c>
      <c r="E46" s="27"/>
      <c r="F46" s="27"/>
      <c r="G46" s="27"/>
      <c r="H46" s="27"/>
      <c r="I46" s="27"/>
    </row>
    <row r="47" spans="1:9" ht="15" thickBot="1" x14ac:dyDescent="0.25">
      <c r="A47" s="27"/>
      <c r="B47" s="283" t="s">
        <v>166</v>
      </c>
      <c r="C47" s="97">
        <v>68</v>
      </c>
      <c r="D47" s="97">
        <v>84</v>
      </c>
      <c r="E47" s="27"/>
      <c r="F47" s="27"/>
      <c r="G47" s="27"/>
      <c r="H47" s="27"/>
      <c r="I47" s="27"/>
    </row>
    <row r="48" spans="1:9" ht="15" thickBot="1" x14ac:dyDescent="0.25">
      <c r="A48" s="27"/>
      <c r="B48" s="283" t="s">
        <v>167</v>
      </c>
      <c r="C48" s="95">
        <v>68</v>
      </c>
      <c r="D48" s="95">
        <v>90</v>
      </c>
      <c r="E48" s="27"/>
      <c r="F48" s="27"/>
      <c r="G48" s="27"/>
      <c r="H48" s="27"/>
      <c r="I48" s="27"/>
    </row>
    <row r="49" spans="1:11" ht="15" thickBot="1" x14ac:dyDescent="0.25">
      <c r="A49" s="27"/>
      <c r="B49" s="283" t="s">
        <v>168</v>
      </c>
      <c r="C49" s="97">
        <v>172</v>
      </c>
      <c r="D49" s="97">
        <v>188</v>
      </c>
      <c r="E49" s="27"/>
      <c r="F49" s="27"/>
      <c r="G49" s="27"/>
      <c r="H49" s="27"/>
      <c r="I49" s="27"/>
      <c r="J49" s="83"/>
      <c r="K49" s="106"/>
    </row>
    <row r="50" spans="1:11" ht="15" thickBot="1" x14ac:dyDescent="0.25">
      <c r="A50" s="27"/>
      <c r="B50" s="283" t="s">
        <v>169</v>
      </c>
      <c r="C50" s="95">
        <v>458</v>
      </c>
      <c r="D50" s="95">
        <v>474</v>
      </c>
      <c r="E50" s="27"/>
      <c r="F50" s="27"/>
      <c r="G50" s="27"/>
      <c r="H50" s="27"/>
      <c r="I50" s="27"/>
      <c r="J50" s="83"/>
      <c r="K50" s="106"/>
    </row>
    <row r="51" spans="1:11" ht="15" thickBot="1" x14ac:dyDescent="0.25">
      <c r="A51" s="27"/>
      <c r="B51" s="283" t="s">
        <v>170</v>
      </c>
      <c r="C51" s="97">
        <v>186</v>
      </c>
      <c r="D51" s="97">
        <v>220</v>
      </c>
      <c r="E51" s="27"/>
      <c r="F51" s="27"/>
      <c r="G51" s="27"/>
      <c r="H51" s="27"/>
      <c r="I51" s="27"/>
      <c r="J51" s="83"/>
      <c r="K51" s="106"/>
    </row>
    <row r="52" spans="1:11" ht="15" thickBot="1" x14ac:dyDescent="0.25">
      <c r="A52" s="27"/>
      <c r="B52" s="283" t="s">
        <v>171</v>
      </c>
      <c r="C52" s="95">
        <v>480</v>
      </c>
      <c r="D52" s="95">
        <v>480</v>
      </c>
      <c r="E52" s="27"/>
      <c r="F52" s="27"/>
      <c r="G52" s="27"/>
      <c r="H52" s="27"/>
      <c r="I52" s="27"/>
      <c r="J52" s="83"/>
      <c r="K52" s="106"/>
    </row>
    <row r="53" spans="1:11" ht="15" thickBot="1" x14ac:dyDescent="0.25">
      <c r="A53" s="27"/>
      <c r="B53" s="283" t="s">
        <v>172</v>
      </c>
      <c r="C53" s="97">
        <v>780</v>
      </c>
      <c r="D53" s="97">
        <v>800</v>
      </c>
      <c r="E53" s="27"/>
      <c r="F53" s="27"/>
      <c r="G53" s="27"/>
      <c r="H53" s="27"/>
      <c r="I53" s="27"/>
      <c r="J53" s="83"/>
      <c r="K53" s="106"/>
    </row>
    <row r="54" spans="1:11" ht="15" thickBot="1" x14ac:dyDescent="0.25">
      <c r="A54" s="27"/>
      <c r="B54" s="283" t="s">
        <v>173</v>
      </c>
      <c r="C54" s="95">
        <v>105</v>
      </c>
      <c r="D54" s="95">
        <v>105</v>
      </c>
      <c r="E54" s="27"/>
      <c r="F54" s="27"/>
      <c r="G54" s="27"/>
      <c r="H54" s="27"/>
      <c r="I54" s="27"/>
      <c r="J54" s="83"/>
      <c r="K54" s="106"/>
    </row>
    <row r="55" spans="1:11" ht="15" thickBot="1" x14ac:dyDescent="0.25">
      <c r="A55" s="27"/>
      <c r="B55" s="283" t="s">
        <v>611</v>
      </c>
      <c r="C55" s="96">
        <v>208</v>
      </c>
      <c r="D55" s="96">
        <v>208</v>
      </c>
      <c r="E55" s="27"/>
      <c r="F55" s="27"/>
      <c r="G55" s="27"/>
      <c r="H55" s="27"/>
      <c r="I55" s="27"/>
      <c r="J55" s="83"/>
      <c r="K55" s="106"/>
    </row>
    <row r="56" spans="1:11" ht="15" thickBot="1" x14ac:dyDescent="0.25">
      <c r="A56" s="27"/>
      <c r="B56" s="283" t="s">
        <v>612</v>
      </c>
      <c r="C56" s="98">
        <v>58</v>
      </c>
      <c r="D56" s="98">
        <v>58</v>
      </c>
      <c r="E56" s="27"/>
      <c r="F56" s="27"/>
      <c r="G56" s="27"/>
      <c r="H56" s="27"/>
      <c r="I56" s="27"/>
      <c r="J56" s="83"/>
      <c r="K56" s="106"/>
    </row>
    <row r="57" spans="1:11" ht="15" thickBot="1" x14ac:dyDescent="0.25">
      <c r="A57" s="27"/>
      <c r="B57" s="283" t="s">
        <v>175</v>
      </c>
      <c r="C57" s="97">
        <v>44</v>
      </c>
      <c r="D57" s="97">
        <v>50</v>
      </c>
      <c r="E57" s="27"/>
      <c r="F57" s="27"/>
      <c r="G57" s="27"/>
      <c r="H57" s="27"/>
      <c r="I57" s="27"/>
      <c r="J57" s="83"/>
      <c r="K57" s="106"/>
    </row>
    <row r="58" spans="1:11" ht="15" thickBot="1" x14ac:dyDescent="0.25">
      <c r="A58" s="27"/>
      <c r="B58" s="283" t="s">
        <v>176</v>
      </c>
      <c r="C58" s="95">
        <v>34</v>
      </c>
      <c r="D58" s="95">
        <v>34</v>
      </c>
      <c r="E58" s="27"/>
      <c r="F58" s="27"/>
      <c r="G58" s="27"/>
      <c r="H58" s="27"/>
      <c r="I58" s="27"/>
      <c r="J58" s="83"/>
      <c r="K58" s="106"/>
    </row>
    <row r="59" spans="1:11" ht="15" thickBot="1" x14ac:dyDescent="0.25">
      <c r="A59" s="27"/>
      <c r="B59" s="283" t="s">
        <v>177</v>
      </c>
      <c r="C59" s="97">
        <v>398</v>
      </c>
      <c r="D59" s="97">
        <v>423</v>
      </c>
      <c r="E59" s="27"/>
      <c r="F59" s="27"/>
      <c r="G59" s="27"/>
      <c r="H59" s="27"/>
      <c r="I59" s="27"/>
      <c r="J59" s="83"/>
      <c r="K59" s="106"/>
    </row>
    <row r="60" spans="1:11" ht="15" thickBot="1" x14ac:dyDescent="0.25">
      <c r="A60" s="27"/>
      <c r="B60" s="283" t="s">
        <v>178</v>
      </c>
      <c r="C60" s="95">
        <v>50</v>
      </c>
      <c r="D60" s="95">
        <v>50</v>
      </c>
      <c r="E60" s="27"/>
      <c r="F60" s="27"/>
      <c r="G60" s="27"/>
      <c r="H60" s="27"/>
      <c r="I60" s="27"/>
      <c r="J60" s="83"/>
      <c r="K60" s="106"/>
    </row>
    <row r="61" spans="1:11" ht="15" thickBot="1" x14ac:dyDescent="0.25">
      <c r="A61" s="27"/>
      <c r="B61" s="283" t="s">
        <v>179</v>
      </c>
      <c r="C61" s="97">
        <v>20.7</v>
      </c>
      <c r="D61" s="97">
        <v>20.7</v>
      </c>
      <c r="E61" s="27"/>
      <c r="F61" s="27"/>
      <c r="G61" s="27"/>
      <c r="H61" s="27"/>
      <c r="I61" s="27"/>
      <c r="J61" s="83"/>
      <c r="K61" s="106"/>
    </row>
    <row r="62" spans="1:11" ht="15" thickBot="1" x14ac:dyDescent="0.25">
      <c r="A62" s="27"/>
      <c r="B62" s="283" t="s">
        <v>180</v>
      </c>
      <c r="C62" s="95">
        <v>38</v>
      </c>
      <c r="D62" s="95">
        <v>50</v>
      </c>
      <c r="E62" s="27"/>
      <c r="F62" s="27"/>
      <c r="G62" s="27"/>
      <c r="H62" s="27"/>
      <c r="I62" s="27"/>
      <c r="J62" s="83"/>
      <c r="K62" s="106"/>
    </row>
    <row r="63" spans="1:11" ht="15" thickBot="1" x14ac:dyDescent="0.25">
      <c r="A63" s="27"/>
      <c r="B63" s="283" t="s">
        <v>181</v>
      </c>
      <c r="C63" s="97">
        <v>18</v>
      </c>
      <c r="D63" s="97">
        <v>23.5</v>
      </c>
      <c r="E63" s="27"/>
      <c r="F63" s="27"/>
      <c r="G63" s="27"/>
      <c r="H63" s="27"/>
      <c r="I63" s="27"/>
      <c r="J63" s="83"/>
      <c r="K63" s="106"/>
    </row>
    <row r="64" spans="1:11" ht="15" thickBot="1" x14ac:dyDescent="0.25">
      <c r="A64" s="27"/>
      <c r="B64" s="283" t="s">
        <v>881</v>
      </c>
      <c r="C64" s="95">
        <v>57.6</v>
      </c>
      <c r="D64" s="95">
        <v>57.6</v>
      </c>
      <c r="E64" s="27"/>
      <c r="F64" s="27"/>
      <c r="G64" s="27"/>
      <c r="H64" s="27"/>
      <c r="I64" s="27"/>
      <c r="J64" s="83"/>
      <c r="K64" s="106"/>
    </row>
    <row r="65" spans="1:11" ht="15" thickBot="1" x14ac:dyDescent="0.25">
      <c r="A65" s="27"/>
      <c r="B65" s="283" t="s">
        <v>182</v>
      </c>
      <c r="C65" s="97">
        <v>54</v>
      </c>
      <c r="D65" s="97">
        <v>63</v>
      </c>
      <c r="E65" s="27"/>
      <c r="F65" s="27"/>
      <c r="G65" s="27"/>
      <c r="H65" s="27"/>
      <c r="I65" s="27"/>
      <c r="J65" s="83"/>
      <c r="K65" s="106"/>
    </row>
    <row r="66" spans="1:11" ht="15" thickBot="1" x14ac:dyDescent="0.25">
      <c r="A66" s="27"/>
      <c r="B66" s="283" t="s">
        <v>104</v>
      </c>
      <c r="C66" s="95">
        <v>80</v>
      </c>
      <c r="D66" s="95">
        <v>80</v>
      </c>
      <c r="E66" s="27"/>
      <c r="F66" s="27"/>
      <c r="G66" s="27"/>
      <c r="H66" s="27"/>
      <c r="I66" s="27"/>
      <c r="J66" s="83"/>
      <c r="K66" s="106"/>
    </row>
    <row r="67" spans="1:11" ht="15" thickBot="1" x14ac:dyDescent="0.25">
      <c r="A67" s="27"/>
      <c r="B67" s="283" t="s">
        <v>105</v>
      </c>
      <c r="C67" s="97">
        <v>68</v>
      </c>
      <c r="D67" s="97">
        <v>68</v>
      </c>
      <c r="E67" s="27"/>
      <c r="F67" s="27"/>
      <c r="G67" s="27"/>
      <c r="H67" s="27"/>
      <c r="I67" s="27"/>
      <c r="J67" s="83"/>
    </row>
    <row r="68" spans="1:11" ht="15" thickBot="1" x14ac:dyDescent="0.25">
      <c r="A68" s="27"/>
      <c r="B68" s="283" t="s">
        <v>106</v>
      </c>
      <c r="C68" s="95">
        <v>58</v>
      </c>
      <c r="D68" s="95">
        <v>0</v>
      </c>
      <c r="E68" s="27"/>
      <c r="F68" s="27"/>
      <c r="G68" s="27"/>
      <c r="H68" s="27"/>
      <c r="I68" s="27"/>
      <c r="J68" s="83"/>
    </row>
    <row r="69" spans="1:11" ht="15" thickBot="1" x14ac:dyDescent="0.25">
      <c r="A69" s="27"/>
      <c r="B69" s="283" t="s">
        <v>107</v>
      </c>
      <c r="C69" s="97">
        <v>240</v>
      </c>
      <c r="D69" s="97">
        <v>240</v>
      </c>
      <c r="E69" s="27"/>
      <c r="F69" s="27"/>
      <c r="G69" s="27"/>
      <c r="H69" s="27"/>
      <c r="I69" s="27"/>
    </row>
    <row r="70" spans="1:11" ht="15" thickBot="1" x14ac:dyDescent="0.25">
      <c r="A70" s="27"/>
      <c r="B70" s="283" t="s">
        <v>108</v>
      </c>
      <c r="C70" s="95">
        <v>328</v>
      </c>
      <c r="D70" s="95">
        <v>328</v>
      </c>
      <c r="E70" s="27"/>
      <c r="F70" s="27"/>
      <c r="G70" s="27"/>
      <c r="H70" s="27"/>
      <c r="I70" s="27"/>
    </row>
    <row r="71" spans="1:11" ht="15" thickBot="1" x14ac:dyDescent="0.25">
      <c r="A71" s="27"/>
      <c r="B71" s="283" t="s">
        <v>109</v>
      </c>
      <c r="C71" s="97">
        <v>288</v>
      </c>
      <c r="D71" s="97">
        <v>288</v>
      </c>
      <c r="E71" s="27"/>
      <c r="F71" s="27"/>
      <c r="G71" s="27"/>
      <c r="H71" s="27"/>
      <c r="I71" s="27"/>
    </row>
    <row r="72" spans="1:11" ht="15" thickBot="1" x14ac:dyDescent="0.25">
      <c r="A72" s="27"/>
      <c r="B72" s="283" t="s">
        <v>110</v>
      </c>
      <c r="C72" s="95">
        <v>1800</v>
      </c>
      <c r="D72" s="95">
        <v>1800</v>
      </c>
      <c r="E72" s="27"/>
      <c r="F72" s="27"/>
      <c r="G72" s="27"/>
      <c r="H72" s="27"/>
      <c r="I72" s="27"/>
    </row>
    <row r="73" spans="1:11" ht="15" thickBot="1" x14ac:dyDescent="0.25">
      <c r="A73" s="27"/>
      <c r="B73" s="283" t="s">
        <v>111</v>
      </c>
      <c r="C73" s="97">
        <v>66</v>
      </c>
      <c r="D73" s="97">
        <v>66</v>
      </c>
      <c r="E73" s="27"/>
      <c r="F73" s="27"/>
      <c r="G73" s="27"/>
      <c r="H73" s="27"/>
      <c r="I73" s="27"/>
    </row>
    <row r="74" spans="1:11" ht="15" thickBot="1" x14ac:dyDescent="0.25">
      <c r="A74" s="27"/>
      <c r="B74" s="283" t="s">
        <v>112</v>
      </c>
      <c r="C74" s="95">
        <v>86.4</v>
      </c>
      <c r="D74" s="95">
        <v>86.4</v>
      </c>
      <c r="E74" s="27"/>
      <c r="F74" s="27"/>
      <c r="G74" s="27"/>
      <c r="H74" s="27"/>
      <c r="I74" s="27"/>
    </row>
    <row r="75" spans="1:11" ht="15" thickBot="1" x14ac:dyDescent="0.25">
      <c r="A75" s="27"/>
      <c r="B75" s="283" t="s">
        <v>113</v>
      </c>
      <c r="C75" s="97">
        <v>500</v>
      </c>
      <c r="D75" s="97">
        <v>500</v>
      </c>
      <c r="E75" s="27"/>
      <c r="F75" s="27"/>
      <c r="G75" s="27"/>
      <c r="H75" s="27"/>
      <c r="I75" s="27"/>
    </row>
    <row r="76" spans="1:11" ht="15" thickBot="1" x14ac:dyDescent="0.25">
      <c r="A76" s="27"/>
      <c r="B76" s="283" t="s">
        <v>114</v>
      </c>
      <c r="C76" s="95">
        <v>150</v>
      </c>
      <c r="D76" s="95">
        <v>150</v>
      </c>
      <c r="E76" s="27"/>
      <c r="F76" s="27"/>
      <c r="G76" s="27"/>
      <c r="H76" s="27"/>
      <c r="I76" s="27"/>
    </row>
    <row r="77" spans="1:11" ht="15" thickBot="1" x14ac:dyDescent="0.25">
      <c r="A77" s="27"/>
      <c r="B77" s="283" t="s">
        <v>115</v>
      </c>
      <c r="C77" s="97">
        <v>170</v>
      </c>
      <c r="D77" s="97">
        <v>160</v>
      </c>
      <c r="E77" s="27"/>
      <c r="F77" s="27"/>
      <c r="G77" s="27"/>
      <c r="H77" s="27"/>
      <c r="I77" s="27"/>
    </row>
    <row r="78" spans="1:11" ht="15" thickBot="1" x14ac:dyDescent="0.25">
      <c r="A78" s="27"/>
      <c r="B78" s="283" t="s">
        <v>116</v>
      </c>
      <c r="C78" s="95">
        <v>113</v>
      </c>
      <c r="D78" s="95">
        <v>113</v>
      </c>
      <c r="E78" s="27"/>
      <c r="F78" s="27"/>
      <c r="G78" s="27"/>
      <c r="H78" s="27"/>
      <c r="I78" s="27"/>
    </row>
    <row r="79" spans="1:11" ht="15" thickBot="1" x14ac:dyDescent="0.25">
      <c r="A79" s="27"/>
      <c r="B79" s="283" t="s">
        <v>117</v>
      </c>
      <c r="C79" s="97">
        <v>150</v>
      </c>
      <c r="D79" s="97">
        <v>150</v>
      </c>
      <c r="E79" s="27"/>
      <c r="F79" s="27"/>
      <c r="G79" s="27"/>
      <c r="H79" s="27"/>
      <c r="I79" s="27"/>
    </row>
    <row r="80" spans="1:11" ht="15" thickBot="1" x14ac:dyDescent="0.25">
      <c r="A80" s="27"/>
      <c r="B80" s="283" t="s">
        <v>560</v>
      </c>
      <c r="C80" s="95">
        <v>950</v>
      </c>
      <c r="D80" s="95">
        <v>950</v>
      </c>
      <c r="E80" s="27"/>
      <c r="F80" s="27"/>
      <c r="G80" s="27"/>
      <c r="H80" s="27"/>
      <c r="I80" s="27"/>
    </row>
    <row r="81" spans="1:9" ht="15" thickBot="1" x14ac:dyDescent="0.25">
      <c r="A81" s="27"/>
      <c r="B81" s="283" t="s">
        <v>559</v>
      </c>
      <c r="C81" s="97">
        <v>650</v>
      </c>
      <c r="D81" s="97">
        <v>560</v>
      </c>
      <c r="E81" s="27"/>
      <c r="F81" s="27"/>
      <c r="G81" s="27"/>
      <c r="H81" s="27"/>
      <c r="I81" s="27"/>
    </row>
    <row r="82" spans="1:9" ht="15" thickBot="1" x14ac:dyDescent="0.25">
      <c r="A82" s="27"/>
      <c r="B82" s="283" t="s">
        <v>119</v>
      </c>
      <c r="C82" s="95">
        <v>68</v>
      </c>
      <c r="D82" s="95">
        <v>68</v>
      </c>
      <c r="E82" s="27"/>
      <c r="F82" s="27"/>
      <c r="G82" s="27"/>
      <c r="H82" s="27"/>
      <c r="I82" s="27"/>
    </row>
    <row r="83" spans="1:9" ht="15" thickBot="1" x14ac:dyDescent="0.25">
      <c r="A83" s="27"/>
      <c r="B83" s="283" t="s">
        <v>120</v>
      </c>
      <c r="C83" s="97">
        <v>81</v>
      </c>
      <c r="D83" s="97">
        <v>81</v>
      </c>
      <c r="E83" s="27"/>
      <c r="F83" s="27"/>
      <c r="G83" s="27"/>
      <c r="H83" s="27"/>
      <c r="I83" s="27"/>
    </row>
    <row r="84" spans="1:9" ht="15" thickBot="1" x14ac:dyDescent="0.25">
      <c r="A84" s="27"/>
      <c r="B84" s="283" t="s">
        <v>121</v>
      </c>
      <c r="C84" s="95">
        <v>50</v>
      </c>
      <c r="D84" s="95">
        <v>50</v>
      </c>
      <c r="E84" s="27"/>
      <c r="F84" s="27"/>
      <c r="G84" s="27"/>
      <c r="H84" s="27"/>
      <c r="I84" s="27"/>
    </row>
    <row r="85" spans="1:9" ht="15" thickBot="1" x14ac:dyDescent="0.25">
      <c r="A85" s="27"/>
      <c r="B85" s="283" t="s">
        <v>122</v>
      </c>
      <c r="C85" s="97">
        <v>95</v>
      </c>
      <c r="D85" s="97">
        <v>95</v>
      </c>
      <c r="E85" s="27"/>
      <c r="F85" s="27"/>
      <c r="G85" s="27"/>
      <c r="H85" s="27"/>
      <c r="I85" s="27"/>
    </row>
    <row r="86" spans="1:9" ht="15" thickBot="1" x14ac:dyDescent="0.25">
      <c r="A86" s="27"/>
      <c r="B86" s="283" t="s">
        <v>123</v>
      </c>
      <c r="C86" s="95">
        <v>63</v>
      </c>
      <c r="D86" s="95">
        <v>63</v>
      </c>
      <c r="E86" s="27"/>
      <c r="F86" s="27"/>
      <c r="G86" s="27"/>
      <c r="H86" s="27"/>
      <c r="I86" s="27"/>
    </row>
    <row r="87" spans="1:9" ht="15" thickBot="1" x14ac:dyDescent="0.25">
      <c r="A87" s="27"/>
      <c r="B87" s="283" t="s">
        <v>124</v>
      </c>
      <c r="C87" s="97">
        <v>46</v>
      </c>
      <c r="D87" s="97">
        <v>46</v>
      </c>
      <c r="E87" s="27"/>
      <c r="F87" s="27"/>
      <c r="G87" s="27"/>
      <c r="H87" s="27"/>
      <c r="I87" s="27"/>
    </row>
    <row r="88" spans="1:9" ht="15" thickBot="1" x14ac:dyDescent="0.25">
      <c r="A88" s="27"/>
      <c r="B88" s="283" t="s">
        <v>125</v>
      </c>
      <c r="C88" s="95">
        <v>371</v>
      </c>
      <c r="D88" s="95">
        <v>371</v>
      </c>
      <c r="E88" s="27"/>
      <c r="F88" s="27"/>
      <c r="G88" s="27"/>
      <c r="H88" s="27"/>
      <c r="I88" s="27"/>
    </row>
    <row r="89" spans="1:9" ht="15" thickBot="1" x14ac:dyDescent="0.25">
      <c r="A89" s="27"/>
      <c r="B89" s="283" t="s">
        <v>126</v>
      </c>
      <c r="C89" s="97">
        <v>140</v>
      </c>
      <c r="D89" s="97">
        <v>140</v>
      </c>
      <c r="E89" s="27"/>
      <c r="F89" s="27"/>
      <c r="G89" s="27"/>
      <c r="H89" s="27"/>
      <c r="I89" s="27"/>
    </row>
    <row r="90" spans="1:9" ht="15" thickBot="1" x14ac:dyDescent="0.25">
      <c r="A90" s="27"/>
      <c r="B90" s="283" t="s">
        <v>127</v>
      </c>
      <c r="C90" s="95">
        <v>84</v>
      </c>
      <c r="D90" s="95">
        <v>84</v>
      </c>
      <c r="E90" s="27"/>
      <c r="F90" s="27"/>
      <c r="G90" s="27"/>
      <c r="H90" s="27"/>
      <c r="I90" s="27"/>
    </row>
    <row r="91" spans="1:9" ht="15" thickBot="1" x14ac:dyDescent="0.25">
      <c r="A91" s="27"/>
      <c r="B91" s="283" t="s">
        <v>128</v>
      </c>
      <c r="C91" s="97">
        <v>30</v>
      </c>
      <c r="D91" s="97">
        <v>30</v>
      </c>
      <c r="E91" s="27"/>
      <c r="F91" s="27"/>
      <c r="G91" s="27"/>
      <c r="H91" s="27"/>
      <c r="I91" s="27"/>
    </row>
    <row r="92" spans="1:9" ht="15" thickBot="1" x14ac:dyDescent="0.25">
      <c r="A92" s="27"/>
      <c r="B92" s="283" t="s">
        <v>129</v>
      </c>
      <c r="C92" s="95">
        <v>54</v>
      </c>
      <c r="D92" s="95">
        <v>54</v>
      </c>
      <c r="E92" s="27"/>
      <c r="F92" s="27"/>
      <c r="G92" s="27"/>
      <c r="H92" s="27"/>
      <c r="I92" s="27"/>
    </row>
    <row r="93" spans="1:9" ht="15" thickBot="1" x14ac:dyDescent="0.25">
      <c r="A93" s="27"/>
      <c r="B93" s="283" t="s">
        <v>130</v>
      </c>
      <c r="C93" s="97">
        <v>81</v>
      </c>
      <c r="D93" s="97">
        <v>81</v>
      </c>
      <c r="E93" s="27"/>
      <c r="F93" s="27"/>
      <c r="G93" s="27"/>
      <c r="H93" s="27"/>
      <c r="I93" s="27"/>
    </row>
    <row r="94" spans="1:9" ht="15" thickBot="1" x14ac:dyDescent="0.25">
      <c r="A94" s="27"/>
      <c r="B94" s="283" t="s">
        <v>131</v>
      </c>
      <c r="C94" s="95">
        <v>44</v>
      </c>
      <c r="D94" s="95">
        <v>44</v>
      </c>
      <c r="E94" s="27"/>
      <c r="F94" s="27"/>
      <c r="G94" s="27"/>
      <c r="H94" s="27"/>
      <c r="I94" s="27"/>
    </row>
    <row r="95" spans="1:9" ht="15" thickBot="1" x14ac:dyDescent="0.25">
      <c r="A95" s="27"/>
      <c r="B95" s="283" t="s">
        <v>404</v>
      </c>
      <c r="C95" s="97">
        <v>342</v>
      </c>
      <c r="D95" s="97">
        <v>342</v>
      </c>
      <c r="E95" s="27"/>
      <c r="F95" s="27"/>
      <c r="G95" s="27"/>
      <c r="H95" s="27"/>
      <c r="I95" s="27"/>
    </row>
    <row r="96" spans="1:9" ht="15" thickBot="1" x14ac:dyDescent="0.25">
      <c r="A96" s="27"/>
      <c r="B96" s="283" t="s">
        <v>405</v>
      </c>
      <c r="C96" s="95">
        <v>232</v>
      </c>
      <c r="D96" s="95">
        <v>232</v>
      </c>
      <c r="E96" s="27"/>
      <c r="F96" s="27"/>
      <c r="G96" s="27"/>
      <c r="H96" s="27"/>
      <c r="I96" s="27"/>
    </row>
    <row r="97" spans="1:9" ht="15" thickBot="1" x14ac:dyDescent="0.25">
      <c r="A97" s="27"/>
      <c r="B97" s="283" t="s">
        <v>136</v>
      </c>
      <c r="C97" s="97">
        <v>90</v>
      </c>
      <c r="D97" s="97">
        <v>90</v>
      </c>
      <c r="E97" s="27"/>
      <c r="F97" s="27"/>
      <c r="G97" s="27"/>
      <c r="H97" s="27"/>
      <c r="I97" s="27"/>
    </row>
    <row r="98" spans="1:9" ht="15" thickBot="1" x14ac:dyDescent="0.25">
      <c r="A98" s="27"/>
      <c r="B98" s="283" t="s">
        <v>137</v>
      </c>
      <c r="C98" s="95">
        <v>103</v>
      </c>
      <c r="D98" s="95">
        <v>103</v>
      </c>
      <c r="E98" s="27"/>
      <c r="F98" s="27"/>
      <c r="G98" s="27"/>
      <c r="H98" s="27"/>
      <c r="I98" s="27"/>
    </row>
    <row r="99" spans="1:9" ht="15" thickBot="1" x14ac:dyDescent="0.25">
      <c r="A99" s="27"/>
      <c r="B99" s="283" t="s">
        <v>138</v>
      </c>
      <c r="C99" s="97">
        <v>88</v>
      </c>
      <c r="D99" s="97">
        <v>88</v>
      </c>
      <c r="E99" s="27"/>
      <c r="F99" s="27"/>
      <c r="G99" s="27"/>
      <c r="H99" s="27"/>
      <c r="I99" s="27"/>
    </row>
    <row r="100" spans="1:9" ht="15" thickBot="1" x14ac:dyDescent="0.25">
      <c r="A100" s="27"/>
      <c r="B100" s="283" t="s">
        <v>139</v>
      </c>
      <c r="C100" s="95">
        <v>131</v>
      </c>
      <c r="D100" s="95">
        <v>131</v>
      </c>
      <c r="E100" s="27"/>
      <c r="F100" s="27"/>
      <c r="G100" s="27"/>
      <c r="H100" s="27"/>
      <c r="I100" s="27"/>
    </row>
    <row r="101" spans="1:9" ht="15" thickBot="1" x14ac:dyDescent="0.25">
      <c r="A101" s="27"/>
      <c r="B101" s="283" t="s">
        <v>140</v>
      </c>
      <c r="C101" s="97">
        <v>32</v>
      </c>
      <c r="D101" s="97">
        <v>32</v>
      </c>
      <c r="E101" s="27"/>
      <c r="F101" s="27"/>
      <c r="G101" s="27"/>
      <c r="H101" s="27"/>
      <c r="I101" s="27"/>
    </row>
    <row r="102" spans="1:9" ht="15" thickBot="1" x14ac:dyDescent="0.25">
      <c r="A102" s="27"/>
      <c r="B102" s="283" t="s">
        <v>141</v>
      </c>
      <c r="C102" s="95">
        <v>40</v>
      </c>
      <c r="D102" s="95">
        <v>40</v>
      </c>
      <c r="E102" s="27"/>
      <c r="F102" s="27"/>
      <c r="G102" s="27"/>
      <c r="H102" s="27"/>
      <c r="I102" s="27"/>
    </row>
    <row r="103" spans="1:9" ht="15" thickBot="1" x14ac:dyDescent="0.25">
      <c r="A103" s="27"/>
      <c r="B103" s="283" t="s">
        <v>347</v>
      </c>
      <c r="C103" s="97">
        <v>113</v>
      </c>
      <c r="D103" s="97">
        <v>113</v>
      </c>
      <c r="E103" s="27"/>
      <c r="F103" s="27"/>
      <c r="G103" s="27"/>
      <c r="H103" s="27"/>
      <c r="I103" s="27"/>
    </row>
    <row r="104" spans="1:9" ht="15" thickBot="1" x14ac:dyDescent="0.25">
      <c r="A104" s="27"/>
      <c r="B104" s="283" t="s">
        <v>348</v>
      </c>
      <c r="C104" s="95">
        <v>141</v>
      </c>
      <c r="D104" s="95">
        <v>141</v>
      </c>
      <c r="E104" s="27"/>
      <c r="F104" s="27"/>
      <c r="G104" s="27"/>
      <c r="H104" s="27"/>
      <c r="I104" s="27"/>
    </row>
    <row r="105" spans="1:9" ht="15" thickBot="1" x14ac:dyDescent="0.25">
      <c r="A105" s="27"/>
      <c r="B105" s="283" t="s">
        <v>349</v>
      </c>
      <c r="C105" s="97">
        <v>30</v>
      </c>
      <c r="D105" s="97">
        <v>30</v>
      </c>
      <c r="E105" s="27"/>
      <c r="F105" s="27"/>
      <c r="G105" s="27"/>
      <c r="H105" s="27"/>
      <c r="I105" s="27"/>
    </row>
    <row r="106" spans="1:9" ht="15" thickBot="1" x14ac:dyDescent="0.25">
      <c r="A106" s="27"/>
      <c r="B106" s="283" t="s">
        <v>350</v>
      </c>
      <c r="C106" s="95">
        <v>166</v>
      </c>
      <c r="D106" s="95">
        <v>166</v>
      </c>
      <c r="E106" s="27"/>
      <c r="F106" s="27"/>
      <c r="G106" s="27"/>
      <c r="H106" s="27"/>
      <c r="I106" s="27"/>
    </row>
    <row r="107" spans="1:9" ht="15" thickBot="1" x14ac:dyDescent="0.25">
      <c r="A107" s="27"/>
      <c r="B107" s="283" t="s">
        <v>351</v>
      </c>
      <c r="C107" s="97">
        <v>47</v>
      </c>
      <c r="D107" s="97">
        <v>47</v>
      </c>
      <c r="E107" s="27"/>
      <c r="F107" s="27"/>
      <c r="G107" s="27"/>
      <c r="H107" s="27"/>
      <c r="I107" s="27"/>
    </row>
    <row r="108" spans="1:9" ht="15" thickBot="1" x14ac:dyDescent="0.25">
      <c r="A108" s="27"/>
      <c r="B108" s="283" t="s">
        <v>352</v>
      </c>
      <c r="C108" s="95">
        <v>106.8</v>
      </c>
      <c r="D108" s="95">
        <v>106.8</v>
      </c>
      <c r="E108" s="27"/>
      <c r="F108" s="27"/>
      <c r="G108" s="27"/>
      <c r="H108" s="27"/>
      <c r="I108" s="27"/>
    </row>
    <row r="109" spans="1:9" ht="15" thickBot="1" x14ac:dyDescent="0.25">
      <c r="A109" s="27"/>
      <c r="B109" s="283" t="s">
        <v>413</v>
      </c>
      <c r="C109" s="97">
        <v>173</v>
      </c>
      <c r="D109" s="97">
        <v>173</v>
      </c>
      <c r="E109" s="27"/>
      <c r="F109" s="27"/>
      <c r="G109" s="27"/>
      <c r="H109" s="27"/>
      <c r="I109" s="27"/>
    </row>
    <row r="110" spans="1:9" ht="15" thickBot="1" x14ac:dyDescent="0.25">
      <c r="A110" s="27"/>
      <c r="B110" s="283" t="s">
        <v>353</v>
      </c>
      <c r="C110" s="95">
        <v>48.3</v>
      </c>
      <c r="D110" s="95">
        <v>48.3</v>
      </c>
      <c r="E110" s="27"/>
      <c r="F110" s="27"/>
      <c r="G110" s="27"/>
      <c r="H110" s="27"/>
      <c r="I110" s="27"/>
    </row>
    <row r="111" spans="1:9" ht="15" thickBot="1" x14ac:dyDescent="0.25">
      <c r="A111" s="27"/>
      <c r="B111" s="283" t="s">
        <v>354</v>
      </c>
      <c r="C111" s="97">
        <f>D111</f>
        <v>240</v>
      </c>
      <c r="D111" s="97">
        <v>240</v>
      </c>
      <c r="E111" s="27"/>
      <c r="F111" s="27"/>
      <c r="G111" s="27"/>
      <c r="H111" s="27"/>
      <c r="I111" s="27"/>
    </row>
    <row r="112" spans="1:9" ht="15" thickBot="1" x14ac:dyDescent="0.25">
      <c r="A112" s="27"/>
      <c r="B112" s="283" t="s">
        <v>355</v>
      </c>
      <c r="C112" s="95">
        <v>107</v>
      </c>
      <c r="D112" s="95">
        <v>107</v>
      </c>
      <c r="E112" s="27"/>
      <c r="F112" s="27"/>
      <c r="G112" s="27"/>
      <c r="H112" s="27"/>
      <c r="I112" s="27"/>
    </row>
    <row r="113" spans="1:9" ht="15" thickBot="1" x14ac:dyDescent="0.25">
      <c r="A113" s="27"/>
      <c r="B113" s="283" t="s">
        <v>356</v>
      </c>
      <c r="C113" s="97">
        <v>52.5</v>
      </c>
      <c r="D113" s="97">
        <v>52.5</v>
      </c>
      <c r="E113" s="27"/>
      <c r="F113" s="27"/>
      <c r="G113" s="27"/>
      <c r="H113" s="27"/>
      <c r="I113" s="27"/>
    </row>
    <row r="114" spans="1:9" ht="15" thickBot="1" x14ac:dyDescent="0.25">
      <c r="A114" s="27"/>
      <c r="B114" s="283" t="s">
        <v>416</v>
      </c>
      <c r="C114" s="95">
        <v>31</v>
      </c>
      <c r="D114" s="95">
        <v>31</v>
      </c>
      <c r="E114" s="27"/>
      <c r="F114" s="27"/>
      <c r="G114" s="27"/>
      <c r="H114" s="27"/>
      <c r="I114" s="27"/>
    </row>
    <row r="115" spans="1:9" ht="15" thickBot="1" x14ac:dyDescent="0.25">
      <c r="A115" s="27"/>
      <c r="B115" s="283" t="s">
        <v>357</v>
      </c>
      <c r="C115" s="97">
        <v>420</v>
      </c>
      <c r="D115" s="97">
        <v>420</v>
      </c>
      <c r="E115" s="27"/>
      <c r="F115" s="27"/>
      <c r="G115" s="27"/>
      <c r="H115" s="27"/>
      <c r="I115" s="27"/>
    </row>
    <row r="116" spans="1:9" ht="15" thickBot="1" x14ac:dyDescent="0.25">
      <c r="A116" s="27"/>
      <c r="B116" s="283" t="s">
        <v>194</v>
      </c>
      <c r="C116" s="95">
        <v>19.5</v>
      </c>
      <c r="D116" s="95">
        <v>19.5</v>
      </c>
      <c r="E116" s="27"/>
      <c r="F116" s="27"/>
      <c r="G116" s="27"/>
      <c r="H116" s="27"/>
      <c r="I116" s="27"/>
    </row>
    <row r="117" spans="1:9" ht="15" thickBot="1" x14ac:dyDescent="0.25">
      <c r="A117" s="27"/>
      <c r="B117" s="283" t="s">
        <v>358</v>
      </c>
      <c r="C117" s="97">
        <v>131</v>
      </c>
      <c r="D117" s="97">
        <v>131</v>
      </c>
      <c r="E117" s="27"/>
      <c r="F117" s="27"/>
      <c r="G117" s="27"/>
      <c r="H117" s="27"/>
      <c r="I117" s="27"/>
    </row>
    <row r="118" spans="1:9" ht="15" thickBot="1" x14ac:dyDescent="0.25">
      <c r="A118" s="27"/>
      <c r="B118" s="283" t="s">
        <v>359</v>
      </c>
      <c r="C118" s="95">
        <v>63</v>
      </c>
      <c r="D118" s="95">
        <v>63</v>
      </c>
      <c r="E118" s="27"/>
      <c r="F118" s="27"/>
      <c r="G118" s="27"/>
      <c r="H118" s="27"/>
      <c r="I118" s="27"/>
    </row>
    <row r="119" spans="1:9" ht="15" thickBot="1" x14ac:dyDescent="0.25">
      <c r="A119" s="27"/>
      <c r="B119" s="283" t="s">
        <v>360</v>
      </c>
      <c r="C119" s="97">
        <v>30</v>
      </c>
      <c r="D119" s="97">
        <v>30</v>
      </c>
      <c r="E119" s="27"/>
      <c r="F119" s="27"/>
      <c r="G119" s="27"/>
      <c r="H119" s="27"/>
      <c r="I119" s="27"/>
    </row>
    <row r="120" spans="1:9" ht="15" thickBot="1" x14ac:dyDescent="0.25">
      <c r="A120" s="27"/>
      <c r="B120" s="283" t="s">
        <v>361</v>
      </c>
      <c r="C120" s="95">
        <v>58</v>
      </c>
      <c r="D120" s="95">
        <v>58</v>
      </c>
      <c r="E120" s="27"/>
      <c r="F120" s="27"/>
      <c r="G120" s="27"/>
      <c r="H120" s="27"/>
      <c r="I120" s="27"/>
    </row>
    <row r="121" spans="1:9" ht="15" thickBot="1" x14ac:dyDescent="0.25">
      <c r="A121" s="27"/>
      <c r="B121" s="283" t="s">
        <v>362</v>
      </c>
      <c r="C121" s="97">
        <v>44</v>
      </c>
      <c r="D121" s="97">
        <v>44</v>
      </c>
      <c r="E121" s="27"/>
      <c r="F121" s="27"/>
      <c r="G121" s="27"/>
      <c r="H121" s="27"/>
      <c r="I121" s="27"/>
    </row>
    <row r="122" spans="1:9" ht="15" thickBot="1" x14ac:dyDescent="0.25">
      <c r="A122" s="27"/>
      <c r="B122" s="283" t="s">
        <v>363</v>
      </c>
      <c r="C122" s="95">
        <v>47.2</v>
      </c>
      <c r="D122" s="95">
        <v>47.2</v>
      </c>
      <c r="E122" s="27"/>
      <c r="F122" s="27"/>
      <c r="G122" s="27"/>
      <c r="H122" s="27"/>
      <c r="I122" s="27"/>
    </row>
    <row r="123" spans="1:9" ht="15" thickBot="1" x14ac:dyDescent="0.25">
      <c r="A123" s="27"/>
      <c r="B123" s="283" t="s">
        <v>364</v>
      </c>
      <c r="C123" s="97">
        <v>192</v>
      </c>
      <c r="D123" s="97">
        <v>192</v>
      </c>
      <c r="E123" s="27"/>
      <c r="F123" s="27"/>
      <c r="G123" s="27"/>
      <c r="H123" s="27"/>
      <c r="I123" s="27"/>
    </row>
    <row r="124" spans="1:9" ht="15" thickBot="1" x14ac:dyDescent="0.25">
      <c r="A124" s="27"/>
      <c r="B124" s="283" t="s">
        <v>365</v>
      </c>
      <c r="C124" s="95">
        <v>46</v>
      </c>
      <c r="D124" s="95">
        <v>46</v>
      </c>
      <c r="E124" s="27"/>
      <c r="F124" s="27"/>
      <c r="G124" s="27"/>
      <c r="H124" s="27"/>
      <c r="I124" s="27"/>
    </row>
    <row r="125" spans="1:9" ht="15" thickBot="1" x14ac:dyDescent="0.25">
      <c r="A125" s="27"/>
      <c r="B125" s="283" t="s">
        <v>366</v>
      </c>
      <c r="C125" s="97">
        <v>66</v>
      </c>
      <c r="D125" s="97">
        <v>66</v>
      </c>
      <c r="E125" s="27"/>
      <c r="F125" s="27"/>
      <c r="G125" s="27"/>
      <c r="H125" s="27"/>
      <c r="I125" s="27"/>
    </row>
    <row r="126" spans="1:9" ht="15" thickBot="1" x14ac:dyDescent="0.25">
      <c r="A126" s="27"/>
      <c r="B126" s="283" t="s">
        <v>367</v>
      </c>
      <c r="C126" s="95">
        <v>57</v>
      </c>
      <c r="D126" s="95">
        <v>57</v>
      </c>
      <c r="E126" s="27"/>
      <c r="F126" s="27"/>
      <c r="G126" s="27"/>
      <c r="H126" s="27"/>
      <c r="I126" s="27"/>
    </row>
    <row r="127" spans="1:9" ht="15" thickBot="1" x14ac:dyDescent="0.25">
      <c r="A127" s="27"/>
      <c r="B127" s="283" t="s">
        <v>368</v>
      </c>
      <c r="C127" s="97">
        <f>D127</f>
        <v>95</v>
      </c>
      <c r="D127" s="97">
        <v>95</v>
      </c>
      <c r="E127" s="27"/>
      <c r="F127" s="27"/>
      <c r="G127" s="27"/>
      <c r="H127" s="27"/>
      <c r="I127" s="27"/>
    </row>
    <row r="128" spans="1:9" ht="15" thickBot="1" x14ac:dyDescent="0.25">
      <c r="A128" s="27"/>
      <c r="B128" s="283" t="s">
        <v>369</v>
      </c>
      <c r="C128" s="95">
        <f>D128</f>
        <v>74</v>
      </c>
      <c r="D128" s="95">
        <v>74</v>
      </c>
      <c r="E128" s="27"/>
      <c r="F128" s="27"/>
      <c r="G128" s="27"/>
      <c r="H128" s="27"/>
      <c r="I128" s="27"/>
    </row>
    <row r="129" spans="1:9" ht="15" thickBot="1" x14ac:dyDescent="0.25">
      <c r="A129" s="27"/>
      <c r="B129" s="283" t="s">
        <v>370</v>
      </c>
      <c r="C129" s="97">
        <v>132</v>
      </c>
      <c r="D129" s="97">
        <v>132</v>
      </c>
      <c r="E129" s="27"/>
      <c r="F129" s="27"/>
      <c r="G129" s="27"/>
      <c r="H129" s="27"/>
      <c r="I129" s="27"/>
    </row>
    <row r="130" spans="1:9" ht="15" thickBot="1" x14ac:dyDescent="0.25">
      <c r="A130" s="27"/>
      <c r="B130" s="283" t="s">
        <v>371</v>
      </c>
      <c r="C130" s="95">
        <f>D130</f>
        <v>53</v>
      </c>
      <c r="D130" s="95">
        <v>53</v>
      </c>
      <c r="E130" s="27"/>
      <c r="F130" s="27"/>
      <c r="G130" s="27"/>
      <c r="H130" s="27"/>
      <c r="I130" s="27"/>
    </row>
    <row r="131" spans="1:9" ht="15" thickBot="1" x14ac:dyDescent="0.25">
      <c r="A131" s="27"/>
      <c r="B131" s="283" t="s">
        <v>372</v>
      </c>
      <c r="C131" s="97">
        <v>100</v>
      </c>
      <c r="D131" s="97">
        <v>100</v>
      </c>
      <c r="E131" s="27"/>
      <c r="F131" s="27"/>
      <c r="G131" s="27"/>
      <c r="H131" s="27"/>
      <c r="I131" s="27"/>
    </row>
    <row r="132" spans="1:9" ht="15" thickBot="1" x14ac:dyDescent="0.25">
      <c r="A132" s="27"/>
      <c r="B132" s="283" t="s">
        <v>406</v>
      </c>
      <c r="C132" s="95">
        <v>100</v>
      </c>
      <c r="D132" s="95">
        <v>100</v>
      </c>
      <c r="E132" s="27"/>
      <c r="F132" s="27"/>
      <c r="G132" s="27"/>
      <c r="H132" s="27"/>
      <c r="I132" s="27"/>
    </row>
    <row r="133" spans="1:9" ht="15" thickBot="1" x14ac:dyDescent="0.25">
      <c r="A133" s="27"/>
      <c r="B133" s="283" t="s">
        <v>419</v>
      </c>
      <c r="C133" s="97">
        <v>109</v>
      </c>
      <c r="D133" s="97">
        <v>109</v>
      </c>
      <c r="E133" s="27"/>
      <c r="F133" s="27"/>
      <c r="G133" s="27"/>
      <c r="H133" s="27"/>
      <c r="I133" s="27"/>
    </row>
    <row r="134" spans="1:9" ht="15" thickBot="1" x14ac:dyDescent="0.25">
      <c r="A134" s="27"/>
      <c r="B134" s="283" t="s">
        <v>373</v>
      </c>
      <c r="C134" s="95">
        <v>81</v>
      </c>
      <c r="D134" s="95">
        <v>81</v>
      </c>
      <c r="E134" s="27"/>
      <c r="F134" s="27"/>
      <c r="G134" s="27"/>
      <c r="H134" s="27"/>
      <c r="I134" s="27"/>
    </row>
    <row r="135" spans="1:9" ht="15" thickBot="1" x14ac:dyDescent="0.25">
      <c r="A135" s="27"/>
      <c r="B135" s="283" t="s">
        <v>374</v>
      </c>
      <c r="C135" s="97">
        <v>159</v>
      </c>
      <c r="D135" s="97">
        <v>159</v>
      </c>
      <c r="E135" s="27"/>
      <c r="F135" s="27"/>
      <c r="G135" s="27"/>
      <c r="H135" s="27"/>
      <c r="I135" s="27"/>
    </row>
    <row r="136" spans="1:9" ht="15" thickBot="1" x14ac:dyDescent="0.25">
      <c r="A136" s="27"/>
      <c r="B136" s="283" t="s">
        <v>375</v>
      </c>
      <c r="C136" s="95">
        <v>39</v>
      </c>
      <c r="D136" s="95">
        <v>39</v>
      </c>
      <c r="E136" s="27"/>
      <c r="F136" s="27"/>
      <c r="G136" s="27"/>
      <c r="H136" s="27"/>
      <c r="I136" s="27"/>
    </row>
    <row r="137" spans="1:9" ht="15" thickBot="1" x14ac:dyDescent="0.25">
      <c r="A137" s="27"/>
      <c r="B137" s="283" t="s">
        <v>376</v>
      </c>
      <c r="C137" s="97">
        <v>70</v>
      </c>
      <c r="D137" s="97">
        <v>70</v>
      </c>
      <c r="E137" s="27"/>
      <c r="F137" s="27"/>
      <c r="G137" s="27"/>
      <c r="H137" s="27"/>
      <c r="I137" s="27"/>
    </row>
    <row r="138" spans="1:9" ht="15" thickBot="1" x14ac:dyDescent="0.25">
      <c r="A138" s="27"/>
      <c r="B138" s="283" t="s">
        <v>377</v>
      </c>
      <c r="C138" s="95">
        <v>99</v>
      </c>
      <c r="D138" s="95">
        <v>99</v>
      </c>
      <c r="E138" s="27"/>
      <c r="F138" s="27"/>
      <c r="G138" s="27"/>
      <c r="H138" s="27"/>
      <c r="I138" s="27"/>
    </row>
    <row r="139" spans="1:9" ht="15" thickBot="1" x14ac:dyDescent="0.25">
      <c r="A139" s="27"/>
      <c r="B139" s="283" t="s">
        <v>378</v>
      </c>
      <c r="C139" s="97">
        <v>144</v>
      </c>
      <c r="D139" s="97">
        <v>144</v>
      </c>
      <c r="E139" s="27"/>
      <c r="F139" s="27"/>
      <c r="G139" s="27"/>
      <c r="H139" s="27"/>
      <c r="I139" s="27"/>
    </row>
    <row r="140" spans="1:9" ht="15" thickBot="1" x14ac:dyDescent="0.25">
      <c r="A140" s="27"/>
      <c r="B140" s="283" t="s">
        <v>379</v>
      </c>
      <c r="C140" s="95">
        <v>126</v>
      </c>
      <c r="D140" s="95">
        <v>126</v>
      </c>
      <c r="E140" s="27"/>
      <c r="F140" s="27"/>
      <c r="G140" s="27"/>
      <c r="H140" s="27"/>
      <c r="I140" s="27"/>
    </row>
    <row r="141" spans="1:9" ht="15" thickBot="1" x14ac:dyDescent="0.25">
      <c r="A141" s="27"/>
      <c r="B141" s="283" t="s">
        <v>380</v>
      </c>
      <c r="C141" s="97">
        <v>35</v>
      </c>
      <c r="D141" s="97">
        <v>35</v>
      </c>
      <c r="E141" s="27"/>
      <c r="F141" s="27"/>
      <c r="G141" s="27"/>
      <c r="H141" s="27"/>
      <c r="I141" s="27"/>
    </row>
    <row r="142" spans="1:9" ht="15" thickBot="1" x14ac:dyDescent="0.25">
      <c r="A142" s="27"/>
      <c r="B142" s="283" t="s">
        <v>381</v>
      </c>
      <c r="C142" s="95">
        <v>131</v>
      </c>
      <c r="D142" s="95">
        <v>131</v>
      </c>
      <c r="E142" s="27"/>
      <c r="F142" s="27"/>
      <c r="G142" s="27"/>
      <c r="H142" s="27"/>
      <c r="I142" s="27"/>
    </row>
    <row r="143" spans="1:9" ht="15" thickBot="1" x14ac:dyDescent="0.25">
      <c r="A143" s="27"/>
      <c r="B143" s="283" t="s">
        <v>407</v>
      </c>
      <c r="C143" s="97">
        <v>19</v>
      </c>
      <c r="D143" s="97">
        <v>19</v>
      </c>
      <c r="E143" s="27"/>
      <c r="F143" s="27"/>
      <c r="G143" s="27"/>
      <c r="H143" s="27"/>
      <c r="I143" s="27"/>
    </row>
    <row r="144" spans="1:9" ht="15" thickBot="1" x14ac:dyDescent="0.25">
      <c r="A144" s="27"/>
      <c r="B144" s="283" t="s">
        <v>382</v>
      </c>
      <c r="C144" s="95">
        <v>91</v>
      </c>
      <c r="D144" s="95">
        <v>91</v>
      </c>
      <c r="E144" s="27"/>
      <c r="F144" s="27"/>
      <c r="G144" s="27"/>
      <c r="H144" s="27"/>
      <c r="I144" s="27"/>
    </row>
    <row r="145" spans="1:9" ht="15" thickBot="1" x14ac:dyDescent="0.25">
      <c r="A145" s="27"/>
      <c r="B145" s="283" t="s">
        <v>383</v>
      </c>
      <c r="C145" s="97">
        <v>168</v>
      </c>
      <c r="D145" s="97">
        <v>168</v>
      </c>
      <c r="E145" s="27"/>
      <c r="F145" s="27"/>
      <c r="G145" s="27"/>
      <c r="H145" s="27"/>
      <c r="I145" s="27"/>
    </row>
    <row r="146" spans="1:9" ht="15" thickBot="1" x14ac:dyDescent="0.25">
      <c r="A146" s="27"/>
      <c r="B146" s="283" t="s">
        <v>384</v>
      </c>
      <c r="C146" s="95">
        <v>140</v>
      </c>
      <c r="D146" s="95">
        <v>140</v>
      </c>
      <c r="E146" s="27"/>
      <c r="F146" s="27"/>
      <c r="G146" s="27"/>
      <c r="H146" s="27"/>
      <c r="I146" s="27"/>
    </row>
    <row r="147" spans="1:9" ht="15" thickBot="1" x14ac:dyDescent="0.25">
      <c r="A147" s="27"/>
      <c r="B147" s="283" t="s">
        <v>385</v>
      </c>
      <c r="C147" s="97">
        <v>53</v>
      </c>
      <c r="D147" s="97">
        <v>53</v>
      </c>
      <c r="E147" s="27"/>
      <c r="F147" s="27"/>
      <c r="G147" s="27"/>
      <c r="H147" s="27"/>
      <c r="I147" s="27"/>
    </row>
    <row r="148" spans="1:9" ht="15" thickBot="1" x14ac:dyDescent="0.25">
      <c r="A148" s="27"/>
      <c r="B148" s="283" t="s">
        <v>388</v>
      </c>
      <c r="C148" s="95">
        <v>56</v>
      </c>
      <c r="D148" s="95">
        <f>C148</f>
        <v>56</v>
      </c>
      <c r="E148" s="27"/>
      <c r="F148" s="27"/>
      <c r="G148" s="27"/>
      <c r="H148" s="27"/>
      <c r="I148" s="27"/>
    </row>
    <row r="149" spans="1:9" ht="15" thickBot="1" x14ac:dyDescent="0.25">
      <c r="A149" s="27"/>
      <c r="B149" s="283" t="s">
        <v>389</v>
      </c>
      <c r="C149" s="97">
        <v>102</v>
      </c>
      <c r="D149" s="97">
        <v>102</v>
      </c>
      <c r="E149" s="27"/>
      <c r="F149" s="27"/>
      <c r="G149" s="27"/>
      <c r="H149" s="27"/>
      <c r="I149" s="27"/>
    </row>
    <row r="150" spans="1:9" ht="15" thickBot="1" x14ac:dyDescent="0.25">
      <c r="A150" s="27"/>
      <c r="B150" s="283" t="s">
        <v>390</v>
      </c>
      <c r="C150" s="95">
        <v>55</v>
      </c>
      <c r="D150" s="95">
        <v>54</v>
      </c>
      <c r="E150" s="27"/>
      <c r="F150" s="27"/>
      <c r="G150" s="27"/>
      <c r="H150" s="27"/>
      <c r="I150" s="27"/>
    </row>
    <row r="151" spans="1:9" ht="15" thickBot="1" x14ac:dyDescent="0.25">
      <c r="A151" s="27"/>
      <c r="B151" s="283" t="s">
        <v>661</v>
      </c>
      <c r="C151" s="97">
        <v>100</v>
      </c>
      <c r="D151" s="97">
        <v>100</v>
      </c>
      <c r="E151" s="27"/>
      <c r="F151" s="27"/>
      <c r="G151" s="27"/>
      <c r="H151" s="27"/>
      <c r="I151" s="27"/>
    </row>
    <row r="152" spans="1:9" x14ac:dyDescent="0.2">
      <c r="A152" s="27"/>
      <c r="B152" s="27"/>
      <c r="C152" s="27"/>
      <c r="D152" s="27"/>
      <c r="E152" s="27"/>
      <c r="F152" s="27"/>
      <c r="G152" s="27"/>
      <c r="H152" s="27"/>
      <c r="I152" s="27"/>
    </row>
    <row r="153" spans="1:9" x14ac:dyDescent="0.2">
      <c r="A153" s="27"/>
      <c r="B153" s="44" t="s">
        <v>963</v>
      </c>
      <c r="C153" s="27"/>
      <c r="D153" s="27"/>
      <c r="E153" s="27"/>
      <c r="F153" s="27"/>
      <c r="G153" s="27"/>
      <c r="H153" s="27"/>
      <c r="I153" s="27"/>
    </row>
    <row r="154" spans="1:9" x14ac:dyDescent="0.2">
      <c r="A154" s="27"/>
      <c r="B154" s="44" t="s">
        <v>964</v>
      </c>
      <c r="C154" s="27"/>
      <c r="D154" s="27"/>
      <c r="E154" s="27"/>
      <c r="F154" s="27"/>
      <c r="G154" s="27"/>
      <c r="H154" s="27"/>
      <c r="I154" s="27"/>
    </row>
    <row r="155" spans="1:9" x14ac:dyDescent="0.2">
      <c r="A155" s="27"/>
      <c r="B155" s="27"/>
      <c r="C155" s="27"/>
      <c r="D155" s="27"/>
      <c r="E155" s="27"/>
      <c r="F155" s="27"/>
      <c r="G155" s="27"/>
      <c r="H155" s="27"/>
      <c r="I155" s="27"/>
    </row>
    <row r="157" spans="1:9" x14ac:dyDescent="0.2">
      <c r="B157" s="132"/>
      <c r="C157" s="131"/>
    </row>
    <row r="158" spans="1:9" x14ac:dyDescent="0.2">
      <c r="B158" s="132"/>
      <c r="C158" s="131"/>
    </row>
    <row r="159" spans="1:9" x14ac:dyDescent="0.2">
      <c r="B159" s="132"/>
      <c r="C159" s="131"/>
    </row>
    <row r="160" spans="1:9" x14ac:dyDescent="0.2">
      <c r="B160" s="132"/>
      <c r="C160" s="131"/>
    </row>
    <row r="161" spans="2:3" x14ac:dyDescent="0.2">
      <c r="B161" s="132"/>
      <c r="C161" s="131"/>
    </row>
    <row r="162" spans="2:3" x14ac:dyDescent="0.2">
      <c r="B162" s="132"/>
      <c r="C162" s="131"/>
    </row>
    <row r="163" spans="2:3" x14ac:dyDescent="0.2">
      <c r="B163" s="132"/>
      <c r="C163" s="131"/>
    </row>
    <row r="164" spans="2:3" x14ac:dyDescent="0.2">
      <c r="B164" s="132"/>
      <c r="C164" s="131"/>
    </row>
    <row r="165" spans="2:3" x14ac:dyDescent="0.2">
      <c r="B165" s="132"/>
      <c r="C165" s="131"/>
    </row>
    <row r="166" spans="2:3" x14ac:dyDescent="0.2">
      <c r="B166" s="132"/>
      <c r="C166" s="131"/>
    </row>
    <row r="167" spans="2:3" x14ac:dyDescent="0.2">
      <c r="B167" s="132"/>
      <c r="C167" s="131"/>
    </row>
    <row r="168" spans="2:3" x14ac:dyDescent="0.2">
      <c r="B168" s="132"/>
      <c r="C168" s="131"/>
    </row>
    <row r="169" spans="2:3" x14ac:dyDescent="0.2">
      <c r="B169" s="132"/>
      <c r="C169" s="131"/>
    </row>
    <row r="170" spans="2:3" x14ac:dyDescent="0.2">
      <c r="B170" s="132"/>
      <c r="C170" s="131"/>
    </row>
    <row r="171" spans="2:3" x14ac:dyDescent="0.2">
      <c r="B171" s="132"/>
      <c r="C171" s="131"/>
    </row>
    <row r="172" spans="2:3" x14ac:dyDescent="0.2">
      <c r="B172" s="132"/>
      <c r="C172" s="131"/>
    </row>
  </sheetData>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tint="0.79998168889431442"/>
  </sheetPr>
  <dimension ref="A1:J20"/>
  <sheetViews>
    <sheetView zoomScaleNormal="100" workbookViewId="0"/>
  </sheetViews>
  <sheetFormatPr defaultColWidth="9" defaultRowHeight="14.25" x14ac:dyDescent="0.2"/>
  <cols>
    <col min="1" max="1" width="3.125" style="55" customWidth="1"/>
    <col min="2" max="2" width="25.5" style="55" customWidth="1"/>
    <col min="3" max="7" width="16.875" style="55" customWidth="1"/>
    <col min="8" max="8" width="3.375" style="55" customWidth="1"/>
    <col min="9" max="10" width="9" style="55"/>
    <col min="11" max="11" width="17.75" style="55" customWidth="1"/>
    <col min="12" max="16384" width="9" style="55"/>
  </cols>
  <sheetData>
    <row r="1" spans="1:10" ht="15" x14ac:dyDescent="0.25">
      <c r="A1" s="155"/>
      <c r="B1" s="61"/>
      <c r="C1" s="61"/>
      <c r="D1" s="61"/>
      <c r="E1" s="61"/>
      <c r="F1" s="61"/>
      <c r="G1" s="61"/>
      <c r="H1" s="61"/>
    </row>
    <row r="2" spans="1:10" ht="20.25" thickBot="1" x14ac:dyDescent="0.35">
      <c r="A2" s="61"/>
      <c r="B2" s="340" t="s">
        <v>882</v>
      </c>
      <c r="C2" s="340"/>
      <c r="D2" s="61"/>
      <c r="E2" s="61"/>
      <c r="F2" s="61"/>
      <c r="G2" s="61"/>
      <c r="H2" s="61"/>
    </row>
    <row r="3" spans="1:10" ht="15" thickTop="1" x14ac:dyDescent="0.2">
      <c r="A3" s="61"/>
      <c r="B3" s="60" t="s">
        <v>905</v>
      </c>
      <c r="C3" s="61"/>
      <c r="D3" s="61"/>
      <c r="E3" s="61"/>
      <c r="F3" s="61"/>
      <c r="G3" s="61"/>
      <c r="H3" s="61"/>
    </row>
    <row r="4" spans="1:10" ht="15" thickBot="1" x14ac:dyDescent="0.25">
      <c r="A4" s="61"/>
      <c r="B4" s="60"/>
      <c r="C4" s="61"/>
      <c r="D4" s="61"/>
      <c r="E4" s="61"/>
      <c r="F4" s="61"/>
      <c r="G4" s="61"/>
      <c r="H4" s="61"/>
    </row>
    <row r="5" spans="1:10" ht="23.25" customHeight="1" thickBot="1" x14ac:dyDescent="0.25">
      <c r="A5" s="61"/>
      <c r="B5" s="61"/>
      <c r="C5" s="341" t="s">
        <v>1249</v>
      </c>
      <c r="D5" s="341"/>
      <c r="E5" s="341" t="s">
        <v>1250</v>
      </c>
      <c r="F5" s="341"/>
      <c r="G5" s="341" t="s">
        <v>1251</v>
      </c>
      <c r="H5" s="61"/>
    </row>
    <row r="6" spans="1:10" ht="33" customHeight="1" thickBot="1" x14ac:dyDescent="0.25">
      <c r="A6" s="61"/>
      <c r="B6" s="281" t="s">
        <v>641</v>
      </c>
      <c r="C6" s="281" t="s">
        <v>665</v>
      </c>
      <c r="D6" s="281" t="s">
        <v>666</v>
      </c>
      <c r="E6" s="281" t="s">
        <v>639</v>
      </c>
      <c r="F6" s="281" t="s">
        <v>640</v>
      </c>
      <c r="G6" s="341"/>
      <c r="H6" s="61"/>
    </row>
    <row r="7" spans="1:10" ht="15" thickBot="1" x14ac:dyDescent="0.25">
      <c r="A7" s="61"/>
      <c r="B7" s="283" t="s">
        <v>668</v>
      </c>
      <c r="C7" s="86">
        <v>1.5299999999999999E-2</v>
      </c>
      <c r="D7" s="86">
        <v>0.1356</v>
      </c>
      <c r="E7" s="105">
        <v>36.11</v>
      </c>
      <c r="F7" s="105">
        <v>16.399999999999999</v>
      </c>
      <c r="G7" s="86">
        <v>0.22170000000000001</v>
      </c>
      <c r="H7" s="160"/>
      <c r="J7" s="161"/>
    </row>
    <row r="8" spans="1:10" ht="15" thickBot="1" x14ac:dyDescent="0.25">
      <c r="A8" s="61"/>
      <c r="B8" s="283" t="s">
        <v>667</v>
      </c>
      <c r="C8" s="157">
        <v>3.9899999999999998E-2</v>
      </c>
      <c r="D8" s="157">
        <v>0.25390000000000001</v>
      </c>
      <c r="E8" s="104">
        <v>91.91</v>
      </c>
      <c r="F8" s="104">
        <v>19.440000000000001</v>
      </c>
      <c r="G8" s="157">
        <v>0.16819999999999999</v>
      </c>
      <c r="H8" s="160"/>
      <c r="I8" s="205"/>
      <c r="J8" s="161"/>
    </row>
    <row r="9" spans="1:10" ht="15" thickBot="1" x14ac:dyDescent="0.25">
      <c r="A9" s="61"/>
      <c r="B9" s="283" t="s">
        <v>669</v>
      </c>
      <c r="C9" s="86">
        <v>4.2000000000000003E-2</v>
      </c>
      <c r="D9" s="86">
        <v>0.13589999999999999</v>
      </c>
      <c r="E9" s="105">
        <v>29.78</v>
      </c>
      <c r="F9" s="105">
        <v>9.2899999999999991</v>
      </c>
      <c r="G9" s="86">
        <v>0.2127</v>
      </c>
      <c r="H9" s="160"/>
      <c r="J9" s="161"/>
    </row>
    <row r="10" spans="1:10" ht="15" thickBot="1" x14ac:dyDescent="0.25">
      <c r="A10" s="61"/>
      <c r="B10" s="283" t="s">
        <v>637</v>
      </c>
      <c r="C10" s="157">
        <v>1.47E-2</v>
      </c>
      <c r="D10" s="157">
        <v>1E-4</v>
      </c>
      <c r="E10" s="104">
        <v>14.24</v>
      </c>
      <c r="F10" s="104">
        <v>6.74</v>
      </c>
      <c r="G10" s="157">
        <v>0.14169999999999999</v>
      </c>
      <c r="H10" s="160"/>
      <c r="J10" s="161"/>
    </row>
    <row r="11" spans="1:10" ht="15" thickBot="1" x14ac:dyDescent="0.25">
      <c r="A11" s="61"/>
      <c r="B11" s="283" t="s">
        <v>638</v>
      </c>
      <c r="C11" s="86">
        <v>2.5000000000000001E-2</v>
      </c>
      <c r="D11" s="86">
        <v>2.2000000000000001E-3</v>
      </c>
      <c r="E11" s="105">
        <v>10.69</v>
      </c>
      <c r="F11" s="105">
        <v>19.079999999999998</v>
      </c>
      <c r="G11" s="86">
        <v>0.2949</v>
      </c>
      <c r="H11" s="160"/>
      <c r="J11" s="161"/>
    </row>
    <row r="12" spans="1:10" ht="17.25" thickBot="1" x14ac:dyDescent="0.25">
      <c r="A12" s="61"/>
      <c r="B12" s="283" t="s">
        <v>1248</v>
      </c>
      <c r="C12" s="157">
        <v>2.8199999999999999E-2</v>
      </c>
      <c r="D12" s="157">
        <v>3.3099999999999997E-2</v>
      </c>
      <c r="E12" s="104">
        <v>38.89</v>
      </c>
      <c r="F12" s="104">
        <v>121.36</v>
      </c>
      <c r="G12" s="157">
        <v>0.14849999999999999</v>
      </c>
      <c r="H12" s="160"/>
      <c r="J12" s="161"/>
    </row>
    <row r="13" spans="1:10" ht="15" thickBot="1" x14ac:dyDescent="0.25">
      <c r="A13" s="61"/>
      <c r="B13" s="283" t="s">
        <v>249</v>
      </c>
      <c r="C13" s="86">
        <v>9.9000000000000008E-3</v>
      </c>
      <c r="D13" s="86">
        <v>3.0000000000000001E-3</v>
      </c>
      <c r="E13" s="105">
        <v>15.1</v>
      </c>
      <c r="F13" s="105">
        <v>41.91</v>
      </c>
      <c r="G13" s="86">
        <v>0.42709999999999998</v>
      </c>
      <c r="H13" s="160"/>
      <c r="J13" s="161"/>
    </row>
    <row r="14" spans="1:10" ht="15" thickBot="1" x14ac:dyDescent="0.25">
      <c r="A14" s="61"/>
      <c r="B14" s="283" t="s">
        <v>250</v>
      </c>
      <c r="C14" s="157">
        <v>2.5000000000000001E-2</v>
      </c>
      <c r="D14" s="157">
        <v>2.2000000000000001E-3</v>
      </c>
      <c r="E14" s="104">
        <v>10.69</v>
      </c>
      <c r="F14" s="104">
        <v>19.079999999999998</v>
      </c>
      <c r="G14" s="157">
        <v>0.2949</v>
      </c>
      <c r="H14" s="160"/>
      <c r="J14" s="161"/>
    </row>
    <row r="15" spans="1:10" x14ac:dyDescent="0.2">
      <c r="A15" s="61"/>
      <c r="B15" s="61"/>
      <c r="C15" s="156"/>
      <c r="D15" s="156"/>
      <c r="E15" s="156"/>
      <c r="F15" s="156"/>
      <c r="G15" s="156"/>
      <c r="H15" s="160"/>
      <c r="J15" s="161"/>
    </row>
    <row r="16" spans="1:10" ht="14.25" customHeight="1" x14ac:dyDescent="0.2">
      <c r="A16" s="61"/>
      <c r="B16" s="369" t="s">
        <v>670</v>
      </c>
      <c r="C16" s="369"/>
      <c r="D16" s="369"/>
      <c r="E16" s="369"/>
      <c r="F16" s="369"/>
      <c r="G16" s="369"/>
      <c r="H16" s="61"/>
    </row>
    <row r="17" spans="1:8" x14ac:dyDescent="0.2">
      <c r="A17" s="61"/>
      <c r="B17" s="369" t="s">
        <v>883</v>
      </c>
      <c r="C17" s="369"/>
      <c r="D17" s="369"/>
      <c r="E17" s="369"/>
      <c r="F17" s="369"/>
      <c r="G17" s="369"/>
      <c r="H17" s="61"/>
    </row>
    <row r="18" spans="1:8" x14ac:dyDescent="0.2">
      <c r="A18" s="61"/>
      <c r="B18" s="369" t="s">
        <v>884</v>
      </c>
      <c r="C18" s="369"/>
      <c r="D18" s="369"/>
      <c r="E18" s="369"/>
      <c r="F18" s="369"/>
      <c r="G18" s="369"/>
      <c r="H18" s="61"/>
    </row>
    <row r="19" spans="1:8" x14ac:dyDescent="0.2">
      <c r="A19" s="61"/>
      <c r="B19" s="369" t="s">
        <v>885</v>
      </c>
      <c r="C19" s="369"/>
      <c r="D19" s="369"/>
      <c r="E19" s="369"/>
      <c r="F19" s="369"/>
      <c r="G19" s="369"/>
      <c r="H19" s="61"/>
    </row>
    <row r="20" spans="1:8" x14ac:dyDescent="0.2">
      <c r="A20" s="61"/>
      <c r="B20" s="61"/>
      <c r="C20" s="61"/>
      <c r="D20" s="61"/>
      <c r="E20" s="61"/>
      <c r="F20" s="61"/>
      <c r="G20" s="61"/>
      <c r="H20" s="61"/>
    </row>
  </sheetData>
  <mergeCells count="8">
    <mergeCell ref="B2:C2"/>
    <mergeCell ref="B17:G17"/>
    <mergeCell ref="B18:G18"/>
    <mergeCell ref="B19:G19"/>
    <mergeCell ref="C5:D5"/>
    <mergeCell ref="E5:F5"/>
    <mergeCell ref="G5:G6"/>
    <mergeCell ref="B16:G16"/>
  </mergeCells>
  <pageMargins left="0.7" right="0.7" top="0.75" bottom="0.75" header="0.3" footer="0.3"/>
  <pageSetup paperSize="9" orientation="landscape"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tint="0.79998168889431442"/>
  </sheetPr>
  <dimension ref="A1:E13"/>
  <sheetViews>
    <sheetView zoomScaleNormal="100" workbookViewId="0"/>
  </sheetViews>
  <sheetFormatPr defaultColWidth="9" defaultRowHeight="14.25" x14ac:dyDescent="0.2"/>
  <cols>
    <col min="1" max="1" width="3.125" style="55" customWidth="1"/>
    <col min="2" max="2" width="23.25" style="55" customWidth="1"/>
    <col min="3" max="3" width="14.25" style="55" customWidth="1"/>
    <col min="4" max="4" width="13.25" style="55" customWidth="1"/>
    <col min="5" max="5" width="20.5" style="55" customWidth="1"/>
    <col min="6" max="16384" width="9" style="55"/>
  </cols>
  <sheetData>
    <row r="1" spans="1:5" ht="15" x14ac:dyDescent="0.25">
      <c r="A1" s="155"/>
      <c r="B1" s="61"/>
      <c r="C1" s="61"/>
      <c r="D1" s="61"/>
      <c r="E1" s="61"/>
    </row>
    <row r="2" spans="1:5" ht="20.25" thickBot="1" x14ac:dyDescent="0.35">
      <c r="A2" s="61"/>
      <c r="B2" s="286" t="s">
        <v>642</v>
      </c>
      <c r="C2" s="61"/>
      <c r="D2" s="61"/>
      <c r="E2" s="61"/>
    </row>
    <row r="3" spans="1:5" ht="15" thickTop="1" x14ac:dyDescent="0.2">
      <c r="A3" s="61"/>
      <c r="B3" s="60" t="s">
        <v>643</v>
      </c>
      <c r="C3" s="61"/>
      <c r="D3" s="61"/>
      <c r="E3" s="61"/>
    </row>
    <row r="4" spans="1:5" x14ac:dyDescent="0.2">
      <c r="A4" s="61"/>
      <c r="B4" s="60" t="s">
        <v>904</v>
      </c>
      <c r="C4" s="61"/>
      <c r="D4" s="61"/>
      <c r="E4" s="61"/>
    </row>
    <row r="5" spans="1:5" ht="15" thickBot="1" x14ac:dyDescent="0.25">
      <c r="A5" s="61"/>
      <c r="B5" s="61"/>
      <c r="C5" s="61"/>
      <c r="D5" s="61"/>
      <c r="E5" s="61"/>
    </row>
    <row r="6" spans="1:5" ht="15" thickBot="1" x14ac:dyDescent="0.25">
      <c r="A6" s="61"/>
      <c r="B6" s="281" t="s">
        <v>641</v>
      </c>
      <c r="C6" s="281" t="s">
        <v>644</v>
      </c>
      <c r="D6" s="281" t="s">
        <v>645</v>
      </c>
      <c r="E6" s="61"/>
    </row>
    <row r="7" spans="1:5" ht="15" thickBot="1" x14ac:dyDescent="0.25">
      <c r="A7" s="61"/>
      <c r="B7" s="283" t="s">
        <v>636</v>
      </c>
      <c r="C7" s="86">
        <v>5.4800000000000001E-2</v>
      </c>
      <c r="D7" s="98">
        <v>5</v>
      </c>
      <c r="E7" s="61"/>
    </row>
    <row r="8" spans="1:5" ht="15" thickBot="1" x14ac:dyDescent="0.25">
      <c r="A8" s="61"/>
      <c r="B8" s="283" t="s">
        <v>601</v>
      </c>
      <c r="C8" s="157">
        <v>5.4800000000000001E-2</v>
      </c>
      <c r="D8" s="96">
        <v>5</v>
      </c>
      <c r="E8" s="61"/>
    </row>
    <row r="9" spans="1:5" ht="15" thickBot="1" x14ac:dyDescent="0.25">
      <c r="A9" s="61"/>
      <c r="B9" s="283" t="s">
        <v>637</v>
      </c>
      <c r="C9" s="86">
        <v>0</v>
      </c>
      <c r="D9" s="98">
        <v>5</v>
      </c>
      <c r="E9" s="61"/>
    </row>
    <row r="10" spans="1:5" ht="15" thickBot="1" x14ac:dyDescent="0.25">
      <c r="A10" s="61"/>
      <c r="B10" s="283" t="s">
        <v>638</v>
      </c>
      <c r="C10" s="157">
        <v>1.37E-2</v>
      </c>
      <c r="D10" s="96">
        <v>5</v>
      </c>
      <c r="E10" s="61"/>
    </row>
    <row r="11" spans="1:5" ht="15" thickBot="1" x14ac:dyDescent="0.25">
      <c r="A11" s="61"/>
      <c r="B11" s="283" t="s">
        <v>249</v>
      </c>
      <c r="C11" s="86">
        <v>5.4800000000000001E-2</v>
      </c>
      <c r="D11" s="98">
        <v>5</v>
      </c>
      <c r="E11" s="61"/>
    </row>
    <row r="12" spans="1:5" ht="15" thickBot="1" x14ac:dyDescent="0.25">
      <c r="A12" s="61"/>
      <c r="B12" s="283" t="s">
        <v>250</v>
      </c>
      <c r="C12" s="157">
        <v>1.37E-2</v>
      </c>
      <c r="D12" s="96">
        <v>5</v>
      </c>
      <c r="E12" s="61"/>
    </row>
    <row r="13" spans="1:5" x14ac:dyDescent="0.2">
      <c r="A13" s="61"/>
      <c r="B13" s="61"/>
      <c r="C13" s="156"/>
      <c r="D13" s="61"/>
      <c r="E13" s="61"/>
    </row>
  </sheetData>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2" tint="0.79998168889431442"/>
  </sheetPr>
  <dimension ref="A1:AJ52"/>
  <sheetViews>
    <sheetView zoomScaleNormal="100" workbookViewId="0"/>
  </sheetViews>
  <sheetFormatPr defaultColWidth="9" defaultRowHeight="12.75" x14ac:dyDescent="0.2"/>
  <cols>
    <col min="1" max="1" width="3.125" style="29" customWidth="1"/>
    <col min="2" max="2" width="37.5" style="29" customWidth="1"/>
    <col min="3" max="35" width="11.25" style="29" customWidth="1"/>
    <col min="36" max="36" width="3.125" style="29" customWidth="1"/>
    <col min="37" max="16384" width="9" style="29"/>
  </cols>
  <sheetData>
    <row r="1" spans="1:36" ht="15" x14ac:dyDescent="0.25">
      <c r="A1" s="155"/>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row>
    <row r="2" spans="1:36" ht="20.25" thickBot="1" x14ac:dyDescent="0.35">
      <c r="A2" s="27"/>
      <c r="B2" s="286" t="s">
        <v>912</v>
      </c>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row>
    <row r="3" spans="1:36" ht="13.5" thickTop="1" x14ac:dyDescent="0.2">
      <c r="A3" s="27"/>
      <c r="B3" s="62" t="s">
        <v>605</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row>
    <row r="4" spans="1:36" x14ac:dyDescent="0.2">
      <c r="A4" s="27"/>
      <c r="B4" s="62" t="s">
        <v>1264</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row>
    <row r="5" spans="1:36" x14ac:dyDescent="0.2">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row>
    <row r="6" spans="1:36" ht="17.25" thickBot="1" x14ac:dyDescent="0.3">
      <c r="A6" s="27"/>
      <c r="B6" s="287" t="s">
        <v>290</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row>
    <row r="7" spans="1:36" ht="33" customHeight="1" thickTop="1" thickBot="1" x14ac:dyDescent="0.25">
      <c r="A7" s="27"/>
      <c r="B7" s="27"/>
      <c r="C7" s="281" t="s">
        <v>9</v>
      </c>
      <c r="D7" s="281" t="s">
        <v>10</v>
      </c>
      <c r="E7" s="281" t="s">
        <v>11</v>
      </c>
      <c r="F7" s="281" t="s">
        <v>12</v>
      </c>
      <c r="G7" s="281" t="s">
        <v>13</v>
      </c>
      <c r="H7" s="281" t="s">
        <v>14</v>
      </c>
      <c r="I7" s="281" t="s">
        <v>15</v>
      </c>
      <c r="J7" s="281" t="s">
        <v>16</v>
      </c>
      <c r="K7" s="281" t="s">
        <v>17</v>
      </c>
      <c r="L7" s="281" t="s">
        <v>18</v>
      </c>
      <c r="M7" s="281" t="s">
        <v>19</v>
      </c>
      <c r="N7" s="281" t="s">
        <v>20</v>
      </c>
      <c r="O7" s="281" t="s">
        <v>3</v>
      </c>
      <c r="P7" s="281" t="s">
        <v>58</v>
      </c>
      <c r="Q7" s="281" t="s">
        <v>59</v>
      </c>
      <c r="R7" s="281" t="s">
        <v>60</v>
      </c>
      <c r="S7" s="281" t="s">
        <v>61</v>
      </c>
      <c r="T7" s="281" t="s">
        <v>62</v>
      </c>
      <c r="U7" s="281" t="s">
        <v>63</v>
      </c>
      <c r="V7" s="281" t="s">
        <v>64</v>
      </c>
      <c r="W7" s="281" t="s">
        <v>65</v>
      </c>
      <c r="X7" s="281" t="s">
        <v>66</v>
      </c>
      <c r="Y7" s="281" t="s">
        <v>67</v>
      </c>
      <c r="Z7" s="281" t="s">
        <v>68</v>
      </c>
      <c r="AA7" s="281" t="s">
        <v>69</v>
      </c>
      <c r="AB7" s="281" t="s">
        <v>70</v>
      </c>
      <c r="AC7" s="281" t="s">
        <v>71</v>
      </c>
      <c r="AD7" s="281" t="s">
        <v>72</v>
      </c>
      <c r="AE7" s="281" t="s">
        <v>73</v>
      </c>
      <c r="AF7" s="281" t="s">
        <v>74</v>
      </c>
      <c r="AG7" s="281" t="s">
        <v>75</v>
      </c>
      <c r="AH7" s="281" t="s">
        <v>76</v>
      </c>
      <c r="AI7" s="281" t="s">
        <v>77</v>
      </c>
      <c r="AJ7" s="27"/>
    </row>
    <row r="8" spans="1:36" ht="15" thickBot="1" x14ac:dyDescent="0.25">
      <c r="A8" s="27"/>
      <c r="B8" s="283" t="s">
        <v>251</v>
      </c>
      <c r="C8" s="84">
        <v>3779.1485952363769</v>
      </c>
      <c r="D8" s="84">
        <v>3770.8242733749785</v>
      </c>
      <c r="E8" s="84">
        <v>3757.6489266876501</v>
      </c>
      <c r="F8" s="84">
        <v>3755.9227408541974</v>
      </c>
      <c r="G8" s="84">
        <v>3752.7801209553195</v>
      </c>
      <c r="H8" s="84">
        <v>3752.7801209553199</v>
      </c>
      <c r="I8" s="84">
        <v>3752.7801209553199</v>
      </c>
      <c r="J8" s="84">
        <v>3752.7801209553199</v>
      </c>
      <c r="K8" s="84">
        <v>3752.7801209553199</v>
      </c>
      <c r="L8" s="84">
        <v>3752.7801209553199</v>
      </c>
      <c r="M8" s="84">
        <v>3752.7801209553186</v>
      </c>
      <c r="N8" s="84">
        <v>3752.7801209553199</v>
      </c>
      <c r="O8" s="84">
        <v>3752.7801209553186</v>
      </c>
      <c r="P8" s="84">
        <v>3752.7801209553199</v>
      </c>
      <c r="Q8" s="84">
        <v>3752.5527687638164</v>
      </c>
      <c r="R8" s="84">
        <v>3752.1573230284898</v>
      </c>
      <c r="S8" s="84">
        <v>3752.1473959542313</v>
      </c>
      <c r="T8" s="84">
        <v>3752.1366029743822</v>
      </c>
      <c r="U8" s="84">
        <v>3752.1090860828717</v>
      </c>
      <c r="V8" s="84">
        <v>3752.0974683162885</v>
      </c>
      <c r="W8" s="84">
        <v>3752.0853699565723</v>
      </c>
      <c r="X8" s="84">
        <v>3752.0728203985541</v>
      </c>
      <c r="Y8" s="84">
        <v>3752.0728203985541</v>
      </c>
      <c r="Z8" s="84">
        <v>3752.0403986832566</v>
      </c>
      <c r="AA8" s="84">
        <v>3752.0403986832566</v>
      </c>
      <c r="AB8" s="84">
        <v>3752.0403986832575</v>
      </c>
      <c r="AC8" s="84">
        <v>3752.0403986832575</v>
      </c>
      <c r="AD8" s="84">
        <v>3751.9792071628544</v>
      </c>
      <c r="AE8" s="84">
        <v>3751.9622712126543</v>
      </c>
      <c r="AF8" s="84">
        <v>3751.9448347754646</v>
      </c>
      <c r="AG8" s="84">
        <v>3751.9448347754637</v>
      </c>
      <c r="AH8" s="84">
        <v>3751.9448347754637</v>
      </c>
      <c r="AI8" s="84">
        <v>3751.8904628781825</v>
      </c>
      <c r="AJ8" s="27"/>
    </row>
    <row r="9" spans="1:36" ht="15" thickBot="1" x14ac:dyDescent="0.25">
      <c r="A9" s="27"/>
      <c r="B9" s="283" t="s">
        <v>249</v>
      </c>
      <c r="C9" s="99">
        <v>1500.6845987096131</v>
      </c>
      <c r="D9" s="99">
        <v>1500.6623932498135</v>
      </c>
      <c r="E9" s="99">
        <v>1500.6623932498135</v>
      </c>
      <c r="F9" s="99">
        <v>1500.4145112305598</v>
      </c>
      <c r="G9" s="99">
        <v>1500.3039414418768</v>
      </c>
      <c r="H9" s="99">
        <v>1499.9895189427016</v>
      </c>
      <c r="I9" s="99">
        <v>1499.6865306067562</v>
      </c>
      <c r="J9" s="99">
        <v>1499.3946044127404</v>
      </c>
      <c r="K9" s="99">
        <v>1499.1133806499736</v>
      </c>
      <c r="L9" s="99">
        <v>1498.4559996024848</v>
      </c>
      <c r="M9" s="99">
        <v>1497.4522440316534</v>
      </c>
      <c r="N9" s="99">
        <v>1496.4857802059264</v>
      </c>
      <c r="O9" s="99">
        <v>1495.5553914415834</v>
      </c>
      <c r="P9" s="99">
        <v>1494.6598982289968</v>
      </c>
      <c r="Q9" s="99">
        <v>1493.798156635009</v>
      </c>
      <c r="R9" s="99">
        <v>1492.9690568270555</v>
      </c>
      <c r="S9" s="99">
        <v>1492.1715217094411</v>
      </c>
      <c r="T9" s="99">
        <v>1491.4045056627976</v>
      </c>
      <c r="U9" s="99">
        <v>1490.6669933782944</v>
      </c>
      <c r="V9" s="99">
        <v>1490.315473675141</v>
      </c>
      <c r="W9" s="99">
        <v>1488.795289621951</v>
      </c>
      <c r="X9" s="99">
        <v>1487.3372825602432</v>
      </c>
      <c r="Y9" s="99">
        <v>1485.9391064435347</v>
      </c>
      <c r="Z9" s="99">
        <v>1484.5985010184422</v>
      </c>
      <c r="AA9" s="99">
        <v>1483.3132879965353</v>
      </c>
      <c r="AB9" s="99">
        <v>1482.0813674915983</v>
      </c>
      <c r="AC9" s="99">
        <v>1480.9007146995116</v>
      </c>
      <c r="AD9" s="99">
        <v>1479.7693767998333</v>
      </c>
      <c r="AE9" s="99">
        <v>1478.6854700598747</v>
      </c>
      <c r="AF9" s="99">
        <v>1477.2459303349237</v>
      </c>
      <c r="AG9" s="99">
        <v>1475.584332751738</v>
      </c>
      <c r="AH9" s="99">
        <v>1475.584332751738</v>
      </c>
      <c r="AI9" s="99">
        <v>1475.584332751738</v>
      </c>
      <c r="AJ9" s="27"/>
    </row>
    <row r="10" spans="1:36" ht="15" thickBot="1" x14ac:dyDescent="0.25">
      <c r="A10" s="27"/>
      <c r="B10" s="283" t="s">
        <v>250</v>
      </c>
      <c r="C10" s="84">
        <v>1019.6070200645755</v>
      </c>
      <c r="D10" s="84">
        <v>1014.5089849642527</v>
      </c>
      <c r="E10" s="84">
        <v>1009.4364400394314</v>
      </c>
      <c r="F10" s="84">
        <v>1004.3892578392341</v>
      </c>
      <c r="G10" s="84">
        <v>999.36731155003793</v>
      </c>
      <c r="H10" s="84">
        <v>994.37047499228765</v>
      </c>
      <c r="I10" s="84">
        <v>989.39862261732617</v>
      </c>
      <c r="J10" s="84">
        <v>984.45162950423958</v>
      </c>
      <c r="K10" s="84">
        <v>979.52937135671846</v>
      </c>
      <c r="L10" s="84">
        <v>974.63172449993499</v>
      </c>
      <c r="M10" s="84">
        <v>969.75856587743533</v>
      </c>
      <c r="N10" s="84">
        <v>964.90977304804824</v>
      </c>
      <c r="O10" s="84">
        <v>960.08522418280802</v>
      </c>
      <c r="P10" s="84">
        <v>955.28479806189409</v>
      </c>
      <c r="Q10" s="84">
        <v>950.50837407158463</v>
      </c>
      <c r="R10" s="84">
        <v>945.75583220122655</v>
      </c>
      <c r="S10" s="84">
        <v>941.02705304022038</v>
      </c>
      <c r="T10" s="84">
        <v>936.3219177750193</v>
      </c>
      <c r="U10" s="84">
        <v>931.64030818614413</v>
      </c>
      <c r="V10" s="84">
        <v>926.98210664521343</v>
      </c>
      <c r="W10" s="84">
        <v>922.34719611198727</v>
      </c>
      <c r="X10" s="84">
        <v>917.73546013142732</v>
      </c>
      <c r="Y10" s="84">
        <v>913.14678283077023</v>
      </c>
      <c r="Z10" s="84">
        <v>908.5810489166164</v>
      </c>
      <c r="AA10" s="84">
        <v>904.03814367203336</v>
      </c>
      <c r="AB10" s="84">
        <v>899.51795295367322</v>
      </c>
      <c r="AC10" s="84">
        <v>895.02036318890487</v>
      </c>
      <c r="AD10" s="84">
        <v>890.54526137296034</v>
      </c>
      <c r="AE10" s="84">
        <v>886.09253506609548</v>
      </c>
      <c r="AF10" s="84">
        <v>881.66207239076505</v>
      </c>
      <c r="AG10" s="84">
        <v>877.25376202881114</v>
      </c>
      <c r="AH10" s="84">
        <v>872.86749321866716</v>
      </c>
      <c r="AI10" s="84">
        <v>868.50315575257378</v>
      </c>
      <c r="AJ10" s="27"/>
    </row>
    <row r="11" spans="1:36" ht="15" thickBot="1" x14ac:dyDescent="0.25">
      <c r="A11" s="27"/>
      <c r="B11" s="283" t="s">
        <v>1213</v>
      </c>
      <c r="C11" s="99">
        <v>1952.0490063655261</v>
      </c>
      <c r="D11" s="99">
        <v>1733.2468739613819</v>
      </c>
      <c r="E11" s="99">
        <v>1634.6664304498024</v>
      </c>
      <c r="F11" s="99">
        <v>1492.499431356669</v>
      </c>
      <c r="G11" s="99">
        <v>1421.3914373692598</v>
      </c>
      <c r="H11" s="99">
        <v>1363.0128677437883</v>
      </c>
      <c r="I11" s="99">
        <v>1316.6232162965141</v>
      </c>
      <c r="J11" s="99">
        <v>1270.063092139761</v>
      </c>
      <c r="K11" s="99">
        <v>1228.5900068252058</v>
      </c>
      <c r="L11" s="99">
        <v>1183.7563887609185</v>
      </c>
      <c r="M11" s="99">
        <v>1148.2644150162055</v>
      </c>
      <c r="N11" s="99">
        <v>1081.5468697779336</v>
      </c>
      <c r="O11" s="99">
        <v>1033.6936843698954</v>
      </c>
      <c r="P11" s="99">
        <v>989.64769461511344</v>
      </c>
      <c r="Q11" s="99">
        <v>953.67456941245405</v>
      </c>
      <c r="R11" s="99">
        <v>913.41050051002389</v>
      </c>
      <c r="S11" s="99">
        <v>870.3857594589216</v>
      </c>
      <c r="T11" s="99">
        <v>850.54891463101092</v>
      </c>
      <c r="U11" s="99">
        <v>816.43245269125975</v>
      </c>
      <c r="V11" s="99">
        <v>798.32594402468067</v>
      </c>
      <c r="W11" s="99">
        <v>781.61094125281772</v>
      </c>
      <c r="X11" s="99">
        <v>766.12678146925964</v>
      </c>
      <c r="Y11" s="99">
        <v>751.66974658209222</v>
      </c>
      <c r="Z11" s="99">
        <v>737.71967129474626</v>
      </c>
      <c r="AA11" s="99">
        <v>725.3561892175336</v>
      </c>
      <c r="AB11" s="99">
        <v>714.86978230265049</v>
      </c>
      <c r="AC11" s="99">
        <v>703.28923558894542</v>
      </c>
      <c r="AD11" s="99">
        <v>692.32958380619516</v>
      </c>
      <c r="AE11" s="99">
        <v>681.62543750827001</v>
      </c>
      <c r="AF11" s="99">
        <v>674.14108103997569</v>
      </c>
      <c r="AG11" s="99">
        <v>666.42512013703163</v>
      </c>
      <c r="AH11" s="99">
        <v>658.3431814908065</v>
      </c>
      <c r="AI11" s="99">
        <v>652.42254939577958</v>
      </c>
      <c r="AJ11" s="27"/>
    </row>
    <row r="12" spans="1:36" ht="15" thickBot="1" x14ac:dyDescent="0.25">
      <c r="A12" s="27"/>
      <c r="B12" s="283" t="s">
        <v>969</v>
      </c>
      <c r="C12" s="84">
        <v>4434.4077940602019</v>
      </c>
      <c r="D12" s="84">
        <v>3677.6190793528854</v>
      </c>
      <c r="E12" s="84">
        <v>3299.1962615502689</v>
      </c>
      <c r="F12" s="84">
        <v>3299.1962615502689</v>
      </c>
      <c r="G12" s="84">
        <v>3299.1962615502698</v>
      </c>
      <c r="H12" s="84">
        <v>3299.1962615502694</v>
      </c>
      <c r="I12" s="84">
        <v>3299.1962615502698</v>
      </c>
      <c r="J12" s="84">
        <v>3299.1962615502684</v>
      </c>
      <c r="K12" s="84">
        <v>3296.3034972704231</v>
      </c>
      <c r="L12" s="84">
        <v>3137.4812326962319</v>
      </c>
      <c r="M12" s="84">
        <v>3031.773607068108</v>
      </c>
      <c r="N12" s="84">
        <v>2905.3181573599204</v>
      </c>
      <c r="O12" s="84">
        <v>2835.9909714352566</v>
      </c>
      <c r="P12" s="84">
        <v>2794.2686194896346</v>
      </c>
      <c r="Q12" s="84">
        <v>2789.7773146579566</v>
      </c>
      <c r="R12" s="84">
        <v>2692.7890457528524</v>
      </c>
      <c r="S12" s="84">
        <v>2622.7371228679731</v>
      </c>
      <c r="T12" s="84">
        <v>2569.812993817623</v>
      </c>
      <c r="U12" s="84">
        <v>2528.4551174717953</v>
      </c>
      <c r="V12" s="84">
        <v>2495.2748108018218</v>
      </c>
      <c r="W12" s="84">
        <v>2468.0894973056934</v>
      </c>
      <c r="X12" s="84">
        <v>2445.4299328313396</v>
      </c>
      <c r="Y12" s="84">
        <v>2426.2707776733737</v>
      </c>
      <c r="Z12" s="84">
        <v>2409.8747081162333</v>
      </c>
      <c r="AA12" s="84">
        <v>2395.6979097384137</v>
      </c>
      <c r="AB12" s="84">
        <v>2383.3304914804544</v>
      </c>
      <c r="AC12" s="84">
        <v>2372.4576398259092</v>
      </c>
      <c r="AD12" s="84">
        <v>2334.1175557630272</v>
      </c>
      <c r="AE12" s="84">
        <v>2298.9135485239217</v>
      </c>
      <c r="AF12" s="84">
        <v>2267.3973838351039</v>
      </c>
      <c r="AG12" s="84">
        <v>2239.0479141714004</v>
      </c>
      <c r="AH12" s="84">
        <v>2213.4376162222188</v>
      </c>
      <c r="AI12" s="84">
        <v>2190.2124467787125</v>
      </c>
      <c r="AJ12" s="27"/>
    </row>
    <row r="13" spans="1:36" ht="15" thickBot="1" x14ac:dyDescent="0.25">
      <c r="A13" s="27"/>
      <c r="B13" s="283" t="s">
        <v>252</v>
      </c>
      <c r="C13" s="99">
        <v>1945.056724430196</v>
      </c>
      <c r="D13" s="99">
        <v>1940.4150787402186</v>
      </c>
      <c r="E13" s="99">
        <v>1933.9304945481081</v>
      </c>
      <c r="F13" s="99">
        <v>1924.7814260329067</v>
      </c>
      <c r="G13" s="99">
        <v>1921.1001858515581</v>
      </c>
      <c r="H13" s="99">
        <v>1908.5777702039147</v>
      </c>
      <c r="I13" s="99">
        <v>1901.2725415044149</v>
      </c>
      <c r="J13" s="99">
        <v>1899.6705451101054</v>
      </c>
      <c r="K13" s="99">
        <v>1899.0957355747539</v>
      </c>
      <c r="L13" s="99">
        <v>1899.0102608600077</v>
      </c>
      <c r="M13" s="99">
        <v>1898.9173467794451</v>
      </c>
      <c r="N13" s="99">
        <v>1898.7687202435261</v>
      </c>
      <c r="O13" s="99">
        <v>1875.9565126577925</v>
      </c>
      <c r="P13" s="99">
        <v>1852.5714473581756</v>
      </c>
      <c r="Q13" s="99">
        <v>1837.1539341510108</v>
      </c>
      <c r="R13" s="99">
        <v>1824.6410678954321</v>
      </c>
      <c r="S13" s="99">
        <v>1814.8728820031463</v>
      </c>
      <c r="T13" s="99">
        <v>1796.4291173942995</v>
      </c>
      <c r="U13" s="99">
        <v>1765.9848106592003</v>
      </c>
      <c r="V13" s="99">
        <v>1754.9462010578786</v>
      </c>
      <c r="W13" s="99">
        <v>1745.0069159927596</v>
      </c>
      <c r="X13" s="99">
        <v>1736.3499126741863</v>
      </c>
      <c r="Y13" s="99">
        <v>1728.2481082296811</v>
      </c>
      <c r="Z13" s="99">
        <v>1710.7689750523521</v>
      </c>
      <c r="AA13" s="99">
        <v>1707.1787624232525</v>
      </c>
      <c r="AB13" s="99">
        <v>1704.199492833674</v>
      </c>
      <c r="AC13" s="99">
        <v>1701.730326025249</v>
      </c>
      <c r="AD13" s="99">
        <v>1699.6251577876753</v>
      </c>
      <c r="AE13" s="99">
        <v>1696.3642482398993</v>
      </c>
      <c r="AF13" s="99">
        <v>1691.3517095160771</v>
      </c>
      <c r="AG13" s="99">
        <v>1684.794431550562</v>
      </c>
      <c r="AH13" s="99">
        <v>1679.1997201852491</v>
      </c>
      <c r="AI13" s="99">
        <v>1674.5802908634575</v>
      </c>
      <c r="AJ13" s="27"/>
    </row>
    <row r="14" spans="1:36" ht="15" thickBot="1" x14ac:dyDescent="0.25">
      <c r="A14" s="27"/>
      <c r="B14" s="283" t="s">
        <v>968</v>
      </c>
      <c r="C14" s="84">
        <v>1386.1119999999999</v>
      </c>
      <c r="D14" s="84">
        <v>1379.1814399999998</v>
      </c>
      <c r="E14" s="84">
        <v>1372.2855327999998</v>
      </c>
      <c r="F14" s="84">
        <v>1365.4241051359998</v>
      </c>
      <c r="G14" s="84">
        <v>1358.5969846103199</v>
      </c>
      <c r="H14" s="84">
        <v>1351.8039996872683</v>
      </c>
      <c r="I14" s="84">
        <v>1345.044979688832</v>
      </c>
      <c r="J14" s="84">
        <v>1338.3197547903878</v>
      </c>
      <c r="K14" s="84">
        <v>1331.6281560164359</v>
      </c>
      <c r="L14" s="84">
        <v>1324.9700152363537</v>
      </c>
      <c r="M14" s="84">
        <v>1318.345165160172</v>
      </c>
      <c r="N14" s="84">
        <v>1311.753439334371</v>
      </c>
      <c r="O14" s="84">
        <v>1305.1946721376992</v>
      </c>
      <c r="P14" s="84">
        <v>1298.6686987770106</v>
      </c>
      <c r="Q14" s="84">
        <v>1292.1753552831256</v>
      </c>
      <c r="R14" s="84">
        <v>1285.7144785067098</v>
      </c>
      <c r="S14" s="84">
        <v>1279.2859061141762</v>
      </c>
      <c r="T14" s="84">
        <v>1272.8894765836053</v>
      </c>
      <c r="U14" s="84">
        <v>1266.5250292006872</v>
      </c>
      <c r="V14" s="84">
        <v>1260.1924040546837</v>
      </c>
      <c r="W14" s="84">
        <v>1253.8914420344104</v>
      </c>
      <c r="X14" s="84">
        <v>1247.6219848242383</v>
      </c>
      <c r="Y14" s="84">
        <v>1241.3838749001172</v>
      </c>
      <c r="Z14" s="84">
        <v>1235.1769555256167</v>
      </c>
      <c r="AA14" s="84">
        <v>1229.0010707479885</v>
      </c>
      <c r="AB14" s="84">
        <v>1222.8560653942486</v>
      </c>
      <c r="AC14" s="84">
        <v>1216.7417850672773</v>
      </c>
      <c r="AD14" s="84">
        <v>1210.6580761419409</v>
      </c>
      <c r="AE14" s="84">
        <v>1204.6047857612311</v>
      </c>
      <c r="AF14" s="84">
        <v>1198.5817618324249</v>
      </c>
      <c r="AG14" s="84">
        <v>1192.5888530232628</v>
      </c>
      <c r="AH14" s="84">
        <v>1186.6259087581466</v>
      </c>
      <c r="AI14" s="84">
        <v>1180.6927792143558</v>
      </c>
      <c r="AJ14" s="27"/>
    </row>
    <row r="15" spans="1:36" ht="15" thickBot="1" x14ac:dyDescent="0.25">
      <c r="A15" s="27"/>
      <c r="B15" s="283" t="s">
        <v>967</v>
      </c>
      <c r="C15" s="99">
        <v>1480.1774986562307</v>
      </c>
      <c r="D15" s="99">
        <v>1313.1353196530026</v>
      </c>
      <c r="E15" s="99">
        <v>1208.3907581708299</v>
      </c>
      <c r="F15" s="99">
        <v>1166.7654871526913</v>
      </c>
      <c r="G15" s="99">
        <v>1143.4248122187021</v>
      </c>
      <c r="H15" s="99">
        <v>1120.7213073369296</v>
      </c>
      <c r="I15" s="99">
        <v>1099.360604647504</v>
      </c>
      <c r="J15" s="99">
        <v>1078.215023527029</v>
      </c>
      <c r="K15" s="99">
        <v>1057.2979729781325</v>
      </c>
      <c r="L15" s="99">
        <v>1036.7828363750327</v>
      </c>
      <c r="M15" s="99">
        <v>1008.1031617922855</v>
      </c>
      <c r="N15" s="99">
        <v>986.98422558878622</v>
      </c>
      <c r="O15" s="99">
        <v>967.01167482447636</v>
      </c>
      <c r="P15" s="99">
        <v>948.30754108496456</v>
      </c>
      <c r="Q15" s="99">
        <v>929.00631804399882</v>
      </c>
      <c r="R15" s="99">
        <v>910.17318991195441</v>
      </c>
      <c r="S15" s="99">
        <v>891.51256114253488</v>
      </c>
      <c r="T15" s="99">
        <v>873.14557093963083</v>
      </c>
      <c r="U15" s="99">
        <v>856.35270071415334</v>
      </c>
      <c r="V15" s="99">
        <v>840.35393051042797</v>
      </c>
      <c r="W15" s="99">
        <v>824.96792216426184</v>
      </c>
      <c r="X15" s="99">
        <v>810.25555759136364</v>
      </c>
      <c r="Y15" s="99">
        <v>795.87761296464771</v>
      </c>
      <c r="Z15" s="99">
        <v>781.90601621137694</v>
      </c>
      <c r="AA15" s="99">
        <v>768.1501892330906</v>
      </c>
      <c r="AB15" s="99">
        <v>754.29907123624662</v>
      </c>
      <c r="AC15" s="99">
        <v>741.12336617579581</v>
      </c>
      <c r="AD15" s="99">
        <v>728.29906643692266</v>
      </c>
      <c r="AE15" s="99">
        <v>715.84256710628995</v>
      </c>
      <c r="AF15" s="99">
        <v>703.58338104018799</v>
      </c>
      <c r="AG15" s="99">
        <v>691.60649316640615</v>
      </c>
      <c r="AH15" s="99">
        <v>679.88241789343419</v>
      </c>
      <c r="AI15" s="99">
        <v>668.39883901820588</v>
      </c>
      <c r="AJ15" s="27"/>
    </row>
    <row r="16" spans="1:36" ht="15" thickBot="1" x14ac:dyDescent="0.25">
      <c r="A16" s="27"/>
      <c r="B16" s="283" t="s">
        <v>1197</v>
      </c>
      <c r="C16" s="84">
        <v>3268.4195662074203</v>
      </c>
      <c r="D16" s="84">
        <v>3263.8859899245645</v>
      </c>
      <c r="E16" s="84">
        <v>3249.4251609547969</v>
      </c>
      <c r="F16" s="84">
        <v>3233.504929466751</v>
      </c>
      <c r="G16" s="84">
        <v>3233.504929466751</v>
      </c>
      <c r="H16" s="84">
        <v>3233.504929466751</v>
      </c>
      <c r="I16" s="84">
        <v>3233.504929466751</v>
      </c>
      <c r="J16" s="84">
        <v>3233.504929466751</v>
      </c>
      <c r="K16" s="84">
        <v>3233.504929466751</v>
      </c>
      <c r="L16" s="84">
        <v>3233.504929466751</v>
      </c>
      <c r="M16" s="84">
        <v>3233.504929466751</v>
      </c>
      <c r="N16" s="84">
        <v>3233.504929466751</v>
      </c>
      <c r="O16" s="84">
        <v>3233.504929466751</v>
      </c>
      <c r="P16" s="84">
        <v>3233.504929466751</v>
      </c>
      <c r="Q16" s="84">
        <v>3233.504929466751</v>
      </c>
      <c r="R16" s="84">
        <v>3233.504929466751</v>
      </c>
      <c r="S16" s="84">
        <v>3233.504929466751</v>
      </c>
      <c r="T16" s="84">
        <v>3233.504929466751</v>
      </c>
      <c r="U16" s="84">
        <v>3233.504929466751</v>
      </c>
      <c r="V16" s="84">
        <v>3233.504929466751</v>
      </c>
      <c r="W16" s="84">
        <v>3233.504929466751</v>
      </c>
      <c r="X16" s="84">
        <v>3233.504929466751</v>
      </c>
      <c r="Y16" s="84">
        <v>3233.504929466751</v>
      </c>
      <c r="Z16" s="84">
        <v>3233.5008587945208</v>
      </c>
      <c r="AA16" s="84">
        <v>3233.5008587945208</v>
      </c>
      <c r="AB16" s="84">
        <v>3233.5008587945208</v>
      </c>
      <c r="AC16" s="84">
        <v>3233.5008587945208</v>
      </c>
      <c r="AD16" s="84">
        <v>3233.5008587945208</v>
      </c>
      <c r="AE16" s="84">
        <v>3233.5008587945208</v>
      </c>
      <c r="AF16" s="84">
        <v>3233.5008587945208</v>
      </c>
      <c r="AG16" s="84">
        <v>3233.5008587945208</v>
      </c>
      <c r="AH16" s="84">
        <v>3233.5008587945208</v>
      </c>
      <c r="AI16" s="84">
        <v>3233.5008587945208</v>
      </c>
      <c r="AJ16" s="27"/>
    </row>
    <row r="17" spans="1:36" x14ac:dyDescent="0.2">
      <c r="A17" s="27"/>
      <c r="B17" s="27"/>
      <c r="C17" s="206"/>
      <c r="D17" s="206"/>
      <c r="E17" s="206"/>
      <c r="F17" s="206"/>
      <c r="G17" s="206"/>
      <c r="H17" s="206"/>
      <c r="I17" s="206"/>
      <c r="J17" s="206"/>
      <c r="K17" s="206"/>
      <c r="L17" s="206"/>
      <c r="M17" s="206"/>
      <c r="N17" s="206"/>
      <c r="O17" s="206"/>
      <c r="P17" s="27"/>
      <c r="Q17" s="27"/>
      <c r="R17" s="27"/>
      <c r="S17" s="27"/>
      <c r="T17" s="27"/>
      <c r="U17" s="27"/>
      <c r="V17" s="27"/>
      <c r="W17" s="27"/>
      <c r="X17" s="27"/>
      <c r="Y17" s="27"/>
      <c r="Z17" s="27"/>
      <c r="AA17" s="27"/>
      <c r="AB17" s="27"/>
      <c r="AC17" s="27"/>
      <c r="AD17" s="27"/>
      <c r="AE17" s="27"/>
      <c r="AF17" s="27"/>
      <c r="AG17" s="27"/>
      <c r="AH17" s="27"/>
      <c r="AI17" s="27"/>
      <c r="AJ17" s="27"/>
    </row>
    <row r="18" spans="1:36" ht="17.25" thickBot="1" x14ac:dyDescent="0.3">
      <c r="A18" s="27"/>
      <c r="B18" s="287" t="s">
        <v>706</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row>
    <row r="19" spans="1:36" ht="33" customHeight="1" thickTop="1" thickBot="1" x14ac:dyDescent="0.25">
      <c r="A19" s="27"/>
      <c r="B19" s="27"/>
      <c r="C19" s="281" t="s">
        <v>9</v>
      </c>
      <c r="D19" s="281" t="s">
        <v>10</v>
      </c>
      <c r="E19" s="281" t="s">
        <v>11</v>
      </c>
      <c r="F19" s="281" t="s">
        <v>12</v>
      </c>
      <c r="G19" s="281" t="s">
        <v>13</v>
      </c>
      <c r="H19" s="281" t="s">
        <v>14</v>
      </c>
      <c r="I19" s="281" t="s">
        <v>15</v>
      </c>
      <c r="J19" s="281" t="s">
        <v>16</v>
      </c>
      <c r="K19" s="281" t="s">
        <v>17</v>
      </c>
      <c r="L19" s="281" t="s">
        <v>18</v>
      </c>
      <c r="M19" s="281" t="s">
        <v>19</v>
      </c>
      <c r="N19" s="281" t="s">
        <v>20</v>
      </c>
      <c r="O19" s="281" t="s">
        <v>3</v>
      </c>
      <c r="P19" s="281" t="s">
        <v>58</v>
      </c>
      <c r="Q19" s="281" t="s">
        <v>59</v>
      </c>
      <c r="R19" s="281" t="s">
        <v>60</v>
      </c>
      <c r="S19" s="281" t="s">
        <v>61</v>
      </c>
      <c r="T19" s="281" t="s">
        <v>62</v>
      </c>
      <c r="U19" s="281" t="s">
        <v>63</v>
      </c>
      <c r="V19" s="281" t="s">
        <v>64</v>
      </c>
      <c r="W19" s="281" t="s">
        <v>65</v>
      </c>
      <c r="X19" s="281" t="s">
        <v>66</v>
      </c>
      <c r="Y19" s="281" t="s">
        <v>67</v>
      </c>
      <c r="Z19" s="281" t="s">
        <v>68</v>
      </c>
      <c r="AA19" s="281" t="s">
        <v>69</v>
      </c>
      <c r="AB19" s="281" t="s">
        <v>70</v>
      </c>
      <c r="AC19" s="281" t="s">
        <v>71</v>
      </c>
      <c r="AD19" s="281" t="s">
        <v>72</v>
      </c>
      <c r="AE19" s="281" t="s">
        <v>73</v>
      </c>
      <c r="AF19" s="281" t="s">
        <v>74</v>
      </c>
      <c r="AG19" s="281" t="s">
        <v>75</v>
      </c>
      <c r="AH19" s="281" t="s">
        <v>76</v>
      </c>
      <c r="AI19" s="281" t="s">
        <v>77</v>
      </c>
      <c r="AJ19" s="27"/>
    </row>
    <row r="20" spans="1:36" ht="15" thickBot="1" x14ac:dyDescent="0.25">
      <c r="A20" s="27"/>
      <c r="B20" s="283" t="s">
        <v>1213</v>
      </c>
      <c r="C20" s="99">
        <f>C11</f>
        <v>1952.0490063655261</v>
      </c>
      <c r="D20" s="99">
        <f>(1-(1-D11/$C11)/2)*$C11</f>
        <v>1842.647940163454</v>
      </c>
      <c r="E20" s="99">
        <f t="shared" ref="E20:AI20" si="0">(1-(1-E11/$C11)/2)*$C11</f>
        <v>1793.3577184076644</v>
      </c>
      <c r="F20" s="99">
        <f t="shared" si="0"/>
        <v>1722.2742188610976</v>
      </c>
      <c r="G20" s="99">
        <f t="shared" si="0"/>
        <v>1686.7202218673929</v>
      </c>
      <c r="H20" s="99">
        <f t="shared" si="0"/>
        <v>1657.5309370546572</v>
      </c>
      <c r="I20" s="99">
        <f t="shared" si="0"/>
        <v>1634.3361113310202</v>
      </c>
      <c r="J20" s="99">
        <f t="shared" si="0"/>
        <v>1611.0560492526438</v>
      </c>
      <c r="K20" s="99">
        <f t="shared" si="0"/>
        <v>1590.3195065953657</v>
      </c>
      <c r="L20" s="99">
        <f t="shared" si="0"/>
        <v>1567.9026975632223</v>
      </c>
      <c r="M20" s="99">
        <f t="shared" si="0"/>
        <v>1550.1567106908658</v>
      </c>
      <c r="N20" s="99">
        <f t="shared" si="0"/>
        <v>1516.79793807173</v>
      </c>
      <c r="O20" s="99">
        <f t="shared" si="0"/>
        <v>1492.8713453677108</v>
      </c>
      <c r="P20" s="99">
        <f t="shared" si="0"/>
        <v>1470.8483504903197</v>
      </c>
      <c r="Q20" s="99">
        <f t="shared" si="0"/>
        <v>1452.86178788899</v>
      </c>
      <c r="R20" s="99">
        <f t="shared" si="0"/>
        <v>1432.7297534377749</v>
      </c>
      <c r="S20" s="99">
        <f t="shared" si="0"/>
        <v>1411.2173829122239</v>
      </c>
      <c r="T20" s="99">
        <f t="shared" si="0"/>
        <v>1401.2989604982683</v>
      </c>
      <c r="U20" s="99">
        <f t="shared" si="0"/>
        <v>1384.2407295283929</v>
      </c>
      <c r="V20" s="99">
        <f t="shared" si="0"/>
        <v>1375.1874751951034</v>
      </c>
      <c r="W20" s="99">
        <f t="shared" si="0"/>
        <v>1366.8299738091719</v>
      </c>
      <c r="X20" s="99">
        <f t="shared" si="0"/>
        <v>1359.0878939173929</v>
      </c>
      <c r="Y20" s="99">
        <f t="shared" si="0"/>
        <v>1351.8593764738091</v>
      </c>
      <c r="Z20" s="99">
        <f t="shared" si="0"/>
        <v>1344.8843388301361</v>
      </c>
      <c r="AA20" s="99">
        <f t="shared" si="0"/>
        <v>1338.70259779153</v>
      </c>
      <c r="AB20" s="99">
        <f t="shared" si="0"/>
        <v>1333.4593943340883</v>
      </c>
      <c r="AC20" s="99">
        <f t="shared" si="0"/>
        <v>1327.6691209772357</v>
      </c>
      <c r="AD20" s="99">
        <f t="shared" si="0"/>
        <v>1322.1892950858605</v>
      </c>
      <c r="AE20" s="99">
        <f t="shared" si="0"/>
        <v>1316.8372219368982</v>
      </c>
      <c r="AF20" s="99">
        <f t="shared" si="0"/>
        <v>1313.0950437027509</v>
      </c>
      <c r="AG20" s="99">
        <f t="shared" si="0"/>
        <v>1309.2370632512789</v>
      </c>
      <c r="AH20" s="99">
        <f t="shared" si="0"/>
        <v>1305.1960939281662</v>
      </c>
      <c r="AI20" s="99">
        <f t="shared" si="0"/>
        <v>1302.2357778806527</v>
      </c>
      <c r="AJ20" s="27"/>
    </row>
    <row r="21" spans="1:36" ht="15" thickBot="1" x14ac:dyDescent="0.25">
      <c r="A21" s="27"/>
      <c r="B21" s="283" t="s">
        <v>969</v>
      </c>
      <c r="C21" s="84">
        <f>C12</f>
        <v>4434.4077940602019</v>
      </c>
      <c r="D21" s="84">
        <f t="shared" ref="D21:AI21" si="1">(1-(1-D12/$C12)/2)*$C12</f>
        <v>4056.0134367065439</v>
      </c>
      <c r="E21" s="84">
        <f t="shared" si="1"/>
        <v>3866.802027805235</v>
      </c>
      <c r="F21" s="84">
        <f t="shared" si="1"/>
        <v>3866.802027805235</v>
      </c>
      <c r="G21" s="84">
        <f t="shared" si="1"/>
        <v>3866.8020278052359</v>
      </c>
      <c r="H21" s="84">
        <f t="shared" si="1"/>
        <v>3866.8020278052354</v>
      </c>
      <c r="I21" s="84">
        <f t="shared" si="1"/>
        <v>3866.8020278052359</v>
      </c>
      <c r="J21" s="84">
        <f t="shared" si="1"/>
        <v>3866.802027805235</v>
      </c>
      <c r="K21" s="84">
        <f t="shared" si="1"/>
        <v>3865.3556456653123</v>
      </c>
      <c r="L21" s="84">
        <f t="shared" si="1"/>
        <v>3785.9445133782169</v>
      </c>
      <c r="M21" s="84">
        <f t="shared" si="1"/>
        <v>3733.0907005641552</v>
      </c>
      <c r="N21" s="84">
        <f t="shared" si="1"/>
        <v>3669.8629757100612</v>
      </c>
      <c r="O21" s="84">
        <f t="shared" si="1"/>
        <v>3635.199382747729</v>
      </c>
      <c r="P21" s="84">
        <f t="shared" si="1"/>
        <v>3614.3382067749185</v>
      </c>
      <c r="Q21" s="84">
        <f t="shared" si="1"/>
        <v>3612.0925543590793</v>
      </c>
      <c r="R21" s="84">
        <f t="shared" si="1"/>
        <v>3563.5984199065274</v>
      </c>
      <c r="S21" s="84">
        <f t="shared" si="1"/>
        <v>3528.5724584640875</v>
      </c>
      <c r="T21" s="84">
        <f t="shared" si="1"/>
        <v>3502.1103939389122</v>
      </c>
      <c r="U21" s="84">
        <f t="shared" si="1"/>
        <v>3481.4314557659986</v>
      </c>
      <c r="V21" s="84">
        <f t="shared" si="1"/>
        <v>3464.8413024310116</v>
      </c>
      <c r="W21" s="84">
        <f t="shared" si="1"/>
        <v>3451.2486456829479</v>
      </c>
      <c r="X21" s="84">
        <f t="shared" si="1"/>
        <v>3439.9188634457705</v>
      </c>
      <c r="Y21" s="84">
        <f t="shared" si="1"/>
        <v>3430.3392858667876</v>
      </c>
      <c r="Z21" s="84">
        <f t="shared" si="1"/>
        <v>3422.1412510882178</v>
      </c>
      <c r="AA21" s="84">
        <f t="shared" si="1"/>
        <v>3415.0528518993078</v>
      </c>
      <c r="AB21" s="84">
        <f t="shared" si="1"/>
        <v>3408.8691427703284</v>
      </c>
      <c r="AC21" s="84">
        <f t="shared" si="1"/>
        <v>3403.4327169430558</v>
      </c>
      <c r="AD21" s="84">
        <f t="shared" si="1"/>
        <v>3384.2626749116148</v>
      </c>
      <c r="AE21" s="84">
        <f t="shared" si="1"/>
        <v>3366.660671292062</v>
      </c>
      <c r="AF21" s="84">
        <f t="shared" si="1"/>
        <v>3350.9025889476529</v>
      </c>
      <c r="AG21" s="84">
        <f t="shared" si="1"/>
        <v>3336.7278541158012</v>
      </c>
      <c r="AH21" s="84">
        <f t="shared" si="1"/>
        <v>3323.9227051412104</v>
      </c>
      <c r="AI21" s="84">
        <f t="shared" si="1"/>
        <v>3312.3101204194572</v>
      </c>
      <c r="AJ21" s="27"/>
    </row>
    <row r="22" spans="1:36" ht="15" thickBot="1" x14ac:dyDescent="0.25">
      <c r="A22" s="27"/>
      <c r="B22" s="283" t="s">
        <v>252</v>
      </c>
      <c r="C22" s="99">
        <f>C13</f>
        <v>1945.056724430196</v>
      </c>
      <c r="D22" s="99">
        <f t="shared" ref="D22:AI22" si="2">(1-(1-D13/$C13)/2)*$C13</f>
        <v>1942.7359015852071</v>
      </c>
      <c r="E22" s="99">
        <f t="shared" si="2"/>
        <v>1939.493609489152</v>
      </c>
      <c r="F22" s="99">
        <f t="shared" si="2"/>
        <v>1934.9190752315512</v>
      </c>
      <c r="G22" s="99">
        <f t="shared" si="2"/>
        <v>1933.0784551408772</v>
      </c>
      <c r="H22" s="99">
        <f t="shared" si="2"/>
        <v>1926.8172473170555</v>
      </c>
      <c r="I22" s="99">
        <f t="shared" si="2"/>
        <v>1923.1646329673056</v>
      </c>
      <c r="J22" s="99">
        <f t="shared" si="2"/>
        <v>1922.3636347701506</v>
      </c>
      <c r="K22" s="99">
        <f t="shared" si="2"/>
        <v>1922.0762300024751</v>
      </c>
      <c r="L22" s="99">
        <f t="shared" si="2"/>
        <v>1922.0334926451019</v>
      </c>
      <c r="M22" s="99">
        <f t="shared" si="2"/>
        <v>1921.9870356048204</v>
      </c>
      <c r="N22" s="99">
        <f t="shared" si="2"/>
        <v>1921.9127223368612</v>
      </c>
      <c r="O22" s="99">
        <f t="shared" si="2"/>
        <v>1910.5066185439941</v>
      </c>
      <c r="P22" s="99">
        <f t="shared" si="2"/>
        <v>1898.8140858941858</v>
      </c>
      <c r="Q22" s="99">
        <f t="shared" si="2"/>
        <v>1891.1053292906035</v>
      </c>
      <c r="R22" s="99">
        <f t="shared" si="2"/>
        <v>1884.8488961628141</v>
      </c>
      <c r="S22" s="99">
        <f t="shared" si="2"/>
        <v>1879.964803216671</v>
      </c>
      <c r="T22" s="99">
        <f t="shared" si="2"/>
        <v>1870.7429209122479</v>
      </c>
      <c r="U22" s="99">
        <f t="shared" si="2"/>
        <v>1855.5207675446984</v>
      </c>
      <c r="V22" s="99">
        <f t="shared" si="2"/>
        <v>1850.0014627440371</v>
      </c>
      <c r="W22" s="99">
        <f t="shared" si="2"/>
        <v>1845.0318202114779</v>
      </c>
      <c r="X22" s="99">
        <f t="shared" si="2"/>
        <v>1840.7033185521911</v>
      </c>
      <c r="Y22" s="99">
        <f t="shared" si="2"/>
        <v>1836.6524163299384</v>
      </c>
      <c r="Z22" s="99">
        <f t="shared" si="2"/>
        <v>1827.9128497412739</v>
      </c>
      <c r="AA22" s="99">
        <f t="shared" si="2"/>
        <v>1826.1177434267245</v>
      </c>
      <c r="AB22" s="99">
        <f t="shared" si="2"/>
        <v>1824.628108631935</v>
      </c>
      <c r="AC22" s="99">
        <f t="shared" si="2"/>
        <v>1823.3935252277226</v>
      </c>
      <c r="AD22" s="99">
        <f t="shared" si="2"/>
        <v>1822.3409411089358</v>
      </c>
      <c r="AE22" s="99">
        <f t="shared" si="2"/>
        <v>1820.7104863350478</v>
      </c>
      <c r="AF22" s="99">
        <f t="shared" si="2"/>
        <v>1818.2042169731367</v>
      </c>
      <c r="AG22" s="99">
        <f t="shared" si="2"/>
        <v>1814.9255779903792</v>
      </c>
      <c r="AH22" s="99">
        <f t="shared" si="2"/>
        <v>1812.1282223077228</v>
      </c>
      <c r="AI22" s="99">
        <f t="shared" si="2"/>
        <v>1809.8185076468267</v>
      </c>
      <c r="AJ22" s="27"/>
    </row>
    <row r="23" spans="1:36" ht="15" thickBot="1" x14ac:dyDescent="0.25">
      <c r="A23" s="27"/>
      <c r="B23" s="283" t="s">
        <v>967</v>
      </c>
      <c r="C23" s="84">
        <f>C15</f>
        <v>1480.1774986562307</v>
      </c>
      <c r="D23" s="84">
        <f>(1-(1-D15/$C15)/2)*$C15</f>
        <v>1396.6564091546165</v>
      </c>
      <c r="E23" s="84">
        <f t="shared" ref="E23:AI23" si="3">(1-(1-E15/$C15)/2)*$C15</f>
        <v>1344.2841284135302</v>
      </c>
      <c r="F23" s="84">
        <f t="shared" si="3"/>
        <v>1323.471492904461</v>
      </c>
      <c r="G23" s="84">
        <f t="shared" si="3"/>
        <v>1311.8011554374664</v>
      </c>
      <c r="H23" s="84">
        <f t="shared" si="3"/>
        <v>1300.4494029965801</v>
      </c>
      <c r="I23" s="84">
        <f t="shared" si="3"/>
        <v>1289.7690516518674</v>
      </c>
      <c r="J23" s="84">
        <f t="shared" si="3"/>
        <v>1279.1962610916296</v>
      </c>
      <c r="K23" s="84">
        <f t="shared" si="3"/>
        <v>1268.7377358171816</v>
      </c>
      <c r="L23" s="84">
        <f t="shared" si="3"/>
        <v>1258.4801675156318</v>
      </c>
      <c r="M23" s="84">
        <f t="shared" si="3"/>
        <v>1244.1403302242579</v>
      </c>
      <c r="N23" s="84">
        <f t="shared" si="3"/>
        <v>1233.5808621225085</v>
      </c>
      <c r="O23" s="84">
        <f t="shared" si="3"/>
        <v>1223.5945867403536</v>
      </c>
      <c r="P23" s="84">
        <f t="shared" si="3"/>
        <v>1214.2425198705976</v>
      </c>
      <c r="Q23" s="84">
        <f t="shared" si="3"/>
        <v>1204.5919083501149</v>
      </c>
      <c r="R23" s="84">
        <f t="shared" si="3"/>
        <v>1195.1753442840925</v>
      </c>
      <c r="S23" s="84">
        <f t="shared" si="3"/>
        <v>1185.8450298993828</v>
      </c>
      <c r="T23" s="84">
        <f t="shared" si="3"/>
        <v>1176.6615347979309</v>
      </c>
      <c r="U23" s="84">
        <f t="shared" si="3"/>
        <v>1168.2650996851921</v>
      </c>
      <c r="V23" s="84">
        <f t="shared" si="3"/>
        <v>1160.2657145833293</v>
      </c>
      <c r="W23" s="84">
        <f t="shared" si="3"/>
        <v>1152.5727104102464</v>
      </c>
      <c r="X23" s="84">
        <f t="shared" si="3"/>
        <v>1145.2165281237972</v>
      </c>
      <c r="Y23" s="84">
        <f t="shared" si="3"/>
        <v>1138.0275558104393</v>
      </c>
      <c r="Z23" s="84">
        <f t="shared" si="3"/>
        <v>1131.0417574338037</v>
      </c>
      <c r="AA23" s="84">
        <f t="shared" si="3"/>
        <v>1124.1638439446608</v>
      </c>
      <c r="AB23" s="84">
        <f t="shared" si="3"/>
        <v>1117.2382849462385</v>
      </c>
      <c r="AC23" s="84">
        <f t="shared" si="3"/>
        <v>1110.6504324160132</v>
      </c>
      <c r="AD23" s="84">
        <f t="shared" si="3"/>
        <v>1104.2382825465766</v>
      </c>
      <c r="AE23" s="84">
        <f t="shared" si="3"/>
        <v>1098.0100328812603</v>
      </c>
      <c r="AF23" s="84">
        <f t="shared" si="3"/>
        <v>1091.8804398482093</v>
      </c>
      <c r="AG23" s="84">
        <f t="shared" si="3"/>
        <v>1085.8919959113184</v>
      </c>
      <c r="AH23" s="84">
        <f t="shared" si="3"/>
        <v>1080.0299582748326</v>
      </c>
      <c r="AI23" s="84">
        <f t="shared" si="3"/>
        <v>1074.2881688372183</v>
      </c>
      <c r="AJ23" s="27"/>
    </row>
    <row r="24" spans="1:36"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row>
    <row r="25" spans="1:36" ht="17.25" thickBot="1" x14ac:dyDescent="0.3">
      <c r="A25" s="27"/>
      <c r="B25" s="287" t="s">
        <v>707</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row>
    <row r="26" spans="1:36" ht="33" customHeight="1" thickTop="1" thickBot="1" x14ac:dyDescent="0.25">
      <c r="A26" s="27"/>
      <c r="B26" s="27"/>
      <c r="C26" s="281" t="s">
        <v>9</v>
      </c>
      <c r="D26" s="281" t="s">
        <v>10</v>
      </c>
      <c r="E26" s="281" t="s">
        <v>11</v>
      </c>
      <c r="F26" s="281" t="s">
        <v>12</v>
      </c>
      <c r="G26" s="281" t="s">
        <v>13</v>
      </c>
      <c r="H26" s="281" t="s">
        <v>14</v>
      </c>
      <c r="I26" s="281" t="s">
        <v>15</v>
      </c>
      <c r="J26" s="281" t="s">
        <v>16</v>
      </c>
      <c r="K26" s="281" t="s">
        <v>17</v>
      </c>
      <c r="L26" s="281" t="s">
        <v>18</v>
      </c>
      <c r="M26" s="281" t="s">
        <v>19</v>
      </c>
      <c r="N26" s="281" t="s">
        <v>20</v>
      </c>
      <c r="O26" s="281" t="s">
        <v>3</v>
      </c>
      <c r="P26" s="281" t="s">
        <v>58</v>
      </c>
      <c r="Q26" s="281" t="s">
        <v>59</v>
      </c>
      <c r="R26" s="281" t="s">
        <v>60</v>
      </c>
      <c r="S26" s="281" t="s">
        <v>61</v>
      </c>
      <c r="T26" s="281" t="s">
        <v>62</v>
      </c>
      <c r="U26" s="281" t="s">
        <v>63</v>
      </c>
      <c r="V26" s="281" t="s">
        <v>64</v>
      </c>
      <c r="W26" s="281" t="s">
        <v>65</v>
      </c>
      <c r="X26" s="281" t="s">
        <v>66</v>
      </c>
      <c r="Y26" s="281" t="s">
        <v>67</v>
      </c>
      <c r="Z26" s="281" t="s">
        <v>68</v>
      </c>
      <c r="AA26" s="281" t="s">
        <v>69</v>
      </c>
      <c r="AB26" s="281" t="s">
        <v>70</v>
      </c>
      <c r="AC26" s="281" t="s">
        <v>71</v>
      </c>
      <c r="AD26" s="281" t="s">
        <v>72</v>
      </c>
      <c r="AE26" s="281" t="s">
        <v>73</v>
      </c>
      <c r="AF26" s="281" t="s">
        <v>74</v>
      </c>
      <c r="AG26" s="281" t="s">
        <v>75</v>
      </c>
      <c r="AH26" s="281" t="s">
        <v>76</v>
      </c>
      <c r="AI26" s="281" t="s">
        <v>77</v>
      </c>
      <c r="AJ26" s="27"/>
    </row>
    <row r="27" spans="1:36" ht="15" thickBot="1" x14ac:dyDescent="0.25">
      <c r="A27" s="27"/>
      <c r="B27" s="283" t="s">
        <v>969</v>
      </c>
      <c r="C27" s="99">
        <f>C12</f>
        <v>4434.4077940602019</v>
      </c>
      <c r="D27" s="99">
        <f>(1-(1-D12/$C12)*1.5)*$C12</f>
        <v>3299.2247219992273</v>
      </c>
      <c r="E27" s="99">
        <f t="shared" ref="E27:AI27" si="4">(1-(1-E12/$C12)*1.5)*$C12</f>
        <v>2731.5904952953024</v>
      </c>
      <c r="F27" s="99">
        <f t="shared" si="4"/>
        <v>2731.5904952953024</v>
      </c>
      <c r="G27" s="99">
        <f t="shared" si="4"/>
        <v>2731.5904952953033</v>
      </c>
      <c r="H27" s="99">
        <f t="shared" si="4"/>
        <v>2731.5904952953028</v>
      </c>
      <c r="I27" s="99">
        <f t="shared" si="4"/>
        <v>2731.5904952953033</v>
      </c>
      <c r="J27" s="99">
        <f t="shared" si="4"/>
        <v>2731.5904952953015</v>
      </c>
      <c r="K27" s="99">
        <f t="shared" si="4"/>
        <v>2727.2513488755339</v>
      </c>
      <c r="L27" s="99">
        <f t="shared" si="4"/>
        <v>2489.0179520142474</v>
      </c>
      <c r="M27" s="99">
        <f t="shared" si="4"/>
        <v>2330.4565135720604</v>
      </c>
      <c r="N27" s="99">
        <f t="shared" si="4"/>
        <v>2140.7733390097792</v>
      </c>
      <c r="O27" s="99">
        <f t="shared" si="4"/>
        <v>2036.7825601227844</v>
      </c>
      <c r="P27" s="99">
        <f t="shared" si="4"/>
        <v>1974.1990322043507</v>
      </c>
      <c r="Q27" s="99">
        <f t="shared" si="4"/>
        <v>1967.4620749568339</v>
      </c>
      <c r="R27" s="99">
        <f t="shared" si="4"/>
        <v>1821.9796715991779</v>
      </c>
      <c r="S27" s="99">
        <f t="shared" si="4"/>
        <v>1716.901787271858</v>
      </c>
      <c r="T27" s="99">
        <f t="shared" si="4"/>
        <v>1637.5155936963333</v>
      </c>
      <c r="U27" s="99">
        <f t="shared" si="4"/>
        <v>1575.4787791775921</v>
      </c>
      <c r="V27" s="99">
        <f t="shared" si="4"/>
        <v>1525.7083191726322</v>
      </c>
      <c r="W27" s="99">
        <f t="shared" si="4"/>
        <v>1484.9303489284393</v>
      </c>
      <c r="X27" s="99">
        <f t="shared" si="4"/>
        <v>1450.9410022169088</v>
      </c>
      <c r="Y27" s="99">
        <f t="shared" si="4"/>
        <v>1422.2022694799593</v>
      </c>
      <c r="Z27" s="99">
        <f t="shared" si="4"/>
        <v>1397.6081651442485</v>
      </c>
      <c r="AA27" s="99">
        <f t="shared" si="4"/>
        <v>1376.3429675775194</v>
      </c>
      <c r="AB27" s="99">
        <f t="shared" si="4"/>
        <v>1357.7918401905804</v>
      </c>
      <c r="AC27" s="99">
        <f t="shared" si="4"/>
        <v>1341.4825627087625</v>
      </c>
      <c r="AD27" s="99">
        <f t="shared" si="4"/>
        <v>1283.9724366144394</v>
      </c>
      <c r="AE27" s="99">
        <f t="shared" si="4"/>
        <v>1231.1664257557818</v>
      </c>
      <c r="AF27" s="99">
        <f t="shared" si="4"/>
        <v>1183.8921787225545</v>
      </c>
      <c r="AG27" s="99">
        <f t="shared" si="4"/>
        <v>1141.3679742269992</v>
      </c>
      <c r="AH27" s="99">
        <f t="shared" si="4"/>
        <v>1102.9525273032277</v>
      </c>
      <c r="AI27" s="99">
        <f t="shared" si="4"/>
        <v>1068.1147731379674</v>
      </c>
      <c r="AJ27" s="27"/>
    </row>
    <row r="28" spans="1:36" ht="15" thickBot="1" x14ac:dyDescent="0.25">
      <c r="A28" s="27"/>
      <c r="B28" s="283" t="s">
        <v>968</v>
      </c>
      <c r="C28" s="84">
        <f>C14</f>
        <v>1386.1119999999999</v>
      </c>
      <c r="D28" s="84">
        <f>(1-(1-D14/$C14)*1.5)*$C14</f>
        <v>1375.7161599999997</v>
      </c>
      <c r="E28" s="84">
        <f t="shared" ref="E28:AI28" si="5">(1-(1-E14/$C14)*1.5)*$C14</f>
        <v>1365.3722991999998</v>
      </c>
      <c r="F28" s="84">
        <f t="shared" si="5"/>
        <v>1355.0801577039995</v>
      </c>
      <c r="G28" s="84">
        <f t="shared" si="5"/>
        <v>1344.8394769154797</v>
      </c>
      <c r="H28" s="84">
        <f t="shared" si="5"/>
        <v>1334.6499995309025</v>
      </c>
      <c r="I28" s="84">
        <f t="shared" si="5"/>
        <v>1324.5114695332479</v>
      </c>
      <c r="J28" s="84">
        <f t="shared" si="5"/>
        <v>1314.4236321855817</v>
      </c>
      <c r="K28" s="84">
        <f t="shared" si="5"/>
        <v>1304.386234024654</v>
      </c>
      <c r="L28" s="84">
        <f t="shared" si="5"/>
        <v>1294.3990228545306</v>
      </c>
      <c r="M28" s="84">
        <f t="shared" si="5"/>
        <v>1284.461747740258</v>
      </c>
      <c r="N28" s="84">
        <f t="shared" si="5"/>
        <v>1274.5741590015568</v>
      </c>
      <c r="O28" s="84">
        <f t="shared" si="5"/>
        <v>1264.7360082065488</v>
      </c>
      <c r="P28" s="84">
        <f t="shared" si="5"/>
        <v>1254.947048165516</v>
      </c>
      <c r="Q28" s="84">
        <f t="shared" si="5"/>
        <v>1245.2070329246885</v>
      </c>
      <c r="R28" s="84">
        <f t="shared" si="5"/>
        <v>1235.5157177600649</v>
      </c>
      <c r="S28" s="84">
        <f t="shared" si="5"/>
        <v>1225.8728591712645</v>
      </c>
      <c r="T28" s="84">
        <f t="shared" si="5"/>
        <v>1216.2782148754079</v>
      </c>
      <c r="U28" s="84">
        <f t="shared" si="5"/>
        <v>1206.731543801031</v>
      </c>
      <c r="V28" s="84">
        <f t="shared" si="5"/>
        <v>1197.2326060820255</v>
      </c>
      <c r="W28" s="84">
        <f t="shared" si="5"/>
        <v>1187.7811630516157</v>
      </c>
      <c r="X28" s="84">
        <f t="shared" si="5"/>
        <v>1178.3769772363576</v>
      </c>
      <c r="Y28" s="84">
        <f t="shared" si="5"/>
        <v>1169.0198123501757</v>
      </c>
      <c r="Z28" s="84">
        <f t="shared" si="5"/>
        <v>1159.7094332884251</v>
      </c>
      <c r="AA28" s="84">
        <f t="shared" si="5"/>
        <v>1150.4456061219828</v>
      </c>
      <c r="AB28" s="84">
        <f t="shared" si="5"/>
        <v>1141.2280980913729</v>
      </c>
      <c r="AC28" s="84">
        <f t="shared" si="5"/>
        <v>1132.0566776009159</v>
      </c>
      <c r="AD28" s="84">
        <f t="shared" si="5"/>
        <v>1122.9311142129113</v>
      </c>
      <c r="AE28" s="84">
        <f t="shared" si="5"/>
        <v>1113.8511786418467</v>
      </c>
      <c r="AF28" s="84">
        <f t="shared" si="5"/>
        <v>1104.8166427486374</v>
      </c>
      <c r="AG28" s="84">
        <f t="shared" si="5"/>
        <v>1095.8272795348942</v>
      </c>
      <c r="AH28" s="84">
        <f t="shared" si="5"/>
        <v>1086.8828631372198</v>
      </c>
      <c r="AI28" s="84">
        <f t="shared" si="5"/>
        <v>1077.9831688215338</v>
      </c>
      <c r="AJ28" s="27"/>
    </row>
    <row r="29" spans="1:36" ht="15" thickBot="1" x14ac:dyDescent="0.25">
      <c r="A29" s="27"/>
      <c r="B29" s="283" t="s">
        <v>967</v>
      </c>
      <c r="C29" s="99">
        <f>C15</f>
        <v>1480.1774986562307</v>
      </c>
      <c r="D29" s="99">
        <f>(1-(1-D15/$C15)*1.5)*$C15</f>
        <v>1229.6142301513885</v>
      </c>
      <c r="E29" s="99">
        <f t="shared" ref="E29:AI29" si="6">(1-(1-E15/$C15)*1.5)*$C15</f>
        <v>1072.4973879281295</v>
      </c>
      <c r="F29" s="99">
        <f t="shared" si="6"/>
        <v>1010.0594814009216</v>
      </c>
      <c r="G29" s="99">
        <f t="shared" si="6"/>
        <v>975.04846899993788</v>
      </c>
      <c r="H29" s="99">
        <f t="shared" si="6"/>
        <v>940.99321167727896</v>
      </c>
      <c r="I29" s="99">
        <f t="shared" si="6"/>
        <v>908.95215764314059</v>
      </c>
      <c r="J29" s="99">
        <f t="shared" si="6"/>
        <v>877.2337859624281</v>
      </c>
      <c r="K29" s="99">
        <f t="shared" si="6"/>
        <v>845.85821013908344</v>
      </c>
      <c r="L29" s="99">
        <f t="shared" si="6"/>
        <v>815.08550523443387</v>
      </c>
      <c r="M29" s="99">
        <f t="shared" si="6"/>
        <v>772.06599336031286</v>
      </c>
      <c r="N29" s="99">
        <f t="shared" si="6"/>
        <v>740.38758905506393</v>
      </c>
      <c r="O29" s="99">
        <f t="shared" si="6"/>
        <v>710.4287629085992</v>
      </c>
      <c r="P29" s="99">
        <f t="shared" si="6"/>
        <v>682.37256229933132</v>
      </c>
      <c r="Q29" s="99">
        <f t="shared" si="6"/>
        <v>653.420727737883</v>
      </c>
      <c r="R29" s="99">
        <f t="shared" si="6"/>
        <v>625.17103553981622</v>
      </c>
      <c r="S29" s="99">
        <f t="shared" si="6"/>
        <v>597.18009238568709</v>
      </c>
      <c r="T29" s="99">
        <f t="shared" si="6"/>
        <v>569.62960708133073</v>
      </c>
      <c r="U29" s="99">
        <f t="shared" si="6"/>
        <v>544.44030174311467</v>
      </c>
      <c r="V29" s="99">
        <f t="shared" si="6"/>
        <v>520.44214643752673</v>
      </c>
      <c r="W29" s="99">
        <f t="shared" si="6"/>
        <v>497.36313391827747</v>
      </c>
      <c r="X29" s="99">
        <f t="shared" si="6"/>
        <v>475.29458705893012</v>
      </c>
      <c r="Y29" s="99">
        <f t="shared" si="6"/>
        <v>453.72767011885622</v>
      </c>
      <c r="Z29" s="99">
        <f t="shared" si="6"/>
        <v>432.77027498895001</v>
      </c>
      <c r="AA29" s="99">
        <f t="shared" si="6"/>
        <v>412.13653452152056</v>
      </c>
      <c r="AB29" s="99">
        <f t="shared" si="6"/>
        <v>391.35985752625453</v>
      </c>
      <c r="AC29" s="99">
        <f t="shared" si="6"/>
        <v>371.59629993557832</v>
      </c>
      <c r="AD29" s="99">
        <f t="shared" si="6"/>
        <v>352.35985032726859</v>
      </c>
      <c r="AE29" s="99">
        <f t="shared" si="6"/>
        <v>333.67510133131964</v>
      </c>
      <c r="AF29" s="99">
        <f t="shared" si="6"/>
        <v>315.28632223216664</v>
      </c>
      <c r="AG29" s="99">
        <f t="shared" si="6"/>
        <v>297.320990421494</v>
      </c>
      <c r="AH29" s="99">
        <f t="shared" si="6"/>
        <v>279.73487751203601</v>
      </c>
      <c r="AI29" s="99">
        <f t="shared" si="6"/>
        <v>262.50950919919336</v>
      </c>
      <c r="AJ29" s="27"/>
    </row>
    <row r="30" spans="1:36"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row>
    <row r="32" spans="1:36" x14ac:dyDescent="0.2">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row>
    <row r="33" spans="3:35" x14ac:dyDescent="0.2">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row>
    <row r="34" spans="3:35" x14ac:dyDescent="0.2">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row>
    <row r="35" spans="3:35" x14ac:dyDescent="0.2">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row>
    <row r="36" spans="3:35" x14ac:dyDescent="0.2">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row>
    <row r="37" spans="3:35" x14ac:dyDescent="0.2">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row>
    <row r="38" spans="3:35" x14ac:dyDescent="0.2">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row>
    <row r="39" spans="3:35" x14ac:dyDescent="0.2">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row>
    <row r="40" spans="3:35" x14ac:dyDescent="0.2">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row>
    <row r="44" spans="3:35" x14ac:dyDescent="0.2">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row>
    <row r="45" spans="3:35" x14ac:dyDescent="0.2">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row>
    <row r="46" spans="3:35" x14ac:dyDescent="0.2">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row>
    <row r="47" spans="3:35" x14ac:dyDescent="0.2">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row>
    <row r="48" spans="3:35" x14ac:dyDescent="0.2">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row>
    <row r="49" spans="3:35" x14ac:dyDescent="0.2">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row>
    <row r="50" spans="3:35" x14ac:dyDescent="0.2">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row>
    <row r="51" spans="3:35" x14ac:dyDescent="0.2">
      <c r="C51" s="90"/>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row>
    <row r="52" spans="3:35" x14ac:dyDescent="0.2">
      <c r="C52" s="90"/>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row>
  </sheetData>
  <pageMargins left="0.7" right="0.7" top="0.75" bottom="0.75" header="0.3" footer="0.3"/>
  <pageSetup paperSize="9" scale="82" orientation="landscape" verticalDpi="0" r:id="rId1"/>
  <rowBreaks count="1" manualBreakCount="1">
    <brk id="30"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2" tint="0.79998168889431442"/>
  </sheetPr>
  <dimension ref="A1:S36"/>
  <sheetViews>
    <sheetView zoomScaleNormal="100" workbookViewId="0"/>
  </sheetViews>
  <sheetFormatPr defaultColWidth="9" defaultRowHeight="12.75" x14ac:dyDescent="0.2"/>
  <cols>
    <col min="1" max="1" width="3.125" style="146" customWidth="1"/>
    <col min="2" max="2" width="31" style="146" customWidth="1"/>
    <col min="3" max="7" width="11.5" style="146" customWidth="1"/>
    <col min="8" max="8" width="3.125" style="146" customWidth="1"/>
    <col min="9" max="11" width="12.125" style="146" customWidth="1"/>
    <col min="12" max="12" width="12.25" style="146" customWidth="1"/>
    <col min="13" max="13" width="21.625" style="146" customWidth="1"/>
    <col min="14" max="16384" width="9" style="146"/>
  </cols>
  <sheetData>
    <row r="1" spans="1:19" ht="15" x14ac:dyDescent="0.25">
      <c r="A1" s="155"/>
      <c r="B1" s="147"/>
      <c r="C1" s="147"/>
      <c r="D1" s="182"/>
      <c r="E1" s="147"/>
      <c r="F1" s="147"/>
      <c r="G1" s="147"/>
      <c r="H1" s="147"/>
      <c r="I1" s="147"/>
      <c r="J1" s="147"/>
      <c r="K1" s="147"/>
      <c r="L1" s="147"/>
      <c r="M1" s="177"/>
    </row>
    <row r="2" spans="1:19" ht="20.25" thickBot="1" x14ac:dyDescent="0.35">
      <c r="A2" s="147"/>
      <c r="B2" s="340" t="s">
        <v>957</v>
      </c>
      <c r="C2" s="340"/>
      <c r="D2" s="340"/>
      <c r="E2" s="147"/>
      <c r="F2" s="147"/>
      <c r="G2" s="147"/>
      <c r="H2" s="147"/>
      <c r="I2" s="147"/>
      <c r="J2" s="147"/>
      <c r="K2" s="147"/>
      <c r="L2" s="147"/>
      <c r="M2" s="177"/>
    </row>
    <row r="3" spans="1:19" ht="13.5" thickTop="1" x14ac:dyDescent="0.2">
      <c r="A3" s="147"/>
      <c r="B3" s="62" t="s">
        <v>599</v>
      </c>
      <c r="C3" s="147"/>
      <c r="D3" s="147"/>
      <c r="E3" s="147"/>
      <c r="F3" s="147"/>
      <c r="G3" s="147"/>
      <c r="H3" s="147"/>
      <c r="I3" s="147"/>
      <c r="J3" s="147"/>
      <c r="K3" s="147"/>
      <c r="L3" s="147"/>
      <c r="M3" s="177"/>
    </row>
    <row r="4" spans="1:19" x14ac:dyDescent="0.2">
      <c r="A4" s="147"/>
      <c r="B4" s="62" t="s">
        <v>958</v>
      </c>
      <c r="C4" s="147"/>
      <c r="D4" s="147"/>
      <c r="E4" s="147"/>
      <c r="F4" s="147"/>
      <c r="G4" s="147"/>
      <c r="H4" s="147"/>
      <c r="I4" s="147"/>
      <c r="J4" s="147"/>
      <c r="K4" s="147"/>
      <c r="L4" s="147"/>
      <c r="M4" s="177"/>
    </row>
    <row r="5" spans="1:19" ht="13.5" thickBot="1" x14ac:dyDescent="0.25">
      <c r="A5" s="147"/>
      <c r="B5" s="147"/>
      <c r="C5" s="147"/>
      <c r="D5" s="147"/>
      <c r="E5" s="147"/>
      <c r="F5" s="147"/>
      <c r="G5" s="147"/>
      <c r="H5" s="147"/>
      <c r="I5" s="147"/>
      <c r="J5" s="147"/>
      <c r="K5" s="147"/>
      <c r="L5" s="147"/>
      <c r="M5" s="177"/>
    </row>
    <row r="6" spans="1:19" ht="33" customHeight="1" thickBot="1" x14ac:dyDescent="0.25">
      <c r="A6" s="147"/>
      <c r="B6" s="281" t="s">
        <v>762</v>
      </c>
      <c r="C6" s="281" t="s">
        <v>252</v>
      </c>
      <c r="D6" s="281" t="s">
        <v>253</v>
      </c>
      <c r="E6" s="281" t="s">
        <v>251</v>
      </c>
      <c r="F6" s="281" t="s">
        <v>279</v>
      </c>
      <c r="G6" s="281" t="s">
        <v>256</v>
      </c>
      <c r="H6" s="147"/>
      <c r="I6" s="281" t="s">
        <v>606</v>
      </c>
      <c r="J6" s="281" t="s">
        <v>586</v>
      </c>
      <c r="K6" s="147"/>
      <c r="L6" s="147"/>
      <c r="M6" s="177"/>
    </row>
    <row r="7" spans="1:19" ht="15" thickBot="1" x14ac:dyDescent="0.25">
      <c r="A7" s="147"/>
      <c r="B7" s="283" t="s">
        <v>227</v>
      </c>
      <c r="C7" s="99">
        <v>101.48113862531822</v>
      </c>
      <c r="D7" s="99">
        <v>101.48113862531822</v>
      </c>
      <c r="E7" s="99">
        <v>81.184910900254579</v>
      </c>
      <c r="F7" s="99">
        <v>101.48113862531822</v>
      </c>
      <c r="G7" s="99">
        <v>101.48113862531822</v>
      </c>
      <c r="H7" s="147"/>
      <c r="I7" s="283" t="s">
        <v>587</v>
      </c>
      <c r="J7" s="99">
        <v>83.308139875028914</v>
      </c>
      <c r="K7" s="147"/>
      <c r="L7" s="177"/>
      <c r="M7" s="177"/>
      <c r="N7" s="150"/>
      <c r="O7" s="150"/>
      <c r="P7" s="150"/>
      <c r="Q7" s="150"/>
      <c r="R7" s="150"/>
      <c r="S7" s="150"/>
    </row>
    <row r="8" spans="1:19" ht="15" thickBot="1" x14ac:dyDescent="0.25">
      <c r="A8" s="147"/>
      <c r="B8" s="283" t="s">
        <v>733</v>
      </c>
      <c r="C8" s="84">
        <v>91.333024762786408</v>
      </c>
      <c r="D8" s="84">
        <v>101.48113862531822</v>
      </c>
      <c r="E8" s="84">
        <v>81.184910900254579</v>
      </c>
      <c r="F8" s="84">
        <v>101.48113862531822</v>
      </c>
      <c r="G8" s="84">
        <v>101.48113862531822</v>
      </c>
      <c r="H8" s="147"/>
      <c r="I8" s="283" t="s">
        <v>588</v>
      </c>
      <c r="J8" s="84">
        <v>83.308139875028914</v>
      </c>
      <c r="K8" s="147"/>
      <c r="L8" s="177"/>
      <c r="M8" s="177"/>
      <c r="N8" s="150"/>
      <c r="O8" s="150"/>
      <c r="P8" s="150"/>
      <c r="Q8" s="150"/>
      <c r="R8" s="150"/>
      <c r="S8" s="150"/>
    </row>
    <row r="9" spans="1:19" ht="15" thickBot="1" x14ac:dyDescent="0.25">
      <c r="A9" s="147"/>
      <c r="B9" s="283" t="s">
        <v>734</v>
      </c>
      <c r="C9" s="99">
        <v>91.333024762786408</v>
      </c>
      <c r="D9" s="99">
        <v>101.48113862531822</v>
      </c>
      <c r="E9" s="99">
        <v>81.184910900254579</v>
      </c>
      <c r="F9" s="99">
        <v>101.48113862531822</v>
      </c>
      <c r="G9" s="99">
        <v>101.48113862531822</v>
      </c>
      <c r="H9" s="147"/>
      <c r="I9" s="283" t="s">
        <v>589</v>
      </c>
      <c r="J9" s="99">
        <v>81.945816477667222</v>
      </c>
      <c r="K9" s="147"/>
      <c r="L9" s="177"/>
      <c r="M9" s="177"/>
      <c r="N9" s="150"/>
      <c r="O9" s="150"/>
      <c r="P9" s="150"/>
      <c r="Q9" s="150"/>
      <c r="R9" s="150"/>
      <c r="S9" s="150"/>
    </row>
    <row r="10" spans="1:19" ht="15" thickBot="1" x14ac:dyDescent="0.25">
      <c r="A10" s="147"/>
      <c r="B10" s="283" t="s">
        <v>735</v>
      </c>
      <c r="C10" s="84">
        <v>101.48113862531822</v>
      </c>
      <c r="D10" s="84">
        <v>101.48113862531822</v>
      </c>
      <c r="E10" s="84">
        <v>81.184910900254579</v>
      </c>
      <c r="F10" s="84">
        <v>101.48113862531822</v>
      </c>
      <c r="G10" s="84">
        <v>101.48113862531822</v>
      </c>
      <c r="H10" s="147"/>
      <c r="I10" s="283" t="s">
        <v>814</v>
      </c>
      <c r="J10" s="84">
        <v>83.308139875028914</v>
      </c>
      <c r="K10" s="147"/>
      <c r="L10" s="177"/>
      <c r="M10" s="177"/>
      <c r="N10" s="150"/>
      <c r="O10" s="150"/>
      <c r="P10" s="150"/>
      <c r="Q10" s="150"/>
      <c r="R10" s="150"/>
      <c r="S10" s="150"/>
    </row>
    <row r="11" spans="1:19" ht="15" thickBot="1" x14ac:dyDescent="0.25">
      <c r="A11" s="147"/>
      <c r="B11" s="283" t="s">
        <v>736</v>
      </c>
      <c r="C11" s="99">
        <v>101.48113862531822</v>
      </c>
      <c r="D11" s="99">
        <v>101.48113862531822</v>
      </c>
      <c r="E11" s="99">
        <v>81.184910900254579</v>
      </c>
      <c r="F11" s="99">
        <v>101.48113862531822</v>
      </c>
      <c r="G11" s="99">
        <v>101.48113862531822</v>
      </c>
      <c r="H11" s="147"/>
      <c r="I11" s="283" t="s">
        <v>590</v>
      </c>
      <c r="J11" s="99">
        <v>77.873858113652147</v>
      </c>
      <c r="K11" s="147"/>
      <c r="L11" s="177"/>
      <c r="M11" s="177"/>
      <c r="N11" s="150"/>
      <c r="O11" s="150"/>
      <c r="P11" s="150"/>
      <c r="Q11" s="150"/>
      <c r="R11" s="150"/>
      <c r="S11" s="150"/>
    </row>
    <row r="12" spans="1:19" ht="15" thickBot="1" x14ac:dyDescent="0.25">
      <c r="A12" s="147"/>
      <c r="B12" s="283" t="s">
        <v>737</v>
      </c>
      <c r="C12" s="84">
        <v>101.48113862531822</v>
      </c>
      <c r="D12" s="84">
        <v>101.48113862531822</v>
      </c>
      <c r="E12" s="84">
        <v>81.184910900254579</v>
      </c>
      <c r="F12" s="84">
        <v>101.48113862531822</v>
      </c>
      <c r="G12" s="84">
        <v>101.48113862531822</v>
      </c>
      <c r="H12" s="147"/>
      <c r="I12" s="283" t="s">
        <v>591</v>
      </c>
      <c r="J12" s="84">
        <v>75.548901241295169</v>
      </c>
      <c r="K12" s="147"/>
      <c r="L12" s="177"/>
      <c r="M12" s="177"/>
      <c r="N12" s="150"/>
      <c r="O12" s="150"/>
      <c r="P12" s="150"/>
      <c r="Q12" s="150"/>
      <c r="R12" s="150"/>
      <c r="S12" s="150"/>
    </row>
    <row r="13" spans="1:19" ht="15" thickBot="1" x14ac:dyDescent="0.25">
      <c r="A13" s="147"/>
      <c r="B13" s="283" t="s">
        <v>738</v>
      </c>
      <c r="C13" s="99">
        <v>101.48113862531822</v>
      </c>
      <c r="D13" s="99">
        <v>101.48113862531822</v>
      </c>
      <c r="E13" s="99">
        <v>81.184910900254579</v>
      </c>
      <c r="F13" s="99">
        <v>101.48113862531822</v>
      </c>
      <c r="G13" s="99">
        <v>101.48113862531822</v>
      </c>
      <c r="H13" s="147"/>
      <c r="I13" s="283" t="s">
        <v>592</v>
      </c>
      <c r="J13" s="99">
        <v>74.158430666301996</v>
      </c>
      <c r="K13" s="147"/>
      <c r="L13" s="177"/>
      <c r="M13" s="177"/>
      <c r="N13" s="150"/>
      <c r="O13" s="150"/>
      <c r="P13" s="150"/>
      <c r="Q13" s="150"/>
      <c r="R13" s="150"/>
      <c r="S13" s="150"/>
    </row>
    <row r="14" spans="1:19" ht="15" thickBot="1" x14ac:dyDescent="0.25">
      <c r="A14" s="147"/>
      <c r="B14" s="283" t="s">
        <v>748</v>
      </c>
      <c r="C14" s="84">
        <v>101.48113862531822</v>
      </c>
      <c r="D14" s="84">
        <v>81.184910900254579</v>
      </c>
      <c r="E14" s="84">
        <v>81.184910900254579</v>
      </c>
      <c r="F14" s="84">
        <v>101.48113862531822</v>
      </c>
      <c r="G14" s="84">
        <v>101.48113862531822</v>
      </c>
      <c r="H14" s="147"/>
      <c r="I14" s="283" t="s">
        <v>593</v>
      </c>
      <c r="J14" s="84">
        <v>77.873858113652147</v>
      </c>
      <c r="K14" s="147"/>
      <c r="L14" s="177"/>
      <c r="M14" s="177"/>
      <c r="N14" s="150"/>
      <c r="O14" s="150"/>
      <c r="P14" s="150"/>
      <c r="Q14" s="150"/>
      <c r="R14" s="150"/>
      <c r="S14" s="150"/>
    </row>
    <row r="15" spans="1:19" ht="15" thickBot="1" x14ac:dyDescent="0.25">
      <c r="A15" s="147"/>
      <c r="B15" s="283" t="s">
        <v>146</v>
      </c>
      <c r="C15" s="99">
        <v>101.48113862531822</v>
      </c>
      <c r="D15" s="99">
        <v>101.48113862531822</v>
      </c>
      <c r="E15" s="99">
        <v>81.184910900254579</v>
      </c>
      <c r="F15" s="99">
        <v>101.48113862531822</v>
      </c>
      <c r="G15" s="99">
        <v>101.48113862531822</v>
      </c>
      <c r="H15" s="147"/>
      <c r="I15" s="283" t="s">
        <v>796</v>
      </c>
      <c r="J15" s="99">
        <v>67.037194725547536</v>
      </c>
      <c r="K15" s="147"/>
      <c r="L15" s="177"/>
      <c r="M15" s="177"/>
      <c r="N15" s="150"/>
      <c r="O15" s="150"/>
      <c r="P15" s="150"/>
      <c r="Q15" s="150"/>
      <c r="R15" s="150"/>
      <c r="S15" s="150"/>
    </row>
    <row r="16" spans="1:19" ht="15" thickBot="1" x14ac:dyDescent="0.25">
      <c r="A16" s="147"/>
      <c r="B16" s="283" t="s">
        <v>149</v>
      </c>
      <c r="C16" s="84">
        <v>96.704319949085857</v>
      </c>
      <c r="D16" s="84">
        <v>71.702589417958819</v>
      </c>
      <c r="E16" s="84">
        <v>81.184910900254579</v>
      </c>
      <c r="F16" s="84">
        <v>101.48113862531822</v>
      </c>
      <c r="G16" s="84">
        <v>101.48113862531822</v>
      </c>
      <c r="H16" s="147"/>
      <c r="I16" s="283" t="s">
        <v>594</v>
      </c>
      <c r="J16" s="84">
        <v>65.639218236519326</v>
      </c>
      <c r="K16" s="147"/>
      <c r="L16" s="177"/>
      <c r="M16" s="177"/>
      <c r="N16" s="150"/>
      <c r="O16" s="150"/>
      <c r="P16" s="150"/>
      <c r="Q16" s="150"/>
      <c r="R16" s="150"/>
      <c r="S16" s="150"/>
    </row>
    <row r="17" spans="1:19" ht="15" thickBot="1" x14ac:dyDescent="0.25">
      <c r="A17" s="147"/>
      <c r="B17" s="283" t="s">
        <v>739</v>
      </c>
      <c r="C17" s="99">
        <v>101.48113862531822</v>
      </c>
      <c r="D17" s="99">
        <v>101.48113862531822</v>
      </c>
      <c r="E17" s="99">
        <v>81.184910900254579</v>
      </c>
      <c r="F17" s="99">
        <v>101.48113862531822</v>
      </c>
      <c r="G17" s="99">
        <v>101.48113862531822</v>
      </c>
      <c r="H17" s="147"/>
      <c r="I17" s="283" t="s">
        <v>798</v>
      </c>
      <c r="J17" s="99">
        <v>81.945816477667222</v>
      </c>
      <c r="K17" s="147"/>
      <c r="L17" s="177"/>
      <c r="M17" s="177"/>
      <c r="N17" s="150"/>
      <c r="O17" s="150"/>
      <c r="P17" s="150"/>
      <c r="Q17" s="150"/>
      <c r="R17" s="150"/>
      <c r="S17" s="150"/>
    </row>
    <row r="18" spans="1:19" ht="15" thickBot="1" x14ac:dyDescent="0.25">
      <c r="A18" s="147"/>
      <c r="B18" s="283" t="s">
        <v>740</v>
      </c>
      <c r="C18" s="84">
        <v>101.48113862531822</v>
      </c>
      <c r="D18" s="84">
        <v>101.48113862531822</v>
      </c>
      <c r="E18" s="84">
        <v>81.184910900254579</v>
      </c>
      <c r="F18" s="84">
        <v>101.48113862531822</v>
      </c>
      <c r="G18" s="84">
        <v>101.48113862531822</v>
      </c>
      <c r="H18" s="147"/>
      <c r="I18" s="283" t="s">
        <v>595</v>
      </c>
      <c r="J18" s="84">
        <v>81.945816477667222</v>
      </c>
      <c r="K18" s="147"/>
      <c r="L18" s="177"/>
      <c r="M18" s="177"/>
      <c r="N18" s="150"/>
      <c r="O18" s="150"/>
      <c r="P18" s="150"/>
      <c r="Q18" s="150"/>
      <c r="R18" s="150"/>
      <c r="S18" s="150"/>
    </row>
    <row r="19" spans="1:19" ht="15" thickBot="1" x14ac:dyDescent="0.25">
      <c r="A19" s="147"/>
      <c r="B19" s="283" t="s">
        <v>741</v>
      </c>
      <c r="C19" s="99">
        <v>101.48113862531822</v>
      </c>
      <c r="D19" s="99">
        <v>101.48113862531822</v>
      </c>
      <c r="E19" s="99">
        <v>81.184910900254579</v>
      </c>
      <c r="F19" s="99">
        <v>101.48113862531822</v>
      </c>
      <c r="G19" s="99">
        <v>101.48113862531822</v>
      </c>
      <c r="H19" s="147"/>
      <c r="I19" s="283" t="s">
        <v>596</v>
      </c>
      <c r="J19" s="99">
        <v>71.036797037722764</v>
      </c>
      <c r="K19" s="147"/>
      <c r="L19" s="178"/>
      <c r="M19" s="177"/>
      <c r="N19" s="150"/>
      <c r="O19" s="150"/>
      <c r="P19" s="150"/>
      <c r="Q19" s="150"/>
      <c r="R19" s="150"/>
      <c r="S19" s="150"/>
    </row>
    <row r="20" spans="1:19" ht="15" thickBot="1" x14ac:dyDescent="0.25">
      <c r="A20" s="147"/>
      <c r="B20" s="283" t="s">
        <v>742</v>
      </c>
      <c r="C20" s="84">
        <v>101.48113862531822</v>
      </c>
      <c r="D20" s="84">
        <v>101.48113862531822</v>
      </c>
      <c r="E20" s="84">
        <v>81.184910900254579</v>
      </c>
      <c r="F20" s="84">
        <v>101.48113862531822</v>
      </c>
      <c r="G20" s="84">
        <v>101.48113862531822</v>
      </c>
      <c r="H20" s="147"/>
      <c r="I20" s="283" t="s">
        <v>597</v>
      </c>
      <c r="J20" s="84">
        <v>71.036797037722764</v>
      </c>
      <c r="K20" s="147"/>
      <c r="L20" s="177"/>
      <c r="M20" s="177"/>
      <c r="N20" s="150"/>
      <c r="O20" s="150"/>
      <c r="P20" s="150"/>
      <c r="Q20" s="150"/>
      <c r="R20" s="150"/>
      <c r="S20" s="150"/>
    </row>
    <row r="21" spans="1:19" ht="15" thickBot="1" x14ac:dyDescent="0.25">
      <c r="A21" s="147"/>
      <c r="B21" s="283" t="s">
        <v>743</v>
      </c>
      <c r="C21" s="99">
        <v>131.9254802129137</v>
      </c>
      <c r="D21" s="99">
        <v>81.184910900254579</v>
      </c>
      <c r="E21" s="99">
        <v>81.184910900254579</v>
      </c>
      <c r="F21" s="99">
        <v>101.48113862531822</v>
      </c>
      <c r="G21" s="99">
        <v>101.48113862531822</v>
      </c>
      <c r="H21" s="147"/>
      <c r="I21" s="283" t="s">
        <v>598</v>
      </c>
      <c r="J21" s="99">
        <v>192.81416338810462</v>
      </c>
      <c r="K21" s="147"/>
      <c r="L21" s="177"/>
      <c r="M21" s="177"/>
      <c r="N21" s="150"/>
      <c r="O21" s="150"/>
      <c r="P21" s="150"/>
      <c r="Q21" s="150"/>
      <c r="R21" s="150"/>
      <c r="S21" s="150"/>
    </row>
    <row r="22" spans="1:19" ht="15" thickBot="1" x14ac:dyDescent="0.25">
      <c r="A22" s="147"/>
      <c r="B22" s="283" t="s">
        <v>744</v>
      </c>
      <c r="C22" s="84">
        <v>131.9254802129137</v>
      </c>
      <c r="D22" s="84">
        <v>81.184910900254579</v>
      </c>
      <c r="E22" s="84">
        <v>81.184910900254579</v>
      </c>
      <c r="F22" s="84">
        <v>101.48113862531822</v>
      </c>
      <c r="G22" s="84">
        <v>101.48113862531822</v>
      </c>
      <c r="H22" s="147"/>
      <c r="I22" s="283" t="s">
        <v>578</v>
      </c>
      <c r="J22" s="84">
        <v>91.333024762786408</v>
      </c>
      <c r="K22" s="147"/>
      <c r="L22" s="177"/>
      <c r="M22" s="177"/>
      <c r="N22" s="150"/>
      <c r="O22" s="150"/>
      <c r="P22" s="150"/>
      <c r="Q22" s="150"/>
      <c r="R22" s="150"/>
      <c r="S22" s="150"/>
    </row>
    <row r="23" spans="1:19" ht="15" thickBot="1" x14ac:dyDescent="0.25">
      <c r="A23" s="147"/>
      <c r="B23" s="283" t="s">
        <v>749</v>
      </c>
      <c r="C23" s="99">
        <v>131.9254802129137</v>
      </c>
      <c r="D23" s="99">
        <v>81.184910900254579</v>
      </c>
      <c r="E23" s="99">
        <v>81.184910900254579</v>
      </c>
      <c r="F23" s="99">
        <v>101.48113862531822</v>
      </c>
      <c r="G23" s="99">
        <v>101.48113862531822</v>
      </c>
      <c r="H23" s="147"/>
      <c r="I23" s="154"/>
      <c r="J23" s="154"/>
      <c r="K23" s="154"/>
      <c r="L23" s="147"/>
      <c r="M23" s="177"/>
      <c r="N23" s="150"/>
      <c r="O23" s="150"/>
      <c r="P23" s="150"/>
      <c r="Q23" s="150"/>
      <c r="R23" s="150"/>
      <c r="S23" s="150"/>
    </row>
    <row r="24" spans="1:19" ht="15" thickBot="1" x14ac:dyDescent="0.25">
      <c r="A24" s="147"/>
      <c r="B24" s="283" t="s">
        <v>745</v>
      </c>
      <c r="C24" s="84">
        <v>131.9254802129137</v>
      </c>
      <c r="D24" s="84">
        <v>81.184910900254579</v>
      </c>
      <c r="E24" s="84">
        <v>81.184910900254579</v>
      </c>
      <c r="F24" s="84">
        <v>101.48113862531822</v>
      </c>
      <c r="G24" s="84">
        <v>101.48113862531822</v>
      </c>
      <c r="H24" s="147"/>
      <c r="I24" s="154"/>
      <c r="J24" s="154"/>
      <c r="K24" s="154"/>
      <c r="L24" s="147"/>
      <c r="M24" s="177"/>
      <c r="N24" s="150"/>
      <c r="O24" s="150"/>
      <c r="P24" s="150"/>
      <c r="Q24" s="150"/>
      <c r="R24" s="150"/>
      <c r="S24" s="150"/>
    </row>
    <row r="25" spans="1:19" ht="15" thickBot="1" x14ac:dyDescent="0.25">
      <c r="A25" s="147"/>
      <c r="B25" s="283" t="s">
        <v>746</v>
      </c>
      <c r="C25" s="99">
        <v>131.9254802129137</v>
      </c>
      <c r="D25" s="99">
        <v>81.184910900254579</v>
      </c>
      <c r="E25" s="99">
        <v>81.184910900254579</v>
      </c>
      <c r="F25" s="99">
        <v>101.48113862531822</v>
      </c>
      <c r="G25" s="99">
        <v>101.48113862531822</v>
      </c>
      <c r="H25" s="147"/>
      <c r="I25" s="154"/>
      <c r="J25" s="154"/>
      <c r="K25" s="154"/>
      <c r="L25" s="147"/>
      <c r="M25" s="177"/>
      <c r="N25" s="150"/>
      <c r="O25" s="150"/>
      <c r="P25" s="150"/>
      <c r="Q25" s="150"/>
      <c r="R25" s="150"/>
      <c r="S25" s="150"/>
    </row>
    <row r="26" spans="1:19" ht="15" customHeight="1" thickBot="1" x14ac:dyDescent="0.25">
      <c r="A26" s="147"/>
      <c r="B26" s="283" t="s">
        <v>750</v>
      </c>
      <c r="C26" s="84">
        <v>172.51793566304099</v>
      </c>
      <c r="D26" s="84">
        <v>172.51793566304099</v>
      </c>
      <c r="E26" s="84">
        <v>81.184910900254579</v>
      </c>
      <c r="F26" s="84">
        <v>101.48113862531822</v>
      </c>
      <c r="G26" s="84">
        <v>101.48113862531822</v>
      </c>
      <c r="H26" s="147"/>
      <c r="I26" s="364" t="s">
        <v>758</v>
      </c>
      <c r="J26" s="364" t="s">
        <v>586</v>
      </c>
      <c r="K26" s="364" t="s">
        <v>1198</v>
      </c>
      <c r="L26" s="364" t="s">
        <v>1197</v>
      </c>
      <c r="M26" s="177"/>
      <c r="N26" s="150"/>
      <c r="O26" s="150"/>
      <c r="P26" s="150"/>
      <c r="Q26" s="150"/>
      <c r="R26" s="150"/>
      <c r="S26" s="150"/>
    </row>
    <row r="27" spans="1:19" ht="15" customHeight="1" thickBot="1" x14ac:dyDescent="0.25">
      <c r="A27" s="147"/>
      <c r="B27" s="283" t="s">
        <v>747</v>
      </c>
      <c r="C27" s="99">
        <v>131.9254802129137</v>
      </c>
      <c r="D27" s="99">
        <v>81.184910900254579</v>
      </c>
      <c r="E27" s="99">
        <v>81.184910900254579</v>
      </c>
      <c r="F27" s="99">
        <v>101.48113862531822</v>
      </c>
      <c r="G27" s="99">
        <v>101.48113862531822</v>
      </c>
      <c r="H27" s="147"/>
      <c r="I27" s="365"/>
      <c r="J27" s="365"/>
      <c r="K27" s="365"/>
      <c r="L27" s="365"/>
      <c r="M27" s="177"/>
      <c r="N27" s="150"/>
      <c r="O27" s="150"/>
      <c r="P27" s="150"/>
      <c r="Q27" s="150"/>
      <c r="R27" s="150"/>
      <c r="S27" s="150"/>
    </row>
    <row r="28" spans="1:19" ht="15" thickBot="1" x14ac:dyDescent="0.25">
      <c r="A28" s="147"/>
      <c r="B28" s="283" t="s">
        <v>751</v>
      </c>
      <c r="C28" s="84">
        <v>131.9254802129137</v>
      </c>
      <c r="D28" s="84">
        <v>81.184910900254579</v>
      </c>
      <c r="E28" s="84">
        <v>81.184910900254579</v>
      </c>
      <c r="F28" s="84">
        <v>101.48113862531822</v>
      </c>
      <c r="G28" s="84">
        <v>101.48113862531822</v>
      </c>
      <c r="H28" s="147"/>
      <c r="I28" s="283" t="s">
        <v>578</v>
      </c>
      <c r="J28" s="99">
        <v>91.333024762786408</v>
      </c>
      <c r="K28" s="99" t="s">
        <v>578</v>
      </c>
      <c r="L28" s="99"/>
      <c r="M28" s="177"/>
      <c r="N28" s="150"/>
      <c r="O28" s="150"/>
      <c r="P28" s="150"/>
      <c r="Q28" s="150"/>
      <c r="R28" s="150"/>
      <c r="S28" s="150"/>
    </row>
    <row r="29" spans="1:19" ht="15" thickBot="1" x14ac:dyDescent="0.25">
      <c r="A29" s="147"/>
      <c r="B29" s="283" t="s">
        <v>752</v>
      </c>
      <c r="C29" s="99">
        <v>121.77736635038185</v>
      </c>
      <c r="D29" s="99">
        <v>121.77736635038185</v>
      </c>
      <c r="E29" s="99">
        <v>81.184910900254579</v>
      </c>
      <c r="F29" s="99">
        <v>101.48113862531822</v>
      </c>
      <c r="G29" s="99">
        <v>101.48113862531822</v>
      </c>
      <c r="H29" s="147"/>
      <c r="I29" s="283" t="s">
        <v>765</v>
      </c>
      <c r="J29" s="84">
        <v>83.308139875028914</v>
      </c>
      <c r="K29" s="84" t="s">
        <v>1042</v>
      </c>
      <c r="L29" s="84">
        <v>136.34</v>
      </c>
      <c r="M29" s="177"/>
      <c r="N29" s="150"/>
      <c r="O29" s="150"/>
      <c r="P29" s="150"/>
      <c r="Q29" s="150"/>
      <c r="R29" s="150"/>
      <c r="S29" s="150"/>
    </row>
    <row r="30" spans="1:19" ht="15" thickBot="1" x14ac:dyDescent="0.25">
      <c r="A30" s="147"/>
      <c r="B30" s="283" t="s">
        <v>753</v>
      </c>
      <c r="C30" s="84">
        <v>121.77736635038185</v>
      </c>
      <c r="D30" s="84">
        <v>121.77736635038185</v>
      </c>
      <c r="E30" s="84">
        <v>81.184910900254579</v>
      </c>
      <c r="F30" s="84">
        <v>101.48113862531822</v>
      </c>
      <c r="G30" s="84">
        <v>101.48113862531822</v>
      </c>
      <c r="H30" s="147"/>
      <c r="I30" s="283" t="s">
        <v>346</v>
      </c>
      <c r="J30" s="99">
        <v>71.036797037722764</v>
      </c>
      <c r="K30" s="99" t="s">
        <v>1043</v>
      </c>
      <c r="L30" s="99">
        <v>136.34</v>
      </c>
      <c r="M30" s="177"/>
      <c r="N30" s="150"/>
      <c r="O30" s="150"/>
      <c r="P30" s="150"/>
      <c r="Q30" s="150"/>
      <c r="R30" s="150"/>
      <c r="S30" s="150"/>
    </row>
    <row r="31" spans="1:19" ht="15" thickBot="1" x14ac:dyDescent="0.25">
      <c r="A31" s="147"/>
      <c r="B31" s="283" t="s">
        <v>754</v>
      </c>
      <c r="C31" s="99">
        <v>121.77736635038185</v>
      </c>
      <c r="D31" s="99">
        <v>121.77736635038185</v>
      </c>
      <c r="E31" s="99">
        <v>81.184910900254579</v>
      </c>
      <c r="F31" s="99">
        <v>101.48113862531822</v>
      </c>
      <c r="G31" s="99">
        <v>101.48113862531822</v>
      </c>
      <c r="H31" s="147"/>
      <c r="I31" s="283" t="s">
        <v>345</v>
      </c>
      <c r="J31" s="84">
        <v>77.873858113652147</v>
      </c>
      <c r="K31" s="84" t="s">
        <v>1044</v>
      </c>
      <c r="L31" s="84">
        <v>136.34</v>
      </c>
      <c r="M31" s="177"/>
      <c r="N31" s="150"/>
      <c r="O31" s="150"/>
      <c r="P31" s="150"/>
      <c r="Q31" s="150"/>
      <c r="R31" s="150"/>
      <c r="S31" s="150"/>
    </row>
    <row r="32" spans="1:19" ht="15" thickBot="1" x14ac:dyDescent="0.25">
      <c r="A32" s="147"/>
      <c r="B32" s="283" t="s">
        <v>755</v>
      </c>
      <c r="C32" s="84">
        <v>121.77736635038185</v>
      </c>
      <c r="D32" s="84">
        <v>121.77736635038185</v>
      </c>
      <c r="E32" s="84">
        <v>81.184910900254579</v>
      </c>
      <c r="F32" s="84">
        <v>101.48113862531822</v>
      </c>
      <c r="G32" s="84">
        <v>101.48113862531822</v>
      </c>
      <c r="H32" s="147"/>
      <c r="I32" s="283" t="s">
        <v>766</v>
      </c>
      <c r="J32" s="99">
        <v>65.639218236519326</v>
      </c>
      <c r="K32" s="99" t="s">
        <v>594</v>
      </c>
      <c r="L32" s="99"/>
      <c r="M32" s="177"/>
      <c r="N32" s="150"/>
      <c r="O32" s="150"/>
      <c r="P32" s="150"/>
      <c r="Q32" s="150"/>
      <c r="R32" s="150"/>
      <c r="S32" s="150"/>
    </row>
    <row r="33" spans="1:19" ht="15" thickBot="1" x14ac:dyDescent="0.25">
      <c r="A33" s="147"/>
      <c r="B33" s="283" t="s">
        <v>615</v>
      </c>
      <c r="C33" s="99">
        <v>121.77736635038185</v>
      </c>
      <c r="D33" s="99">
        <v>121.77736635038185</v>
      </c>
      <c r="E33" s="99">
        <v>81.184910900254579</v>
      </c>
      <c r="F33" s="99">
        <v>101.48113862531822</v>
      </c>
      <c r="G33" s="99">
        <v>101.48113862531822</v>
      </c>
      <c r="H33" s="147"/>
      <c r="I33" s="147"/>
      <c r="J33" s="147"/>
      <c r="K33" s="147"/>
      <c r="L33" s="147"/>
      <c r="M33" s="177"/>
      <c r="N33" s="150"/>
      <c r="O33" s="150"/>
      <c r="P33" s="150"/>
      <c r="Q33" s="150"/>
      <c r="R33" s="150"/>
      <c r="S33" s="150"/>
    </row>
    <row r="34" spans="1:19" ht="15" thickBot="1" x14ac:dyDescent="0.25">
      <c r="A34" s="147"/>
      <c r="B34" s="283" t="s">
        <v>756</v>
      </c>
      <c r="C34" s="84">
        <v>111.62925248785005</v>
      </c>
      <c r="D34" s="84">
        <v>91.333024762786408</v>
      </c>
      <c r="E34" s="84">
        <v>81.184910900254579</v>
      </c>
      <c r="F34" s="84">
        <v>101.48113862531822</v>
      </c>
      <c r="G34" s="84">
        <v>101.48113862531822</v>
      </c>
      <c r="H34" s="147"/>
      <c r="I34" s="369" t="s">
        <v>1045</v>
      </c>
      <c r="J34" s="369"/>
      <c r="K34" s="369"/>
      <c r="L34" s="154"/>
      <c r="M34" s="177"/>
      <c r="N34" s="150"/>
      <c r="O34" s="150"/>
      <c r="P34" s="150"/>
      <c r="Q34" s="150"/>
      <c r="R34" s="150"/>
      <c r="S34" s="150"/>
    </row>
    <row r="35" spans="1:19" ht="15" thickBot="1" x14ac:dyDescent="0.25">
      <c r="A35" s="147"/>
      <c r="B35" s="283" t="s">
        <v>757</v>
      </c>
      <c r="C35" s="99">
        <v>111.62925248785005</v>
      </c>
      <c r="D35" s="99">
        <v>91.333024762786408</v>
      </c>
      <c r="E35" s="99">
        <v>81.184910900254579</v>
      </c>
      <c r="F35" s="99">
        <v>101.48113862531822</v>
      </c>
      <c r="G35" s="99">
        <v>101.48113862531822</v>
      </c>
      <c r="H35" s="147"/>
      <c r="I35" s="369"/>
      <c r="J35" s="369"/>
      <c r="K35" s="369"/>
      <c r="L35" s="147"/>
      <c r="M35" s="177"/>
      <c r="N35" s="150"/>
      <c r="O35" s="150"/>
      <c r="P35" s="150"/>
      <c r="Q35" s="150"/>
      <c r="R35" s="150"/>
      <c r="S35" s="150"/>
    </row>
    <row r="36" spans="1:19" x14ac:dyDescent="0.2">
      <c r="A36" s="147"/>
      <c r="B36" s="147"/>
      <c r="C36" s="147"/>
      <c r="D36" s="147"/>
      <c r="E36" s="147"/>
      <c r="F36" s="147"/>
      <c r="G36" s="147"/>
      <c r="H36" s="147"/>
      <c r="I36" s="147"/>
      <c r="J36" s="147"/>
      <c r="K36" s="147"/>
      <c r="L36" s="147"/>
      <c r="M36" s="177"/>
    </row>
  </sheetData>
  <mergeCells count="6">
    <mergeCell ref="I34:K35"/>
    <mergeCell ref="L26:L27"/>
    <mergeCell ref="B2:D2"/>
    <mergeCell ref="I26:I27"/>
    <mergeCell ref="J26:J27"/>
    <mergeCell ref="K26:K27"/>
  </mergeCells>
  <pageMargins left="0.7" right="0.7" top="0.75" bottom="0.75" header="0.3" footer="0.3"/>
  <pageSetup paperSize="9" orientation="landscape"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2" tint="0.79998168889431442"/>
    <pageSetUpPr fitToPage="1"/>
  </sheetPr>
  <dimension ref="A1:U47"/>
  <sheetViews>
    <sheetView zoomScaleNormal="100" workbookViewId="0"/>
  </sheetViews>
  <sheetFormatPr defaultColWidth="7.75" defaultRowHeight="12.75" x14ac:dyDescent="0.2"/>
  <cols>
    <col min="1" max="1" width="3.125" style="153" customWidth="1"/>
    <col min="2" max="2" width="25.625" style="153" customWidth="1"/>
    <col min="3" max="8" width="7.75" style="153"/>
    <col min="9" max="9" width="18.5" style="153" customWidth="1"/>
    <col min="10" max="10" width="17.5" style="153" customWidth="1"/>
    <col min="11" max="20" width="12.875" style="153" customWidth="1"/>
    <col min="21" max="21" width="3.125" style="153" customWidth="1"/>
    <col min="22" max="16384" width="7.75" style="153"/>
  </cols>
  <sheetData>
    <row r="1" spans="1:21" ht="15" x14ac:dyDescent="0.25">
      <c r="A1" s="155"/>
      <c r="B1" s="154"/>
      <c r="C1" s="154"/>
      <c r="D1" s="182"/>
      <c r="E1" s="154"/>
      <c r="F1" s="154"/>
      <c r="G1" s="154"/>
      <c r="H1" s="154"/>
      <c r="I1" s="154"/>
      <c r="J1" s="154"/>
      <c r="K1" s="154"/>
      <c r="L1" s="154"/>
      <c r="M1" s="154"/>
      <c r="N1" s="154"/>
      <c r="O1" s="154"/>
      <c r="P1" s="154"/>
      <c r="Q1" s="154"/>
      <c r="R1" s="154"/>
      <c r="S1" s="154"/>
      <c r="T1" s="154"/>
      <c r="U1" s="154"/>
    </row>
    <row r="2" spans="1:21" ht="20.25" thickBot="1" x14ac:dyDescent="0.35">
      <c r="A2" s="154"/>
      <c r="B2" s="286" t="s">
        <v>959</v>
      </c>
      <c r="C2" s="154"/>
      <c r="D2" s="154"/>
      <c r="E2" s="154"/>
      <c r="F2" s="154"/>
      <c r="G2" s="154"/>
      <c r="H2" s="154"/>
      <c r="I2" s="154"/>
      <c r="J2" s="154"/>
      <c r="K2" s="154"/>
      <c r="L2" s="154"/>
      <c r="M2" s="154"/>
      <c r="N2" s="154"/>
      <c r="O2" s="154"/>
      <c r="P2" s="154"/>
      <c r="Q2" s="154"/>
      <c r="R2" s="154"/>
      <c r="S2" s="154"/>
      <c r="T2" s="154"/>
      <c r="U2" s="154"/>
    </row>
    <row r="3" spans="1:21" ht="13.5" thickTop="1" x14ac:dyDescent="0.2">
      <c r="A3" s="154"/>
      <c r="B3" s="60" t="s">
        <v>960</v>
      </c>
      <c r="C3" s="154"/>
      <c r="D3" s="154"/>
      <c r="E3" s="154"/>
      <c r="F3" s="154"/>
      <c r="G3" s="154"/>
      <c r="H3" s="154"/>
      <c r="I3" s="154"/>
      <c r="J3" s="154"/>
      <c r="K3" s="154"/>
      <c r="L3" s="154"/>
      <c r="M3" s="154"/>
      <c r="N3" s="154"/>
      <c r="O3" s="154"/>
      <c r="P3" s="154"/>
      <c r="Q3" s="154"/>
      <c r="R3" s="154"/>
      <c r="S3" s="154"/>
      <c r="T3" s="154"/>
      <c r="U3" s="154"/>
    </row>
    <row r="4" spans="1:21" x14ac:dyDescent="0.2">
      <c r="A4" s="154"/>
      <c r="B4" s="60" t="s">
        <v>961</v>
      </c>
      <c r="C4" s="154"/>
      <c r="D4" s="154"/>
      <c r="E4" s="154"/>
      <c r="F4" s="154"/>
      <c r="G4" s="154"/>
      <c r="H4" s="154"/>
      <c r="I4" s="154"/>
      <c r="J4" s="154"/>
      <c r="K4" s="154"/>
      <c r="L4" s="154"/>
      <c r="M4" s="154"/>
      <c r="N4" s="154"/>
      <c r="O4" s="154"/>
      <c r="P4" s="154"/>
      <c r="Q4" s="154"/>
      <c r="R4" s="154"/>
      <c r="S4" s="154"/>
      <c r="T4" s="154"/>
      <c r="U4" s="154"/>
    </row>
    <row r="5" spans="1:21" ht="13.5" thickBot="1" x14ac:dyDescent="0.25">
      <c r="A5" s="154"/>
      <c r="B5" s="154"/>
      <c r="C5" s="154"/>
      <c r="D5" s="154"/>
      <c r="E5" s="154"/>
      <c r="F5" s="154"/>
      <c r="G5" s="154"/>
      <c r="H5" s="154"/>
      <c r="I5" s="154"/>
      <c r="J5" s="154"/>
      <c r="K5" s="154"/>
      <c r="L5" s="154"/>
      <c r="M5" s="154"/>
      <c r="N5" s="154"/>
      <c r="O5" s="154"/>
      <c r="P5" s="154"/>
      <c r="Q5" s="154"/>
      <c r="R5" s="154"/>
      <c r="S5" s="154"/>
      <c r="T5" s="154"/>
      <c r="U5" s="154"/>
    </row>
    <row r="6" spans="1:21" ht="24" customHeight="1" thickBot="1" x14ac:dyDescent="0.25">
      <c r="A6" s="154"/>
      <c r="B6" s="364"/>
      <c r="C6" s="341" t="s">
        <v>434</v>
      </c>
      <c r="D6" s="341" t="s">
        <v>781</v>
      </c>
      <c r="E6" s="341" t="s">
        <v>813</v>
      </c>
      <c r="F6" s="341" t="s">
        <v>252</v>
      </c>
      <c r="G6" s="341"/>
      <c r="H6" s="364" t="s">
        <v>1252</v>
      </c>
      <c r="I6" s="341" t="s">
        <v>1253</v>
      </c>
      <c r="J6" s="364" t="s">
        <v>1254</v>
      </c>
      <c r="K6" s="360" t="s">
        <v>1054</v>
      </c>
      <c r="L6" s="361"/>
      <c r="M6" s="361"/>
      <c r="N6" s="361"/>
      <c r="O6" s="361"/>
      <c r="P6" s="361"/>
      <c r="Q6" s="361"/>
      <c r="R6" s="361"/>
      <c r="S6" s="361"/>
      <c r="T6" s="361"/>
      <c r="U6" s="154"/>
    </row>
    <row r="7" spans="1:21" ht="31.15" customHeight="1" thickBot="1" x14ac:dyDescent="0.25">
      <c r="A7" s="154"/>
      <c r="B7" s="365"/>
      <c r="C7" s="341"/>
      <c r="D7" s="341"/>
      <c r="E7" s="341"/>
      <c r="F7" s="281" t="s">
        <v>811</v>
      </c>
      <c r="G7" s="281" t="s">
        <v>812</v>
      </c>
      <c r="H7" s="365"/>
      <c r="I7" s="341"/>
      <c r="J7" s="365"/>
      <c r="K7" s="294" t="s">
        <v>302</v>
      </c>
      <c r="L7" s="294" t="s">
        <v>303</v>
      </c>
      <c r="M7" s="294" t="s">
        <v>1018</v>
      </c>
      <c r="N7" s="294" t="s">
        <v>1019</v>
      </c>
      <c r="O7" s="294" t="s">
        <v>1020</v>
      </c>
      <c r="P7" s="294" t="s">
        <v>1021</v>
      </c>
      <c r="Q7" s="294" t="s">
        <v>1022</v>
      </c>
      <c r="R7" s="295" t="s">
        <v>1023</v>
      </c>
      <c r="S7" s="294" t="s">
        <v>896</v>
      </c>
      <c r="T7" s="294" t="s">
        <v>1024</v>
      </c>
      <c r="U7" s="154"/>
    </row>
    <row r="8" spans="1:21" ht="15" customHeight="1" thickBot="1" x14ac:dyDescent="0.25">
      <c r="A8" s="154"/>
      <c r="B8" s="283" t="s">
        <v>782</v>
      </c>
      <c r="C8" s="122" t="s">
        <v>765</v>
      </c>
      <c r="D8" s="122" t="s">
        <v>587</v>
      </c>
      <c r="E8" s="122" t="s">
        <v>759</v>
      </c>
      <c r="F8" s="176"/>
      <c r="G8" s="176"/>
      <c r="H8" s="176">
        <v>0</v>
      </c>
      <c r="I8" s="122">
        <v>700</v>
      </c>
      <c r="J8" s="199">
        <v>1.1499999999999999</v>
      </c>
      <c r="K8" s="201">
        <v>0</v>
      </c>
      <c r="L8" s="201">
        <v>0</v>
      </c>
      <c r="M8" s="201">
        <v>0</v>
      </c>
      <c r="N8" s="201">
        <v>0</v>
      </c>
      <c r="O8" s="201">
        <v>0</v>
      </c>
      <c r="P8" s="201">
        <v>0</v>
      </c>
      <c r="Q8" s="201">
        <v>0</v>
      </c>
      <c r="R8" s="201">
        <v>0</v>
      </c>
      <c r="S8" s="201">
        <v>0</v>
      </c>
      <c r="T8" s="201">
        <v>0</v>
      </c>
      <c r="U8" s="154"/>
    </row>
    <row r="9" spans="1:21" s="174" customFormat="1" ht="15" customHeight="1" thickBot="1" x14ac:dyDescent="0.25">
      <c r="A9" s="154"/>
      <c r="B9" s="283" t="s">
        <v>783</v>
      </c>
      <c r="C9" s="171" t="s">
        <v>765</v>
      </c>
      <c r="D9" s="171" t="s">
        <v>587</v>
      </c>
      <c r="E9" s="171" t="s">
        <v>759</v>
      </c>
      <c r="F9" s="175">
        <v>2320</v>
      </c>
      <c r="G9" s="175">
        <v>6955</v>
      </c>
      <c r="H9" s="175">
        <v>4000</v>
      </c>
      <c r="I9" s="171">
        <v>0</v>
      </c>
      <c r="J9" s="200">
        <v>1.2416666666666667</v>
      </c>
      <c r="K9" s="202">
        <v>0</v>
      </c>
      <c r="L9" s="202">
        <v>0</v>
      </c>
      <c r="M9" s="202">
        <v>0</v>
      </c>
      <c r="N9" s="202">
        <v>0</v>
      </c>
      <c r="O9" s="202">
        <v>0</v>
      </c>
      <c r="P9" s="202">
        <v>0</v>
      </c>
      <c r="Q9" s="202">
        <v>0</v>
      </c>
      <c r="R9" s="202">
        <v>0</v>
      </c>
      <c r="S9" s="202">
        <v>0</v>
      </c>
      <c r="T9" s="202">
        <v>0</v>
      </c>
      <c r="U9" s="154"/>
    </row>
    <row r="10" spans="1:21" ht="15" customHeight="1" thickBot="1" x14ac:dyDescent="0.25">
      <c r="A10" s="154"/>
      <c r="B10" s="283" t="s">
        <v>784</v>
      </c>
      <c r="C10" s="122" t="s">
        <v>765</v>
      </c>
      <c r="D10" s="122" t="s">
        <v>587</v>
      </c>
      <c r="E10" s="122" t="s">
        <v>759</v>
      </c>
      <c r="F10" s="176"/>
      <c r="G10" s="176"/>
      <c r="H10" s="176">
        <v>1750</v>
      </c>
      <c r="I10" s="122">
        <v>2500</v>
      </c>
      <c r="J10" s="199">
        <v>0.8666666666666667</v>
      </c>
      <c r="K10" s="201">
        <v>0</v>
      </c>
      <c r="L10" s="201">
        <v>0</v>
      </c>
      <c r="M10" s="201">
        <v>0</v>
      </c>
      <c r="N10" s="201">
        <v>0</v>
      </c>
      <c r="O10" s="201">
        <v>0</v>
      </c>
      <c r="P10" s="201">
        <v>0</v>
      </c>
      <c r="Q10" s="201">
        <v>0</v>
      </c>
      <c r="R10" s="201">
        <v>0</v>
      </c>
      <c r="S10" s="201">
        <v>0</v>
      </c>
      <c r="T10" s="201">
        <v>0</v>
      </c>
      <c r="U10" s="154"/>
    </row>
    <row r="11" spans="1:21" ht="15" customHeight="1" thickBot="1" x14ac:dyDescent="0.25">
      <c r="A11" s="154"/>
      <c r="B11" s="283" t="s">
        <v>146</v>
      </c>
      <c r="C11" s="184" t="s">
        <v>765</v>
      </c>
      <c r="D11" s="184" t="s">
        <v>588</v>
      </c>
      <c r="E11" s="184" t="s">
        <v>588</v>
      </c>
      <c r="F11" s="175">
        <v>475</v>
      </c>
      <c r="G11" s="175">
        <v>1435</v>
      </c>
      <c r="H11" s="175">
        <v>4000</v>
      </c>
      <c r="I11" s="184">
        <v>0</v>
      </c>
      <c r="J11" s="200">
        <v>0.9285714285714286</v>
      </c>
      <c r="K11" s="202">
        <v>0</v>
      </c>
      <c r="L11" s="202">
        <v>0</v>
      </c>
      <c r="M11" s="202">
        <v>0</v>
      </c>
      <c r="N11" s="202">
        <v>0</v>
      </c>
      <c r="O11" s="202">
        <v>0</v>
      </c>
      <c r="P11" s="202">
        <v>0</v>
      </c>
      <c r="Q11" s="202">
        <v>0</v>
      </c>
      <c r="R11" s="202">
        <v>0</v>
      </c>
      <c r="S11" s="202">
        <v>0</v>
      </c>
      <c r="T11" s="202">
        <v>0</v>
      </c>
      <c r="U11" s="154"/>
    </row>
    <row r="12" spans="1:21" ht="15" customHeight="1" thickBot="1" x14ac:dyDescent="0.25">
      <c r="A12" s="154"/>
      <c r="B12" s="283" t="s">
        <v>740</v>
      </c>
      <c r="C12" s="122" t="s">
        <v>765</v>
      </c>
      <c r="D12" s="122" t="s">
        <v>587</v>
      </c>
      <c r="E12" s="122" t="s">
        <v>587</v>
      </c>
      <c r="F12" s="176">
        <v>465</v>
      </c>
      <c r="G12" s="176">
        <v>1395</v>
      </c>
      <c r="H12" s="176">
        <v>3500</v>
      </c>
      <c r="I12" s="122">
        <v>2800</v>
      </c>
      <c r="J12" s="199">
        <v>0.66666666666666663</v>
      </c>
      <c r="K12" s="203">
        <v>0</v>
      </c>
      <c r="L12" s="203">
        <v>0</v>
      </c>
      <c r="M12" s="203">
        <v>0</v>
      </c>
      <c r="N12" s="203">
        <v>0</v>
      </c>
      <c r="O12" s="203">
        <v>0</v>
      </c>
      <c r="P12" s="203">
        <v>0</v>
      </c>
      <c r="Q12" s="203">
        <v>0</v>
      </c>
      <c r="R12" s="203">
        <v>0</v>
      </c>
      <c r="S12" s="203">
        <v>0</v>
      </c>
      <c r="T12" s="203">
        <v>0</v>
      </c>
      <c r="U12" s="154"/>
    </row>
    <row r="13" spans="1:21" ht="15" customHeight="1" thickBot="1" x14ac:dyDescent="0.25">
      <c r="A13" s="154"/>
      <c r="B13" s="283" t="s">
        <v>739</v>
      </c>
      <c r="C13" s="184" t="s">
        <v>765</v>
      </c>
      <c r="D13" s="184" t="s">
        <v>588</v>
      </c>
      <c r="E13" s="184" t="s">
        <v>588</v>
      </c>
      <c r="F13" s="175">
        <v>220</v>
      </c>
      <c r="G13" s="175">
        <v>670</v>
      </c>
      <c r="H13" s="175">
        <v>2000</v>
      </c>
      <c r="I13" s="184">
        <v>3000</v>
      </c>
      <c r="J13" s="200">
        <v>0.5</v>
      </c>
      <c r="K13" s="204">
        <v>0</v>
      </c>
      <c r="L13" s="204">
        <v>0</v>
      </c>
      <c r="M13" s="204">
        <v>0</v>
      </c>
      <c r="N13" s="204">
        <v>0</v>
      </c>
      <c r="O13" s="204">
        <v>0</v>
      </c>
      <c r="P13" s="204">
        <v>0</v>
      </c>
      <c r="Q13" s="204">
        <v>0</v>
      </c>
      <c r="R13" s="204">
        <v>0</v>
      </c>
      <c r="S13" s="204">
        <v>0</v>
      </c>
      <c r="T13" s="204">
        <v>0</v>
      </c>
      <c r="U13" s="154"/>
    </row>
    <row r="14" spans="1:21" ht="13.5" customHeight="1" thickBot="1" x14ac:dyDescent="0.25">
      <c r="A14" s="154"/>
      <c r="B14" s="283" t="s">
        <v>149</v>
      </c>
      <c r="C14" s="122" t="s">
        <v>765</v>
      </c>
      <c r="D14" s="122" t="s">
        <v>589</v>
      </c>
      <c r="E14" s="122" t="s">
        <v>589</v>
      </c>
      <c r="F14" s="176">
        <v>695</v>
      </c>
      <c r="G14" s="176">
        <v>2090</v>
      </c>
      <c r="H14" s="176">
        <v>4000</v>
      </c>
      <c r="I14" s="122">
        <v>3000</v>
      </c>
      <c r="J14" s="199">
        <v>0.16666666666666666</v>
      </c>
      <c r="K14" s="203">
        <v>1500</v>
      </c>
      <c r="L14" s="203">
        <v>2000</v>
      </c>
      <c r="M14" s="203">
        <v>0</v>
      </c>
      <c r="N14" s="203">
        <v>0</v>
      </c>
      <c r="O14" s="203">
        <v>0</v>
      </c>
      <c r="P14" s="203">
        <v>0</v>
      </c>
      <c r="Q14" s="203">
        <v>0</v>
      </c>
      <c r="R14" s="203">
        <v>0</v>
      </c>
      <c r="S14" s="203">
        <v>0</v>
      </c>
      <c r="T14" s="203">
        <v>0</v>
      </c>
      <c r="U14" s="154"/>
    </row>
    <row r="15" spans="1:21" ht="15" customHeight="1" thickBot="1" x14ac:dyDescent="0.25">
      <c r="A15" s="154"/>
      <c r="B15" s="283" t="s">
        <v>785</v>
      </c>
      <c r="C15" s="184" t="s">
        <v>345</v>
      </c>
      <c r="D15" s="184" t="s">
        <v>590</v>
      </c>
      <c r="E15" s="184" t="s">
        <v>786</v>
      </c>
      <c r="F15" s="175"/>
      <c r="G15" s="175"/>
      <c r="H15" s="175">
        <v>3250</v>
      </c>
      <c r="I15" s="184">
        <v>100</v>
      </c>
      <c r="J15" s="200">
        <v>0.28499999999999998</v>
      </c>
      <c r="K15" s="379">
        <v>1000</v>
      </c>
      <c r="L15" s="379">
        <v>2000</v>
      </c>
      <c r="M15" s="204">
        <v>0</v>
      </c>
      <c r="N15" s="204">
        <v>0</v>
      </c>
      <c r="O15" s="204">
        <v>0</v>
      </c>
      <c r="P15" s="204">
        <v>0</v>
      </c>
      <c r="Q15" s="204">
        <v>0</v>
      </c>
      <c r="R15" s="204">
        <v>0</v>
      </c>
      <c r="S15" s="204">
        <v>0</v>
      </c>
      <c r="T15" s="204">
        <v>0</v>
      </c>
      <c r="U15" s="154"/>
    </row>
    <row r="16" spans="1:21" ht="15" customHeight="1" thickBot="1" x14ac:dyDescent="0.25">
      <c r="A16" s="154"/>
      <c r="B16" s="283" t="s">
        <v>737</v>
      </c>
      <c r="C16" s="122" t="s">
        <v>345</v>
      </c>
      <c r="D16" s="122" t="s">
        <v>590</v>
      </c>
      <c r="E16" s="122" t="s">
        <v>786</v>
      </c>
      <c r="F16" s="176">
        <v>900</v>
      </c>
      <c r="G16" s="176">
        <v>2760</v>
      </c>
      <c r="H16" s="176">
        <v>1750</v>
      </c>
      <c r="I16" s="122">
        <v>300</v>
      </c>
      <c r="J16" s="199">
        <v>0.28499999999999998</v>
      </c>
      <c r="K16" s="381"/>
      <c r="L16" s="381"/>
      <c r="M16" s="203">
        <v>0</v>
      </c>
      <c r="N16" s="203">
        <v>0</v>
      </c>
      <c r="O16" s="203"/>
      <c r="P16" s="203">
        <v>0</v>
      </c>
      <c r="Q16" s="203">
        <v>0</v>
      </c>
      <c r="R16" s="203">
        <v>0</v>
      </c>
      <c r="S16" s="203">
        <v>0</v>
      </c>
      <c r="T16" s="203">
        <v>0</v>
      </c>
      <c r="U16" s="154"/>
    </row>
    <row r="17" spans="1:21" ht="15" customHeight="1" thickBot="1" x14ac:dyDescent="0.25">
      <c r="A17" s="154"/>
      <c r="B17" s="283" t="s">
        <v>733</v>
      </c>
      <c r="C17" s="184" t="s">
        <v>345</v>
      </c>
      <c r="D17" s="184" t="s">
        <v>591</v>
      </c>
      <c r="E17" s="184" t="s">
        <v>787</v>
      </c>
      <c r="F17" s="175">
        <v>400</v>
      </c>
      <c r="G17" s="175">
        <v>1200</v>
      </c>
      <c r="H17" s="175">
        <v>3000</v>
      </c>
      <c r="I17" s="184">
        <v>1000</v>
      </c>
      <c r="J17" s="200">
        <v>0.28499999999999998</v>
      </c>
      <c r="K17" s="204">
        <v>0</v>
      </c>
      <c r="L17" s="204">
        <v>0</v>
      </c>
      <c r="M17" s="204">
        <v>0</v>
      </c>
      <c r="N17" s="204">
        <v>0</v>
      </c>
      <c r="O17" s="204"/>
      <c r="P17" s="204">
        <v>0</v>
      </c>
      <c r="Q17" s="204">
        <v>0</v>
      </c>
      <c r="R17" s="204">
        <v>0</v>
      </c>
      <c r="S17" s="204">
        <v>0</v>
      </c>
      <c r="T17" s="204">
        <v>0</v>
      </c>
      <c r="U17" s="154"/>
    </row>
    <row r="18" spans="1:21" ht="15" customHeight="1" thickBot="1" x14ac:dyDescent="0.25">
      <c r="A18" s="154"/>
      <c r="B18" s="283" t="s">
        <v>734</v>
      </c>
      <c r="C18" s="122" t="s">
        <v>345</v>
      </c>
      <c r="D18" s="122" t="s">
        <v>591</v>
      </c>
      <c r="E18" s="122" t="s">
        <v>788</v>
      </c>
      <c r="F18" s="176">
        <v>355</v>
      </c>
      <c r="G18" s="176">
        <v>1065</v>
      </c>
      <c r="H18" s="176">
        <v>3750</v>
      </c>
      <c r="I18" s="122">
        <v>100</v>
      </c>
      <c r="J18" s="199">
        <v>0.28499999999999998</v>
      </c>
      <c r="K18" s="203">
        <v>0</v>
      </c>
      <c r="L18" s="203">
        <v>0</v>
      </c>
      <c r="M18" s="203">
        <v>0</v>
      </c>
      <c r="N18" s="203">
        <v>0</v>
      </c>
      <c r="O18" s="203">
        <v>0</v>
      </c>
      <c r="P18" s="203">
        <v>0</v>
      </c>
      <c r="Q18" s="203">
        <v>0</v>
      </c>
      <c r="R18" s="203">
        <v>0</v>
      </c>
      <c r="S18" s="203">
        <v>0</v>
      </c>
      <c r="T18" s="203">
        <v>0</v>
      </c>
      <c r="U18" s="154"/>
    </row>
    <row r="19" spans="1:21" ht="15" customHeight="1" thickBot="1" x14ac:dyDescent="0.25">
      <c r="A19" s="154"/>
      <c r="B19" s="283" t="s">
        <v>748</v>
      </c>
      <c r="C19" s="184" t="s">
        <v>345</v>
      </c>
      <c r="D19" s="184" t="s">
        <v>592</v>
      </c>
      <c r="E19" s="184" t="s">
        <v>789</v>
      </c>
      <c r="F19" s="175">
        <v>575</v>
      </c>
      <c r="G19" s="175">
        <v>1735</v>
      </c>
      <c r="H19" s="175">
        <v>1000</v>
      </c>
      <c r="I19" s="184">
        <v>1000</v>
      </c>
      <c r="J19" s="200">
        <v>0.224</v>
      </c>
      <c r="K19" s="204">
        <v>0</v>
      </c>
      <c r="L19" s="204">
        <v>0</v>
      </c>
      <c r="M19" s="379">
        <v>500</v>
      </c>
      <c r="N19" s="379">
        <v>500</v>
      </c>
      <c r="O19" s="379">
        <v>2000</v>
      </c>
      <c r="P19" s="379">
        <v>2000</v>
      </c>
      <c r="Q19" s="379">
        <v>3500</v>
      </c>
      <c r="R19" s="204">
        <v>0</v>
      </c>
      <c r="S19" s="204">
        <v>0</v>
      </c>
      <c r="T19" s="204">
        <v>0</v>
      </c>
      <c r="U19" s="154"/>
    </row>
    <row r="20" spans="1:21" ht="15" customHeight="1" thickBot="1" x14ac:dyDescent="0.25">
      <c r="A20" s="154"/>
      <c r="B20" s="283" t="s">
        <v>793</v>
      </c>
      <c r="C20" s="122" t="s">
        <v>345</v>
      </c>
      <c r="D20" s="122" t="s">
        <v>592</v>
      </c>
      <c r="E20" s="122" t="s">
        <v>792</v>
      </c>
      <c r="F20" s="176"/>
      <c r="G20" s="176"/>
      <c r="H20" s="176">
        <v>0</v>
      </c>
      <c r="I20" s="122">
        <v>0</v>
      </c>
      <c r="J20" s="199">
        <v>0.224</v>
      </c>
      <c r="K20" s="203">
        <v>0</v>
      </c>
      <c r="L20" s="203">
        <v>0</v>
      </c>
      <c r="M20" s="381"/>
      <c r="N20" s="381"/>
      <c r="O20" s="381"/>
      <c r="P20" s="380"/>
      <c r="Q20" s="380"/>
      <c r="R20" s="203">
        <v>0</v>
      </c>
      <c r="S20" s="203">
        <v>0</v>
      </c>
      <c r="T20" s="203">
        <v>0</v>
      </c>
      <c r="U20" s="154"/>
    </row>
    <row r="21" spans="1:21" ht="15" customHeight="1" thickBot="1" x14ac:dyDescent="0.25">
      <c r="A21" s="154"/>
      <c r="B21" s="283" t="s">
        <v>821</v>
      </c>
      <c r="C21" s="184" t="s">
        <v>345</v>
      </c>
      <c r="D21" s="184" t="s">
        <v>593</v>
      </c>
      <c r="E21" s="184" t="s">
        <v>795</v>
      </c>
      <c r="F21" s="384">
        <v>1055</v>
      </c>
      <c r="G21" s="384">
        <v>3140</v>
      </c>
      <c r="H21" s="384">
        <v>6000</v>
      </c>
      <c r="I21" s="184">
        <v>0</v>
      </c>
      <c r="J21" s="200">
        <v>0.52</v>
      </c>
      <c r="K21" s="204">
        <v>0</v>
      </c>
      <c r="L21" s="204">
        <v>0</v>
      </c>
      <c r="M21" s="204">
        <v>0</v>
      </c>
      <c r="N21" s="204">
        <v>0</v>
      </c>
      <c r="O21" s="204">
        <v>0</v>
      </c>
      <c r="P21" s="381"/>
      <c r="Q21" s="381"/>
      <c r="R21" s="379">
        <v>1200</v>
      </c>
      <c r="S21" s="204">
        <v>0</v>
      </c>
      <c r="T21" s="204">
        <v>0</v>
      </c>
      <c r="U21" s="154"/>
    </row>
    <row r="22" spans="1:21" ht="15" customHeight="1" thickBot="1" x14ac:dyDescent="0.25">
      <c r="A22" s="154"/>
      <c r="B22" s="283" t="s">
        <v>822</v>
      </c>
      <c r="C22" s="122" t="s">
        <v>766</v>
      </c>
      <c r="D22" s="122" t="s">
        <v>595</v>
      </c>
      <c r="E22" s="122" t="s">
        <v>795</v>
      </c>
      <c r="F22" s="385"/>
      <c r="G22" s="385"/>
      <c r="H22" s="385"/>
      <c r="I22" s="122">
        <v>300</v>
      </c>
      <c r="J22" s="199">
        <v>0.376</v>
      </c>
      <c r="K22" s="203">
        <v>0</v>
      </c>
      <c r="L22" s="203">
        <v>0</v>
      </c>
      <c r="M22" s="203">
        <v>0</v>
      </c>
      <c r="N22" s="203">
        <v>0</v>
      </c>
      <c r="O22" s="203">
        <v>2000</v>
      </c>
      <c r="P22" s="203">
        <v>2000</v>
      </c>
      <c r="Q22" s="203">
        <v>1000</v>
      </c>
      <c r="R22" s="380"/>
      <c r="S22" s="203">
        <v>0</v>
      </c>
      <c r="T22" s="203">
        <v>0</v>
      </c>
      <c r="U22" s="154"/>
    </row>
    <row r="23" spans="1:21" ht="15" customHeight="1" thickBot="1" x14ac:dyDescent="0.25">
      <c r="A23" s="154"/>
      <c r="B23" s="283" t="s">
        <v>823</v>
      </c>
      <c r="C23" s="184" t="s">
        <v>345</v>
      </c>
      <c r="D23" s="184" t="s">
        <v>593</v>
      </c>
      <c r="E23" s="184" t="s">
        <v>790</v>
      </c>
      <c r="F23" s="386">
        <v>155</v>
      </c>
      <c r="G23" s="386">
        <v>465</v>
      </c>
      <c r="H23" s="386">
        <v>2000</v>
      </c>
      <c r="I23" s="184">
        <v>200</v>
      </c>
      <c r="J23" s="200">
        <v>0.52</v>
      </c>
      <c r="K23" s="204">
        <v>0</v>
      </c>
      <c r="L23" s="204">
        <v>0</v>
      </c>
      <c r="M23" s="204">
        <v>0</v>
      </c>
      <c r="N23" s="204">
        <v>0</v>
      </c>
      <c r="O23" s="204">
        <v>0</v>
      </c>
      <c r="P23" s="204">
        <v>0</v>
      </c>
      <c r="Q23" s="204">
        <v>0</v>
      </c>
      <c r="R23" s="380"/>
      <c r="S23" s="204">
        <v>0</v>
      </c>
      <c r="T23" s="204">
        <v>0</v>
      </c>
      <c r="U23" s="154"/>
    </row>
    <row r="24" spans="1:21" ht="15" customHeight="1" thickBot="1" x14ac:dyDescent="0.25">
      <c r="A24" s="154"/>
      <c r="B24" s="283" t="s">
        <v>824</v>
      </c>
      <c r="C24" s="122" t="s">
        <v>346</v>
      </c>
      <c r="D24" s="122" t="s">
        <v>596</v>
      </c>
      <c r="E24" s="122" t="s">
        <v>803</v>
      </c>
      <c r="F24" s="387"/>
      <c r="G24" s="387"/>
      <c r="H24" s="387"/>
      <c r="I24" s="122">
        <v>250</v>
      </c>
      <c r="J24" s="199">
        <v>0.52</v>
      </c>
      <c r="K24" s="203">
        <v>0</v>
      </c>
      <c r="L24" s="203">
        <v>0</v>
      </c>
      <c r="M24" s="203">
        <v>0</v>
      </c>
      <c r="N24" s="203">
        <v>0</v>
      </c>
      <c r="O24" s="203">
        <v>0</v>
      </c>
      <c r="P24" s="203">
        <v>0</v>
      </c>
      <c r="Q24" s="203">
        <v>0</v>
      </c>
      <c r="R24" s="381"/>
      <c r="S24" s="203">
        <v>0</v>
      </c>
      <c r="T24" s="203">
        <v>0</v>
      </c>
      <c r="U24" s="154"/>
    </row>
    <row r="25" spans="1:21" ht="15" customHeight="1" thickBot="1" x14ac:dyDescent="0.25">
      <c r="A25" s="154"/>
      <c r="B25" s="283" t="s">
        <v>227</v>
      </c>
      <c r="C25" s="184" t="s">
        <v>345</v>
      </c>
      <c r="D25" s="184" t="s">
        <v>593</v>
      </c>
      <c r="E25" s="184" t="s">
        <v>790</v>
      </c>
      <c r="F25" s="175">
        <v>620</v>
      </c>
      <c r="G25" s="175">
        <v>1870</v>
      </c>
      <c r="H25" s="175">
        <v>4000</v>
      </c>
      <c r="I25" s="184">
        <v>100</v>
      </c>
      <c r="J25" s="200">
        <v>0.66</v>
      </c>
      <c r="K25" s="204">
        <v>0</v>
      </c>
      <c r="L25" s="204">
        <v>0</v>
      </c>
      <c r="M25" s="204">
        <v>0</v>
      </c>
      <c r="N25" s="204">
        <v>0</v>
      </c>
      <c r="O25" s="204">
        <v>0</v>
      </c>
      <c r="P25" s="204">
        <v>0</v>
      </c>
      <c r="Q25" s="204">
        <v>0</v>
      </c>
      <c r="R25" s="204">
        <v>0</v>
      </c>
      <c r="S25" s="204">
        <v>0</v>
      </c>
      <c r="T25" s="204">
        <v>0</v>
      </c>
      <c r="U25" s="154"/>
    </row>
    <row r="26" spans="1:21" ht="15" customHeight="1" thickBot="1" x14ac:dyDescent="0.25">
      <c r="A26" s="154"/>
      <c r="B26" s="283" t="s">
        <v>791</v>
      </c>
      <c r="C26" s="122" t="s">
        <v>345</v>
      </c>
      <c r="D26" s="122" t="s">
        <v>590</v>
      </c>
      <c r="E26" s="122" t="s">
        <v>792</v>
      </c>
      <c r="F26" s="176"/>
      <c r="G26" s="176"/>
      <c r="H26" s="176">
        <v>0</v>
      </c>
      <c r="I26" s="122">
        <v>300</v>
      </c>
      <c r="J26" s="199">
        <v>0.28499999999999998</v>
      </c>
      <c r="K26" s="203">
        <v>0</v>
      </c>
      <c r="L26" s="203">
        <v>0</v>
      </c>
      <c r="M26" s="203">
        <v>0</v>
      </c>
      <c r="N26" s="203">
        <v>0</v>
      </c>
      <c r="O26" s="203">
        <v>0</v>
      </c>
      <c r="P26" s="203">
        <v>0</v>
      </c>
      <c r="Q26" s="203">
        <v>0</v>
      </c>
      <c r="R26" s="203">
        <v>0</v>
      </c>
      <c r="S26" s="203">
        <v>0</v>
      </c>
      <c r="T26" s="203">
        <v>0</v>
      </c>
      <c r="U26" s="154"/>
    </row>
    <row r="27" spans="1:21" ht="15" customHeight="1" thickBot="1" x14ac:dyDescent="0.25">
      <c r="A27" s="154"/>
      <c r="B27" s="283" t="s">
        <v>794</v>
      </c>
      <c r="C27" s="184" t="s">
        <v>345</v>
      </c>
      <c r="D27" s="184" t="s">
        <v>592</v>
      </c>
      <c r="E27" s="184" t="s">
        <v>792</v>
      </c>
      <c r="F27" s="175"/>
      <c r="G27" s="175"/>
      <c r="H27" s="175">
        <v>0</v>
      </c>
      <c r="I27" s="184">
        <v>200</v>
      </c>
      <c r="J27" s="200">
        <v>0.224</v>
      </c>
      <c r="K27" s="204">
        <v>0</v>
      </c>
      <c r="L27" s="204">
        <v>0</v>
      </c>
      <c r="M27" s="204">
        <v>0</v>
      </c>
      <c r="N27" s="204">
        <v>0</v>
      </c>
      <c r="O27" s="204">
        <v>0</v>
      </c>
      <c r="P27" s="204">
        <v>0</v>
      </c>
      <c r="Q27" s="204">
        <v>0</v>
      </c>
      <c r="R27" s="204">
        <v>0</v>
      </c>
      <c r="S27" s="204">
        <v>0</v>
      </c>
      <c r="T27" s="204">
        <v>0</v>
      </c>
      <c r="U27" s="154"/>
    </row>
    <row r="28" spans="1:21" ht="15" customHeight="1" thickBot="1" x14ac:dyDescent="0.25">
      <c r="A28" s="154"/>
      <c r="B28" s="283" t="s">
        <v>757</v>
      </c>
      <c r="C28" s="122" t="s">
        <v>766</v>
      </c>
      <c r="D28" s="122" t="s">
        <v>595</v>
      </c>
      <c r="E28" s="122" t="s">
        <v>797</v>
      </c>
      <c r="F28" s="176">
        <v>395</v>
      </c>
      <c r="G28" s="176">
        <v>1185</v>
      </c>
      <c r="H28" s="176">
        <v>0</v>
      </c>
      <c r="I28" s="122">
        <v>0</v>
      </c>
      <c r="J28" s="199">
        <v>0.2</v>
      </c>
      <c r="K28" s="203">
        <v>0</v>
      </c>
      <c r="L28" s="203">
        <v>0</v>
      </c>
      <c r="M28" s="203">
        <v>0</v>
      </c>
      <c r="N28" s="203">
        <v>0</v>
      </c>
      <c r="O28" s="203">
        <v>0</v>
      </c>
      <c r="P28" s="203">
        <v>2000</v>
      </c>
      <c r="Q28" s="203">
        <v>2000</v>
      </c>
      <c r="R28" s="203">
        <v>0</v>
      </c>
      <c r="S28" s="203">
        <v>0</v>
      </c>
      <c r="T28" s="203">
        <v>0</v>
      </c>
      <c r="U28" s="154"/>
    </row>
    <row r="29" spans="1:21" ht="15" customHeight="1" thickBot="1" x14ac:dyDescent="0.25">
      <c r="A29" s="154"/>
      <c r="B29" s="283" t="s">
        <v>756</v>
      </c>
      <c r="C29" s="184" t="s">
        <v>766</v>
      </c>
      <c r="D29" s="184" t="s">
        <v>798</v>
      </c>
      <c r="E29" s="184" t="s">
        <v>799</v>
      </c>
      <c r="F29" s="175">
        <v>570</v>
      </c>
      <c r="G29" s="175">
        <v>1725</v>
      </c>
      <c r="H29" s="175">
        <v>0</v>
      </c>
      <c r="I29" s="184">
        <v>2000</v>
      </c>
      <c r="J29" s="200">
        <v>8.5699999999999998E-2</v>
      </c>
      <c r="K29" s="204">
        <v>0</v>
      </c>
      <c r="L29" s="204">
        <v>0</v>
      </c>
      <c r="M29" s="204">
        <v>0</v>
      </c>
      <c r="N29" s="204">
        <v>0</v>
      </c>
      <c r="O29" s="204">
        <v>0</v>
      </c>
      <c r="P29" s="204">
        <v>0</v>
      </c>
      <c r="Q29" s="204">
        <v>0</v>
      </c>
      <c r="R29" s="204">
        <v>0</v>
      </c>
      <c r="S29" s="204">
        <v>0</v>
      </c>
      <c r="T29" s="204">
        <v>0</v>
      </c>
      <c r="U29" s="154"/>
    </row>
    <row r="30" spans="1:21" ht="15" customHeight="1" thickBot="1" x14ac:dyDescent="0.25">
      <c r="A30" s="154"/>
      <c r="B30" s="283" t="s">
        <v>615</v>
      </c>
      <c r="C30" s="122" t="s">
        <v>766</v>
      </c>
      <c r="D30" s="122" t="s">
        <v>594</v>
      </c>
      <c r="E30" s="122" t="s">
        <v>800</v>
      </c>
      <c r="F30" s="176">
        <v>35</v>
      </c>
      <c r="G30" s="176">
        <v>105</v>
      </c>
      <c r="H30" s="176">
        <v>0</v>
      </c>
      <c r="I30" s="122">
        <v>2000</v>
      </c>
      <c r="J30" s="199">
        <v>0</v>
      </c>
      <c r="K30" s="203">
        <v>0</v>
      </c>
      <c r="L30" s="203">
        <v>0</v>
      </c>
      <c r="M30" s="203">
        <v>0</v>
      </c>
      <c r="N30" s="203">
        <v>0</v>
      </c>
      <c r="O30" s="203">
        <v>0</v>
      </c>
      <c r="P30" s="203">
        <v>0</v>
      </c>
      <c r="Q30" s="203">
        <v>0</v>
      </c>
      <c r="R30" s="203">
        <v>0</v>
      </c>
      <c r="S30" s="203">
        <v>0</v>
      </c>
      <c r="T30" s="203">
        <v>0</v>
      </c>
      <c r="U30" s="154"/>
    </row>
    <row r="31" spans="1:21" ht="15" customHeight="1" thickBot="1" x14ac:dyDescent="0.25">
      <c r="A31" s="154"/>
      <c r="B31" s="283" t="s">
        <v>801</v>
      </c>
      <c r="C31" s="184" t="s">
        <v>766</v>
      </c>
      <c r="D31" s="184" t="s">
        <v>796</v>
      </c>
      <c r="E31" s="184" t="s">
        <v>792</v>
      </c>
      <c r="F31" s="175"/>
      <c r="G31" s="175"/>
      <c r="H31" s="175">
        <v>0</v>
      </c>
      <c r="I31" s="184">
        <v>300</v>
      </c>
      <c r="J31" s="200">
        <v>0</v>
      </c>
      <c r="K31" s="204">
        <v>0</v>
      </c>
      <c r="L31" s="204">
        <v>0</v>
      </c>
      <c r="M31" s="204">
        <v>0</v>
      </c>
      <c r="N31" s="204">
        <v>0</v>
      </c>
      <c r="O31" s="204">
        <v>0</v>
      </c>
      <c r="P31" s="204">
        <v>0</v>
      </c>
      <c r="Q31" s="204">
        <v>0</v>
      </c>
      <c r="R31" s="204">
        <v>0</v>
      </c>
      <c r="S31" s="204">
        <v>0</v>
      </c>
      <c r="T31" s="204">
        <v>0</v>
      </c>
      <c r="U31" s="154"/>
    </row>
    <row r="32" spans="1:21" ht="15" customHeight="1" thickBot="1" x14ac:dyDescent="0.25">
      <c r="A32" s="154"/>
      <c r="B32" s="283" t="s">
        <v>750</v>
      </c>
      <c r="C32" s="122" t="s">
        <v>346</v>
      </c>
      <c r="D32" s="122" t="s">
        <v>598</v>
      </c>
      <c r="E32" s="122" t="s">
        <v>802</v>
      </c>
      <c r="F32" s="176">
        <v>455</v>
      </c>
      <c r="G32" s="176">
        <v>1355</v>
      </c>
      <c r="H32" s="176">
        <v>0</v>
      </c>
      <c r="I32" s="122">
        <v>500</v>
      </c>
      <c r="J32" s="199">
        <v>0.25</v>
      </c>
      <c r="K32" s="203">
        <v>0</v>
      </c>
      <c r="L32" s="203">
        <v>0</v>
      </c>
      <c r="M32" s="203">
        <v>0</v>
      </c>
      <c r="N32" s="203">
        <v>0</v>
      </c>
      <c r="O32" s="203">
        <v>0</v>
      </c>
      <c r="P32" s="203">
        <v>0</v>
      </c>
      <c r="Q32" s="203">
        <v>0</v>
      </c>
      <c r="R32" s="203">
        <v>0</v>
      </c>
      <c r="S32" s="203">
        <v>0</v>
      </c>
      <c r="T32" s="203">
        <v>0</v>
      </c>
      <c r="U32" s="154"/>
    </row>
    <row r="33" spans="1:21" ht="15" customHeight="1" thickBot="1" x14ac:dyDescent="0.25">
      <c r="A33" s="154"/>
      <c r="B33" s="283" t="s">
        <v>749</v>
      </c>
      <c r="C33" s="184" t="s">
        <v>346</v>
      </c>
      <c r="D33" s="184" t="s">
        <v>597</v>
      </c>
      <c r="E33" s="184" t="s">
        <v>803</v>
      </c>
      <c r="F33" s="175">
        <v>605</v>
      </c>
      <c r="G33" s="175">
        <v>1820</v>
      </c>
      <c r="H33" s="175">
        <v>0</v>
      </c>
      <c r="I33" s="184">
        <v>1000</v>
      </c>
      <c r="J33" s="200">
        <v>0.25</v>
      </c>
      <c r="K33" s="204">
        <v>0</v>
      </c>
      <c r="L33" s="204">
        <v>0</v>
      </c>
      <c r="M33" s="204">
        <v>0</v>
      </c>
      <c r="N33" s="204">
        <v>0</v>
      </c>
      <c r="O33" s="204">
        <v>0</v>
      </c>
      <c r="P33" s="204">
        <v>0</v>
      </c>
      <c r="Q33" s="204">
        <v>0</v>
      </c>
      <c r="R33" s="204">
        <v>0</v>
      </c>
      <c r="S33" s="204">
        <v>0</v>
      </c>
      <c r="T33" s="204">
        <v>0</v>
      </c>
      <c r="U33" s="154"/>
    </row>
    <row r="34" spans="1:21" ht="15" customHeight="1" thickBot="1" x14ac:dyDescent="0.25">
      <c r="A34" s="154"/>
      <c r="B34" s="283" t="s">
        <v>751</v>
      </c>
      <c r="C34" s="122" t="s">
        <v>346</v>
      </c>
      <c r="D34" s="122" t="s">
        <v>596</v>
      </c>
      <c r="E34" s="122" t="s">
        <v>804</v>
      </c>
      <c r="F34" s="176">
        <v>155</v>
      </c>
      <c r="G34" s="176">
        <v>465</v>
      </c>
      <c r="H34" s="176">
        <v>0</v>
      </c>
      <c r="I34" s="122">
        <v>50</v>
      </c>
      <c r="J34" s="199">
        <v>0.125</v>
      </c>
      <c r="K34" s="203">
        <v>0</v>
      </c>
      <c r="L34" s="203">
        <v>0</v>
      </c>
      <c r="M34" s="203">
        <v>0</v>
      </c>
      <c r="N34" s="203">
        <v>0</v>
      </c>
      <c r="O34" s="203">
        <v>0</v>
      </c>
      <c r="P34" s="203">
        <v>0</v>
      </c>
      <c r="Q34" s="203">
        <v>0</v>
      </c>
      <c r="R34" s="203">
        <v>0</v>
      </c>
      <c r="S34" s="203">
        <v>0</v>
      </c>
      <c r="T34" s="203">
        <v>0</v>
      </c>
      <c r="U34" s="154"/>
    </row>
    <row r="35" spans="1:21" ht="15" customHeight="1" thickBot="1" x14ac:dyDescent="0.25">
      <c r="A35" s="154"/>
      <c r="B35" s="283" t="s">
        <v>745</v>
      </c>
      <c r="C35" s="184" t="s">
        <v>346</v>
      </c>
      <c r="D35" s="184" t="s">
        <v>596</v>
      </c>
      <c r="E35" s="184" t="s">
        <v>803</v>
      </c>
      <c r="F35" s="175"/>
      <c r="G35" s="175"/>
      <c r="H35" s="175">
        <v>1500</v>
      </c>
      <c r="I35" s="184">
        <v>1000</v>
      </c>
      <c r="J35" s="200">
        <v>0.25</v>
      </c>
      <c r="K35" s="204">
        <v>0</v>
      </c>
      <c r="L35" s="204">
        <v>0</v>
      </c>
      <c r="M35" s="204">
        <v>0</v>
      </c>
      <c r="N35" s="204">
        <v>0</v>
      </c>
      <c r="O35" s="204">
        <v>0</v>
      </c>
      <c r="P35" s="204">
        <v>0</v>
      </c>
      <c r="Q35" s="204">
        <v>0</v>
      </c>
      <c r="R35" s="204">
        <v>0</v>
      </c>
      <c r="S35" s="204">
        <v>0</v>
      </c>
      <c r="T35" s="204">
        <v>0</v>
      </c>
      <c r="U35" s="154"/>
    </row>
    <row r="36" spans="1:21" ht="15" customHeight="1" thickBot="1" x14ac:dyDescent="0.25">
      <c r="A36" s="154"/>
      <c r="B36" s="283" t="s">
        <v>744</v>
      </c>
      <c r="C36" s="122" t="s">
        <v>346</v>
      </c>
      <c r="D36" s="122" t="s">
        <v>596</v>
      </c>
      <c r="E36" s="122" t="s">
        <v>803</v>
      </c>
      <c r="F36" s="176">
        <v>295</v>
      </c>
      <c r="G36" s="176">
        <v>895</v>
      </c>
      <c r="H36" s="176">
        <v>3250</v>
      </c>
      <c r="I36" s="122">
        <v>10</v>
      </c>
      <c r="J36" s="199">
        <v>0.5</v>
      </c>
      <c r="K36" s="203">
        <v>0</v>
      </c>
      <c r="L36" s="203">
        <v>0</v>
      </c>
      <c r="M36" s="203">
        <v>0</v>
      </c>
      <c r="N36" s="203">
        <v>0</v>
      </c>
      <c r="O36" s="203">
        <v>0</v>
      </c>
      <c r="P36" s="203">
        <v>0</v>
      </c>
      <c r="Q36" s="203">
        <v>0</v>
      </c>
      <c r="R36" s="203">
        <v>0</v>
      </c>
      <c r="S36" s="203">
        <v>0</v>
      </c>
      <c r="T36" s="203">
        <v>0</v>
      </c>
      <c r="U36" s="154"/>
    </row>
    <row r="37" spans="1:21" ht="15" customHeight="1" thickBot="1" x14ac:dyDescent="0.25">
      <c r="A37" s="154"/>
      <c r="B37" s="283" t="s">
        <v>746</v>
      </c>
      <c r="C37" s="184" t="s">
        <v>346</v>
      </c>
      <c r="D37" s="184" t="s">
        <v>596</v>
      </c>
      <c r="E37" s="184" t="s">
        <v>792</v>
      </c>
      <c r="F37" s="175"/>
      <c r="G37" s="175"/>
      <c r="H37" s="175">
        <v>1700</v>
      </c>
      <c r="I37" s="184">
        <v>960</v>
      </c>
      <c r="J37" s="200">
        <v>0.29324324324324325</v>
      </c>
      <c r="K37" s="204">
        <v>0</v>
      </c>
      <c r="L37" s="204">
        <v>0</v>
      </c>
      <c r="M37" s="204">
        <v>0</v>
      </c>
      <c r="N37" s="204">
        <v>0</v>
      </c>
      <c r="O37" s="204">
        <v>0</v>
      </c>
      <c r="P37" s="204">
        <v>0</v>
      </c>
      <c r="Q37" s="204">
        <v>0</v>
      </c>
      <c r="R37" s="204">
        <v>0</v>
      </c>
      <c r="S37" s="204">
        <v>0</v>
      </c>
      <c r="T37" s="204">
        <v>0</v>
      </c>
      <c r="U37" s="154"/>
    </row>
    <row r="38" spans="1:21" ht="15" customHeight="1" thickBot="1" x14ac:dyDescent="0.25">
      <c r="A38" s="154"/>
      <c r="B38" s="283" t="s">
        <v>743</v>
      </c>
      <c r="C38" s="122" t="s">
        <v>346</v>
      </c>
      <c r="D38" s="122" t="s">
        <v>596</v>
      </c>
      <c r="E38" s="122" t="s">
        <v>805</v>
      </c>
      <c r="F38" s="176">
        <v>290</v>
      </c>
      <c r="G38" s="176">
        <v>870</v>
      </c>
      <c r="H38" s="176">
        <v>2500</v>
      </c>
      <c r="I38" s="122">
        <v>500</v>
      </c>
      <c r="J38" s="199">
        <v>0.375</v>
      </c>
      <c r="K38" s="203">
        <v>0</v>
      </c>
      <c r="L38" s="203">
        <v>0</v>
      </c>
      <c r="M38" s="203">
        <v>0</v>
      </c>
      <c r="N38" s="203">
        <v>0</v>
      </c>
      <c r="O38" s="203">
        <v>0</v>
      </c>
      <c r="P38" s="203">
        <v>0</v>
      </c>
      <c r="Q38" s="203">
        <v>0</v>
      </c>
      <c r="R38" s="203">
        <v>0</v>
      </c>
      <c r="S38" s="203">
        <v>0</v>
      </c>
      <c r="T38" s="203">
        <v>0</v>
      </c>
      <c r="U38" s="154"/>
    </row>
    <row r="39" spans="1:21" ht="15" customHeight="1" thickBot="1" x14ac:dyDescent="0.25">
      <c r="A39" s="154"/>
      <c r="B39" s="283" t="s">
        <v>747</v>
      </c>
      <c r="C39" s="184" t="s">
        <v>346</v>
      </c>
      <c r="D39" s="184" t="s">
        <v>596</v>
      </c>
      <c r="E39" s="184" t="s">
        <v>806</v>
      </c>
      <c r="F39" s="175">
        <v>175</v>
      </c>
      <c r="G39" s="175">
        <v>540</v>
      </c>
      <c r="H39" s="175">
        <v>2000</v>
      </c>
      <c r="I39" s="184">
        <v>0</v>
      </c>
      <c r="J39" s="200">
        <v>0.375</v>
      </c>
      <c r="K39" s="204">
        <v>0</v>
      </c>
      <c r="L39" s="204">
        <v>0</v>
      </c>
      <c r="M39" s="204">
        <v>0</v>
      </c>
      <c r="N39" s="204">
        <v>0</v>
      </c>
      <c r="O39" s="204">
        <v>0</v>
      </c>
      <c r="P39" s="204">
        <v>0</v>
      </c>
      <c r="Q39" s="204">
        <v>0</v>
      </c>
      <c r="R39" s="204">
        <v>0</v>
      </c>
      <c r="S39" s="204">
        <v>0</v>
      </c>
      <c r="T39" s="204">
        <v>0</v>
      </c>
      <c r="U39" s="154"/>
    </row>
    <row r="40" spans="1:21" ht="15" customHeight="1" thickBot="1" x14ac:dyDescent="0.25">
      <c r="A40" s="154"/>
      <c r="B40" s="283" t="s">
        <v>807</v>
      </c>
      <c r="C40" s="122" t="s">
        <v>578</v>
      </c>
      <c r="D40" s="122" t="s">
        <v>578</v>
      </c>
      <c r="E40" s="122" t="s">
        <v>808</v>
      </c>
      <c r="F40" s="176">
        <v>150</v>
      </c>
      <c r="G40" s="176">
        <v>450</v>
      </c>
      <c r="H40" s="176">
        <v>0</v>
      </c>
      <c r="I40" s="122">
        <v>0</v>
      </c>
      <c r="J40" s="199">
        <v>1.1666666666666667</v>
      </c>
      <c r="K40" s="203">
        <v>0</v>
      </c>
      <c r="L40" s="203">
        <v>0</v>
      </c>
      <c r="M40" s="203">
        <v>0</v>
      </c>
      <c r="N40" s="203">
        <v>0</v>
      </c>
      <c r="O40" s="203">
        <v>0</v>
      </c>
      <c r="P40" s="203">
        <v>0</v>
      </c>
      <c r="Q40" s="203">
        <v>0</v>
      </c>
      <c r="R40" s="203">
        <v>0</v>
      </c>
      <c r="S40" s="203">
        <v>0</v>
      </c>
      <c r="T40" s="203">
        <v>0</v>
      </c>
      <c r="U40" s="154"/>
    </row>
    <row r="41" spans="1:21" ht="15" customHeight="1" thickBot="1" x14ac:dyDescent="0.25">
      <c r="A41" s="154"/>
      <c r="B41" s="283" t="s">
        <v>753</v>
      </c>
      <c r="C41" s="184" t="s">
        <v>578</v>
      </c>
      <c r="D41" s="184" t="s">
        <v>578</v>
      </c>
      <c r="E41" s="184" t="s">
        <v>809</v>
      </c>
      <c r="F41" s="175">
        <v>75</v>
      </c>
      <c r="G41" s="175">
        <v>230</v>
      </c>
      <c r="H41" s="175">
        <v>0</v>
      </c>
      <c r="I41" s="184">
        <v>0</v>
      </c>
      <c r="J41" s="200">
        <v>0.1212</v>
      </c>
      <c r="K41" s="204">
        <v>0</v>
      </c>
      <c r="L41" s="204">
        <v>0</v>
      </c>
      <c r="M41" s="204">
        <v>0</v>
      </c>
      <c r="N41" s="204">
        <v>0</v>
      </c>
      <c r="O41" s="204">
        <v>0</v>
      </c>
      <c r="P41" s="204">
        <v>0</v>
      </c>
      <c r="Q41" s="204">
        <v>0</v>
      </c>
      <c r="R41" s="204">
        <v>0</v>
      </c>
      <c r="S41" s="204">
        <v>0</v>
      </c>
      <c r="T41" s="204">
        <v>0</v>
      </c>
      <c r="U41" s="154"/>
    </row>
    <row r="42" spans="1:21" ht="15" customHeight="1" thickBot="1" x14ac:dyDescent="0.25">
      <c r="A42" s="154"/>
      <c r="B42" s="283" t="s">
        <v>754</v>
      </c>
      <c r="C42" s="122" t="s">
        <v>578</v>
      </c>
      <c r="D42" s="122" t="s">
        <v>578</v>
      </c>
      <c r="E42" s="122" t="s">
        <v>808</v>
      </c>
      <c r="F42" s="176">
        <v>500</v>
      </c>
      <c r="G42" s="176">
        <v>1500</v>
      </c>
      <c r="H42" s="176">
        <v>0</v>
      </c>
      <c r="I42" s="122">
        <v>200</v>
      </c>
      <c r="J42" s="199">
        <v>0.22420000000000001</v>
      </c>
      <c r="K42" s="203">
        <v>0</v>
      </c>
      <c r="L42" s="203">
        <v>0</v>
      </c>
      <c r="M42" s="203">
        <v>0</v>
      </c>
      <c r="N42" s="203">
        <v>0</v>
      </c>
      <c r="O42" s="203">
        <v>0</v>
      </c>
      <c r="P42" s="203">
        <v>0</v>
      </c>
      <c r="Q42" s="203">
        <v>0</v>
      </c>
      <c r="R42" s="203">
        <v>0</v>
      </c>
      <c r="S42" s="203">
        <v>1000</v>
      </c>
      <c r="T42" s="203">
        <v>1000</v>
      </c>
      <c r="U42" s="154"/>
    </row>
    <row r="43" spans="1:21" ht="15" customHeight="1" thickBot="1" x14ac:dyDescent="0.25">
      <c r="A43" s="154"/>
      <c r="B43" s="283" t="s">
        <v>755</v>
      </c>
      <c r="C43" s="184" t="s">
        <v>578</v>
      </c>
      <c r="D43" s="184" t="s">
        <v>578</v>
      </c>
      <c r="E43" s="184" t="s">
        <v>810</v>
      </c>
      <c r="F43" s="175">
        <v>430</v>
      </c>
      <c r="G43" s="175">
        <v>1300</v>
      </c>
      <c r="H43" s="175">
        <v>0</v>
      </c>
      <c r="I43" s="184">
        <v>1000</v>
      </c>
      <c r="J43" s="200">
        <v>7.0000000000000007E-2</v>
      </c>
      <c r="K43" s="204">
        <v>0</v>
      </c>
      <c r="L43" s="204">
        <v>0</v>
      </c>
      <c r="M43" s="204">
        <v>0</v>
      </c>
      <c r="N43" s="204">
        <v>0</v>
      </c>
      <c r="O43" s="204">
        <v>0</v>
      </c>
      <c r="P43" s="204">
        <v>0</v>
      </c>
      <c r="Q43" s="204">
        <v>0</v>
      </c>
      <c r="R43" s="204">
        <v>0</v>
      </c>
      <c r="S43" s="204">
        <v>0</v>
      </c>
      <c r="T43" s="204">
        <v>1000</v>
      </c>
      <c r="U43" s="154"/>
    </row>
    <row r="44" spans="1:21" ht="22.5" customHeight="1" x14ac:dyDescent="0.2">
      <c r="A44" s="154"/>
      <c r="B44" s="154"/>
      <c r="C44" s="154"/>
      <c r="D44" s="154"/>
      <c r="E44" s="154"/>
      <c r="F44" s="154"/>
      <c r="G44" s="154"/>
      <c r="H44" s="154"/>
      <c r="I44" s="154"/>
      <c r="J44" s="154"/>
      <c r="K44" s="154"/>
      <c r="L44" s="154"/>
      <c r="M44" s="154"/>
      <c r="N44" s="154"/>
      <c r="O44" s="154"/>
      <c r="P44" s="154"/>
      <c r="Q44" s="154"/>
      <c r="R44" s="154"/>
      <c r="S44" s="154"/>
      <c r="T44" s="154"/>
      <c r="U44" s="154"/>
    </row>
    <row r="45" spans="1:21" ht="22.5" customHeight="1" x14ac:dyDescent="0.2">
      <c r="A45" s="154"/>
      <c r="B45" s="383" t="s">
        <v>976</v>
      </c>
      <c r="C45" s="383"/>
      <c r="D45" s="383"/>
      <c r="E45" s="383"/>
      <c r="F45" s="383"/>
      <c r="G45" s="383"/>
      <c r="H45" s="383"/>
      <c r="I45" s="383"/>
      <c r="J45" s="193"/>
      <c r="K45" s="193"/>
      <c r="L45" s="193"/>
      <c r="M45" s="193"/>
      <c r="N45" s="193"/>
      <c r="O45" s="193"/>
      <c r="P45" s="193"/>
      <c r="Q45" s="193"/>
      <c r="R45" s="193"/>
      <c r="S45" s="193"/>
      <c r="T45" s="193"/>
      <c r="U45" s="154"/>
    </row>
    <row r="46" spans="1:21" x14ac:dyDescent="0.2">
      <c r="A46" s="154"/>
      <c r="B46" s="382" t="s">
        <v>1121</v>
      </c>
      <c r="C46" s="382"/>
      <c r="D46" s="382"/>
      <c r="E46" s="382"/>
      <c r="F46" s="382"/>
      <c r="G46" s="382"/>
      <c r="H46" s="382"/>
      <c r="I46" s="382"/>
      <c r="J46" s="192"/>
      <c r="K46" s="192"/>
      <c r="L46" s="192"/>
      <c r="M46" s="192"/>
      <c r="N46" s="192"/>
      <c r="O46" s="192"/>
      <c r="P46" s="192"/>
      <c r="Q46" s="192"/>
      <c r="R46" s="192"/>
      <c r="S46" s="192"/>
      <c r="T46" s="192"/>
      <c r="U46" s="154"/>
    </row>
    <row r="47" spans="1:21" ht="15" customHeight="1" x14ac:dyDescent="0.2">
      <c r="A47" s="154"/>
      <c r="B47" s="44" t="s">
        <v>1057</v>
      </c>
      <c r="C47" s="154"/>
      <c r="D47" s="154"/>
      <c r="E47" s="154"/>
      <c r="F47" s="154"/>
      <c r="G47" s="154"/>
      <c r="H47" s="154"/>
      <c r="I47" s="154"/>
      <c r="J47" s="154"/>
      <c r="K47" s="154"/>
      <c r="L47" s="154"/>
      <c r="M47" s="154"/>
      <c r="N47" s="154"/>
      <c r="O47" s="154"/>
      <c r="P47" s="154"/>
      <c r="Q47" s="154"/>
      <c r="R47" s="154"/>
      <c r="S47" s="154"/>
      <c r="T47" s="154"/>
      <c r="U47" s="154"/>
    </row>
  </sheetData>
  <mergeCells count="25">
    <mergeCell ref="B46:I46"/>
    <mergeCell ref="I6:I7"/>
    <mergeCell ref="C6:C7"/>
    <mergeCell ref="D6:D7"/>
    <mergeCell ref="E6:E7"/>
    <mergeCell ref="F6:G6"/>
    <mergeCell ref="H6:H7"/>
    <mergeCell ref="B45:I45"/>
    <mergeCell ref="F21:F22"/>
    <mergeCell ref="G21:G22"/>
    <mergeCell ref="H21:H22"/>
    <mergeCell ref="F23:F24"/>
    <mergeCell ref="G23:G24"/>
    <mergeCell ref="H23:H24"/>
    <mergeCell ref="B6:B7"/>
    <mergeCell ref="K6:T6"/>
    <mergeCell ref="J6:J7"/>
    <mergeCell ref="P19:P21"/>
    <mergeCell ref="Q19:Q21"/>
    <mergeCell ref="R21:R24"/>
    <mergeCell ref="L15:L16"/>
    <mergeCell ref="M19:M20"/>
    <mergeCell ref="N19:N20"/>
    <mergeCell ref="O19:O20"/>
    <mergeCell ref="K15:K16"/>
  </mergeCells>
  <pageMargins left="0.51181102362204722" right="0.51181102362204722" top="0.74803149606299213" bottom="0.74803149606299213" header="0.31496062992125984" footer="0.31496062992125984"/>
  <pageSetup paperSize="8" scale="43"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2" tint="0.79998168889431442"/>
  </sheetPr>
  <dimension ref="A1:D15"/>
  <sheetViews>
    <sheetView zoomScaleNormal="100" workbookViewId="0"/>
  </sheetViews>
  <sheetFormatPr defaultColWidth="9" defaultRowHeight="12.75" x14ac:dyDescent="0.2"/>
  <cols>
    <col min="1" max="1" width="3.125" style="153" customWidth="1"/>
    <col min="2" max="2" width="36.375" style="153" customWidth="1"/>
    <col min="3" max="3" width="22.5" style="153" customWidth="1"/>
    <col min="4" max="16384" width="9" style="153"/>
  </cols>
  <sheetData>
    <row r="1" spans="1:4" ht="15" x14ac:dyDescent="0.25">
      <c r="A1" s="155"/>
      <c r="B1" s="60"/>
      <c r="C1" s="60"/>
      <c r="D1" s="60"/>
    </row>
    <row r="2" spans="1:4" ht="20.25" thickBot="1" x14ac:dyDescent="0.35">
      <c r="A2" s="60"/>
      <c r="B2" s="286" t="s">
        <v>727</v>
      </c>
      <c r="C2" s="60"/>
      <c r="D2" s="60"/>
    </row>
    <row r="3" spans="1:4" ht="13.5" thickTop="1" x14ac:dyDescent="0.2">
      <c r="A3" s="60"/>
      <c r="B3" s="60" t="s">
        <v>728</v>
      </c>
      <c r="C3" s="60"/>
      <c r="D3" s="60"/>
    </row>
    <row r="4" spans="1:4" ht="13.5" thickBot="1" x14ac:dyDescent="0.25">
      <c r="A4" s="60"/>
      <c r="B4" s="60"/>
      <c r="C4" s="60"/>
      <c r="D4" s="60"/>
    </row>
    <row r="5" spans="1:4" ht="15" thickBot="1" x14ac:dyDescent="0.25">
      <c r="A5" s="60"/>
      <c r="B5" s="281" t="s">
        <v>723</v>
      </c>
      <c r="C5" s="281" t="s">
        <v>729</v>
      </c>
      <c r="D5" s="60"/>
    </row>
    <row r="6" spans="1:4" ht="15" thickBot="1" x14ac:dyDescent="0.25">
      <c r="A6" s="60"/>
      <c r="B6" s="283" t="s">
        <v>279</v>
      </c>
      <c r="C6" s="95">
        <v>1</v>
      </c>
      <c r="D6" s="60"/>
    </row>
    <row r="7" spans="1:4" ht="15" thickBot="1" x14ac:dyDescent="0.25">
      <c r="A7" s="60"/>
      <c r="B7" s="283" t="s">
        <v>730</v>
      </c>
      <c r="C7" s="97">
        <v>1</v>
      </c>
      <c r="D7" s="60"/>
    </row>
    <row r="8" spans="1:4" ht="15" thickBot="1" x14ac:dyDescent="0.25">
      <c r="A8" s="60"/>
      <c r="B8" s="283" t="s">
        <v>252</v>
      </c>
      <c r="C8" s="95">
        <v>1</v>
      </c>
      <c r="D8" s="60"/>
    </row>
    <row r="9" spans="1:4" ht="15" thickBot="1" x14ac:dyDescent="0.25">
      <c r="A9" s="60"/>
      <c r="B9" s="283" t="s">
        <v>250</v>
      </c>
      <c r="C9" s="97">
        <v>2</v>
      </c>
      <c r="D9" s="60"/>
    </row>
    <row r="10" spans="1:4" ht="15" thickBot="1" x14ac:dyDescent="0.25">
      <c r="A10" s="60"/>
      <c r="B10" s="283" t="s">
        <v>249</v>
      </c>
      <c r="C10" s="95">
        <v>4</v>
      </c>
      <c r="D10" s="60"/>
    </row>
    <row r="11" spans="1:4" ht="15" thickBot="1" x14ac:dyDescent="0.25">
      <c r="A11" s="60"/>
      <c r="B11" s="283" t="s">
        <v>256</v>
      </c>
      <c r="C11" s="97">
        <v>6</v>
      </c>
      <c r="D11" s="60"/>
    </row>
    <row r="12" spans="1:4" ht="15" thickBot="1" x14ac:dyDescent="0.25">
      <c r="A12" s="60"/>
      <c r="B12" s="283" t="s">
        <v>1197</v>
      </c>
      <c r="C12" s="95">
        <v>8</v>
      </c>
      <c r="D12" s="60"/>
    </row>
    <row r="13" spans="1:4" ht="15" thickBot="1" x14ac:dyDescent="0.25">
      <c r="A13" s="60"/>
      <c r="B13" s="283" t="s">
        <v>251</v>
      </c>
      <c r="C13" s="97">
        <v>1</v>
      </c>
      <c r="D13" s="60"/>
    </row>
    <row r="14" spans="1:4" ht="15" thickBot="1" x14ac:dyDescent="0.25">
      <c r="A14" s="60"/>
      <c r="B14" s="283" t="s">
        <v>969</v>
      </c>
      <c r="C14" s="95">
        <v>1</v>
      </c>
      <c r="D14" s="60"/>
    </row>
    <row r="15" spans="1:4" x14ac:dyDescent="0.2">
      <c r="A15" s="60"/>
      <c r="B15" s="60"/>
      <c r="C15" s="60"/>
      <c r="D15" s="60"/>
    </row>
  </sheetData>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2" tint="0.79998168889431442"/>
  </sheetPr>
  <dimension ref="A1:E16"/>
  <sheetViews>
    <sheetView zoomScaleNormal="100" workbookViewId="0"/>
  </sheetViews>
  <sheetFormatPr defaultColWidth="9" defaultRowHeight="12.75" x14ac:dyDescent="0.2"/>
  <cols>
    <col min="1" max="1" width="3.5" style="29" customWidth="1"/>
    <col min="2" max="2" width="31" style="29" customWidth="1"/>
    <col min="3" max="3" width="7.25" style="29" customWidth="1"/>
    <col min="4" max="4" width="15" style="29" customWidth="1"/>
    <col min="5" max="5" width="3.125" style="29" customWidth="1"/>
    <col min="6" max="16384" width="9" style="29"/>
  </cols>
  <sheetData>
    <row r="1" spans="1:5" ht="15" x14ac:dyDescent="0.25">
      <c r="A1" s="155"/>
      <c r="B1" s="27"/>
      <c r="C1" s="27"/>
      <c r="D1" s="27"/>
      <c r="E1" s="27"/>
    </row>
    <row r="2" spans="1:5" ht="22.5" customHeight="1" thickBot="1" x14ac:dyDescent="0.35">
      <c r="A2" s="27"/>
      <c r="B2" s="363" t="s">
        <v>620</v>
      </c>
      <c r="C2" s="363"/>
      <c r="D2" s="363"/>
      <c r="E2" s="27"/>
    </row>
    <row r="3" spans="1:5" ht="15" customHeight="1" thickTop="1" x14ac:dyDescent="0.2">
      <c r="A3" s="27"/>
      <c r="B3" s="62" t="s">
        <v>528</v>
      </c>
      <c r="C3" s="27"/>
      <c r="D3" s="27"/>
      <c r="E3" s="27"/>
    </row>
    <row r="4" spans="1:5" ht="70.5" customHeight="1" x14ac:dyDescent="0.2">
      <c r="A4" s="27"/>
      <c r="B4" s="388" t="s">
        <v>621</v>
      </c>
      <c r="C4" s="388"/>
      <c r="D4" s="388"/>
      <c r="E4" s="27"/>
    </row>
    <row r="5" spans="1:5" ht="15" customHeight="1" thickBot="1" x14ac:dyDescent="0.25">
      <c r="A5" s="27"/>
      <c r="B5" s="27"/>
      <c r="C5" s="27"/>
      <c r="D5" s="27"/>
      <c r="E5" s="27"/>
    </row>
    <row r="6" spans="1:5" ht="33" customHeight="1" thickBot="1" x14ac:dyDescent="0.25">
      <c r="A6" s="27"/>
      <c r="B6" s="281" t="s">
        <v>574</v>
      </c>
      <c r="C6" s="281" t="s">
        <v>493</v>
      </c>
      <c r="D6" s="27"/>
      <c r="E6" s="27"/>
    </row>
    <row r="7" spans="1:5" ht="15" customHeight="1" thickBot="1" x14ac:dyDescent="0.25">
      <c r="A7" s="27"/>
      <c r="B7" s="283" t="s">
        <v>568</v>
      </c>
      <c r="C7" s="86">
        <v>0.06</v>
      </c>
      <c r="D7" s="27"/>
      <c r="E7" s="27"/>
    </row>
    <row r="8" spans="1:5" ht="14.25" x14ac:dyDescent="0.2">
      <c r="A8" s="27"/>
      <c r="B8" s="30"/>
      <c r="C8" s="30"/>
      <c r="D8" s="27"/>
      <c r="E8" s="27"/>
    </row>
    <row r="9" spans="1:5" ht="14.25" x14ac:dyDescent="0.2">
      <c r="B9" s="120"/>
      <c r="C9" s="121"/>
    </row>
    <row r="10" spans="1:5" ht="14.25" x14ac:dyDescent="0.2">
      <c r="B10" s="119"/>
      <c r="C10" s="121"/>
    </row>
    <row r="11" spans="1:5" ht="14.25" x14ac:dyDescent="0.2">
      <c r="B11" s="119"/>
      <c r="C11" s="121"/>
    </row>
    <row r="12" spans="1:5" ht="14.25" x14ac:dyDescent="0.2">
      <c r="B12" s="119"/>
      <c r="C12" s="121"/>
    </row>
    <row r="13" spans="1:5" ht="14.25" x14ac:dyDescent="0.2">
      <c r="B13" s="119"/>
      <c r="C13" s="121"/>
    </row>
    <row r="14" spans="1:5" ht="14.25" x14ac:dyDescent="0.2">
      <c r="C14" s="121"/>
    </row>
    <row r="15" spans="1:5" ht="14.25" x14ac:dyDescent="0.2">
      <c r="C15" s="121"/>
    </row>
    <row r="16" spans="1:5" ht="14.25" x14ac:dyDescent="0.2">
      <c r="C16" s="121"/>
    </row>
  </sheetData>
  <mergeCells count="2">
    <mergeCell ref="B4:D4"/>
    <mergeCell ref="B2:D2"/>
  </mergeCells>
  <pageMargins left="0.7" right="0.7" top="0.75" bottom="0.75" header="0.3" footer="0.3"/>
  <pageSetup paperSize="9" orientation="landscape"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2" tint="0.79998168889431442"/>
  </sheetPr>
  <dimension ref="A1:L134"/>
  <sheetViews>
    <sheetView zoomScaleNormal="100" workbookViewId="0"/>
  </sheetViews>
  <sheetFormatPr defaultColWidth="9" defaultRowHeight="12.75" x14ac:dyDescent="0.2"/>
  <cols>
    <col min="1" max="1" width="3.125" style="29" customWidth="1"/>
    <col min="2" max="2" width="30" style="29" customWidth="1"/>
    <col min="3" max="3" width="61.875" style="29" customWidth="1"/>
    <col min="4" max="4" width="5.875" style="29" customWidth="1"/>
    <col min="5" max="5" width="3.125" style="29" customWidth="1"/>
    <col min="6" max="6" width="15.25" style="29" customWidth="1"/>
    <col min="7" max="7" width="15" style="29" customWidth="1"/>
    <col min="8" max="8" width="17.5" style="29" customWidth="1"/>
    <col min="9" max="9" width="17.375" style="29" customWidth="1"/>
    <col min="10" max="16384" width="9" style="29"/>
  </cols>
  <sheetData>
    <row r="1" spans="1:12" ht="15" x14ac:dyDescent="0.25">
      <c r="A1" s="155"/>
      <c r="B1" s="27"/>
      <c r="C1" s="27"/>
      <c r="D1" s="27"/>
      <c r="E1" s="27"/>
    </row>
    <row r="2" spans="1:12" ht="17.25" thickBot="1" x14ac:dyDescent="0.3">
      <c r="A2" s="27"/>
      <c r="B2" s="287" t="s">
        <v>573</v>
      </c>
      <c r="C2" s="27"/>
      <c r="D2" s="27"/>
      <c r="E2" s="27"/>
    </row>
    <row r="3" spans="1:12" ht="14.25" thickTop="1" thickBot="1" x14ac:dyDescent="0.25">
      <c r="A3" s="27"/>
      <c r="B3" s="27"/>
      <c r="C3" s="27"/>
      <c r="D3" s="27"/>
      <c r="E3" s="27"/>
    </row>
    <row r="4" spans="1:12" ht="33" customHeight="1" thickBot="1" x14ac:dyDescent="0.25">
      <c r="A4" s="27"/>
      <c r="B4" s="281" t="s">
        <v>280</v>
      </c>
      <c r="C4" s="281" t="s">
        <v>281</v>
      </c>
      <c r="D4" s="281"/>
      <c r="E4" s="27"/>
    </row>
    <row r="5" spans="1:12" ht="17.25" thickBot="1" x14ac:dyDescent="0.25">
      <c r="A5" s="27"/>
      <c r="B5" s="283" t="s">
        <v>1255</v>
      </c>
      <c r="C5" s="98">
        <v>1</v>
      </c>
      <c r="D5" s="95" t="s">
        <v>282</v>
      </c>
      <c r="E5" s="94"/>
      <c r="F5" s="88"/>
      <c r="G5" s="89"/>
      <c r="H5" s="89"/>
      <c r="J5" s="90"/>
      <c r="K5" s="89"/>
      <c r="L5" s="89"/>
    </row>
    <row r="6" spans="1:12" ht="15" thickBot="1" x14ac:dyDescent="0.25">
      <c r="A6" s="27"/>
      <c r="B6" s="283" t="s">
        <v>283</v>
      </c>
      <c r="C6" s="96">
        <v>2</v>
      </c>
      <c r="D6" s="97" t="s">
        <v>284</v>
      </c>
      <c r="E6" s="94"/>
      <c r="F6" s="88"/>
      <c r="G6" s="89"/>
      <c r="H6" s="89"/>
      <c r="J6" s="90"/>
      <c r="K6" s="89"/>
      <c r="L6" s="89"/>
    </row>
    <row r="7" spans="1:12" ht="15" thickBot="1" x14ac:dyDescent="0.25">
      <c r="A7" s="27"/>
      <c r="B7" s="283" t="s">
        <v>529</v>
      </c>
      <c r="C7" s="26">
        <v>0.9</v>
      </c>
      <c r="D7" s="95"/>
      <c r="E7" s="94"/>
      <c r="F7" s="88"/>
      <c r="G7" s="89"/>
      <c r="H7" s="89"/>
      <c r="J7" s="90"/>
      <c r="K7" s="89"/>
      <c r="L7" s="89"/>
    </row>
    <row r="8" spans="1:12" ht="15" thickBot="1" x14ac:dyDescent="0.25">
      <c r="A8" s="27"/>
      <c r="B8" s="283" t="s">
        <v>530</v>
      </c>
      <c r="C8" s="124">
        <v>0.8</v>
      </c>
      <c r="D8" s="97"/>
      <c r="E8" s="94"/>
      <c r="F8" s="88"/>
      <c r="G8" s="89"/>
      <c r="H8" s="89"/>
      <c r="I8" s="91"/>
      <c r="J8" s="90"/>
      <c r="K8" s="89"/>
      <c r="L8" s="89"/>
    </row>
    <row r="9" spans="1:12" ht="15" thickBot="1" x14ac:dyDescent="0.25">
      <c r="A9" s="27"/>
      <c r="B9" s="283" t="s">
        <v>873</v>
      </c>
      <c r="C9" s="98">
        <v>15</v>
      </c>
      <c r="D9" s="95" t="s">
        <v>285</v>
      </c>
      <c r="E9" s="94"/>
      <c r="F9" s="89"/>
      <c r="G9" s="89"/>
      <c r="H9" s="89"/>
      <c r="I9" s="91"/>
      <c r="J9" s="90"/>
      <c r="K9" s="89"/>
      <c r="L9" s="89"/>
    </row>
    <row r="10" spans="1:12" x14ac:dyDescent="0.2">
      <c r="A10" s="27"/>
      <c r="B10" s="27"/>
      <c r="C10" s="93"/>
      <c r="D10" s="27"/>
      <c r="E10" s="94"/>
      <c r="F10" s="89"/>
      <c r="G10" s="89"/>
      <c r="H10" s="89"/>
      <c r="I10" s="91"/>
      <c r="J10" s="90"/>
      <c r="K10" s="89"/>
      <c r="L10" s="89"/>
    </row>
    <row r="11" spans="1:12" ht="25.5" customHeight="1" x14ac:dyDescent="0.2">
      <c r="A11" s="27"/>
      <c r="B11" s="389" t="s">
        <v>663</v>
      </c>
      <c r="C11" s="389"/>
      <c r="D11" s="389"/>
      <c r="E11" s="94"/>
      <c r="F11" s="89"/>
      <c r="G11" s="89"/>
      <c r="H11" s="89"/>
      <c r="I11" s="91"/>
      <c r="J11" s="90"/>
      <c r="K11" s="89"/>
      <c r="L11" s="89"/>
    </row>
    <row r="12" spans="1:12" x14ac:dyDescent="0.2">
      <c r="A12" s="27"/>
      <c r="B12" s="27"/>
      <c r="C12" s="93"/>
      <c r="D12" s="27"/>
      <c r="E12" s="94"/>
      <c r="F12" s="89"/>
      <c r="G12" s="89"/>
      <c r="H12" s="89"/>
      <c r="I12" s="91"/>
      <c r="J12" s="90"/>
      <c r="K12" s="89"/>
      <c r="L12" s="89"/>
    </row>
    <row r="13" spans="1:12" ht="17.25" thickBot="1" x14ac:dyDescent="0.3">
      <c r="A13" s="27"/>
      <c r="B13" s="287" t="s">
        <v>889</v>
      </c>
      <c r="C13" s="27"/>
      <c r="D13" s="27"/>
      <c r="E13" s="27"/>
      <c r="F13" s="89"/>
      <c r="G13" s="89"/>
      <c r="H13" s="89"/>
      <c r="I13" s="91"/>
      <c r="J13" s="90"/>
      <c r="K13" s="89"/>
      <c r="L13" s="89"/>
    </row>
    <row r="14" spans="1:12" ht="14.25" thickTop="1" thickBot="1" x14ac:dyDescent="0.25">
      <c r="A14" s="27"/>
      <c r="B14" s="27"/>
      <c r="C14" s="27"/>
      <c r="D14" s="27"/>
      <c r="E14" s="27"/>
      <c r="F14" s="89"/>
      <c r="G14" s="89"/>
      <c r="H14" s="89"/>
      <c r="J14" s="90"/>
      <c r="K14" s="89"/>
      <c r="L14" s="89"/>
    </row>
    <row r="15" spans="1:12" ht="15" thickBot="1" x14ac:dyDescent="0.25">
      <c r="A15" s="27"/>
      <c r="B15" s="281" t="s">
        <v>280</v>
      </c>
      <c r="C15" s="281" t="s">
        <v>281</v>
      </c>
      <c r="D15" s="281"/>
      <c r="E15" s="27"/>
      <c r="F15" s="89"/>
      <c r="G15" s="89"/>
      <c r="H15" s="89"/>
      <c r="J15" s="90"/>
      <c r="K15" s="89"/>
      <c r="L15" s="89"/>
    </row>
    <row r="16" spans="1:12" ht="15" thickBot="1" x14ac:dyDescent="0.25">
      <c r="A16" s="27"/>
      <c r="B16" s="283" t="s">
        <v>893</v>
      </c>
      <c r="C16" s="98">
        <v>100</v>
      </c>
      <c r="D16" s="95" t="s">
        <v>282</v>
      </c>
      <c r="E16" s="94"/>
      <c r="F16" s="89"/>
      <c r="G16" s="89"/>
      <c r="H16" s="89"/>
      <c r="J16" s="90"/>
      <c r="K16" s="89"/>
      <c r="L16" s="89"/>
    </row>
    <row r="17" spans="1:12" ht="15" thickBot="1" x14ac:dyDescent="0.25">
      <c r="A17" s="27"/>
      <c r="B17" s="283" t="s">
        <v>283</v>
      </c>
      <c r="C17" s="96">
        <v>6</v>
      </c>
      <c r="D17" s="97" t="s">
        <v>890</v>
      </c>
      <c r="E17" s="94"/>
      <c r="F17" s="89"/>
      <c r="G17" s="89"/>
      <c r="H17" s="89"/>
      <c r="J17" s="90"/>
      <c r="K17" s="89"/>
      <c r="L17" s="89"/>
    </row>
    <row r="18" spans="1:12" ht="15" thickBot="1" x14ac:dyDescent="0.25">
      <c r="A18" s="27"/>
      <c r="B18" s="283" t="s">
        <v>891</v>
      </c>
      <c r="C18" s="26">
        <v>0.8</v>
      </c>
      <c r="D18" s="95"/>
      <c r="E18" s="94"/>
      <c r="F18" s="89"/>
      <c r="G18" s="89"/>
      <c r="H18" s="89"/>
      <c r="J18" s="90"/>
      <c r="K18" s="89"/>
      <c r="L18" s="89"/>
    </row>
    <row r="19" spans="1:12" ht="15" thickBot="1" x14ac:dyDescent="0.25">
      <c r="A19" s="27"/>
      <c r="B19" s="283" t="s">
        <v>892</v>
      </c>
      <c r="C19" s="185">
        <v>50</v>
      </c>
      <c r="D19" s="97" t="s">
        <v>285</v>
      </c>
      <c r="E19" s="94"/>
      <c r="F19" s="89"/>
      <c r="G19" s="89"/>
      <c r="H19" s="89"/>
      <c r="J19" s="90"/>
      <c r="K19" s="89"/>
      <c r="L19" s="89"/>
    </row>
    <row r="20" spans="1:12" x14ac:dyDescent="0.2">
      <c r="A20" s="27"/>
      <c r="B20" s="27"/>
      <c r="C20" s="93"/>
      <c r="D20" s="27"/>
      <c r="E20" s="94"/>
      <c r="F20" s="89"/>
      <c r="G20" s="89"/>
      <c r="H20" s="89"/>
      <c r="J20" s="90"/>
      <c r="K20" s="89"/>
      <c r="L20" s="89"/>
    </row>
    <row r="21" spans="1:12" ht="17.25" thickBot="1" x14ac:dyDescent="0.3">
      <c r="A21" s="27"/>
      <c r="B21" s="287" t="s">
        <v>1145</v>
      </c>
      <c r="C21" s="93"/>
      <c r="D21" s="27"/>
      <c r="E21" s="94"/>
      <c r="F21" s="89"/>
      <c r="G21" s="89"/>
      <c r="H21" s="89"/>
      <c r="J21" s="90"/>
      <c r="K21" s="89"/>
      <c r="L21" s="89"/>
    </row>
    <row r="22" spans="1:12" ht="15.75" thickTop="1" thickBot="1" x14ac:dyDescent="0.25">
      <c r="A22" s="27"/>
      <c r="B22" s="288" t="s">
        <v>1139</v>
      </c>
      <c r="C22" s="93"/>
      <c r="D22" s="27"/>
      <c r="E22" s="94"/>
      <c r="F22" s="89"/>
      <c r="G22" s="89"/>
      <c r="H22" s="89"/>
      <c r="J22" s="90"/>
      <c r="K22" s="89"/>
      <c r="L22" s="89"/>
    </row>
    <row r="23" spans="1:12" ht="15" thickBot="1" x14ac:dyDescent="0.25">
      <c r="A23" s="27"/>
      <c r="B23" s="281" t="s">
        <v>280</v>
      </c>
      <c r="C23" s="281" t="s">
        <v>281</v>
      </c>
      <c r="D23" s="281"/>
      <c r="E23" s="94"/>
      <c r="F23" s="89"/>
      <c r="G23" s="89"/>
      <c r="H23" s="89"/>
      <c r="J23" s="90"/>
      <c r="K23" s="89"/>
      <c r="L23" s="89"/>
    </row>
    <row r="24" spans="1:12" ht="15" thickBot="1" x14ac:dyDescent="0.25">
      <c r="A24" s="27"/>
      <c r="B24" s="283" t="s">
        <v>1140</v>
      </c>
      <c r="C24" s="212" t="s">
        <v>1141</v>
      </c>
      <c r="D24" s="95" t="s">
        <v>282</v>
      </c>
      <c r="E24" s="94"/>
      <c r="F24" s="89"/>
      <c r="G24" s="89"/>
      <c r="H24" s="89"/>
      <c r="J24" s="90"/>
      <c r="K24" s="89"/>
      <c r="L24" s="89"/>
    </row>
    <row r="25" spans="1:12" ht="15" thickBot="1" x14ac:dyDescent="0.25">
      <c r="A25" s="27"/>
      <c r="B25" s="283" t="s">
        <v>1142</v>
      </c>
      <c r="C25" s="96">
        <v>168</v>
      </c>
      <c r="D25" s="97" t="s">
        <v>890</v>
      </c>
      <c r="E25" s="94"/>
      <c r="F25" s="89"/>
      <c r="G25" s="89"/>
      <c r="H25" s="89"/>
      <c r="J25" s="90"/>
      <c r="K25" s="89"/>
      <c r="L25" s="89"/>
    </row>
    <row r="26" spans="1:12" ht="15" thickBot="1" x14ac:dyDescent="0.25">
      <c r="A26" s="27"/>
      <c r="B26" s="283" t="s">
        <v>891</v>
      </c>
      <c r="C26" s="26">
        <v>0.8</v>
      </c>
      <c r="D26" s="95"/>
      <c r="E26" s="94"/>
      <c r="F26" s="89"/>
      <c r="G26" s="89"/>
      <c r="H26" s="89"/>
      <c r="J26" s="90"/>
      <c r="K26" s="89"/>
      <c r="L26" s="89"/>
    </row>
    <row r="27" spans="1:12" ht="15" thickBot="1" x14ac:dyDescent="0.25">
      <c r="A27" s="27"/>
      <c r="B27" s="283" t="s">
        <v>892</v>
      </c>
      <c r="C27" s="185">
        <v>50</v>
      </c>
      <c r="D27" s="97" t="s">
        <v>285</v>
      </c>
      <c r="E27" s="94"/>
      <c r="F27" s="89"/>
      <c r="G27" s="89"/>
      <c r="H27" s="89"/>
      <c r="J27" s="90"/>
      <c r="K27" s="89"/>
      <c r="L27" s="89"/>
    </row>
    <row r="28" spans="1:12" ht="30" customHeight="1" thickBot="1" x14ac:dyDescent="0.25">
      <c r="A28" s="27"/>
      <c r="B28" s="283" t="s">
        <v>1143</v>
      </c>
      <c r="C28" s="390" t="s">
        <v>1147</v>
      </c>
      <c r="D28" s="391"/>
      <c r="E28" s="94"/>
      <c r="F28" s="89"/>
      <c r="G28" s="89"/>
      <c r="H28" s="89"/>
      <c r="J28" s="90"/>
      <c r="K28" s="89"/>
      <c r="L28" s="89"/>
    </row>
    <row r="29" spans="1:12" x14ac:dyDescent="0.2">
      <c r="A29" s="27"/>
      <c r="B29" s="27"/>
      <c r="C29" s="93"/>
      <c r="D29" s="27"/>
      <c r="E29" s="94"/>
      <c r="F29" s="89"/>
      <c r="G29" s="89"/>
      <c r="H29" s="89"/>
      <c r="J29" s="90"/>
      <c r="K29" s="89"/>
      <c r="L29" s="89"/>
    </row>
    <row r="30" spans="1:12" ht="15" thickBot="1" x14ac:dyDescent="0.25">
      <c r="A30" s="27"/>
      <c r="B30" s="288" t="s">
        <v>1144</v>
      </c>
      <c r="C30" s="93"/>
      <c r="D30" s="27"/>
      <c r="E30" s="94"/>
      <c r="F30" s="89"/>
      <c r="G30" s="89"/>
      <c r="H30" s="89"/>
      <c r="J30" s="90"/>
      <c r="K30" s="89"/>
      <c r="L30" s="89"/>
    </row>
    <row r="31" spans="1:12" ht="15" thickBot="1" x14ac:dyDescent="0.25">
      <c r="A31" s="27"/>
      <c r="B31" s="281" t="s">
        <v>280</v>
      </c>
      <c r="C31" s="281" t="s">
        <v>281</v>
      </c>
      <c r="D31" s="281"/>
      <c r="E31" s="94"/>
      <c r="F31" s="89"/>
      <c r="G31" s="89"/>
      <c r="H31" s="89"/>
      <c r="J31" s="90"/>
      <c r="K31" s="89"/>
      <c r="L31" s="89"/>
    </row>
    <row r="32" spans="1:12" ht="15" thickBot="1" x14ac:dyDescent="0.25">
      <c r="A32" s="27"/>
      <c r="B32" s="283" t="s">
        <v>1140</v>
      </c>
      <c r="C32" s="212" t="s">
        <v>1146</v>
      </c>
      <c r="D32" s="95" t="s">
        <v>282</v>
      </c>
      <c r="E32" s="94"/>
      <c r="F32" s="89"/>
      <c r="G32" s="89"/>
      <c r="H32" s="89"/>
      <c r="J32" s="90"/>
      <c r="K32" s="89"/>
      <c r="L32" s="89"/>
    </row>
    <row r="33" spans="1:12" ht="15" thickBot="1" x14ac:dyDescent="0.25">
      <c r="A33" s="27"/>
      <c r="B33" s="283" t="s">
        <v>1142</v>
      </c>
      <c r="C33" s="96">
        <v>24</v>
      </c>
      <c r="D33" s="97" t="s">
        <v>890</v>
      </c>
      <c r="E33" s="94"/>
      <c r="F33" s="89"/>
      <c r="G33" s="89"/>
      <c r="H33" s="89"/>
      <c r="J33" s="90"/>
      <c r="K33" s="89"/>
      <c r="L33" s="89"/>
    </row>
    <row r="34" spans="1:12" ht="15" thickBot="1" x14ac:dyDescent="0.25">
      <c r="A34" s="27"/>
      <c r="B34" s="283" t="s">
        <v>891</v>
      </c>
      <c r="C34" s="26">
        <v>0.8</v>
      </c>
      <c r="D34" s="95"/>
      <c r="E34" s="94"/>
      <c r="F34" s="89"/>
      <c r="G34" s="89"/>
      <c r="H34" s="89"/>
      <c r="J34" s="90"/>
      <c r="K34" s="89"/>
      <c r="L34" s="89"/>
    </row>
    <row r="35" spans="1:12" ht="15" thickBot="1" x14ac:dyDescent="0.25">
      <c r="A35" s="27"/>
      <c r="B35" s="283" t="s">
        <v>892</v>
      </c>
      <c r="C35" s="185">
        <v>50</v>
      </c>
      <c r="D35" s="97" t="s">
        <v>285</v>
      </c>
      <c r="E35" s="94"/>
      <c r="F35" s="89"/>
      <c r="G35" s="89"/>
      <c r="H35" s="89"/>
      <c r="J35" s="90"/>
      <c r="K35" s="89"/>
      <c r="L35" s="89"/>
    </row>
    <row r="36" spans="1:12" ht="30" customHeight="1" thickBot="1" x14ac:dyDescent="0.25">
      <c r="A36" s="27"/>
      <c r="B36" s="283" t="s">
        <v>1143</v>
      </c>
      <c r="C36" s="390" t="s">
        <v>1149</v>
      </c>
      <c r="D36" s="391"/>
      <c r="E36" s="94"/>
      <c r="F36" s="89"/>
      <c r="G36" s="89"/>
      <c r="H36" s="89"/>
      <c r="J36" s="90"/>
      <c r="K36" s="89"/>
      <c r="L36" s="89"/>
    </row>
    <row r="37" spans="1:12" x14ac:dyDescent="0.2">
      <c r="A37" s="27"/>
      <c r="B37" s="27"/>
      <c r="C37" s="93"/>
      <c r="D37" s="27"/>
      <c r="E37" s="94"/>
      <c r="F37" s="89"/>
      <c r="G37" s="89"/>
      <c r="H37" s="89"/>
      <c r="J37" s="90"/>
      <c r="K37" s="89"/>
      <c r="L37" s="89"/>
    </row>
    <row r="38" spans="1:12" x14ac:dyDescent="0.2">
      <c r="C38" s="82"/>
    </row>
    <row r="39" spans="1:12" x14ac:dyDescent="0.2">
      <c r="C39" s="82"/>
    </row>
    <row r="41" spans="1:12" x14ac:dyDescent="0.2">
      <c r="C41" s="82"/>
    </row>
    <row r="42" spans="1:12" x14ac:dyDescent="0.2">
      <c r="C42" s="82"/>
    </row>
    <row r="43" spans="1:12" x14ac:dyDescent="0.2">
      <c r="C43" s="82"/>
    </row>
    <row r="44" spans="1:12" x14ac:dyDescent="0.2">
      <c r="C44" s="82"/>
    </row>
    <row r="45" spans="1:12" x14ac:dyDescent="0.2">
      <c r="C45" s="82"/>
    </row>
    <row r="46" spans="1:12" x14ac:dyDescent="0.2">
      <c r="C46" s="82"/>
    </row>
    <row r="47" spans="1:12" x14ac:dyDescent="0.2">
      <c r="C47" s="82"/>
    </row>
    <row r="48" spans="1:12" x14ac:dyDescent="0.2">
      <c r="C48" s="82"/>
    </row>
    <row r="51" spans="3:3" x14ac:dyDescent="0.2">
      <c r="C51" s="82"/>
    </row>
    <row r="52" spans="3:3" x14ac:dyDescent="0.2">
      <c r="C52" s="82"/>
    </row>
    <row r="53" spans="3:3" x14ac:dyDescent="0.2">
      <c r="C53" s="82"/>
    </row>
    <row r="54" spans="3:3" x14ac:dyDescent="0.2">
      <c r="C54" s="82"/>
    </row>
    <row r="55" spans="3:3" x14ac:dyDescent="0.2">
      <c r="C55" s="82"/>
    </row>
    <row r="56" spans="3:3" x14ac:dyDescent="0.2">
      <c r="C56" s="82"/>
    </row>
    <row r="57" spans="3:3" x14ac:dyDescent="0.2">
      <c r="C57" s="82"/>
    </row>
    <row r="58" spans="3:3" x14ac:dyDescent="0.2">
      <c r="C58" s="82"/>
    </row>
    <row r="59" spans="3:3" x14ac:dyDescent="0.2">
      <c r="C59" s="82"/>
    </row>
    <row r="60" spans="3:3" x14ac:dyDescent="0.2">
      <c r="C60" s="82"/>
    </row>
    <row r="61" spans="3:3" x14ac:dyDescent="0.2">
      <c r="C61" s="82"/>
    </row>
    <row r="62" spans="3:3" x14ac:dyDescent="0.2">
      <c r="C62" s="82"/>
    </row>
    <row r="100" spans="3:3" x14ac:dyDescent="0.2">
      <c r="C100" s="91"/>
    </row>
    <row r="101" spans="3:3" x14ac:dyDescent="0.2">
      <c r="C101" s="91"/>
    </row>
    <row r="102" spans="3:3" x14ac:dyDescent="0.2">
      <c r="C102" s="91"/>
    </row>
    <row r="103" spans="3:3" x14ac:dyDescent="0.2">
      <c r="C103" s="91"/>
    </row>
    <row r="104" spans="3:3" x14ac:dyDescent="0.2">
      <c r="C104" s="91"/>
    </row>
    <row r="105" spans="3:3" x14ac:dyDescent="0.2">
      <c r="C105" s="91"/>
    </row>
    <row r="106" spans="3:3" x14ac:dyDescent="0.2">
      <c r="C106" s="91"/>
    </row>
    <row r="107" spans="3:3" x14ac:dyDescent="0.2">
      <c r="C107" s="91"/>
    </row>
    <row r="108" spans="3:3" x14ac:dyDescent="0.2">
      <c r="C108" s="91"/>
    </row>
    <row r="109" spans="3:3" x14ac:dyDescent="0.2">
      <c r="C109" s="91"/>
    </row>
    <row r="110" spans="3:3" x14ac:dyDescent="0.2">
      <c r="C110" s="91"/>
    </row>
    <row r="111" spans="3:3" x14ac:dyDescent="0.2">
      <c r="C111" s="91"/>
    </row>
    <row r="112" spans="3:3" x14ac:dyDescent="0.2">
      <c r="C112" s="91"/>
    </row>
    <row r="113" spans="3:3" x14ac:dyDescent="0.2">
      <c r="C113" s="91"/>
    </row>
    <row r="114" spans="3:3" x14ac:dyDescent="0.2">
      <c r="C114" s="91"/>
    </row>
    <row r="115" spans="3:3" x14ac:dyDescent="0.2">
      <c r="C115" s="91"/>
    </row>
    <row r="116" spans="3:3" x14ac:dyDescent="0.2">
      <c r="C116" s="91"/>
    </row>
    <row r="117" spans="3:3" x14ac:dyDescent="0.2">
      <c r="C117" s="91"/>
    </row>
    <row r="118" spans="3:3" x14ac:dyDescent="0.2">
      <c r="C118" s="91"/>
    </row>
    <row r="119" spans="3:3" x14ac:dyDescent="0.2">
      <c r="C119" s="91"/>
    </row>
    <row r="120" spans="3:3" x14ac:dyDescent="0.2">
      <c r="C120" s="91"/>
    </row>
    <row r="121" spans="3:3" x14ac:dyDescent="0.2">
      <c r="C121" s="91"/>
    </row>
    <row r="122" spans="3:3" x14ac:dyDescent="0.2">
      <c r="C122" s="91"/>
    </row>
    <row r="123" spans="3:3" x14ac:dyDescent="0.2">
      <c r="C123" s="91"/>
    </row>
    <row r="124" spans="3:3" x14ac:dyDescent="0.2">
      <c r="C124" s="91"/>
    </row>
    <row r="125" spans="3:3" x14ac:dyDescent="0.2">
      <c r="C125" s="91"/>
    </row>
    <row r="126" spans="3:3" x14ac:dyDescent="0.2">
      <c r="C126" s="91"/>
    </row>
    <row r="127" spans="3:3" x14ac:dyDescent="0.2">
      <c r="C127" s="91"/>
    </row>
    <row r="128" spans="3:3" x14ac:dyDescent="0.2">
      <c r="C128" s="91"/>
    </row>
    <row r="129" spans="3:3" x14ac:dyDescent="0.2">
      <c r="C129" s="91"/>
    </row>
    <row r="130" spans="3:3" x14ac:dyDescent="0.2">
      <c r="C130" s="91"/>
    </row>
    <row r="131" spans="3:3" x14ac:dyDescent="0.2">
      <c r="C131" s="91"/>
    </row>
    <row r="132" spans="3:3" x14ac:dyDescent="0.2">
      <c r="C132" s="91"/>
    </row>
    <row r="133" spans="3:3" x14ac:dyDescent="0.2">
      <c r="C133" s="91"/>
    </row>
    <row r="134" spans="3:3" x14ac:dyDescent="0.2">
      <c r="C134" s="91"/>
    </row>
  </sheetData>
  <mergeCells count="3">
    <mergeCell ref="B11:D11"/>
    <mergeCell ref="C28:D28"/>
    <mergeCell ref="C36:D36"/>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K35"/>
  <sheetViews>
    <sheetView zoomScaleNormal="100" workbookViewId="0"/>
  </sheetViews>
  <sheetFormatPr defaultColWidth="9" defaultRowHeight="12.75" x14ac:dyDescent="0.2"/>
  <cols>
    <col min="1" max="1" width="3.125" style="165" customWidth="1"/>
    <col min="2" max="2" width="56.5" style="165" customWidth="1"/>
    <col min="3" max="3" width="19" style="165" customWidth="1"/>
    <col min="4" max="9" width="18.5" style="165" customWidth="1"/>
    <col min="10" max="10" width="19.75" style="165" customWidth="1"/>
    <col min="11" max="11" width="3.125" style="165" customWidth="1"/>
    <col min="12" max="16384" width="9" style="165"/>
  </cols>
  <sheetData>
    <row r="1" spans="1:11" ht="15" x14ac:dyDescent="0.25">
      <c r="A1" s="155"/>
      <c r="B1" s="164"/>
      <c r="C1" s="164"/>
      <c r="D1" s="164"/>
      <c r="E1" s="164"/>
      <c r="F1" s="164"/>
      <c r="G1" s="164"/>
      <c r="H1" s="164"/>
      <c r="I1" s="164"/>
      <c r="J1" s="164"/>
      <c r="K1" s="164"/>
    </row>
    <row r="2" spans="1:11" ht="20.25" thickBot="1" x14ac:dyDescent="0.35">
      <c r="A2" s="164"/>
      <c r="B2" s="286" t="s">
        <v>694</v>
      </c>
      <c r="C2" s="164"/>
      <c r="D2" s="164"/>
      <c r="E2" s="164"/>
      <c r="F2" s="164"/>
      <c r="G2" s="164"/>
      <c r="H2" s="164"/>
      <c r="I2" s="164"/>
      <c r="J2" s="164"/>
      <c r="K2" s="164"/>
    </row>
    <row r="3" spans="1:11" ht="19.5" customHeight="1" thickTop="1" thickBot="1" x14ac:dyDescent="0.25">
      <c r="A3" s="164"/>
      <c r="B3" s="293"/>
      <c r="C3" s="341" t="s">
        <v>1183</v>
      </c>
      <c r="D3" s="341"/>
      <c r="E3" s="341" t="s">
        <v>826</v>
      </c>
      <c r="F3" s="341"/>
      <c r="G3" s="341"/>
      <c r="H3" s="341" t="s">
        <v>827</v>
      </c>
      <c r="I3" s="341"/>
      <c r="J3" s="293" t="s">
        <v>1184</v>
      </c>
      <c r="K3" s="164"/>
    </row>
    <row r="4" spans="1:11" ht="33" customHeight="1" thickBot="1" x14ac:dyDescent="0.25">
      <c r="A4" s="164"/>
      <c r="B4" s="293" t="s">
        <v>715</v>
      </c>
      <c r="C4" s="293" t="s">
        <v>290</v>
      </c>
      <c r="D4" s="293" t="s">
        <v>1181</v>
      </c>
      <c r="E4" s="293" t="s">
        <v>695</v>
      </c>
      <c r="F4" s="293" t="s">
        <v>696</v>
      </c>
      <c r="G4" s="293" t="s">
        <v>674</v>
      </c>
      <c r="H4" s="293" t="s">
        <v>717</v>
      </c>
      <c r="I4" s="293" t="s">
        <v>716</v>
      </c>
      <c r="J4" s="293" t="s">
        <v>697</v>
      </c>
      <c r="K4" s="164"/>
    </row>
    <row r="5" spans="1:11" ht="17.25" thickBot="1" x14ac:dyDescent="0.3">
      <c r="A5" s="164"/>
      <c r="B5" s="299" t="s">
        <v>709</v>
      </c>
      <c r="C5" s="166"/>
      <c r="D5" s="166"/>
      <c r="E5" s="166"/>
      <c r="F5" s="166"/>
      <c r="G5" s="166"/>
      <c r="H5" s="166"/>
      <c r="I5" s="166"/>
      <c r="J5" s="166"/>
      <c r="K5" s="164"/>
    </row>
    <row r="6" spans="1:11" ht="14.25" thickTop="1" thickBot="1" x14ac:dyDescent="0.25">
      <c r="A6" s="164"/>
      <c r="B6" s="265" t="s">
        <v>675</v>
      </c>
      <c r="C6" s="265" t="s">
        <v>290</v>
      </c>
      <c r="D6" s="265" t="s">
        <v>290</v>
      </c>
      <c r="E6" s="265" t="s">
        <v>278</v>
      </c>
      <c r="F6" s="265" t="s">
        <v>277</v>
      </c>
      <c r="G6" s="265" t="s">
        <v>290</v>
      </c>
      <c r="H6" s="265" t="s">
        <v>290</v>
      </c>
      <c r="I6" s="265" t="s">
        <v>290</v>
      </c>
      <c r="J6" s="265" t="s">
        <v>290</v>
      </c>
      <c r="K6" s="164"/>
    </row>
    <row r="7" spans="1:11" ht="13.5" thickBot="1" x14ac:dyDescent="0.25">
      <c r="A7" s="164"/>
      <c r="B7" s="268" t="s">
        <v>676</v>
      </c>
      <c r="C7" s="268" t="s">
        <v>290</v>
      </c>
      <c r="D7" s="268" t="s">
        <v>290</v>
      </c>
      <c r="E7" s="268" t="s">
        <v>290</v>
      </c>
      <c r="F7" s="268" t="s">
        <v>290</v>
      </c>
      <c r="G7" s="268" t="s">
        <v>277</v>
      </c>
      <c r="H7" s="268" t="s">
        <v>290</v>
      </c>
      <c r="I7" s="268" t="s">
        <v>290</v>
      </c>
      <c r="J7" s="268" t="s">
        <v>290</v>
      </c>
      <c r="K7" s="164"/>
    </row>
    <row r="8" spans="1:11" ht="13.5" thickBot="1" x14ac:dyDescent="0.25">
      <c r="A8" s="164"/>
      <c r="B8" s="265" t="s">
        <v>677</v>
      </c>
      <c r="C8" s="265" t="s">
        <v>290</v>
      </c>
      <c r="D8" s="265" t="s">
        <v>290</v>
      </c>
      <c r="E8" s="265" t="s">
        <v>290</v>
      </c>
      <c r="F8" s="265" t="s">
        <v>290</v>
      </c>
      <c r="G8" s="265" t="s">
        <v>277</v>
      </c>
      <c r="H8" s="265" t="s">
        <v>290</v>
      </c>
      <c r="I8" s="265" t="s">
        <v>290</v>
      </c>
      <c r="J8" s="265" t="s">
        <v>290</v>
      </c>
      <c r="K8" s="164"/>
    </row>
    <row r="9" spans="1:11" ht="13.5" thickBot="1" x14ac:dyDescent="0.25">
      <c r="A9" s="164"/>
      <c r="B9" s="268" t="s">
        <v>678</v>
      </c>
      <c r="C9" s="268" t="s">
        <v>290</v>
      </c>
      <c r="D9" s="268" t="s">
        <v>290</v>
      </c>
      <c r="E9" s="268" t="s">
        <v>277</v>
      </c>
      <c r="F9" s="268" t="s">
        <v>278</v>
      </c>
      <c r="G9" s="268" t="s">
        <v>277</v>
      </c>
      <c r="H9" s="268" t="s">
        <v>290</v>
      </c>
      <c r="I9" s="268" t="s">
        <v>290</v>
      </c>
      <c r="J9" s="268" t="s">
        <v>290</v>
      </c>
      <c r="K9" s="164"/>
    </row>
    <row r="10" spans="1:11" ht="13.5" thickBot="1" x14ac:dyDescent="0.25">
      <c r="A10" s="164"/>
      <c r="B10" s="265" t="s">
        <v>699</v>
      </c>
      <c r="C10" s="265" t="s">
        <v>290</v>
      </c>
      <c r="D10" s="265" t="s">
        <v>290</v>
      </c>
      <c r="E10" s="265" t="s">
        <v>278</v>
      </c>
      <c r="F10" s="265" t="s">
        <v>277</v>
      </c>
      <c r="G10" s="265" t="s">
        <v>290</v>
      </c>
      <c r="H10" s="265" t="s">
        <v>290</v>
      </c>
      <c r="I10" s="265" t="s">
        <v>290</v>
      </c>
      <c r="J10" s="265" t="s">
        <v>290</v>
      </c>
      <c r="K10" s="164"/>
    </row>
    <row r="11" spans="1:11" ht="13.5" thickBot="1" x14ac:dyDescent="0.25">
      <c r="A11" s="164"/>
      <c r="B11" s="268" t="s">
        <v>679</v>
      </c>
      <c r="C11" s="268" t="s">
        <v>290</v>
      </c>
      <c r="D11" s="268" t="s">
        <v>290</v>
      </c>
      <c r="E11" s="268" t="s">
        <v>290</v>
      </c>
      <c r="F11" s="268" t="s">
        <v>290</v>
      </c>
      <c r="G11" s="268" t="s">
        <v>277</v>
      </c>
      <c r="H11" s="268" t="s">
        <v>290</v>
      </c>
      <c r="I11" s="268" t="s">
        <v>290</v>
      </c>
      <c r="J11" s="268" t="s">
        <v>290</v>
      </c>
      <c r="K11" s="164"/>
    </row>
    <row r="12" spans="1:11" ht="13.5" thickBot="1" x14ac:dyDescent="0.25">
      <c r="A12" s="164"/>
      <c r="B12" s="265" t="s">
        <v>711</v>
      </c>
      <c r="C12" s="313">
        <v>0.45</v>
      </c>
      <c r="D12" s="313">
        <v>0.45</v>
      </c>
      <c r="E12" s="313">
        <v>0.9</v>
      </c>
      <c r="F12" s="313">
        <v>0.1</v>
      </c>
      <c r="G12" s="313">
        <v>0.9</v>
      </c>
      <c r="H12" s="313">
        <v>0.45</v>
      </c>
      <c r="I12" s="313">
        <v>0.45</v>
      </c>
      <c r="J12" s="313">
        <v>0.45</v>
      </c>
      <c r="K12" s="164"/>
    </row>
    <row r="13" spans="1:11" ht="17.25" thickBot="1" x14ac:dyDescent="0.3">
      <c r="A13" s="164"/>
      <c r="B13" s="299" t="s">
        <v>708</v>
      </c>
      <c r="C13" s="265"/>
      <c r="D13" s="265"/>
      <c r="E13" s="265"/>
      <c r="F13" s="265"/>
      <c r="G13" s="265"/>
      <c r="H13" s="265"/>
      <c r="I13" s="265"/>
      <c r="J13" s="265"/>
      <c r="K13" s="164"/>
    </row>
    <row r="14" spans="1:11" ht="14.25" thickTop="1" thickBot="1" x14ac:dyDescent="0.25">
      <c r="A14" s="164"/>
      <c r="B14" s="265" t="s">
        <v>680</v>
      </c>
      <c r="C14" s="268" t="s">
        <v>681</v>
      </c>
      <c r="D14" s="268" t="s">
        <v>681</v>
      </c>
      <c r="E14" s="268" t="s">
        <v>681</v>
      </c>
      <c r="F14" s="268" t="s">
        <v>682</v>
      </c>
      <c r="G14" s="268" t="s">
        <v>681</v>
      </c>
      <c r="H14" s="268" t="s">
        <v>681</v>
      </c>
      <c r="I14" s="268" t="s">
        <v>681</v>
      </c>
      <c r="J14" s="268" t="s">
        <v>681</v>
      </c>
      <c r="K14" s="164"/>
    </row>
    <row r="15" spans="1:11" ht="15" customHeight="1" thickBot="1" x14ac:dyDescent="0.25">
      <c r="A15" s="164"/>
      <c r="B15" s="268"/>
      <c r="C15" s="265" t="s">
        <v>683</v>
      </c>
      <c r="D15" s="265" t="s">
        <v>683</v>
      </c>
      <c r="E15" s="265" t="s">
        <v>683</v>
      </c>
      <c r="F15" s="265" t="s">
        <v>1323</v>
      </c>
      <c r="G15" s="265" t="s">
        <v>683</v>
      </c>
      <c r="H15" s="265" t="s">
        <v>683</v>
      </c>
      <c r="I15" s="265" t="s">
        <v>683</v>
      </c>
      <c r="J15" s="265" t="s">
        <v>683</v>
      </c>
      <c r="K15" s="164"/>
    </row>
    <row r="16" spans="1:11" ht="13.5" thickBot="1" x14ac:dyDescent="0.25">
      <c r="A16" s="164"/>
      <c r="B16" s="265" t="s">
        <v>700</v>
      </c>
      <c r="C16" s="268" t="s">
        <v>698</v>
      </c>
      <c r="D16" s="268" t="s">
        <v>698</v>
      </c>
      <c r="E16" s="268" t="s">
        <v>698</v>
      </c>
      <c r="F16" s="268" t="s">
        <v>698</v>
      </c>
      <c r="G16" s="268" t="s">
        <v>698</v>
      </c>
      <c r="H16" s="268" t="s">
        <v>698</v>
      </c>
      <c r="I16" s="268" t="s">
        <v>698</v>
      </c>
      <c r="J16" s="268" t="s">
        <v>698</v>
      </c>
      <c r="K16" s="164"/>
    </row>
    <row r="17" spans="1:11" ht="13.5" thickBot="1" x14ac:dyDescent="0.25">
      <c r="A17" s="164"/>
      <c r="B17" s="268" t="s">
        <v>701</v>
      </c>
      <c r="C17" s="265" t="s">
        <v>698</v>
      </c>
      <c r="D17" s="265" t="s">
        <v>698</v>
      </c>
      <c r="E17" s="265" t="s">
        <v>698</v>
      </c>
      <c r="F17" s="265" t="s">
        <v>698</v>
      </c>
      <c r="G17" s="265" t="s">
        <v>698</v>
      </c>
      <c r="H17" s="265" t="s">
        <v>698</v>
      </c>
      <c r="I17" s="265" t="s">
        <v>698</v>
      </c>
      <c r="J17" s="265" t="s">
        <v>698</v>
      </c>
      <c r="K17" s="164"/>
    </row>
    <row r="18" spans="1:11" ht="13.5" thickBot="1" x14ac:dyDescent="0.25">
      <c r="A18" s="164"/>
      <c r="B18" s="265" t="s">
        <v>702</v>
      </c>
      <c r="C18" s="268" t="s">
        <v>698</v>
      </c>
      <c r="D18" s="268" t="s">
        <v>698</v>
      </c>
      <c r="E18" s="268" t="s">
        <v>698</v>
      </c>
      <c r="F18" s="268" t="s">
        <v>698</v>
      </c>
      <c r="G18" s="268" t="s">
        <v>698</v>
      </c>
      <c r="H18" s="268" t="s">
        <v>698</v>
      </c>
      <c r="I18" s="268" t="s">
        <v>698</v>
      </c>
      <c r="J18" s="268" t="s">
        <v>698</v>
      </c>
      <c r="K18" s="164"/>
    </row>
    <row r="19" spans="1:11" ht="13.5" thickBot="1" x14ac:dyDescent="0.25">
      <c r="A19" s="164"/>
      <c r="B19" s="268" t="s">
        <v>703</v>
      </c>
      <c r="C19" s="265" t="s">
        <v>698</v>
      </c>
      <c r="D19" s="265" t="s">
        <v>698</v>
      </c>
      <c r="E19" s="265" t="s">
        <v>698</v>
      </c>
      <c r="F19" s="265" t="s">
        <v>698</v>
      </c>
      <c r="G19" s="265" t="s">
        <v>698</v>
      </c>
      <c r="H19" s="265" t="s">
        <v>698</v>
      </c>
      <c r="I19" s="265" t="s">
        <v>698</v>
      </c>
      <c r="J19" s="265" t="s">
        <v>698</v>
      </c>
      <c r="K19" s="164"/>
    </row>
    <row r="20" spans="1:11" ht="13.5" thickBot="1" x14ac:dyDescent="0.25">
      <c r="A20" s="164"/>
      <c r="B20" s="265" t="s">
        <v>704</v>
      </c>
      <c r="C20" s="265" t="s">
        <v>698</v>
      </c>
      <c r="D20" s="265" t="s">
        <v>698</v>
      </c>
      <c r="E20" s="265" t="s">
        <v>698</v>
      </c>
      <c r="F20" s="265" t="s">
        <v>698</v>
      </c>
      <c r="G20" s="265" t="s">
        <v>698</v>
      </c>
      <c r="H20" s="265" t="s">
        <v>698</v>
      </c>
      <c r="I20" s="265" t="s">
        <v>698</v>
      </c>
      <c r="J20" s="265" t="s">
        <v>698</v>
      </c>
      <c r="K20" s="164"/>
    </row>
    <row r="21" spans="1:11" ht="13.5" thickBot="1" x14ac:dyDescent="0.25">
      <c r="A21" s="164"/>
      <c r="B21" s="265" t="s">
        <v>705</v>
      </c>
      <c r="C21" s="268" t="s">
        <v>290</v>
      </c>
      <c r="D21" s="268" t="s">
        <v>290</v>
      </c>
      <c r="E21" s="268" t="s">
        <v>278</v>
      </c>
      <c r="F21" s="268" t="s">
        <v>684</v>
      </c>
      <c r="G21" s="268" t="s">
        <v>290</v>
      </c>
      <c r="H21" s="268" t="s">
        <v>290</v>
      </c>
      <c r="I21" s="268" t="s">
        <v>290</v>
      </c>
      <c r="J21" s="268" t="s">
        <v>290</v>
      </c>
      <c r="K21" s="164"/>
    </row>
    <row r="22" spans="1:11" ht="17.25" thickBot="1" x14ac:dyDescent="0.3">
      <c r="A22" s="164"/>
      <c r="B22" s="299" t="s">
        <v>710</v>
      </c>
      <c r="C22" s="265"/>
      <c r="D22" s="265"/>
      <c r="E22" s="265"/>
      <c r="F22" s="265"/>
      <c r="G22" s="265"/>
      <c r="H22" s="265"/>
      <c r="I22" s="265"/>
      <c r="J22" s="265"/>
      <c r="K22" s="164"/>
    </row>
    <row r="23" spans="1:11" ht="27" thickTop="1" thickBot="1" x14ac:dyDescent="0.25">
      <c r="A23" s="164"/>
      <c r="B23" s="265" t="s">
        <v>685</v>
      </c>
      <c r="C23" s="279" t="s">
        <v>718</v>
      </c>
      <c r="D23" s="279" t="s">
        <v>718</v>
      </c>
      <c r="E23" s="279" t="s">
        <v>718</v>
      </c>
      <c r="F23" s="279" t="s">
        <v>718</v>
      </c>
      <c r="G23" s="279" t="s">
        <v>718</v>
      </c>
      <c r="H23" s="279" t="s">
        <v>718</v>
      </c>
      <c r="I23" s="279" t="s">
        <v>718</v>
      </c>
      <c r="J23" s="279" t="s">
        <v>718</v>
      </c>
      <c r="K23" s="164"/>
    </row>
    <row r="24" spans="1:11" ht="13.5" thickBot="1" x14ac:dyDescent="0.25">
      <c r="A24" s="164"/>
      <c r="B24" s="268" t="s">
        <v>972</v>
      </c>
      <c r="C24" s="265" t="s">
        <v>290</v>
      </c>
      <c r="D24" s="265" t="s">
        <v>290</v>
      </c>
      <c r="E24" s="265" t="s">
        <v>706</v>
      </c>
      <c r="F24" s="265" t="s">
        <v>290</v>
      </c>
      <c r="G24" s="265" t="s">
        <v>290</v>
      </c>
      <c r="H24" s="265" t="s">
        <v>706</v>
      </c>
      <c r="I24" s="265" t="s">
        <v>290</v>
      </c>
      <c r="J24" s="265" t="s">
        <v>290</v>
      </c>
      <c r="K24" s="164"/>
    </row>
    <row r="25" spans="1:11" ht="13.5" thickBot="1" x14ac:dyDescent="0.25">
      <c r="A25" s="164"/>
      <c r="B25" s="265" t="s">
        <v>971</v>
      </c>
      <c r="C25" s="268" t="s">
        <v>290</v>
      </c>
      <c r="D25" s="268" t="s">
        <v>290</v>
      </c>
      <c r="E25" s="268" t="s">
        <v>290</v>
      </c>
      <c r="F25" s="268" t="s">
        <v>707</v>
      </c>
      <c r="G25" s="268" t="s">
        <v>706</v>
      </c>
      <c r="H25" s="268" t="s">
        <v>706</v>
      </c>
      <c r="I25" s="268" t="s">
        <v>290</v>
      </c>
      <c r="J25" s="268" t="s">
        <v>290</v>
      </c>
      <c r="K25" s="164"/>
    </row>
    <row r="26" spans="1:11" ht="17.25" thickBot="1" x14ac:dyDescent="0.3">
      <c r="A26" s="164"/>
      <c r="B26" s="299" t="s">
        <v>712</v>
      </c>
      <c r="C26" s="265"/>
      <c r="D26" s="265"/>
      <c r="E26" s="265"/>
      <c r="F26" s="265"/>
      <c r="G26" s="265"/>
      <c r="H26" s="265"/>
      <c r="I26" s="265"/>
      <c r="J26" s="265"/>
      <c r="K26" s="164"/>
    </row>
    <row r="27" spans="1:11" ht="14.25" thickTop="1" thickBot="1" x14ac:dyDescent="0.25">
      <c r="A27" s="164"/>
      <c r="B27" s="265" t="s">
        <v>686</v>
      </c>
      <c r="C27" s="265" t="s">
        <v>290</v>
      </c>
      <c r="D27" s="265" t="s">
        <v>290</v>
      </c>
      <c r="E27" s="265" t="s">
        <v>278</v>
      </c>
      <c r="F27" s="265" t="s">
        <v>277</v>
      </c>
      <c r="G27" s="265" t="s">
        <v>290</v>
      </c>
      <c r="H27" s="265" t="s">
        <v>290</v>
      </c>
      <c r="I27" s="265" t="s">
        <v>290</v>
      </c>
      <c r="J27" s="265" t="s">
        <v>290</v>
      </c>
      <c r="K27" s="164"/>
    </row>
    <row r="28" spans="1:11" ht="13.5" thickBot="1" x14ac:dyDescent="0.25">
      <c r="A28" s="164"/>
      <c r="B28" s="268" t="s">
        <v>687</v>
      </c>
      <c r="C28" s="268" t="s">
        <v>290</v>
      </c>
      <c r="D28" s="268" t="s">
        <v>290</v>
      </c>
      <c r="E28" s="268" t="s">
        <v>278</v>
      </c>
      <c r="F28" s="268" t="s">
        <v>688</v>
      </c>
      <c r="G28" s="268" t="s">
        <v>290</v>
      </c>
      <c r="H28" s="268" t="s">
        <v>290</v>
      </c>
      <c r="I28" s="268" t="s">
        <v>290</v>
      </c>
      <c r="J28" s="268" t="s">
        <v>290</v>
      </c>
      <c r="K28" s="164"/>
    </row>
    <row r="29" spans="1:11" ht="13.5" thickBot="1" x14ac:dyDescent="0.25">
      <c r="A29" s="164"/>
      <c r="B29" s="265" t="s">
        <v>689</v>
      </c>
      <c r="C29" s="265" t="s">
        <v>973</v>
      </c>
      <c r="D29" s="265" t="s">
        <v>973</v>
      </c>
      <c r="E29" s="265" t="s">
        <v>974</v>
      </c>
      <c r="F29" s="265" t="s">
        <v>975</v>
      </c>
      <c r="G29" s="265" t="s">
        <v>973</v>
      </c>
      <c r="H29" s="265" t="s">
        <v>722</v>
      </c>
      <c r="I29" s="265" t="s">
        <v>973</v>
      </c>
      <c r="J29" s="265" t="s">
        <v>973</v>
      </c>
      <c r="K29" s="164"/>
    </row>
    <row r="30" spans="1:11" ht="51.75" thickBot="1" x14ac:dyDescent="0.25">
      <c r="A30" s="164"/>
      <c r="B30" s="265" t="s">
        <v>713</v>
      </c>
      <c r="C30" s="279" t="s">
        <v>719</v>
      </c>
      <c r="D30" s="279" t="s">
        <v>719</v>
      </c>
      <c r="E30" s="279" t="s">
        <v>719</v>
      </c>
      <c r="F30" s="279" t="s">
        <v>719</v>
      </c>
      <c r="G30" s="279" t="s">
        <v>719</v>
      </c>
      <c r="H30" s="279" t="s">
        <v>719</v>
      </c>
      <c r="I30" s="279" t="s">
        <v>719</v>
      </c>
      <c r="J30" s="279" t="s">
        <v>719</v>
      </c>
      <c r="K30" s="164"/>
    </row>
    <row r="31" spans="1:11" ht="13.5" thickBot="1" x14ac:dyDescent="0.25">
      <c r="A31" s="164"/>
      <c r="B31" s="268" t="s">
        <v>887</v>
      </c>
      <c r="C31" s="265" t="s">
        <v>690</v>
      </c>
      <c r="D31" s="265" t="s">
        <v>690</v>
      </c>
      <c r="E31" s="265" t="s">
        <v>690</v>
      </c>
      <c r="F31" s="265" t="s">
        <v>690</v>
      </c>
      <c r="G31" s="265" t="s">
        <v>690</v>
      </c>
      <c r="H31" s="265" t="s">
        <v>720</v>
      </c>
      <c r="I31" s="265" t="s">
        <v>690</v>
      </c>
      <c r="J31" s="265" t="s">
        <v>690</v>
      </c>
      <c r="K31" s="164"/>
    </row>
    <row r="32" spans="1:11" ht="13.5" thickBot="1" x14ac:dyDescent="0.25">
      <c r="A32" s="164"/>
      <c r="B32" s="265" t="s">
        <v>691</v>
      </c>
      <c r="C32" s="268" t="s">
        <v>692</v>
      </c>
      <c r="D32" s="268" t="s">
        <v>692</v>
      </c>
      <c r="E32" s="268" t="s">
        <v>692</v>
      </c>
      <c r="F32" s="268" t="s">
        <v>692</v>
      </c>
      <c r="G32" s="268" t="s">
        <v>692</v>
      </c>
      <c r="H32" s="268" t="s">
        <v>692</v>
      </c>
      <c r="I32" s="268" t="s">
        <v>692</v>
      </c>
      <c r="J32" s="268" t="s">
        <v>692</v>
      </c>
      <c r="K32" s="164"/>
    </row>
    <row r="33" spans="1:11" ht="17.25" thickBot="1" x14ac:dyDescent="0.3">
      <c r="A33" s="164"/>
      <c r="B33" s="299" t="s">
        <v>693</v>
      </c>
      <c r="C33" s="265"/>
      <c r="D33" s="265"/>
      <c r="E33" s="265"/>
      <c r="F33" s="265"/>
      <c r="G33" s="265"/>
      <c r="H33" s="265"/>
      <c r="I33" s="265"/>
      <c r="J33" s="265"/>
      <c r="K33" s="164"/>
    </row>
    <row r="34" spans="1:11" ht="90.75" thickTop="1" thickBot="1" x14ac:dyDescent="0.25">
      <c r="A34" s="164"/>
      <c r="B34" s="265" t="s">
        <v>693</v>
      </c>
      <c r="C34" s="265" t="s">
        <v>690</v>
      </c>
      <c r="D34" s="271" t="s">
        <v>1182</v>
      </c>
      <c r="E34" s="271" t="s">
        <v>690</v>
      </c>
      <c r="F34" s="271" t="s">
        <v>690</v>
      </c>
      <c r="G34" s="271" t="s">
        <v>690</v>
      </c>
      <c r="H34" s="271" t="s">
        <v>690</v>
      </c>
      <c r="I34" s="271" t="s">
        <v>690</v>
      </c>
      <c r="J34" s="271" t="s">
        <v>721</v>
      </c>
      <c r="K34" s="164"/>
    </row>
    <row r="35" spans="1:11" ht="13.5" thickBot="1" x14ac:dyDescent="0.25">
      <c r="A35" s="164"/>
      <c r="B35" s="268"/>
      <c r="C35" s="268"/>
      <c r="D35" s="268"/>
      <c r="E35" s="268"/>
      <c r="F35" s="268"/>
      <c r="G35" s="268"/>
      <c r="H35" s="268"/>
      <c r="I35" s="268"/>
      <c r="J35" s="268"/>
      <c r="K35" s="164"/>
    </row>
  </sheetData>
  <mergeCells count="3">
    <mergeCell ref="C3:D3"/>
    <mergeCell ref="E3:G3"/>
    <mergeCell ref="H3:I3"/>
  </mergeCells>
  <pageMargins left="0.7" right="0.7" top="0.75" bottom="0.75" header="0.3" footer="0.3"/>
  <pageSetup paperSize="9" scale="52" orientation="landscape"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2" tint="0.79998168889431442"/>
  </sheetPr>
  <dimension ref="A1:AP74"/>
  <sheetViews>
    <sheetView zoomScaleNormal="100" workbookViewId="0"/>
  </sheetViews>
  <sheetFormatPr defaultColWidth="9" defaultRowHeight="12.75" x14ac:dyDescent="0.2"/>
  <cols>
    <col min="1" max="1" width="3.125" style="14" customWidth="1"/>
    <col min="2" max="2" width="23.375" style="14" customWidth="1"/>
    <col min="3" max="26" width="7.625" style="14" customWidth="1"/>
    <col min="27" max="27" width="3.125" style="14" customWidth="1"/>
    <col min="28" max="16384" width="9" style="14"/>
  </cols>
  <sheetData>
    <row r="1" spans="1:42" ht="15" x14ac:dyDescent="0.25">
      <c r="A1" s="155"/>
      <c r="B1" s="27"/>
      <c r="C1" s="27"/>
      <c r="D1" s="27"/>
      <c r="E1" s="27"/>
      <c r="F1" s="27"/>
      <c r="G1" s="27"/>
      <c r="H1" s="27"/>
      <c r="I1" s="27"/>
      <c r="J1" s="27"/>
      <c r="K1" s="27"/>
      <c r="L1" s="27"/>
      <c r="M1" s="27"/>
      <c r="N1" s="27"/>
      <c r="O1" s="27"/>
      <c r="P1" s="27"/>
      <c r="Q1" s="27"/>
      <c r="R1" s="27"/>
      <c r="S1" s="27"/>
      <c r="T1" s="27"/>
      <c r="U1" s="27"/>
      <c r="V1" s="27"/>
      <c r="W1" s="27"/>
      <c r="X1" s="27"/>
      <c r="Y1" s="27"/>
      <c r="Z1" s="27"/>
      <c r="AA1" s="27"/>
      <c r="AB1" s="29"/>
      <c r="AC1" s="29"/>
      <c r="AD1" s="29"/>
      <c r="AE1" s="29"/>
      <c r="AF1" s="29"/>
      <c r="AG1" s="29"/>
      <c r="AH1" s="29"/>
      <c r="AI1" s="29"/>
      <c r="AJ1" s="29"/>
      <c r="AK1" s="29"/>
      <c r="AL1" s="29"/>
      <c r="AM1" s="29"/>
      <c r="AN1" s="29"/>
      <c r="AO1" s="29"/>
      <c r="AP1" s="29"/>
    </row>
    <row r="2" spans="1:42" ht="20.25" thickBot="1" x14ac:dyDescent="0.35">
      <c r="A2" s="27"/>
      <c r="B2" s="286" t="s">
        <v>1266</v>
      </c>
      <c r="C2" s="27"/>
      <c r="D2" s="27"/>
      <c r="E2" s="27"/>
      <c r="F2" s="27"/>
      <c r="G2" s="27"/>
      <c r="H2" s="27"/>
      <c r="I2" s="27"/>
      <c r="J2" s="27"/>
      <c r="K2" s="27"/>
      <c r="L2" s="27"/>
      <c r="M2" s="27"/>
      <c r="N2" s="27"/>
      <c r="O2" s="27"/>
      <c r="P2" s="27"/>
      <c r="Q2" s="27"/>
      <c r="R2" s="27"/>
      <c r="S2" s="27"/>
      <c r="T2" s="27"/>
      <c r="U2" s="27"/>
      <c r="V2" s="27"/>
      <c r="W2" s="27"/>
      <c r="X2" s="27"/>
      <c r="Y2" s="27"/>
      <c r="Z2" s="27"/>
      <c r="AA2" s="27"/>
      <c r="AB2" s="29"/>
      <c r="AC2" s="29"/>
      <c r="AD2" s="29"/>
      <c r="AE2" s="29"/>
      <c r="AF2" s="29"/>
      <c r="AG2" s="29"/>
      <c r="AH2" s="29"/>
      <c r="AI2" s="29"/>
      <c r="AJ2" s="29"/>
      <c r="AK2" s="29"/>
      <c r="AL2" s="29"/>
      <c r="AM2" s="29"/>
      <c r="AN2" s="29"/>
      <c r="AO2" s="29"/>
      <c r="AP2" s="29"/>
    </row>
    <row r="3" spans="1:42" ht="14.25" thickTop="1" thickBot="1" x14ac:dyDescent="0.25">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9"/>
      <c r="AC3" s="29"/>
      <c r="AD3" s="29"/>
      <c r="AE3" s="29"/>
      <c r="AF3" s="29"/>
      <c r="AG3" s="29"/>
      <c r="AH3" s="29"/>
      <c r="AI3" s="29"/>
      <c r="AJ3" s="29"/>
      <c r="AK3" s="29"/>
      <c r="AL3" s="29"/>
      <c r="AM3" s="29"/>
      <c r="AN3" s="29"/>
      <c r="AO3" s="29"/>
      <c r="AP3" s="29"/>
    </row>
    <row r="4" spans="1:42" ht="33" customHeight="1" thickBot="1" x14ac:dyDescent="0.25">
      <c r="A4" s="27"/>
      <c r="B4" s="281" t="s">
        <v>56</v>
      </c>
      <c r="C4" s="281" t="s">
        <v>9</v>
      </c>
      <c r="D4" s="281" t="s">
        <v>10</v>
      </c>
      <c r="E4" s="281" t="s">
        <v>11</v>
      </c>
      <c r="F4" s="281" t="s">
        <v>12</v>
      </c>
      <c r="G4" s="281" t="s">
        <v>13</v>
      </c>
      <c r="H4" s="281" t="s">
        <v>14</v>
      </c>
      <c r="I4" s="281" t="s">
        <v>15</v>
      </c>
      <c r="J4" s="281" t="s">
        <v>16</v>
      </c>
      <c r="K4" s="281" t="s">
        <v>17</v>
      </c>
      <c r="L4" s="281" t="s">
        <v>18</v>
      </c>
      <c r="M4" s="281" t="s">
        <v>19</v>
      </c>
      <c r="N4" s="281" t="s">
        <v>20</v>
      </c>
      <c r="O4" s="281" t="s">
        <v>3</v>
      </c>
      <c r="P4" s="281" t="s">
        <v>58</v>
      </c>
      <c r="Q4" s="281" t="s">
        <v>59</v>
      </c>
      <c r="R4" s="281" t="s">
        <v>60</v>
      </c>
      <c r="S4" s="281" t="s">
        <v>61</v>
      </c>
      <c r="T4" s="281" t="s">
        <v>62</v>
      </c>
      <c r="U4" s="281" t="s">
        <v>63</v>
      </c>
      <c r="V4" s="281" t="s">
        <v>64</v>
      </c>
      <c r="W4" s="281" t="s">
        <v>65</v>
      </c>
      <c r="X4" s="281" t="s">
        <v>66</v>
      </c>
      <c r="Y4" s="281" t="s">
        <v>67</v>
      </c>
      <c r="Z4" s="281" t="s">
        <v>68</v>
      </c>
      <c r="AA4" s="27"/>
      <c r="AB4" s="29"/>
      <c r="AC4" s="29"/>
      <c r="AD4" s="29"/>
      <c r="AE4" s="29"/>
      <c r="AF4" s="29"/>
      <c r="AG4" s="29"/>
      <c r="AH4" s="29"/>
      <c r="AI4" s="29"/>
      <c r="AJ4" s="29"/>
      <c r="AK4" s="29"/>
      <c r="AL4" s="29"/>
      <c r="AM4" s="29"/>
      <c r="AN4" s="29"/>
      <c r="AO4" s="29"/>
      <c r="AP4" s="29"/>
    </row>
    <row r="5" spans="1:42" ht="15" thickBot="1" x14ac:dyDescent="0.25">
      <c r="A5" s="27"/>
      <c r="B5" s="283" t="s">
        <v>80</v>
      </c>
      <c r="C5" s="99">
        <v>1.5</v>
      </c>
      <c r="D5" s="99">
        <v>1.54</v>
      </c>
      <c r="E5" s="99">
        <v>1.63</v>
      </c>
      <c r="F5" s="99">
        <v>1.63</v>
      </c>
      <c r="G5" s="99">
        <v>1.65</v>
      </c>
      <c r="H5" s="99">
        <v>1.7</v>
      </c>
      <c r="I5" s="99">
        <v>1.75</v>
      </c>
      <c r="J5" s="99">
        <v>1.82</v>
      </c>
      <c r="K5" s="99">
        <v>1.82</v>
      </c>
      <c r="L5" s="99">
        <v>2</v>
      </c>
      <c r="M5" s="99">
        <v>2.4</v>
      </c>
      <c r="N5" s="99">
        <v>2.66</v>
      </c>
      <c r="O5" s="99">
        <v>2.79</v>
      </c>
      <c r="P5" s="99">
        <v>2.89</v>
      </c>
      <c r="Q5" s="99">
        <v>2.93</v>
      </c>
      <c r="R5" s="99">
        <v>2.98</v>
      </c>
      <c r="S5" s="99">
        <v>3.03</v>
      </c>
      <c r="T5" s="99">
        <v>3.1</v>
      </c>
      <c r="U5" s="99">
        <v>3.14</v>
      </c>
      <c r="V5" s="99">
        <v>3.14</v>
      </c>
      <c r="W5" s="99">
        <v>3.14</v>
      </c>
      <c r="X5" s="99">
        <v>3.14</v>
      </c>
      <c r="Y5" s="99">
        <v>3.14</v>
      </c>
      <c r="Z5" s="99">
        <v>3.14</v>
      </c>
      <c r="AA5" s="85"/>
      <c r="AB5" s="29"/>
      <c r="AC5" s="29"/>
      <c r="AD5" s="29"/>
      <c r="AE5" s="29"/>
      <c r="AF5" s="29"/>
      <c r="AG5" s="29"/>
      <c r="AH5" s="29"/>
      <c r="AI5" s="29"/>
      <c r="AJ5" s="29"/>
      <c r="AK5" s="29"/>
      <c r="AL5" s="29"/>
      <c r="AM5" s="29"/>
      <c r="AN5" s="29"/>
      <c r="AO5" s="29"/>
      <c r="AP5" s="29"/>
    </row>
    <row r="6" spans="1:42" ht="15" thickBot="1" x14ac:dyDescent="0.25">
      <c r="A6" s="27"/>
      <c r="B6" s="283" t="s">
        <v>245</v>
      </c>
      <c r="C6" s="84">
        <v>2.34</v>
      </c>
      <c r="D6" s="84">
        <v>2.4900000000000002</v>
      </c>
      <c r="E6" s="84">
        <v>2.67</v>
      </c>
      <c r="F6" s="84">
        <v>2.84</v>
      </c>
      <c r="G6" s="84">
        <v>2.9</v>
      </c>
      <c r="H6" s="84">
        <v>2.95</v>
      </c>
      <c r="I6" s="84">
        <v>3.03</v>
      </c>
      <c r="J6" s="84">
        <v>3.18</v>
      </c>
      <c r="K6" s="84">
        <v>3.31</v>
      </c>
      <c r="L6" s="84">
        <v>3.34</v>
      </c>
      <c r="M6" s="84">
        <v>3.44</v>
      </c>
      <c r="N6" s="84">
        <v>3.56</v>
      </c>
      <c r="O6" s="84">
        <v>3.69</v>
      </c>
      <c r="P6" s="84">
        <v>3.78</v>
      </c>
      <c r="Q6" s="84">
        <v>3.84</v>
      </c>
      <c r="R6" s="84">
        <v>3.9</v>
      </c>
      <c r="S6" s="84">
        <v>3.97</v>
      </c>
      <c r="T6" s="84">
        <v>4.0599999999999996</v>
      </c>
      <c r="U6" s="84">
        <v>4.1100000000000003</v>
      </c>
      <c r="V6" s="84">
        <v>4.1100000000000003</v>
      </c>
      <c r="W6" s="84">
        <v>4.1100000000000003</v>
      </c>
      <c r="X6" s="84">
        <v>4.1100000000000003</v>
      </c>
      <c r="Y6" s="84">
        <v>4.1100000000000003</v>
      </c>
      <c r="Z6" s="84">
        <v>4.1100000000000003</v>
      </c>
      <c r="AA6" s="85"/>
      <c r="AB6" s="29"/>
      <c r="AC6" s="29"/>
      <c r="AD6" s="29"/>
      <c r="AE6" s="29"/>
      <c r="AF6" s="29"/>
      <c r="AG6" s="29"/>
      <c r="AH6" s="29"/>
      <c r="AI6" s="29"/>
      <c r="AJ6" s="29"/>
      <c r="AK6" s="29"/>
      <c r="AL6" s="29"/>
      <c r="AM6" s="29"/>
      <c r="AN6" s="29"/>
      <c r="AO6" s="29"/>
      <c r="AP6" s="29"/>
    </row>
    <row r="7" spans="1:42" ht="15" thickBot="1" x14ac:dyDescent="0.25">
      <c r="A7" s="27"/>
      <c r="B7" s="283" t="s">
        <v>85</v>
      </c>
      <c r="C7" s="99">
        <v>1.5</v>
      </c>
      <c r="D7" s="99">
        <v>1.54</v>
      </c>
      <c r="E7" s="99">
        <v>1.63</v>
      </c>
      <c r="F7" s="99">
        <v>1.63</v>
      </c>
      <c r="G7" s="99">
        <v>1.65</v>
      </c>
      <c r="H7" s="99">
        <v>1.7</v>
      </c>
      <c r="I7" s="99">
        <v>1.75</v>
      </c>
      <c r="J7" s="99">
        <v>1.82</v>
      </c>
      <c r="K7" s="99">
        <v>1.82</v>
      </c>
      <c r="L7" s="99">
        <v>2</v>
      </c>
      <c r="M7" s="99">
        <v>2.4</v>
      </c>
      <c r="N7" s="99">
        <v>2.66</v>
      </c>
      <c r="O7" s="99">
        <v>2.79</v>
      </c>
      <c r="P7" s="99">
        <v>2.89</v>
      </c>
      <c r="Q7" s="99">
        <v>2.93</v>
      </c>
      <c r="R7" s="99">
        <v>2.98</v>
      </c>
      <c r="S7" s="99">
        <v>3.03</v>
      </c>
      <c r="T7" s="99">
        <v>3.1</v>
      </c>
      <c r="U7" s="99">
        <v>3.14</v>
      </c>
      <c r="V7" s="99">
        <v>3.14</v>
      </c>
      <c r="W7" s="99">
        <v>3.14</v>
      </c>
      <c r="X7" s="99">
        <v>3.14</v>
      </c>
      <c r="Y7" s="99">
        <v>3.14</v>
      </c>
      <c r="Z7" s="99">
        <v>3.14</v>
      </c>
      <c r="AA7" s="85"/>
      <c r="AB7" s="29"/>
      <c r="AC7" s="29"/>
      <c r="AD7" s="29"/>
      <c r="AE7" s="29"/>
      <c r="AF7" s="29"/>
      <c r="AG7" s="29"/>
      <c r="AH7" s="29"/>
      <c r="AI7" s="29"/>
      <c r="AJ7" s="29"/>
      <c r="AK7" s="29"/>
      <c r="AL7" s="29"/>
      <c r="AM7" s="29"/>
      <c r="AN7" s="29"/>
      <c r="AO7" s="29"/>
      <c r="AP7" s="29"/>
    </row>
    <row r="8" spans="1:42" ht="15" thickBot="1" x14ac:dyDescent="0.25">
      <c r="A8" s="27"/>
      <c r="B8" s="283" t="s">
        <v>89</v>
      </c>
      <c r="C8" s="84">
        <v>2.0299999999999998</v>
      </c>
      <c r="D8" s="84">
        <v>2.12</v>
      </c>
      <c r="E8" s="84">
        <v>2.2799999999999998</v>
      </c>
      <c r="F8" s="84">
        <v>2.4</v>
      </c>
      <c r="G8" s="84">
        <v>2.4500000000000002</v>
      </c>
      <c r="H8" s="84">
        <v>2.5099999999999998</v>
      </c>
      <c r="I8" s="84">
        <v>2.57</v>
      </c>
      <c r="J8" s="84">
        <v>2.71</v>
      </c>
      <c r="K8" s="84">
        <v>2.82</v>
      </c>
      <c r="L8" s="84">
        <v>2.9</v>
      </c>
      <c r="M8" s="84">
        <v>3.05</v>
      </c>
      <c r="N8" s="84">
        <v>3.17</v>
      </c>
      <c r="O8" s="84">
        <v>3.31</v>
      </c>
      <c r="P8" s="84">
        <v>3.43</v>
      </c>
      <c r="Q8" s="84">
        <v>3.48</v>
      </c>
      <c r="R8" s="84">
        <v>3.52</v>
      </c>
      <c r="S8" s="84">
        <v>3.57</v>
      </c>
      <c r="T8" s="84">
        <v>3.65</v>
      </c>
      <c r="U8" s="84">
        <v>3.7</v>
      </c>
      <c r="V8" s="84">
        <v>3.7</v>
      </c>
      <c r="W8" s="84">
        <v>3.7</v>
      </c>
      <c r="X8" s="84">
        <v>3.7</v>
      </c>
      <c r="Y8" s="84">
        <v>3.7</v>
      </c>
      <c r="Z8" s="84">
        <v>3.7</v>
      </c>
      <c r="AA8" s="85"/>
      <c r="AB8" s="29"/>
      <c r="AC8" s="29"/>
      <c r="AD8" s="29"/>
      <c r="AE8" s="29"/>
      <c r="AF8" s="29"/>
      <c r="AG8" s="29"/>
      <c r="AH8" s="29"/>
      <c r="AI8" s="29"/>
      <c r="AJ8" s="29"/>
      <c r="AK8" s="29"/>
      <c r="AL8" s="29"/>
      <c r="AM8" s="29"/>
      <c r="AN8" s="29"/>
      <c r="AO8" s="29"/>
      <c r="AP8" s="29"/>
    </row>
    <row r="9" spans="1:42" ht="15" thickBot="1" x14ac:dyDescent="0.25">
      <c r="A9" s="27"/>
      <c r="B9" s="283" t="s">
        <v>90</v>
      </c>
      <c r="C9" s="99">
        <v>2.25</v>
      </c>
      <c r="D9" s="99">
        <v>2.39</v>
      </c>
      <c r="E9" s="99">
        <v>2.57</v>
      </c>
      <c r="F9" s="99">
        <v>2.74</v>
      </c>
      <c r="G9" s="99">
        <v>2.8</v>
      </c>
      <c r="H9" s="99">
        <v>2.95</v>
      </c>
      <c r="I9" s="99">
        <v>3.03</v>
      </c>
      <c r="J9" s="99">
        <v>3.18</v>
      </c>
      <c r="K9" s="99">
        <v>3.31</v>
      </c>
      <c r="L9" s="99">
        <v>3.34</v>
      </c>
      <c r="M9" s="99">
        <v>3.44</v>
      </c>
      <c r="N9" s="99">
        <v>3.56</v>
      </c>
      <c r="O9" s="99">
        <v>3.69</v>
      </c>
      <c r="P9" s="99">
        <v>3.78</v>
      </c>
      <c r="Q9" s="99">
        <v>3.84</v>
      </c>
      <c r="R9" s="99">
        <v>3.9</v>
      </c>
      <c r="S9" s="99">
        <v>3.97</v>
      </c>
      <c r="T9" s="99">
        <v>4.0599999999999996</v>
      </c>
      <c r="U9" s="99">
        <v>4.1100000000000003</v>
      </c>
      <c r="V9" s="99">
        <v>4.1100000000000003</v>
      </c>
      <c r="W9" s="99">
        <v>4.1100000000000003</v>
      </c>
      <c r="X9" s="99">
        <v>4.1100000000000003</v>
      </c>
      <c r="Y9" s="99">
        <v>4.1100000000000003</v>
      </c>
      <c r="Z9" s="99">
        <v>4.1100000000000003</v>
      </c>
      <c r="AA9" s="85"/>
      <c r="AB9" s="29"/>
      <c r="AC9" s="29"/>
      <c r="AD9" s="29"/>
      <c r="AE9" s="29"/>
      <c r="AF9" s="29"/>
      <c r="AG9" s="29"/>
      <c r="AH9" s="29"/>
      <c r="AI9" s="29"/>
      <c r="AJ9" s="29"/>
      <c r="AK9" s="29"/>
      <c r="AL9" s="29"/>
      <c r="AM9" s="29"/>
      <c r="AN9" s="29"/>
      <c r="AO9" s="29"/>
      <c r="AP9" s="29"/>
    </row>
    <row r="10" spans="1:42" ht="15" thickBot="1" x14ac:dyDescent="0.25">
      <c r="A10" s="27"/>
      <c r="B10" s="283" t="s">
        <v>91</v>
      </c>
      <c r="C10" s="84">
        <v>2.04</v>
      </c>
      <c r="D10" s="84">
        <v>2.04</v>
      </c>
      <c r="E10" s="84">
        <v>2.08</v>
      </c>
      <c r="F10" s="84">
        <v>2.12</v>
      </c>
      <c r="G10" s="84">
        <v>2.16</v>
      </c>
      <c r="H10" s="84">
        <v>2.1800000000000002</v>
      </c>
      <c r="I10" s="84">
        <v>2.2000000000000002</v>
      </c>
      <c r="J10" s="84">
        <v>2.2200000000000002</v>
      </c>
      <c r="K10" s="84">
        <v>2.27</v>
      </c>
      <c r="L10" s="84">
        <v>2.2999999999999998</v>
      </c>
      <c r="M10" s="84">
        <v>2.31</v>
      </c>
      <c r="N10" s="84">
        <v>2.34</v>
      </c>
      <c r="O10" s="84">
        <v>2.37</v>
      </c>
      <c r="P10" s="84">
        <v>2.42</v>
      </c>
      <c r="Q10" s="84">
        <v>2.67</v>
      </c>
      <c r="R10" s="84">
        <v>2.9</v>
      </c>
      <c r="S10" s="84">
        <v>2.96</v>
      </c>
      <c r="T10" s="84">
        <v>3.04</v>
      </c>
      <c r="U10" s="84">
        <v>3.07</v>
      </c>
      <c r="V10" s="84">
        <v>3.07</v>
      </c>
      <c r="W10" s="84">
        <v>3.07</v>
      </c>
      <c r="X10" s="84">
        <v>3.07</v>
      </c>
      <c r="Y10" s="84">
        <v>3.07</v>
      </c>
      <c r="Z10" s="84">
        <v>3.07</v>
      </c>
      <c r="AA10" s="85"/>
      <c r="AB10" s="29"/>
      <c r="AC10" s="29"/>
      <c r="AD10" s="29"/>
      <c r="AE10" s="29"/>
      <c r="AF10" s="29"/>
      <c r="AG10" s="29"/>
      <c r="AH10" s="29"/>
      <c r="AI10" s="29"/>
      <c r="AJ10" s="29"/>
      <c r="AK10" s="29"/>
      <c r="AL10" s="29"/>
      <c r="AM10" s="29"/>
      <c r="AN10" s="29"/>
      <c r="AO10" s="29"/>
      <c r="AP10" s="29"/>
    </row>
    <row r="11" spans="1:42" ht="15" thickBot="1" x14ac:dyDescent="0.25">
      <c r="A11" s="27"/>
      <c r="B11" s="283" t="s">
        <v>92</v>
      </c>
      <c r="C11" s="99">
        <v>2.04</v>
      </c>
      <c r="D11" s="99">
        <v>2.04</v>
      </c>
      <c r="E11" s="99">
        <v>2.08</v>
      </c>
      <c r="F11" s="99">
        <v>2.12</v>
      </c>
      <c r="G11" s="99">
        <v>2.16</v>
      </c>
      <c r="H11" s="99">
        <v>2.1800000000000002</v>
      </c>
      <c r="I11" s="99">
        <v>2.2000000000000002</v>
      </c>
      <c r="J11" s="99">
        <v>2.2200000000000002</v>
      </c>
      <c r="K11" s="99">
        <v>2.27</v>
      </c>
      <c r="L11" s="99">
        <v>2.2999999999999998</v>
      </c>
      <c r="M11" s="99">
        <v>2.31</v>
      </c>
      <c r="N11" s="99">
        <v>2.34</v>
      </c>
      <c r="O11" s="99">
        <v>2.37</v>
      </c>
      <c r="P11" s="99">
        <v>2.42</v>
      </c>
      <c r="Q11" s="99">
        <v>2.67</v>
      </c>
      <c r="R11" s="99">
        <v>2.9</v>
      </c>
      <c r="S11" s="99">
        <v>2.96</v>
      </c>
      <c r="T11" s="99">
        <v>3.04</v>
      </c>
      <c r="U11" s="99">
        <v>3.07</v>
      </c>
      <c r="V11" s="99">
        <v>3.07</v>
      </c>
      <c r="W11" s="99">
        <v>3.07</v>
      </c>
      <c r="X11" s="99">
        <v>3.07</v>
      </c>
      <c r="Y11" s="99">
        <v>3.07</v>
      </c>
      <c r="Z11" s="99">
        <v>3.07</v>
      </c>
      <c r="AA11" s="85"/>
      <c r="AB11" s="29"/>
      <c r="AC11" s="29"/>
      <c r="AD11" s="29"/>
      <c r="AE11" s="29"/>
      <c r="AF11" s="29"/>
      <c r="AG11" s="29"/>
      <c r="AH11" s="29"/>
      <c r="AI11" s="29"/>
      <c r="AJ11" s="29"/>
      <c r="AK11" s="29"/>
      <c r="AL11" s="29"/>
      <c r="AM11" s="29"/>
      <c r="AN11" s="29"/>
      <c r="AO11" s="29"/>
      <c r="AP11" s="29"/>
    </row>
    <row r="12" spans="1:42" ht="15" thickBot="1" x14ac:dyDescent="0.25">
      <c r="A12" s="27"/>
      <c r="B12" s="283" t="s">
        <v>246</v>
      </c>
      <c r="C12" s="84">
        <v>2.2599999999999998</v>
      </c>
      <c r="D12" s="84">
        <v>2.44</v>
      </c>
      <c r="E12" s="84">
        <v>2.67</v>
      </c>
      <c r="F12" s="84">
        <v>2.81</v>
      </c>
      <c r="G12" s="84">
        <v>2.86</v>
      </c>
      <c r="H12" s="84">
        <v>2.93</v>
      </c>
      <c r="I12" s="84">
        <v>3</v>
      </c>
      <c r="J12" s="84">
        <v>3.15</v>
      </c>
      <c r="K12" s="84">
        <v>3.27</v>
      </c>
      <c r="L12" s="84">
        <v>3.3</v>
      </c>
      <c r="M12" s="84">
        <v>3.36</v>
      </c>
      <c r="N12" s="84">
        <v>3.46</v>
      </c>
      <c r="O12" s="84">
        <v>3.61</v>
      </c>
      <c r="P12" s="84">
        <v>3.7</v>
      </c>
      <c r="Q12" s="84">
        <v>3.75</v>
      </c>
      <c r="R12" s="84">
        <v>3.81</v>
      </c>
      <c r="S12" s="84">
        <v>3.88</v>
      </c>
      <c r="T12" s="84">
        <v>3.97</v>
      </c>
      <c r="U12" s="84">
        <v>4.0199999999999996</v>
      </c>
      <c r="V12" s="84">
        <v>4.0199999999999996</v>
      </c>
      <c r="W12" s="84">
        <v>4.0199999999999996</v>
      </c>
      <c r="X12" s="84">
        <v>4.0199999999999996</v>
      </c>
      <c r="Y12" s="84">
        <v>4.0199999999999996</v>
      </c>
      <c r="Z12" s="84">
        <v>4.0199999999999996</v>
      </c>
      <c r="AA12" s="85"/>
      <c r="AB12" s="29"/>
      <c r="AC12" s="29"/>
      <c r="AD12" s="29"/>
      <c r="AE12" s="29"/>
      <c r="AF12" s="29"/>
      <c r="AG12" s="29"/>
      <c r="AH12" s="29"/>
      <c r="AI12" s="29"/>
      <c r="AJ12" s="29"/>
      <c r="AK12" s="29"/>
      <c r="AL12" s="29"/>
      <c r="AM12" s="29"/>
      <c r="AN12" s="29"/>
      <c r="AO12" s="29"/>
      <c r="AP12" s="29"/>
    </row>
    <row r="13" spans="1:42" ht="15" thickBot="1" x14ac:dyDescent="0.25">
      <c r="A13" s="27"/>
      <c r="B13" s="283" t="s">
        <v>95</v>
      </c>
      <c r="C13" s="99">
        <v>1.54</v>
      </c>
      <c r="D13" s="99">
        <v>1.55</v>
      </c>
      <c r="E13" s="99">
        <v>1.56</v>
      </c>
      <c r="F13" s="99">
        <v>1.56</v>
      </c>
      <c r="G13" s="99">
        <v>1.56</v>
      </c>
      <c r="H13" s="99">
        <v>1.58</v>
      </c>
      <c r="I13" s="99">
        <v>1.6</v>
      </c>
      <c r="J13" s="99">
        <v>1.6</v>
      </c>
      <c r="K13" s="99">
        <v>1.6</v>
      </c>
      <c r="L13" s="99">
        <v>1.6</v>
      </c>
      <c r="M13" s="99">
        <v>1.6</v>
      </c>
      <c r="N13" s="99">
        <v>1.6</v>
      </c>
      <c r="O13" s="99">
        <v>1.6</v>
      </c>
      <c r="P13" s="99">
        <v>1.6</v>
      </c>
      <c r="Q13" s="99">
        <v>1.6</v>
      </c>
      <c r="R13" s="99">
        <v>1.6</v>
      </c>
      <c r="S13" s="99">
        <v>1.6</v>
      </c>
      <c r="T13" s="99">
        <v>1.6</v>
      </c>
      <c r="U13" s="99">
        <v>1.6</v>
      </c>
      <c r="V13" s="99">
        <v>1.6</v>
      </c>
      <c r="W13" s="99">
        <v>1.6</v>
      </c>
      <c r="X13" s="99">
        <v>1.6</v>
      </c>
      <c r="Y13" s="99">
        <v>1.6</v>
      </c>
      <c r="Z13" s="99">
        <v>1.6</v>
      </c>
      <c r="AA13" s="85"/>
      <c r="AB13" s="29"/>
      <c r="AC13" s="29"/>
      <c r="AD13" s="29"/>
      <c r="AE13" s="29"/>
      <c r="AF13" s="29"/>
      <c r="AG13" s="29"/>
      <c r="AH13" s="29"/>
      <c r="AI13" s="29"/>
      <c r="AJ13" s="29"/>
      <c r="AK13" s="29"/>
      <c r="AL13" s="29"/>
      <c r="AM13" s="29"/>
      <c r="AN13" s="29"/>
      <c r="AO13" s="29"/>
      <c r="AP13" s="29"/>
    </row>
    <row r="14" spans="1:42" ht="15" thickBot="1" x14ac:dyDescent="0.25">
      <c r="A14" s="27"/>
      <c r="B14" s="283" t="s">
        <v>96</v>
      </c>
      <c r="C14" s="84">
        <v>1.28</v>
      </c>
      <c r="D14" s="84">
        <v>1.28</v>
      </c>
      <c r="E14" s="84">
        <v>1.28</v>
      </c>
      <c r="F14" s="84">
        <v>1.29</v>
      </c>
      <c r="G14" s="84">
        <v>1.29</v>
      </c>
      <c r="H14" s="84">
        <v>1.3</v>
      </c>
      <c r="I14" s="84">
        <v>1.32</v>
      </c>
      <c r="J14" s="84">
        <v>1.32</v>
      </c>
      <c r="K14" s="84">
        <v>1.32</v>
      </c>
      <c r="L14" s="84">
        <v>1.32</v>
      </c>
      <c r="M14" s="84">
        <v>1.32</v>
      </c>
      <c r="N14" s="84">
        <v>1.32</v>
      </c>
      <c r="O14" s="84">
        <v>1.32</v>
      </c>
      <c r="P14" s="84">
        <v>1.32</v>
      </c>
      <c r="Q14" s="84">
        <v>1.32</v>
      </c>
      <c r="R14" s="84">
        <v>1.33</v>
      </c>
      <c r="S14" s="84">
        <v>1.33</v>
      </c>
      <c r="T14" s="84">
        <v>1.33</v>
      </c>
      <c r="U14" s="84">
        <v>1.33</v>
      </c>
      <c r="V14" s="84">
        <v>1.33</v>
      </c>
      <c r="W14" s="84">
        <v>1.33</v>
      </c>
      <c r="X14" s="84">
        <v>1.34</v>
      </c>
      <c r="Y14" s="84">
        <v>1.34</v>
      </c>
      <c r="Z14" s="84">
        <v>1.34</v>
      </c>
      <c r="AA14" s="85"/>
      <c r="AB14" s="29"/>
      <c r="AC14" s="29"/>
      <c r="AD14" s="29"/>
      <c r="AE14" s="29"/>
      <c r="AF14" s="29"/>
      <c r="AG14" s="29"/>
      <c r="AH14" s="29"/>
      <c r="AI14" s="29"/>
      <c r="AJ14" s="29"/>
      <c r="AK14" s="29"/>
      <c r="AL14" s="29"/>
      <c r="AM14" s="29"/>
      <c r="AN14" s="29"/>
      <c r="AO14" s="29"/>
      <c r="AP14" s="29"/>
    </row>
    <row r="15" spans="1:42" ht="15" thickBot="1" x14ac:dyDescent="0.25">
      <c r="A15" s="27"/>
      <c r="B15" s="283" t="s">
        <v>97</v>
      </c>
      <c r="C15" s="99">
        <v>2.1800000000000002</v>
      </c>
      <c r="D15" s="99">
        <v>2.2799999999999998</v>
      </c>
      <c r="E15" s="99">
        <v>2.36</v>
      </c>
      <c r="F15" s="99">
        <v>2.42</v>
      </c>
      <c r="G15" s="99">
        <v>2.4500000000000002</v>
      </c>
      <c r="H15" s="99">
        <v>2.4700000000000002</v>
      </c>
      <c r="I15" s="99">
        <v>2.4900000000000002</v>
      </c>
      <c r="J15" s="99">
        <v>2.5099999999999998</v>
      </c>
      <c r="K15" s="99">
        <v>2.5299999999999998</v>
      </c>
      <c r="L15" s="99">
        <v>2.68</v>
      </c>
      <c r="M15" s="99">
        <v>3.05</v>
      </c>
      <c r="N15" s="99">
        <v>3.33</v>
      </c>
      <c r="O15" s="99">
        <v>3.47</v>
      </c>
      <c r="P15" s="99">
        <v>3.6</v>
      </c>
      <c r="Q15" s="99">
        <v>3.65</v>
      </c>
      <c r="R15" s="99">
        <v>3.7</v>
      </c>
      <c r="S15" s="99">
        <v>3.76</v>
      </c>
      <c r="T15" s="99">
        <v>3.86</v>
      </c>
      <c r="U15" s="99">
        <v>3.9</v>
      </c>
      <c r="V15" s="99">
        <v>3.9</v>
      </c>
      <c r="W15" s="99">
        <v>3.9</v>
      </c>
      <c r="X15" s="99">
        <v>3.9</v>
      </c>
      <c r="Y15" s="99">
        <v>3.9</v>
      </c>
      <c r="Z15" s="99">
        <v>3.9</v>
      </c>
      <c r="AA15" s="85"/>
      <c r="AB15" s="29"/>
      <c r="AC15" s="29"/>
      <c r="AD15" s="29"/>
      <c r="AE15" s="29"/>
      <c r="AF15" s="29"/>
      <c r="AG15" s="29"/>
      <c r="AH15" s="29"/>
      <c r="AI15" s="29"/>
      <c r="AJ15" s="29"/>
      <c r="AK15" s="29"/>
      <c r="AL15" s="29"/>
      <c r="AM15" s="29"/>
      <c r="AN15" s="29"/>
      <c r="AO15" s="29"/>
      <c r="AP15" s="29"/>
    </row>
    <row r="16" spans="1:42" ht="15" thickBot="1" x14ac:dyDescent="0.25">
      <c r="A16" s="27"/>
      <c r="B16" s="283" t="s">
        <v>98</v>
      </c>
      <c r="C16" s="84">
        <v>2.79</v>
      </c>
      <c r="D16" s="84">
        <v>2.79</v>
      </c>
      <c r="E16" s="84">
        <v>2.8</v>
      </c>
      <c r="F16" s="84">
        <v>2.81</v>
      </c>
      <c r="G16" s="84">
        <v>2.81</v>
      </c>
      <c r="H16" s="84">
        <v>2.83</v>
      </c>
      <c r="I16" s="84">
        <v>2.85</v>
      </c>
      <c r="J16" s="84">
        <v>2.85</v>
      </c>
      <c r="K16" s="84">
        <v>2.85</v>
      </c>
      <c r="L16" s="84">
        <v>2.85</v>
      </c>
      <c r="M16" s="84">
        <v>2.85</v>
      </c>
      <c r="N16" s="84">
        <v>2.85</v>
      </c>
      <c r="O16" s="84">
        <v>2.85</v>
      </c>
      <c r="P16" s="84">
        <v>2.85</v>
      </c>
      <c r="Q16" s="84">
        <v>2.85</v>
      </c>
      <c r="R16" s="84">
        <v>2.85</v>
      </c>
      <c r="S16" s="84">
        <v>2.85</v>
      </c>
      <c r="T16" s="84">
        <v>2.85</v>
      </c>
      <c r="U16" s="84">
        <v>2.85</v>
      </c>
      <c r="V16" s="84">
        <v>2.85</v>
      </c>
      <c r="W16" s="84">
        <v>2.85</v>
      </c>
      <c r="X16" s="84">
        <v>2.85</v>
      </c>
      <c r="Y16" s="84">
        <v>2.85</v>
      </c>
      <c r="Z16" s="84">
        <v>2.85</v>
      </c>
      <c r="AA16" s="85"/>
      <c r="AB16" s="29"/>
      <c r="AC16" s="29"/>
      <c r="AD16" s="29"/>
      <c r="AE16" s="29"/>
      <c r="AF16" s="29"/>
      <c r="AG16" s="29"/>
      <c r="AH16" s="29"/>
      <c r="AI16" s="29"/>
      <c r="AJ16" s="29"/>
      <c r="AK16" s="29"/>
      <c r="AL16" s="29"/>
      <c r="AM16" s="29"/>
      <c r="AN16" s="29"/>
      <c r="AO16" s="29"/>
      <c r="AP16" s="29"/>
    </row>
    <row r="17" spans="1:42" ht="15" thickBot="1" x14ac:dyDescent="0.25">
      <c r="A17" s="27"/>
      <c r="B17" s="283" t="s">
        <v>99</v>
      </c>
      <c r="C17" s="99">
        <v>2.79</v>
      </c>
      <c r="D17" s="99">
        <v>2.79</v>
      </c>
      <c r="E17" s="99">
        <v>2.8</v>
      </c>
      <c r="F17" s="99">
        <v>2.81</v>
      </c>
      <c r="G17" s="99">
        <v>2.81</v>
      </c>
      <c r="H17" s="99">
        <v>2.83</v>
      </c>
      <c r="I17" s="99">
        <v>2.85</v>
      </c>
      <c r="J17" s="99">
        <v>2.85</v>
      </c>
      <c r="K17" s="99">
        <v>2.85</v>
      </c>
      <c r="L17" s="99">
        <v>2.85</v>
      </c>
      <c r="M17" s="99">
        <v>2.85</v>
      </c>
      <c r="N17" s="99">
        <v>2.85</v>
      </c>
      <c r="O17" s="99">
        <v>2.85</v>
      </c>
      <c r="P17" s="99">
        <v>2.85</v>
      </c>
      <c r="Q17" s="99">
        <v>2.85</v>
      </c>
      <c r="R17" s="99">
        <v>2.85</v>
      </c>
      <c r="S17" s="99">
        <v>2.85</v>
      </c>
      <c r="T17" s="99">
        <v>2.85</v>
      </c>
      <c r="U17" s="99">
        <v>2.85</v>
      </c>
      <c r="V17" s="99">
        <v>2.85</v>
      </c>
      <c r="W17" s="99">
        <v>2.85</v>
      </c>
      <c r="X17" s="99">
        <v>2.85</v>
      </c>
      <c r="Y17" s="99">
        <v>2.85</v>
      </c>
      <c r="Z17" s="99">
        <v>2.85</v>
      </c>
      <c r="AA17" s="85"/>
      <c r="AB17" s="29"/>
      <c r="AC17" s="29"/>
      <c r="AD17" s="29"/>
      <c r="AE17" s="29"/>
      <c r="AF17" s="29"/>
      <c r="AG17" s="29"/>
      <c r="AH17" s="29"/>
      <c r="AI17" s="29"/>
      <c r="AJ17" s="29"/>
      <c r="AK17" s="29"/>
      <c r="AL17" s="29"/>
      <c r="AM17" s="29"/>
      <c r="AN17" s="29"/>
      <c r="AO17" s="29"/>
      <c r="AP17" s="29"/>
    </row>
    <row r="18" spans="1:42" ht="15" thickBot="1" x14ac:dyDescent="0.25">
      <c r="A18" s="27"/>
      <c r="B18" s="283" t="s">
        <v>100</v>
      </c>
      <c r="C18" s="84">
        <v>0.62</v>
      </c>
      <c r="D18" s="84">
        <v>0.62</v>
      </c>
      <c r="E18" s="84">
        <v>0.65</v>
      </c>
      <c r="F18" s="84">
        <v>0.65</v>
      </c>
      <c r="G18" s="84">
        <v>0.65</v>
      </c>
      <c r="H18" s="84">
        <v>0.65</v>
      </c>
      <c r="I18" s="84">
        <v>0.66</v>
      </c>
      <c r="J18" s="84">
        <v>0.66</v>
      </c>
      <c r="K18" s="84">
        <v>0.66</v>
      </c>
      <c r="L18" s="84">
        <v>0.66</v>
      </c>
      <c r="M18" s="84">
        <v>0.67</v>
      </c>
      <c r="N18" s="84">
        <v>0.67</v>
      </c>
      <c r="O18" s="84">
        <v>0.67</v>
      </c>
      <c r="P18" s="84">
        <v>0.68</v>
      </c>
      <c r="Q18" s="84">
        <v>0.68</v>
      </c>
      <c r="R18" s="84">
        <v>0.69</v>
      </c>
      <c r="S18" s="84">
        <v>0.69</v>
      </c>
      <c r="T18" s="84">
        <v>0.7</v>
      </c>
      <c r="U18" s="84">
        <v>0.7</v>
      </c>
      <c r="V18" s="84">
        <v>0.71</v>
      </c>
      <c r="W18" s="84">
        <v>0.71</v>
      </c>
      <c r="X18" s="84">
        <v>0.72</v>
      </c>
      <c r="Y18" s="84">
        <v>0.73</v>
      </c>
      <c r="Z18" s="84">
        <v>0.73</v>
      </c>
      <c r="AA18" s="85"/>
      <c r="AB18" s="29"/>
      <c r="AC18" s="29"/>
      <c r="AD18" s="29"/>
      <c r="AE18" s="29"/>
      <c r="AF18" s="29"/>
      <c r="AG18" s="29"/>
      <c r="AH18" s="29"/>
      <c r="AI18" s="29"/>
      <c r="AJ18" s="29"/>
      <c r="AK18" s="29"/>
      <c r="AL18" s="29"/>
      <c r="AM18" s="29"/>
      <c r="AN18" s="29"/>
      <c r="AO18" s="29"/>
      <c r="AP18" s="29"/>
    </row>
    <row r="19" spans="1:42" ht="15" thickBot="1" x14ac:dyDescent="0.25">
      <c r="A19" s="27"/>
      <c r="B19" s="283" t="s">
        <v>101</v>
      </c>
      <c r="C19" s="99">
        <v>0.62</v>
      </c>
      <c r="D19" s="99">
        <v>0.62</v>
      </c>
      <c r="E19" s="99">
        <v>0.65</v>
      </c>
      <c r="F19" s="99">
        <v>0.65</v>
      </c>
      <c r="G19" s="99">
        <v>0.65</v>
      </c>
      <c r="H19" s="99">
        <v>0.65</v>
      </c>
      <c r="I19" s="99">
        <v>0.66</v>
      </c>
      <c r="J19" s="99">
        <v>0.66</v>
      </c>
      <c r="K19" s="99">
        <v>0.66</v>
      </c>
      <c r="L19" s="99">
        <v>0.66</v>
      </c>
      <c r="M19" s="99">
        <v>0.67</v>
      </c>
      <c r="N19" s="99">
        <v>0.67</v>
      </c>
      <c r="O19" s="99">
        <v>0.67</v>
      </c>
      <c r="P19" s="99">
        <v>0.68</v>
      </c>
      <c r="Q19" s="99">
        <v>0.68</v>
      </c>
      <c r="R19" s="99">
        <v>0.69</v>
      </c>
      <c r="S19" s="99">
        <v>0.69</v>
      </c>
      <c r="T19" s="99">
        <v>0.7</v>
      </c>
      <c r="U19" s="99">
        <v>0.7</v>
      </c>
      <c r="V19" s="99">
        <v>0.71</v>
      </c>
      <c r="W19" s="99">
        <v>0.71</v>
      </c>
      <c r="X19" s="99">
        <v>0.72</v>
      </c>
      <c r="Y19" s="99">
        <v>0.73</v>
      </c>
      <c r="Z19" s="99">
        <v>0.73</v>
      </c>
      <c r="AA19" s="85"/>
      <c r="AB19" s="29"/>
      <c r="AC19" s="29"/>
      <c r="AD19" s="29"/>
      <c r="AE19" s="29"/>
      <c r="AF19" s="29"/>
      <c r="AG19" s="29"/>
      <c r="AH19" s="29"/>
      <c r="AI19" s="29"/>
      <c r="AJ19" s="29"/>
      <c r="AK19" s="29"/>
      <c r="AL19" s="29"/>
      <c r="AM19" s="29"/>
      <c r="AN19" s="29"/>
      <c r="AO19" s="29"/>
      <c r="AP19" s="29"/>
    </row>
    <row r="20" spans="1:42" ht="15" thickBot="1" x14ac:dyDescent="0.25">
      <c r="A20" s="27"/>
      <c r="B20" s="283" t="s">
        <v>247</v>
      </c>
      <c r="C20" s="84">
        <v>0.62</v>
      </c>
      <c r="D20" s="84">
        <v>0.62</v>
      </c>
      <c r="E20" s="84">
        <v>0.63</v>
      </c>
      <c r="F20" s="84">
        <v>0.64</v>
      </c>
      <c r="G20" s="84">
        <v>0.64</v>
      </c>
      <c r="H20" s="84">
        <v>0.65</v>
      </c>
      <c r="I20" s="84">
        <v>0.65</v>
      </c>
      <c r="J20" s="84">
        <v>0.65</v>
      </c>
      <c r="K20" s="84">
        <v>0.65</v>
      </c>
      <c r="L20" s="84">
        <v>0.66</v>
      </c>
      <c r="M20" s="84">
        <v>0.66</v>
      </c>
      <c r="N20" s="84">
        <v>0.66</v>
      </c>
      <c r="O20" s="84">
        <v>0.67</v>
      </c>
      <c r="P20" s="84">
        <v>0.67</v>
      </c>
      <c r="Q20" s="84">
        <v>0.67</v>
      </c>
      <c r="R20" s="84">
        <v>0.68</v>
      </c>
      <c r="S20" s="84">
        <v>0.68</v>
      </c>
      <c r="T20" s="84">
        <v>0.69</v>
      </c>
      <c r="U20" s="84">
        <v>0.69</v>
      </c>
      <c r="V20" s="84">
        <v>0.7</v>
      </c>
      <c r="W20" s="84">
        <v>0.7</v>
      </c>
      <c r="X20" s="84">
        <v>0.71</v>
      </c>
      <c r="Y20" s="84">
        <v>0.72</v>
      </c>
      <c r="Z20" s="84">
        <v>0.72</v>
      </c>
      <c r="AA20" s="85"/>
      <c r="AB20" s="29"/>
      <c r="AC20" s="29"/>
      <c r="AD20" s="29"/>
      <c r="AE20" s="29"/>
      <c r="AF20" s="29"/>
      <c r="AG20" s="29"/>
      <c r="AH20" s="29"/>
      <c r="AI20" s="29"/>
      <c r="AJ20" s="29"/>
      <c r="AK20" s="29"/>
      <c r="AL20" s="29"/>
      <c r="AM20" s="29"/>
      <c r="AN20" s="29"/>
      <c r="AO20" s="29"/>
      <c r="AP20" s="29"/>
    </row>
    <row r="21" spans="1:42" ht="13.5" thickBot="1" x14ac:dyDescent="0.25">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9"/>
      <c r="AC21" s="29"/>
      <c r="AD21" s="29"/>
      <c r="AE21" s="29"/>
      <c r="AF21" s="29"/>
      <c r="AG21" s="29"/>
      <c r="AH21" s="29"/>
      <c r="AI21" s="29"/>
      <c r="AJ21" s="29"/>
      <c r="AK21" s="29"/>
      <c r="AL21" s="29"/>
      <c r="AM21" s="29"/>
      <c r="AN21" s="29"/>
      <c r="AO21" s="29"/>
      <c r="AP21" s="29"/>
    </row>
    <row r="22" spans="1:42" ht="33" customHeight="1" thickBot="1" x14ac:dyDescent="0.25">
      <c r="A22" s="27"/>
      <c r="B22" s="281" t="s">
        <v>1271</v>
      </c>
      <c r="C22" s="281" t="s">
        <v>9</v>
      </c>
      <c r="D22" s="281" t="s">
        <v>10</v>
      </c>
      <c r="E22" s="281" t="s">
        <v>11</v>
      </c>
      <c r="F22" s="281" t="s">
        <v>12</v>
      </c>
      <c r="G22" s="281" t="s">
        <v>13</v>
      </c>
      <c r="H22" s="281" t="s">
        <v>14</v>
      </c>
      <c r="I22" s="281" t="s">
        <v>15</v>
      </c>
      <c r="J22" s="281" t="s">
        <v>16</v>
      </c>
      <c r="K22" s="281" t="s">
        <v>17</v>
      </c>
      <c r="L22" s="281" t="s">
        <v>18</v>
      </c>
      <c r="M22" s="281" t="s">
        <v>19</v>
      </c>
      <c r="N22" s="281" t="s">
        <v>20</v>
      </c>
      <c r="O22" s="281" t="s">
        <v>3</v>
      </c>
      <c r="P22" s="281" t="s">
        <v>58</v>
      </c>
      <c r="Q22" s="281" t="s">
        <v>59</v>
      </c>
      <c r="R22" s="281" t="s">
        <v>60</v>
      </c>
      <c r="S22" s="281" t="s">
        <v>61</v>
      </c>
      <c r="T22" s="281" t="s">
        <v>62</v>
      </c>
      <c r="U22" s="281" t="s">
        <v>63</v>
      </c>
      <c r="V22" s="281" t="s">
        <v>64</v>
      </c>
      <c r="W22" s="281" t="s">
        <v>65</v>
      </c>
      <c r="X22" s="281" t="s">
        <v>66</v>
      </c>
      <c r="Y22" s="281" t="s">
        <v>67</v>
      </c>
      <c r="Z22" s="281" t="s">
        <v>68</v>
      </c>
      <c r="AA22" s="27"/>
      <c r="AB22" s="29"/>
      <c r="AC22" s="29"/>
      <c r="AD22" s="29"/>
      <c r="AE22" s="29"/>
      <c r="AF22" s="29"/>
      <c r="AG22" s="29"/>
      <c r="AH22" s="29"/>
      <c r="AI22" s="29"/>
      <c r="AJ22" s="29"/>
      <c r="AK22" s="29"/>
      <c r="AL22" s="29"/>
      <c r="AM22" s="29"/>
      <c r="AN22" s="29"/>
      <c r="AO22" s="29"/>
      <c r="AP22" s="29"/>
    </row>
    <row r="23" spans="1:42" ht="15" thickBot="1" x14ac:dyDescent="0.25">
      <c r="A23" s="27"/>
      <c r="B23" s="283" t="s">
        <v>1268</v>
      </c>
      <c r="C23" s="99">
        <f>C17</f>
        <v>2.79</v>
      </c>
      <c r="D23" s="99">
        <f t="shared" ref="D23:Z23" si="0">D17</f>
        <v>2.79</v>
      </c>
      <c r="E23" s="99">
        <f t="shared" si="0"/>
        <v>2.8</v>
      </c>
      <c r="F23" s="99">
        <f t="shared" si="0"/>
        <v>2.81</v>
      </c>
      <c r="G23" s="99">
        <f t="shared" si="0"/>
        <v>2.81</v>
      </c>
      <c r="H23" s="99">
        <f t="shared" si="0"/>
        <v>2.83</v>
      </c>
      <c r="I23" s="99">
        <f t="shared" si="0"/>
        <v>2.85</v>
      </c>
      <c r="J23" s="99">
        <f t="shared" si="0"/>
        <v>2.85</v>
      </c>
      <c r="K23" s="99">
        <f t="shared" si="0"/>
        <v>2.85</v>
      </c>
      <c r="L23" s="99">
        <f t="shared" si="0"/>
        <v>2.85</v>
      </c>
      <c r="M23" s="99">
        <f t="shared" si="0"/>
        <v>2.85</v>
      </c>
      <c r="N23" s="99">
        <f t="shared" si="0"/>
        <v>2.85</v>
      </c>
      <c r="O23" s="99">
        <f t="shared" si="0"/>
        <v>2.85</v>
      </c>
      <c r="P23" s="99">
        <f t="shared" si="0"/>
        <v>2.85</v>
      </c>
      <c r="Q23" s="99">
        <f t="shared" si="0"/>
        <v>2.85</v>
      </c>
      <c r="R23" s="99">
        <f t="shared" si="0"/>
        <v>2.85</v>
      </c>
      <c r="S23" s="99">
        <f t="shared" si="0"/>
        <v>2.85</v>
      </c>
      <c r="T23" s="99">
        <f t="shared" si="0"/>
        <v>2.85</v>
      </c>
      <c r="U23" s="99">
        <f t="shared" si="0"/>
        <v>2.85</v>
      </c>
      <c r="V23" s="99">
        <f t="shared" si="0"/>
        <v>2.85</v>
      </c>
      <c r="W23" s="99">
        <f t="shared" si="0"/>
        <v>2.85</v>
      </c>
      <c r="X23" s="99">
        <f t="shared" si="0"/>
        <v>2.85</v>
      </c>
      <c r="Y23" s="99">
        <f t="shared" si="0"/>
        <v>2.85</v>
      </c>
      <c r="Z23" s="99">
        <f t="shared" si="0"/>
        <v>2.85</v>
      </c>
      <c r="AA23" s="27"/>
      <c r="AB23" s="29"/>
      <c r="AC23" s="29"/>
      <c r="AD23" s="29"/>
      <c r="AE23" s="29"/>
      <c r="AF23" s="29"/>
      <c r="AG23" s="29"/>
      <c r="AH23" s="29"/>
      <c r="AI23" s="29"/>
      <c r="AJ23" s="29"/>
      <c r="AK23" s="29"/>
      <c r="AL23" s="29"/>
      <c r="AM23" s="29"/>
      <c r="AN23" s="29"/>
      <c r="AO23" s="29"/>
      <c r="AP23" s="29"/>
    </row>
    <row r="24" spans="1:42" ht="15" thickBot="1" x14ac:dyDescent="0.25">
      <c r="A24" s="27"/>
      <c r="B24" s="283" t="s">
        <v>1267</v>
      </c>
      <c r="C24" s="84">
        <v>4.860557768924302</v>
      </c>
      <c r="D24" s="84">
        <v>4.7543160690571042</v>
      </c>
      <c r="E24" s="84">
        <v>4.0637450199203187</v>
      </c>
      <c r="F24" s="84">
        <v>3.7715803452855243</v>
      </c>
      <c r="G24" s="84">
        <v>3.7715803452855243</v>
      </c>
      <c r="H24" s="84">
        <v>3.7715803452855243</v>
      </c>
      <c r="I24" s="84">
        <v>3.7715803452855243</v>
      </c>
      <c r="J24" s="84">
        <v>3.7715803452855243</v>
      </c>
      <c r="K24" s="84">
        <v>3.7715803452855243</v>
      </c>
      <c r="L24" s="84">
        <v>3.7715803452855243</v>
      </c>
      <c r="M24" s="84">
        <v>3.7715803452855243</v>
      </c>
      <c r="N24" s="84">
        <v>3.7715803452855243</v>
      </c>
      <c r="O24" s="84">
        <v>3.7715803452855243</v>
      </c>
      <c r="P24" s="84">
        <v>3.7715803452855243</v>
      </c>
      <c r="Q24" s="84">
        <v>3.7715803452855243</v>
      </c>
      <c r="R24" s="84">
        <v>3.7715803452855243</v>
      </c>
      <c r="S24" s="84">
        <v>3.7715803452855243</v>
      </c>
      <c r="T24" s="84">
        <v>3.7715803452855243</v>
      </c>
      <c r="U24" s="84">
        <v>3.7715803452855243</v>
      </c>
      <c r="V24" s="84">
        <v>3.7715803452855243</v>
      </c>
      <c r="W24" s="84">
        <v>3.7715803452855243</v>
      </c>
      <c r="X24" s="84">
        <v>3.7715803452855243</v>
      </c>
      <c r="Y24" s="84">
        <v>3.7715803452855243</v>
      </c>
      <c r="Z24" s="84">
        <v>3.7715803452855243</v>
      </c>
      <c r="AA24" s="27"/>
      <c r="AB24" s="29"/>
      <c r="AC24" s="29"/>
      <c r="AD24" s="29"/>
      <c r="AE24" s="29"/>
      <c r="AF24" s="29"/>
      <c r="AG24" s="29"/>
      <c r="AH24" s="29"/>
      <c r="AI24" s="29"/>
      <c r="AJ24" s="29"/>
      <c r="AK24" s="29"/>
      <c r="AL24" s="29"/>
      <c r="AM24" s="29"/>
      <c r="AN24" s="29"/>
      <c r="AO24" s="29"/>
      <c r="AP24" s="29"/>
    </row>
    <row r="25" spans="1:42"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9"/>
      <c r="AC25" s="29"/>
      <c r="AD25" s="29"/>
      <c r="AE25" s="29"/>
      <c r="AF25" s="29"/>
      <c r="AG25" s="29"/>
      <c r="AH25" s="29"/>
      <c r="AI25" s="29"/>
      <c r="AJ25" s="29"/>
      <c r="AK25" s="29"/>
      <c r="AL25" s="29"/>
      <c r="AM25" s="29"/>
      <c r="AN25" s="29"/>
      <c r="AO25" s="29"/>
      <c r="AP25" s="29"/>
    </row>
    <row r="26" spans="1:42" x14ac:dyDescent="0.2">
      <c r="A26" s="27"/>
      <c r="B26" s="304" t="s">
        <v>1269</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9"/>
      <c r="AC26" s="29"/>
      <c r="AD26" s="29"/>
      <c r="AE26" s="29"/>
      <c r="AF26" s="29"/>
      <c r="AG26" s="29"/>
      <c r="AH26" s="29"/>
      <c r="AI26" s="29"/>
      <c r="AJ26" s="29"/>
      <c r="AK26" s="29"/>
      <c r="AL26" s="29"/>
      <c r="AM26" s="29"/>
      <c r="AN26" s="29"/>
      <c r="AO26" s="29"/>
      <c r="AP26" s="29"/>
    </row>
    <row r="27" spans="1:42" x14ac:dyDescent="0.2">
      <c r="A27" s="27"/>
      <c r="B27" s="304" t="s">
        <v>1272</v>
      </c>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9"/>
      <c r="AC27" s="29"/>
      <c r="AD27" s="29"/>
      <c r="AE27" s="29"/>
      <c r="AF27" s="29"/>
      <c r="AG27" s="29"/>
      <c r="AH27" s="29"/>
      <c r="AI27" s="29"/>
      <c r="AJ27" s="29"/>
      <c r="AK27" s="29"/>
      <c r="AL27" s="29"/>
      <c r="AM27" s="29"/>
      <c r="AN27" s="29"/>
      <c r="AO27" s="29"/>
      <c r="AP27" s="29"/>
    </row>
    <row r="28" spans="1:42" ht="13.5" thickBot="1" x14ac:dyDescent="0.25">
      <c r="A28" s="27"/>
      <c r="B28" s="304"/>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9"/>
      <c r="AC28" s="29"/>
      <c r="AD28" s="29"/>
      <c r="AE28" s="29"/>
      <c r="AF28" s="29"/>
      <c r="AG28" s="29"/>
      <c r="AH28" s="29"/>
      <c r="AI28" s="29"/>
      <c r="AJ28" s="29"/>
      <c r="AK28" s="29"/>
      <c r="AL28" s="29"/>
      <c r="AM28" s="29"/>
      <c r="AN28" s="29"/>
      <c r="AO28" s="29"/>
      <c r="AP28" s="29"/>
    </row>
    <row r="29" spans="1:42" ht="33" customHeight="1" thickBot="1" x14ac:dyDescent="0.25">
      <c r="A29" s="27"/>
      <c r="B29" s="281" t="s">
        <v>1270</v>
      </c>
      <c r="C29" s="281" t="s">
        <v>9</v>
      </c>
      <c r="D29" s="281" t="s">
        <v>10</v>
      </c>
      <c r="E29" s="281" t="s">
        <v>11</v>
      </c>
      <c r="F29" s="281" t="s">
        <v>12</v>
      </c>
      <c r="G29" s="281" t="s">
        <v>13</v>
      </c>
      <c r="H29" s="281" t="s">
        <v>14</v>
      </c>
      <c r="I29" s="281" t="s">
        <v>15</v>
      </c>
      <c r="J29" s="281" t="s">
        <v>16</v>
      </c>
      <c r="K29" s="281" t="s">
        <v>17</v>
      </c>
      <c r="L29" s="281" t="s">
        <v>18</v>
      </c>
      <c r="M29" s="281" t="s">
        <v>19</v>
      </c>
      <c r="N29" s="281" t="s">
        <v>20</v>
      </c>
      <c r="O29" s="281" t="s">
        <v>3</v>
      </c>
      <c r="P29" s="281" t="s">
        <v>58</v>
      </c>
      <c r="Q29" s="281" t="s">
        <v>59</v>
      </c>
      <c r="R29" s="281" t="s">
        <v>60</v>
      </c>
      <c r="S29" s="281" t="s">
        <v>61</v>
      </c>
      <c r="T29" s="281" t="s">
        <v>62</v>
      </c>
      <c r="U29" s="281" t="s">
        <v>63</v>
      </c>
      <c r="V29" s="281" t="s">
        <v>64</v>
      </c>
      <c r="W29" s="281" t="s">
        <v>65</v>
      </c>
      <c r="X29" s="281" t="s">
        <v>66</v>
      </c>
      <c r="Y29" s="281" t="s">
        <v>67</v>
      </c>
      <c r="Z29" s="281" t="s">
        <v>68</v>
      </c>
      <c r="AA29" s="27"/>
      <c r="AB29" s="29"/>
      <c r="AC29" s="29"/>
      <c r="AD29" s="29"/>
      <c r="AE29" s="29"/>
      <c r="AF29" s="29"/>
      <c r="AG29" s="29"/>
      <c r="AH29" s="29"/>
      <c r="AI29" s="29"/>
      <c r="AJ29" s="29"/>
      <c r="AK29" s="29"/>
      <c r="AL29" s="29"/>
      <c r="AM29" s="29"/>
      <c r="AN29" s="29"/>
      <c r="AO29" s="29"/>
      <c r="AP29" s="29"/>
    </row>
    <row r="30" spans="1:42" ht="15" thickBot="1" x14ac:dyDescent="0.25">
      <c r="A30" s="27"/>
      <c r="B30" s="283" t="s">
        <v>251</v>
      </c>
      <c r="C30" s="99">
        <v>0.5</v>
      </c>
      <c r="D30" s="99">
        <v>0.5</v>
      </c>
      <c r="E30" s="99">
        <v>0.5</v>
      </c>
      <c r="F30" s="99">
        <v>0.5</v>
      </c>
      <c r="G30" s="99">
        <v>0.5</v>
      </c>
      <c r="H30" s="99">
        <v>0.5</v>
      </c>
      <c r="I30" s="99">
        <v>0.5</v>
      </c>
      <c r="J30" s="99">
        <v>0.5</v>
      </c>
      <c r="K30" s="99">
        <v>0.5</v>
      </c>
      <c r="L30" s="99">
        <v>0.5</v>
      </c>
      <c r="M30" s="99">
        <v>0.5</v>
      </c>
      <c r="N30" s="99">
        <v>0.5</v>
      </c>
      <c r="O30" s="99">
        <v>0.5</v>
      </c>
      <c r="P30" s="99">
        <v>0.5</v>
      </c>
      <c r="Q30" s="99">
        <v>0.5</v>
      </c>
      <c r="R30" s="99">
        <v>0.5</v>
      </c>
      <c r="S30" s="99">
        <v>0.5</v>
      </c>
      <c r="T30" s="99">
        <v>0.5</v>
      </c>
      <c r="U30" s="99">
        <v>0.5</v>
      </c>
      <c r="V30" s="99">
        <v>0.5</v>
      </c>
      <c r="W30" s="99">
        <v>0.5</v>
      </c>
      <c r="X30" s="99">
        <v>0.5</v>
      </c>
      <c r="Y30" s="99">
        <v>0.5</v>
      </c>
      <c r="Z30" s="99">
        <v>0.5</v>
      </c>
      <c r="AA30" s="27"/>
      <c r="AB30" s="29"/>
      <c r="AC30" s="29"/>
      <c r="AD30" s="29"/>
      <c r="AE30" s="29"/>
      <c r="AF30" s="29"/>
      <c r="AG30" s="29"/>
      <c r="AH30" s="29"/>
      <c r="AI30" s="29"/>
      <c r="AJ30" s="29"/>
      <c r="AK30" s="29"/>
      <c r="AL30" s="29"/>
      <c r="AM30" s="29"/>
      <c r="AN30" s="29"/>
      <c r="AO30" s="29"/>
      <c r="AP30" s="29"/>
    </row>
    <row r="31" spans="1:42"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9"/>
      <c r="AC31" s="29"/>
      <c r="AD31" s="29"/>
      <c r="AE31" s="29"/>
      <c r="AF31" s="29"/>
      <c r="AG31" s="29"/>
      <c r="AH31" s="29"/>
      <c r="AI31" s="29"/>
      <c r="AJ31" s="29"/>
      <c r="AK31" s="29"/>
      <c r="AL31" s="29"/>
      <c r="AM31" s="29"/>
      <c r="AN31" s="29"/>
      <c r="AO31" s="29"/>
      <c r="AP31" s="29"/>
    </row>
    <row r="32" spans="1:42"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9"/>
      <c r="AC32" s="29"/>
      <c r="AD32" s="29"/>
      <c r="AE32" s="29"/>
      <c r="AF32" s="29"/>
      <c r="AG32" s="29"/>
      <c r="AH32" s="29"/>
      <c r="AI32" s="29"/>
      <c r="AJ32" s="29"/>
      <c r="AK32" s="29"/>
      <c r="AL32" s="29"/>
      <c r="AM32" s="29"/>
      <c r="AN32" s="29"/>
      <c r="AO32" s="29"/>
      <c r="AP32" s="29"/>
    </row>
    <row r="33" s="29" customFormat="1" x14ac:dyDescent="0.2"/>
    <row r="34" s="29" customFormat="1" x14ac:dyDescent="0.2"/>
    <row r="35" s="29" customFormat="1" x14ac:dyDescent="0.2"/>
    <row r="36" s="29" customFormat="1" x14ac:dyDescent="0.2"/>
    <row r="37" s="29" customFormat="1" x14ac:dyDescent="0.2"/>
    <row r="38" s="29" customFormat="1" x14ac:dyDescent="0.2"/>
    <row r="39" s="29" customFormat="1" x14ac:dyDescent="0.2"/>
    <row r="40" s="29" customFormat="1" x14ac:dyDescent="0.2"/>
    <row r="41" s="29" customFormat="1" x14ac:dyDescent="0.2"/>
    <row r="42" s="29" customFormat="1" x14ac:dyDescent="0.2"/>
    <row r="43" s="29" customFormat="1" x14ac:dyDescent="0.2"/>
    <row r="44" s="29" customFormat="1" x14ac:dyDescent="0.2"/>
    <row r="45" s="29" customFormat="1" x14ac:dyDescent="0.2"/>
    <row r="46" s="29" customFormat="1" x14ac:dyDescent="0.2"/>
    <row r="47" s="29" customFormat="1" x14ac:dyDescent="0.2"/>
    <row r="48" s="29" customFormat="1" x14ac:dyDescent="0.2"/>
    <row r="49" s="29" customFormat="1" x14ac:dyDescent="0.2"/>
    <row r="50" s="29" customFormat="1" x14ac:dyDescent="0.2"/>
    <row r="51" s="29" customFormat="1" x14ac:dyDescent="0.2"/>
    <row r="52" s="29" customFormat="1" x14ac:dyDescent="0.2"/>
    <row r="53" s="29" customFormat="1" x14ac:dyDescent="0.2"/>
    <row r="54" s="29" customFormat="1" x14ac:dyDescent="0.2"/>
    <row r="55" s="29" customFormat="1" x14ac:dyDescent="0.2"/>
    <row r="56" s="29" customFormat="1" x14ac:dyDescent="0.2"/>
    <row r="57" s="29" customFormat="1" x14ac:dyDescent="0.2"/>
    <row r="58" s="29" customFormat="1" x14ac:dyDescent="0.2"/>
    <row r="59" s="29" customFormat="1" x14ac:dyDescent="0.2"/>
    <row r="60" s="29" customFormat="1" x14ac:dyDescent="0.2"/>
    <row r="61" s="29" customFormat="1" x14ac:dyDescent="0.2"/>
    <row r="62" s="29" customFormat="1" x14ac:dyDescent="0.2"/>
    <row r="63" s="29" customFormat="1" x14ac:dyDescent="0.2"/>
    <row r="64" s="29" customFormat="1" x14ac:dyDescent="0.2"/>
    <row r="65" s="29" customFormat="1" x14ac:dyDescent="0.2"/>
    <row r="66" s="29" customFormat="1" x14ac:dyDescent="0.2"/>
    <row r="67" s="29" customFormat="1" x14ac:dyDescent="0.2"/>
    <row r="68" s="29" customFormat="1" x14ac:dyDescent="0.2"/>
    <row r="69" s="29" customFormat="1" x14ac:dyDescent="0.2"/>
    <row r="70" s="29" customFormat="1" x14ac:dyDescent="0.2"/>
    <row r="71" s="29" customFormat="1" x14ac:dyDescent="0.2"/>
    <row r="72" s="29" customFormat="1" x14ac:dyDescent="0.2"/>
    <row r="73" s="29" customFormat="1" x14ac:dyDescent="0.2"/>
    <row r="74" s="29" customFormat="1" x14ac:dyDescent="0.2"/>
  </sheetData>
  <pageMargins left="0.7" right="0.7" top="0.75" bottom="0.75" header="0.3" footer="0.3"/>
  <pageSetup paperSize="9" orientation="landscape"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2" tint="0.79998168889431442"/>
  </sheetPr>
  <dimension ref="A1:AP139"/>
  <sheetViews>
    <sheetView zoomScaleNormal="100" workbookViewId="0"/>
  </sheetViews>
  <sheetFormatPr defaultColWidth="9" defaultRowHeight="12.75" x14ac:dyDescent="0.2"/>
  <cols>
    <col min="1" max="1" width="3.125" style="29" customWidth="1"/>
    <col min="2" max="2" width="22.5" style="29" customWidth="1"/>
    <col min="3" max="26" width="7.625" style="29" customWidth="1"/>
    <col min="27" max="27" width="3.125" style="29" customWidth="1"/>
    <col min="28" max="16384" width="9" style="29"/>
  </cols>
  <sheetData>
    <row r="1" spans="1:27" ht="15" x14ac:dyDescent="0.25">
      <c r="A1" s="155"/>
      <c r="B1" s="27"/>
      <c r="C1" s="27"/>
      <c r="D1" s="27"/>
      <c r="E1" s="27"/>
      <c r="F1" s="27"/>
      <c r="G1" s="27"/>
      <c r="H1" s="27"/>
      <c r="I1" s="27"/>
      <c r="J1" s="27"/>
      <c r="K1" s="27"/>
      <c r="L1" s="27"/>
      <c r="M1" s="27"/>
      <c r="N1" s="27"/>
      <c r="O1" s="27"/>
      <c r="P1" s="27"/>
      <c r="Q1" s="27"/>
      <c r="R1" s="27"/>
      <c r="S1" s="27"/>
      <c r="T1" s="27"/>
      <c r="U1" s="27"/>
      <c r="V1" s="27"/>
      <c r="W1" s="27"/>
      <c r="X1" s="27"/>
      <c r="Y1" s="27"/>
      <c r="Z1" s="27"/>
      <c r="AA1" s="27"/>
    </row>
    <row r="2" spans="1:27" ht="20.25" thickBot="1" x14ac:dyDescent="0.35">
      <c r="A2" s="27"/>
      <c r="B2" s="340" t="s">
        <v>1265</v>
      </c>
      <c r="C2" s="340"/>
      <c r="D2" s="340"/>
      <c r="E2" s="27"/>
      <c r="F2" s="27"/>
      <c r="G2" s="27"/>
      <c r="H2" s="27"/>
      <c r="I2" s="27"/>
      <c r="J2" s="27"/>
      <c r="K2" s="27"/>
      <c r="L2" s="27"/>
      <c r="M2" s="27"/>
      <c r="N2" s="27"/>
      <c r="O2" s="27"/>
      <c r="P2" s="27"/>
      <c r="Q2" s="27"/>
      <c r="R2" s="27"/>
      <c r="S2" s="27"/>
      <c r="T2" s="27"/>
      <c r="U2" s="27"/>
      <c r="V2" s="27"/>
      <c r="W2" s="27"/>
      <c r="X2" s="27"/>
      <c r="Y2" s="27"/>
      <c r="Z2" s="27"/>
      <c r="AA2" s="27"/>
    </row>
    <row r="3" spans="1:27" ht="13.5" thickTop="1" x14ac:dyDescent="0.2">
      <c r="A3" s="27"/>
      <c r="B3" s="60" t="s">
        <v>978</v>
      </c>
      <c r="C3" s="27"/>
      <c r="D3" s="27"/>
      <c r="E3" s="27"/>
      <c r="F3" s="27"/>
      <c r="G3" s="27"/>
      <c r="H3" s="27"/>
      <c r="I3" s="27"/>
      <c r="J3" s="27"/>
      <c r="K3" s="27"/>
      <c r="L3" s="27"/>
      <c r="M3" s="27"/>
      <c r="N3" s="27"/>
      <c r="O3" s="27"/>
      <c r="P3" s="27"/>
      <c r="Q3" s="27"/>
      <c r="R3" s="27"/>
      <c r="S3" s="27"/>
      <c r="T3" s="27"/>
      <c r="U3" s="27"/>
      <c r="V3" s="27"/>
      <c r="W3" s="27"/>
      <c r="X3" s="27"/>
      <c r="Y3" s="27"/>
      <c r="Z3" s="27"/>
      <c r="AA3" s="27"/>
    </row>
    <row r="4" spans="1:27" x14ac:dyDescent="0.2">
      <c r="A4" s="27"/>
      <c r="B4" s="183" t="s">
        <v>879</v>
      </c>
      <c r="C4" s="27"/>
      <c r="D4" s="27"/>
      <c r="E4" s="27"/>
      <c r="F4" s="27"/>
      <c r="G4" s="27"/>
      <c r="H4" s="27"/>
      <c r="I4" s="27"/>
      <c r="J4" s="27"/>
      <c r="K4" s="27"/>
      <c r="L4" s="27"/>
      <c r="M4" s="27"/>
      <c r="N4" s="27"/>
      <c r="O4" s="27"/>
      <c r="P4" s="27"/>
      <c r="Q4" s="27"/>
      <c r="R4" s="27"/>
      <c r="S4" s="27"/>
      <c r="T4" s="27"/>
      <c r="U4" s="27"/>
      <c r="V4" s="27"/>
      <c r="W4" s="27"/>
      <c r="X4" s="27"/>
      <c r="Y4" s="27"/>
      <c r="Z4" s="27"/>
      <c r="AA4" s="27"/>
    </row>
    <row r="5" spans="1:27" x14ac:dyDescent="0.2">
      <c r="A5" s="27"/>
      <c r="B5" s="27"/>
      <c r="C5" s="27"/>
      <c r="D5" s="27"/>
      <c r="E5" s="27"/>
      <c r="F5" s="27"/>
      <c r="G5" s="27"/>
      <c r="H5" s="27"/>
      <c r="I5" s="27"/>
      <c r="J5" s="27"/>
      <c r="K5" s="27"/>
      <c r="L5" s="27"/>
      <c r="M5" s="27"/>
      <c r="N5" s="27"/>
      <c r="O5" s="27"/>
      <c r="P5" s="27"/>
      <c r="Q5" s="27"/>
      <c r="R5" s="27"/>
      <c r="S5" s="27"/>
      <c r="T5" s="27"/>
      <c r="U5" s="27"/>
      <c r="V5" s="27"/>
      <c r="W5" s="27"/>
      <c r="X5" s="27"/>
      <c r="Y5" s="27"/>
      <c r="Z5" s="27"/>
      <c r="AA5" s="27"/>
    </row>
    <row r="6" spans="1:27" ht="17.25" thickBot="1" x14ac:dyDescent="0.3">
      <c r="A6" s="27"/>
      <c r="B6" s="287" t="s">
        <v>276</v>
      </c>
      <c r="C6" s="27"/>
      <c r="D6" s="27"/>
      <c r="E6" s="27"/>
      <c r="F6" s="27"/>
      <c r="G6" s="27"/>
      <c r="H6" s="27"/>
      <c r="I6" s="27"/>
      <c r="J6" s="27"/>
      <c r="K6" s="27"/>
      <c r="L6" s="27"/>
      <c r="M6" s="27"/>
      <c r="N6" s="27"/>
      <c r="O6" s="27"/>
      <c r="P6" s="27"/>
      <c r="Q6" s="27"/>
      <c r="R6" s="27"/>
      <c r="S6" s="27"/>
      <c r="T6" s="27"/>
      <c r="U6" s="27"/>
      <c r="V6" s="27"/>
      <c r="W6" s="27"/>
      <c r="X6" s="27"/>
      <c r="Y6" s="27"/>
      <c r="Z6" s="27"/>
      <c r="AA6" s="27"/>
    </row>
    <row r="7" spans="1:27" ht="33" customHeight="1" thickTop="1" thickBot="1" x14ac:dyDescent="0.25">
      <c r="A7" s="27"/>
      <c r="B7" s="281" t="s">
        <v>56</v>
      </c>
      <c r="C7" s="281" t="s">
        <v>9</v>
      </c>
      <c r="D7" s="281" t="s">
        <v>10</v>
      </c>
      <c r="E7" s="281" t="s">
        <v>11</v>
      </c>
      <c r="F7" s="281" t="s">
        <v>12</v>
      </c>
      <c r="G7" s="281" t="s">
        <v>13</v>
      </c>
      <c r="H7" s="281" t="s">
        <v>14</v>
      </c>
      <c r="I7" s="281" t="s">
        <v>15</v>
      </c>
      <c r="J7" s="281" t="s">
        <v>16</v>
      </c>
      <c r="K7" s="281" t="s">
        <v>17</v>
      </c>
      <c r="L7" s="281" t="s">
        <v>18</v>
      </c>
      <c r="M7" s="281" t="s">
        <v>19</v>
      </c>
      <c r="N7" s="281" t="s">
        <v>20</v>
      </c>
      <c r="O7" s="281" t="s">
        <v>3</v>
      </c>
      <c r="P7" s="281" t="s">
        <v>58</v>
      </c>
      <c r="Q7" s="281" t="s">
        <v>59</v>
      </c>
      <c r="R7" s="281" t="s">
        <v>60</v>
      </c>
      <c r="S7" s="281" t="s">
        <v>61</v>
      </c>
      <c r="T7" s="281" t="s">
        <v>62</v>
      </c>
      <c r="U7" s="281" t="s">
        <v>63</v>
      </c>
      <c r="V7" s="281" t="s">
        <v>64</v>
      </c>
      <c r="W7" s="281" t="s">
        <v>65</v>
      </c>
      <c r="X7" s="281" t="s">
        <v>66</v>
      </c>
      <c r="Y7" s="281" t="s">
        <v>67</v>
      </c>
      <c r="Z7" s="281" t="s">
        <v>68</v>
      </c>
      <c r="AA7" s="27"/>
    </row>
    <row r="8" spans="1:27" ht="15" thickBot="1" x14ac:dyDescent="0.25">
      <c r="A8" s="27"/>
      <c r="B8" s="283" t="s">
        <v>157</v>
      </c>
      <c r="C8" s="99">
        <v>9.5096148589999991</v>
      </c>
      <c r="D8" s="99">
        <v>10.009614859999999</v>
      </c>
      <c r="E8" s="99">
        <v>10.509614859999999</v>
      </c>
      <c r="F8" s="99">
        <v>11.009614859999999</v>
      </c>
      <c r="G8" s="99">
        <v>10.509614859999999</v>
      </c>
      <c r="H8" s="99">
        <v>10.28136546</v>
      </c>
      <c r="I8" s="99">
        <v>10.053116060000001</v>
      </c>
      <c r="J8" s="99">
        <v>9.8248666670000002</v>
      </c>
      <c r="K8" s="99">
        <v>9.5966172699999994</v>
      </c>
      <c r="L8" s="99">
        <v>9.5966172699999994</v>
      </c>
      <c r="M8" s="99">
        <v>9.5966172699999994</v>
      </c>
      <c r="N8" s="99">
        <v>9.5966172699999994</v>
      </c>
      <c r="O8" s="99">
        <v>9.676160286</v>
      </c>
      <c r="P8" s="99">
        <v>9.676160286</v>
      </c>
      <c r="Q8" s="99">
        <v>9.676160286</v>
      </c>
      <c r="R8" s="99">
        <v>9.676160286</v>
      </c>
      <c r="S8" s="99">
        <v>9.676160286</v>
      </c>
      <c r="T8" s="99">
        <v>9.676160286</v>
      </c>
      <c r="U8" s="99">
        <v>9.676160286</v>
      </c>
      <c r="V8" s="99">
        <v>9.676160286</v>
      </c>
      <c r="W8" s="99">
        <v>9.676160286</v>
      </c>
      <c r="X8" s="99">
        <v>9.676160286</v>
      </c>
      <c r="Y8" s="99">
        <v>9.676160286</v>
      </c>
      <c r="Z8" s="99">
        <v>9.676160286</v>
      </c>
      <c r="AA8" s="27"/>
    </row>
    <row r="9" spans="1:27" ht="15" thickBot="1" x14ac:dyDescent="0.25">
      <c r="A9" s="27"/>
      <c r="B9" s="283" t="s">
        <v>146</v>
      </c>
      <c r="C9" s="84">
        <v>9.6916422260000008</v>
      </c>
      <c r="D9" s="84">
        <v>9.6916422260000008</v>
      </c>
      <c r="E9" s="84">
        <v>9.6916422260000008</v>
      </c>
      <c r="F9" s="84">
        <v>9.6916422260000008</v>
      </c>
      <c r="G9" s="84">
        <v>9.6916422260000008</v>
      </c>
      <c r="H9" s="84">
        <v>9.3562316689999996</v>
      </c>
      <c r="I9" s="84">
        <v>9.0208211130000002</v>
      </c>
      <c r="J9" s="84">
        <v>8.6854105560000008</v>
      </c>
      <c r="K9" s="84">
        <v>8.35</v>
      </c>
      <c r="L9" s="84">
        <v>8.35</v>
      </c>
      <c r="M9" s="84">
        <v>8.35</v>
      </c>
      <c r="N9" s="84">
        <v>8.35</v>
      </c>
      <c r="O9" s="84">
        <v>8.35</v>
      </c>
      <c r="P9" s="84">
        <v>8.35</v>
      </c>
      <c r="Q9" s="84">
        <v>8.35</v>
      </c>
      <c r="R9" s="84">
        <v>8.35</v>
      </c>
      <c r="S9" s="84">
        <v>8.35</v>
      </c>
      <c r="T9" s="84">
        <v>8.35</v>
      </c>
      <c r="U9" s="84">
        <v>8.35</v>
      </c>
      <c r="V9" s="84">
        <v>8.35</v>
      </c>
      <c r="W9" s="84">
        <v>8.35</v>
      </c>
      <c r="X9" s="84">
        <v>8.35</v>
      </c>
      <c r="Y9" s="84">
        <v>8.35</v>
      </c>
      <c r="Z9" s="84">
        <v>8.35</v>
      </c>
      <c r="AA9" s="27"/>
    </row>
    <row r="10" spans="1:27" ht="15" thickBot="1" x14ac:dyDescent="0.25">
      <c r="A10" s="27"/>
      <c r="B10" s="283" t="s">
        <v>409</v>
      </c>
      <c r="C10" s="99">
        <v>9.5</v>
      </c>
      <c r="D10" s="99">
        <v>9.5</v>
      </c>
      <c r="E10" s="99">
        <v>9.5</v>
      </c>
      <c r="F10" s="99">
        <v>9.5</v>
      </c>
      <c r="G10" s="99">
        <v>9.5</v>
      </c>
      <c r="H10" s="99">
        <v>9.2146354739999996</v>
      </c>
      <c r="I10" s="99">
        <v>8.9292709469999991</v>
      </c>
      <c r="J10" s="99">
        <v>8.6439064210000005</v>
      </c>
      <c r="K10" s="99">
        <v>8.358541894</v>
      </c>
      <c r="L10" s="99">
        <v>8.3820811749999997</v>
      </c>
      <c r="M10" s="99">
        <v>9.1658476629999992</v>
      </c>
      <c r="N10" s="99">
        <v>9.1657802870000005</v>
      </c>
      <c r="O10" s="99">
        <v>9.1655380540000007</v>
      </c>
      <c r="P10" s="99">
        <v>9.1658308829999999</v>
      </c>
      <c r="Q10" s="99">
        <v>9.1657588820000004</v>
      </c>
      <c r="R10" s="99">
        <v>9.1657122270000002</v>
      </c>
      <c r="S10" s="99">
        <v>9.1657122270000002</v>
      </c>
      <c r="T10" s="99">
        <v>9.1656445800000004</v>
      </c>
      <c r="U10" s="99">
        <v>9.1656445800000004</v>
      </c>
      <c r="V10" s="99">
        <v>9.1656445800000004</v>
      </c>
      <c r="W10" s="99">
        <v>9.1656445800000004</v>
      </c>
      <c r="X10" s="99">
        <v>9.1656445800000004</v>
      </c>
      <c r="Y10" s="99">
        <v>9.1656445800000004</v>
      </c>
      <c r="Z10" s="99">
        <v>9.1656445800000004</v>
      </c>
      <c r="AA10" s="27"/>
    </row>
    <row r="11" spans="1:27" ht="15" thickBot="1" x14ac:dyDescent="0.25">
      <c r="A11" s="27"/>
      <c r="B11" s="283" t="s">
        <v>173</v>
      </c>
      <c r="C11" s="84">
        <v>10</v>
      </c>
      <c r="D11" s="84">
        <v>10</v>
      </c>
      <c r="E11" s="84">
        <v>10</v>
      </c>
      <c r="F11" s="84">
        <v>10</v>
      </c>
      <c r="G11" s="84">
        <v>10</v>
      </c>
      <c r="H11" s="84">
        <v>10.201198570000001</v>
      </c>
      <c r="I11" s="84">
        <v>10.40239714</v>
      </c>
      <c r="J11" s="84">
        <v>10.60359571</v>
      </c>
      <c r="K11" s="84">
        <v>10.804794279999999</v>
      </c>
      <c r="L11" s="84">
        <v>10.804794279999999</v>
      </c>
      <c r="M11" s="84">
        <v>10.804794279999999</v>
      </c>
      <c r="N11" s="84">
        <v>10.804794279999999</v>
      </c>
      <c r="O11" s="84">
        <v>10.804794279999999</v>
      </c>
      <c r="P11" s="84">
        <v>10.804794279999999</v>
      </c>
      <c r="Q11" s="84">
        <v>10.804794279999999</v>
      </c>
      <c r="R11" s="84">
        <v>10.804794279999999</v>
      </c>
      <c r="S11" s="84">
        <v>10.804794279999999</v>
      </c>
      <c r="T11" s="84">
        <v>10.804794279999999</v>
      </c>
      <c r="U11" s="84">
        <v>10.804794279999999</v>
      </c>
      <c r="V11" s="84">
        <v>10.804794279999999</v>
      </c>
      <c r="W11" s="84">
        <v>10.804794279999999</v>
      </c>
      <c r="X11" s="84">
        <v>10.804794279999999</v>
      </c>
      <c r="Y11" s="84">
        <v>10.804794279999999</v>
      </c>
      <c r="Z11" s="84">
        <v>10.804794279999999</v>
      </c>
      <c r="AA11" s="27"/>
    </row>
    <row r="12" spans="1:27" ht="15" thickBot="1" x14ac:dyDescent="0.25">
      <c r="A12" s="27"/>
      <c r="B12" s="283" t="s">
        <v>147</v>
      </c>
      <c r="C12" s="99">
        <v>9.0987789039999996</v>
      </c>
      <c r="D12" s="99">
        <v>9.0987789039999996</v>
      </c>
      <c r="E12" s="99">
        <v>9.0987789039999996</v>
      </c>
      <c r="F12" s="99">
        <v>9.0987789039999996</v>
      </c>
      <c r="G12" s="99">
        <v>9.0987789039999996</v>
      </c>
      <c r="H12" s="99">
        <v>8.9385072549999993</v>
      </c>
      <c r="I12" s="99">
        <v>8.7782356060000009</v>
      </c>
      <c r="J12" s="99">
        <v>8.6179639570000006</v>
      </c>
      <c r="K12" s="99">
        <v>8.4576923080000004</v>
      </c>
      <c r="L12" s="99">
        <v>8.4576923080000004</v>
      </c>
      <c r="M12" s="99">
        <v>8.4576923080000004</v>
      </c>
      <c r="N12" s="99">
        <v>8.4576923080000004</v>
      </c>
      <c r="O12" s="99">
        <v>8.4576923080000004</v>
      </c>
      <c r="P12" s="99">
        <v>8.4576923080000004</v>
      </c>
      <c r="Q12" s="99">
        <v>8.4576923080000004</v>
      </c>
      <c r="R12" s="99">
        <v>8.4576923080000004</v>
      </c>
      <c r="S12" s="99">
        <v>8.4576923080000004</v>
      </c>
      <c r="T12" s="99">
        <v>8.4576923080000004</v>
      </c>
      <c r="U12" s="99">
        <v>8.4576923080000004</v>
      </c>
      <c r="V12" s="99">
        <v>8.4576923080000004</v>
      </c>
      <c r="W12" s="99">
        <v>8.4576923080000004</v>
      </c>
      <c r="X12" s="99">
        <v>8.4576923080000004</v>
      </c>
      <c r="Y12" s="99">
        <v>8.4576923080000004</v>
      </c>
      <c r="Z12" s="99">
        <v>8.4576923080000004</v>
      </c>
      <c r="AA12" s="27"/>
    </row>
    <row r="13" spans="1:27" ht="15" thickBot="1" x14ac:dyDescent="0.25">
      <c r="A13" s="27"/>
      <c r="B13" s="283" t="s">
        <v>270</v>
      </c>
      <c r="C13" s="84">
        <v>9.0987789039999996</v>
      </c>
      <c r="D13" s="84">
        <v>9.0987789039999996</v>
      </c>
      <c r="E13" s="84">
        <v>9.0987789039999996</v>
      </c>
      <c r="F13" s="84">
        <v>9.0987789039999996</v>
      </c>
      <c r="G13" s="84">
        <v>9.0987789039999996</v>
      </c>
      <c r="H13" s="84">
        <v>8.9385072549999993</v>
      </c>
      <c r="I13" s="84">
        <v>8.7782356060000009</v>
      </c>
      <c r="J13" s="84">
        <v>8.6179639570000006</v>
      </c>
      <c r="K13" s="84">
        <v>8.4576923080000004</v>
      </c>
      <c r="L13" s="84">
        <v>8.4576923080000004</v>
      </c>
      <c r="M13" s="84">
        <v>8.4576923080000004</v>
      </c>
      <c r="N13" s="84">
        <v>8.4576923080000004</v>
      </c>
      <c r="O13" s="84">
        <v>8.4576923080000004</v>
      </c>
      <c r="P13" s="84">
        <v>8.4576923080000004</v>
      </c>
      <c r="Q13" s="84">
        <v>8.4576923080000004</v>
      </c>
      <c r="R13" s="84">
        <v>8.4576923080000004</v>
      </c>
      <c r="S13" s="84">
        <v>8.4576923080000004</v>
      </c>
      <c r="T13" s="84">
        <v>8.4576923080000004</v>
      </c>
      <c r="U13" s="84">
        <v>8.4576923080000004</v>
      </c>
      <c r="V13" s="84">
        <v>8.4576923080000004</v>
      </c>
      <c r="W13" s="84">
        <v>8.4576923080000004</v>
      </c>
      <c r="X13" s="84">
        <v>8.4576923080000004</v>
      </c>
      <c r="Y13" s="84">
        <v>8.4576923080000004</v>
      </c>
      <c r="Z13" s="84">
        <v>8.4576923080000004</v>
      </c>
      <c r="AA13" s="27"/>
    </row>
    <row r="14" spans="1:27" ht="15" thickBot="1" x14ac:dyDescent="0.25">
      <c r="A14" s="27"/>
      <c r="B14" s="283" t="s">
        <v>142</v>
      </c>
      <c r="C14" s="99">
        <v>10.0132712</v>
      </c>
      <c r="D14" s="99">
        <v>10.0132712</v>
      </c>
      <c r="E14" s="99">
        <v>10.0132712</v>
      </c>
      <c r="F14" s="99">
        <v>10.0132712</v>
      </c>
      <c r="G14" s="99">
        <v>10.0132712</v>
      </c>
      <c r="H14" s="99">
        <v>9.8136505700000001</v>
      </c>
      <c r="I14" s="99">
        <v>9.6140299440000003</v>
      </c>
      <c r="J14" s="99">
        <v>9.4144093180000006</v>
      </c>
      <c r="K14" s="99">
        <v>9.2147886910000008</v>
      </c>
      <c r="L14" s="99">
        <v>9.2147886910000008</v>
      </c>
      <c r="M14" s="99">
        <v>9.2147886910000008</v>
      </c>
      <c r="N14" s="99">
        <v>9.2147886910000008</v>
      </c>
      <c r="O14" s="99">
        <v>9.2147886910000008</v>
      </c>
      <c r="P14" s="99">
        <v>9.2147886910000008</v>
      </c>
      <c r="Q14" s="99">
        <v>9.2147886910000008</v>
      </c>
      <c r="R14" s="99">
        <v>9.2147886910000008</v>
      </c>
      <c r="S14" s="99">
        <v>9.2147886910000008</v>
      </c>
      <c r="T14" s="99">
        <v>9.2147886910000008</v>
      </c>
      <c r="U14" s="99">
        <v>9.2147886910000008</v>
      </c>
      <c r="V14" s="99">
        <v>9.2147886910000008</v>
      </c>
      <c r="W14" s="99">
        <v>9.2147886910000008</v>
      </c>
      <c r="X14" s="99">
        <v>9.2147886910000008</v>
      </c>
      <c r="Y14" s="99">
        <v>9.2147886910000008</v>
      </c>
      <c r="Z14" s="99">
        <v>9.2147886910000008</v>
      </c>
      <c r="AA14" s="27"/>
    </row>
    <row r="15" spans="1:27" ht="15" thickBot="1" x14ac:dyDescent="0.25">
      <c r="A15" s="27"/>
      <c r="B15" s="283" t="s">
        <v>148</v>
      </c>
      <c r="C15" s="84">
        <v>9.0987789039999996</v>
      </c>
      <c r="D15" s="84">
        <v>9.0987789039999996</v>
      </c>
      <c r="E15" s="84">
        <v>9.0987789039999996</v>
      </c>
      <c r="F15" s="84">
        <v>9.0987789039999996</v>
      </c>
      <c r="G15" s="84">
        <v>9.0987789039999996</v>
      </c>
      <c r="H15" s="84">
        <v>8.9385072549999993</v>
      </c>
      <c r="I15" s="84">
        <v>8.7782356060000009</v>
      </c>
      <c r="J15" s="84">
        <v>8.6179639570000006</v>
      </c>
      <c r="K15" s="84">
        <v>8.4576923080000004</v>
      </c>
      <c r="L15" s="84">
        <v>8.4576923080000004</v>
      </c>
      <c r="M15" s="84">
        <v>8.4576923080000004</v>
      </c>
      <c r="N15" s="84">
        <v>8.4576923080000004</v>
      </c>
      <c r="O15" s="84">
        <v>8.4576923080000004</v>
      </c>
      <c r="P15" s="84">
        <v>8.4576923080000004</v>
      </c>
      <c r="Q15" s="84">
        <v>8.4576923080000004</v>
      </c>
      <c r="R15" s="84">
        <v>8.4576923080000004</v>
      </c>
      <c r="S15" s="84">
        <v>8.4576923080000004</v>
      </c>
      <c r="T15" s="84">
        <v>8.4576923080000004</v>
      </c>
      <c r="U15" s="84">
        <v>8.4576923080000004</v>
      </c>
      <c r="V15" s="84">
        <v>8.4576923080000004</v>
      </c>
      <c r="W15" s="84">
        <v>8.4576923080000004</v>
      </c>
      <c r="X15" s="84">
        <v>8.4576923080000004</v>
      </c>
      <c r="Y15" s="84">
        <v>8.4576923080000004</v>
      </c>
      <c r="Z15" s="84">
        <v>8.4576923080000004</v>
      </c>
      <c r="AA15" s="27"/>
    </row>
    <row r="16" spans="1:27" ht="15" thickBot="1" x14ac:dyDescent="0.25">
      <c r="A16" s="27"/>
      <c r="B16" s="283" t="s">
        <v>149</v>
      </c>
      <c r="C16" s="99">
        <v>9.7076923080000004</v>
      </c>
      <c r="D16" s="99">
        <v>9.7076923080000004</v>
      </c>
      <c r="E16" s="99">
        <v>9.7076923080000004</v>
      </c>
      <c r="F16" s="99">
        <v>9.7076923080000004</v>
      </c>
      <c r="G16" s="99">
        <v>9.7076923080000004</v>
      </c>
      <c r="H16" s="99">
        <v>9.1413887440000003</v>
      </c>
      <c r="I16" s="99">
        <v>8.5750851800000003</v>
      </c>
      <c r="J16" s="99">
        <v>8.0087816170000004</v>
      </c>
      <c r="K16" s="99">
        <v>7.4424780530000003</v>
      </c>
      <c r="L16" s="99">
        <v>7.4424780530000003</v>
      </c>
      <c r="M16" s="99">
        <v>7.4424780530000003</v>
      </c>
      <c r="N16" s="99">
        <v>7.4424780530000003</v>
      </c>
      <c r="O16" s="99">
        <v>7.4424780530000003</v>
      </c>
      <c r="P16" s="99">
        <v>8.4576923080000004</v>
      </c>
      <c r="Q16" s="99">
        <v>8.4576923080000004</v>
      </c>
      <c r="R16" s="99">
        <v>8.4576923080000004</v>
      </c>
      <c r="S16" s="99">
        <v>8.4576923080000004</v>
      </c>
      <c r="T16" s="99">
        <v>8.4576923080000004</v>
      </c>
      <c r="U16" s="99">
        <v>8.4576923080000004</v>
      </c>
      <c r="V16" s="99">
        <v>8.4576923080000004</v>
      </c>
      <c r="W16" s="99">
        <v>8.4576923080000004</v>
      </c>
      <c r="X16" s="99">
        <v>8.4576923080000004</v>
      </c>
      <c r="Y16" s="99">
        <v>8.4576923080000004</v>
      </c>
      <c r="Z16" s="99">
        <v>8.4576923080000004</v>
      </c>
      <c r="AA16" s="27"/>
    </row>
    <row r="17" spans="1:27" ht="15" thickBot="1" x14ac:dyDescent="0.25">
      <c r="A17" s="27"/>
      <c r="B17" s="283" t="s">
        <v>165</v>
      </c>
      <c r="C17" s="84">
        <v>10.637786910000001</v>
      </c>
      <c r="D17" s="84">
        <v>10.637786910000001</v>
      </c>
      <c r="E17" s="84">
        <v>10.637786910000001</v>
      </c>
      <c r="F17" s="84">
        <v>10.637786910000001</v>
      </c>
      <c r="G17" s="84">
        <v>10.637786910000001</v>
      </c>
      <c r="H17" s="84">
        <v>10.265555320000001</v>
      </c>
      <c r="I17" s="84">
        <v>9.8933237359999993</v>
      </c>
      <c r="J17" s="84">
        <v>9.5210921509999995</v>
      </c>
      <c r="K17" s="84">
        <v>9.1488605659999997</v>
      </c>
      <c r="L17" s="84">
        <v>9.1488605659999997</v>
      </c>
      <c r="M17" s="84">
        <v>9.1488605659999997</v>
      </c>
      <c r="N17" s="84">
        <v>9.1488605659999997</v>
      </c>
      <c r="O17" s="84">
        <v>9.1488605659999997</v>
      </c>
      <c r="P17" s="84">
        <v>9.1488605659999997</v>
      </c>
      <c r="Q17" s="84">
        <v>9.1488605659999997</v>
      </c>
      <c r="R17" s="84">
        <v>9.1488605659999997</v>
      </c>
      <c r="S17" s="84">
        <v>9.1488605659999997</v>
      </c>
      <c r="T17" s="84">
        <v>9.1488605659999997</v>
      </c>
      <c r="U17" s="84">
        <v>9.1488605659999997</v>
      </c>
      <c r="V17" s="84">
        <v>9.1488605659999997</v>
      </c>
      <c r="W17" s="84">
        <v>9.1488605659999997</v>
      </c>
      <c r="X17" s="84">
        <v>9.1488605659999997</v>
      </c>
      <c r="Y17" s="84">
        <v>9.1488605659999997</v>
      </c>
      <c r="Z17" s="84">
        <v>9.1488605659999997</v>
      </c>
      <c r="AA17" s="27"/>
    </row>
    <row r="18" spans="1:27" ht="15" thickBot="1" x14ac:dyDescent="0.25">
      <c r="A18" s="27"/>
      <c r="B18" s="283" t="s">
        <v>271</v>
      </c>
      <c r="C18" s="99">
        <v>9.6820311839999995</v>
      </c>
      <c r="D18" s="99">
        <v>9.6820311839999995</v>
      </c>
      <c r="E18" s="99">
        <v>9.6820311839999995</v>
      </c>
      <c r="F18" s="99">
        <v>9.6820311839999995</v>
      </c>
      <c r="G18" s="99">
        <v>9.6820311839999995</v>
      </c>
      <c r="H18" s="99">
        <v>9.5562385299999999</v>
      </c>
      <c r="I18" s="99">
        <v>9.4304458750000002</v>
      </c>
      <c r="J18" s="99">
        <v>9.3046532210000006</v>
      </c>
      <c r="K18" s="99">
        <v>9.1788605660000009</v>
      </c>
      <c r="L18" s="99">
        <v>9.1788605660000009</v>
      </c>
      <c r="M18" s="99">
        <v>9.1788605660000009</v>
      </c>
      <c r="N18" s="99">
        <v>9.1788605660000009</v>
      </c>
      <c r="O18" s="99">
        <v>9.1788605660000009</v>
      </c>
      <c r="P18" s="99">
        <v>9.1788605660000009</v>
      </c>
      <c r="Q18" s="99">
        <v>9.1788605660000009</v>
      </c>
      <c r="R18" s="99">
        <v>9.1788605660000009</v>
      </c>
      <c r="S18" s="99">
        <v>9.1788605660000009</v>
      </c>
      <c r="T18" s="99">
        <v>9.1788605660000009</v>
      </c>
      <c r="U18" s="99">
        <v>9.1788605660000009</v>
      </c>
      <c r="V18" s="99">
        <v>9.1788605660000009</v>
      </c>
      <c r="W18" s="99">
        <v>9.1788605660000009</v>
      </c>
      <c r="X18" s="99">
        <v>9.1788605660000009</v>
      </c>
      <c r="Y18" s="99">
        <v>9.1788605660000009</v>
      </c>
      <c r="Z18" s="99">
        <v>9.1788605660000009</v>
      </c>
      <c r="AA18" s="27"/>
    </row>
    <row r="19" spans="1:27" ht="15" thickBot="1" x14ac:dyDescent="0.25">
      <c r="A19" s="27"/>
      <c r="B19" s="283" t="s">
        <v>272</v>
      </c>
      <c r="C19" s="84">
        <v>9.6690800679999995</v>
      </c>
      <c r="D19" s="84">
        <v>10.16908007</v>
      </c>
      <c r="E19" s="84">
        <v>10.66908007</v>
      </c>
      <c r="F19" s="84">
        <v>11.16908007</v>
      </c>
      <c r="G19" s="84">
        <v>10.66908007</v>
      </c>
      <c r="H19" s="84">
        <v>10.400964370000001</v>
      </c>
      <c r="I19" s="84">
        <v>10.13284867</v>
      </c>
      <c r="J19" s="84">
        <v>9.8647329690000003</v>
      </c>
      <c r="K19" s="84">
        <v>9.5966172699999994</v>
      </c>
      <c r="L19" s="84">
        <v>9.5966172699999994</v>
      </c>
      <c r="M19" s="84">
        <v>9.5966172699999994</v>
      </c>
      <c r="N19" s="84">
        <v>9.5966172699999994</v>
      </c>
      <c r="O19" s="84">
        <v>9.676160286</v>
      </c>
      <c r="P19" s="84">
        <v>9.676160286</v>
      </c>
      <c r="Q19" s="84">
        <v>9.676160286</v>
      </c>
      <c r="R19" s="84">
        <v>9.676160286</v>
      </c>
      <c r="S19" s="84">
        <v>9.676160286</v>
      </c>
      <c r="T19" s="84">
        <v>9.676160286</v>
      </c>
      <c r="U19" s="84">
        <v>9.676160286</v>
      </c>
      <c r="V19" s="84">
        <v>9.676160286</v>
      </c>
      <c r="W19" s="84">
        <v>9.676160286</v>
      </c>
      <c r="X19" s="84">
        <v>9.676160286</v>
      </c>
      <c r="Y19" s="84">
        <v>9.676160286</v>
      </c>
      <c r="Z19" s="84">
        <v>9.676160286</v>
      </c>
      <c r="AA19" s="27"/>
    </row>
    <row r="20" spans="1:27" ht="15" thickBot="1" x14ac:dyDescent="0.25">
      <c r="A20" s="27"/>
      <c r="B20" s="283" t="s">
        <v>166</v>
      </c>
      <c r="C20" s="99">
        <v>9.5667067330000002</v>
      </c>
      <c r="D20" s="99">
        <v>9.5667067330000002</v>
      </c>
      <c r="E20" s="99">
        <v>9.5667067330000002</v>
      </c>
      <c r="F20" s="99">
        <v>9.5667067330000002</v>
      </c>
      <c r="G20" s="99">
        <v>9.5667067330000002</v>
      </c>
      <c r="H20" s="99">
        <v>9.2125664999999994</v>
      </c>
      <c r="I20" s="99">
        <v>8.8584262660000004</v>
      </c>
      <c r="J20" s="99">
        <v>8.5042860319999996</v>
      </c>
      <c r="K20" s="99">
        <v>8.1501457980000005</v>
      </c>
      <c r="L20" s="99">
        <v>8.1503027259999996</v>
      </c>
      <c r="M20" s="99">
        <v>8.1506334079999991</v>
      </c>
      <c r="N20" s="99">
        <v>8.1505660330000005</v>
      </c>
      <c r="O20" s="99">
        <v>8.1503238000000007</v>
      </c>
      <c r="P20" s="99">
        <v>9.1658308829999999</v>
      </c>
      <c r="Q20" s="99">
        <v>9.1657588820000004</v>
      </c>
      <c r="R20" s="99">
        <v>9.1657122270000002</v>
      </c>
      <c r="S20" s="99">
        <v>9.1657122270000002</v>
      </c>
      <c r="T20" s="99">
        <v>9.1656445800000004</v>
      </c>
      <c r="U20" s="99">
        <v>9.1656445800000004</v>
      </c>
      <c r="V20" s="99">
        <v>9.1656445800000004</v>
      </c>
      <c r="W20" s="99">
        <v>9.1656445800000004</v>
      </c>
      <c r="X20" s="99">
        <v>9.1656445800000004</v>
      </c>
      <c r="Y20" s="99">
        <v>9.1656445800000004</v>
      </c>
      <c r="Z20" s="99">
        <v>9.1656445800000004</v>
      </c>
      <c r="AA20" s="27"/>
    </row>
    <row r="21" spans="1:27" ht="15" thickBot="1" x14ac:dyDescent="0.25">
      <c r="A21" s="27"/>
      <c r="B21" s="283" t="s">
        <v>160</v>
      </c>
      <c r="C21" s="84">
        <v>9.5074047830000001</v>
      </c>
      <c r="D21" s="84">
        <v>10.00740478</v>
      </c>
      <c r="E21" s="84">
        <v>10.50740478</v>
      </c>
      <c r="F21" s="84">
        <v>11.00740478</v>
      </c>
      <c r="G21" s="84">
        <v>10.50740478</v>
      </c>
      <c r="H21" s="84">
        <v>10.27927146</v>
      </c>
      <c r="I21" s="84">
        <v>10.051138140000001</v>
      </c>
      <c r="J21" s="84">
        <v>9.823004826</v>
      </c>
      <c r="K21" s="84">
        <v>9.5948715070000006</v>
      </c>
      <c r="L21" s="84">
        <v>9.5948712599999997</v>
      </c>
      <c r="M21" s="84">
        <v>9.5949282599999997</v>
      </c>
      <c r="N21" s="84">
        <v>9.5948923500000003</v>
      </c>
      <c r="O21" s="84">
        <v>9.6744394830000005</v>
      </c>
      <c r="P21" s="84">
        <v>9.6744561769999997</v>
      </c>
      <c r="Q21" s="84">
        <v>9.6745212489999997</v>
      </c>
      <c r="R21" s="84">
        <v>9.6744729659999997</v>
      </c>
      <c r="S21" s="84">
        <v>9.674496327</v>
      </c>
      <c r="T21" s="84">
        <v>9.6745055719999993</v>
      </c>
      <c r="U21" s="84">
        <v>9.6745055719999993</v>
      </c>
      <c r="V21" s="84">
        <v>9.6745055719999993</v>
      </c>
      <c r="W21" s="84">
        <v>9.6745055719999993</v>
      </c>
      <c r="X21" s="84">
        <v>9.6745055719999993</v>
      </c>
      <c r="Y21" s="84">
        <v>9.6745055719999993</v>
      </c>
      <c r="Z21" s="84">
        <v>9.6745055719999993</v>
      </c>
      <c r="AA21" s="27"/>
    </row>
    <row r="22" spans="1:27" ht="15" thickBot="1" x14ac:dyDescent="0.25">
      <c r="A22" s="27"/>
      <c r="B22" s="283" t="s">
        <v>167</v>
      </c>
      <c r="C22" s="99">
        <v>10.66464272</v>
      </c>
      <c r="D22" s="99">
        <v>10.66464272</v>
      </c>
      <c r="E22" s="99">
        <v>10.66464272</v>
      </c>
      <c r="F22" s="99">
        <v>10.66464272</v>
      </c>
      <c r="G22" s="99">
        <v>10.66464272</v>
      </c>
      <c r="H22" s="99">
        <v>10.29319718</v>
      </c>
      <c r="I22" s="99">
        <v>9.9217516430000003</v>
      </c>
      <c r="J22" s="99">
        <v>9.5503061040000006</v>
      </c>
      <c r="K22" s="99">
        <v>9.1788605660000009</v>
      </c>
      <c r="L22" s="99">
        <v>9.1788605660000009</v>
      </c>
      <c r="M22" s="99">
        <v>9.1788605660000009</v>
      </c>
      <c r="N22" s="99">
        <v>9.1788605660000009</v>
      </c>
      <c r="O22" s="99">
        <v>9.1788605660000009</v>
      </c>
      <c r="P22" s="99">
        <v>9.1788605660000009</v>
      </c>
      <c r="Q22" s="99">
        <v>9.1788605660000009</v>
      </c>
      <c r="R22" s="99">
        <v>9.1788605660000009</v>
      </c>
      <c r="S22" s="99">
        <v>9.1788605660000009</v>
      </c>
      <c r="T22" s="99">
        <v>9.1788605660000009</v>
      </c>
      <c r="U22" s="99">
        <v>9.1788605660000009</v>
      </c>
      <c r="V22" s="99">
        <v>9.1788605660000009</v>
      </c>
      <c r="W22" s="99">
        <v>9.1788605660000009</v>
      </c>
      <c r="X22" s="99">
        <v>9.1788605660000009</v>
      </c>
      <c r="Y22" s="99">
        <v>9.1788605660000009</v>
      </c>
      <c r="Z22" s="99">
        <v>9.1788605660000009</v>
      </c>
      <c r="AA22" s="27"/>
    </row>
    <row r="23" spans="1:27" ht="15" thickBot="1" x14ac:dyDescent="0.25">
      <c r="A23" s="27"/>
      <c r="B23" s="283" t="s">
        <v>273</v>
      </c>
      <c r="C23" s="84">
        <v>9.8486060940000009</v>
      </c>
      <c r="D23" s="84">
        <v>10.348606090000001</v>
      </c>
      <c r="E23" s="84">
        <v>10.848606090000001</v>
      </c>
      <c r="F23" s="84">
        <v>11.348606090000001</v>
      </c>
      <c r="G23" s="84">
        <v>10.848606090000001</v>
      </c>
      <c r="H23" s="84">
        <v>10.502977039999999</v>
      </c>
      <c r="I23" s="84">
        <v>10.157348000000001</v>
      </c>
      <c r="J23" s="84">
        <v>9.8117189479999993</v>
      </c>
      <c r="K23" s="84">
        <v>9.466089899</v>
      </c>
      <c r="L23" s="84">
        <v>9.466089899</v>
      </c>
      <c r="M23" s="84">
        <v>9.466089899</v>
      </c>
      <c r="N23" s="84">
        <v>9.466089899</v>
      </c>
      <c r="O23" s="84">
        <v>9.5456329160000006</v>
      </c>
      <c r="P23" s="84">
        <v>9.5456329160000006</v>
      </c>
      <c r="Q23" s="84">
        <v>9.5456329160000006</v>
      </c>
      <c r="R23" s="84">
        <v>9.5456329160000006</v>
      </c>
      <c r="S23" s="84">
        <v>9.5456329160000006</v>
      </c>
      <c r="T23" s="84">
        <v>9.5456329160000006</v>
      </c>
      <c r="U23" s="84">
        <v>9.5456329160000006</v>
      </c>
      <c r="V23" s="84">
        <v>9.5456329160000006</v>
      </c>
      <c r="W23" s="84">
        <v>9.5456329160000006</v>
      </c>
      <c r="X23" s="84">
        <v>9.5456329160000006</v>
      </c>
      <c r="Y23" s="84">
        <v>9.5456329160000006</v>
      </c>
      <c r="Z23" s="84">
        <v>9.5456329160000006</v>
      </c>
      <c r="AA23" s="27"/>
    </row>
    <row r="24" spans="1:27" ht="15" thickBot="1" x14ac:dyDescent="0.25">
      <c r="A24" s="27"/>
      <c r="B24" s="283" t="s">
        <v>162</v>
      </c>
      <c r="C24" s="99">
        <v>9.6668699920000005</v>
      </c>
      <c r="D24" s="99">
        <v>10.16686999</v>
      </c>
      <c r="E24" s="99">
        <v>10.66686999</v>
      </c>
      <c r="F24" s="99">
        <v>11.16686999</v>
      </c>
      <c r="G24" s="99">
        <v>10.66686999</v>
      </c>
      <c r="H24" s="99">
        <v>10.398870369999999</v>
      </c>
      <c r="I24" s="99">
        <v>10.13087075</v>
      </c>
      <c r="J24" s="99">
        <v>9.8628711280000001</v>
      </c>
      <c r="K24" s="99">
        <v>9.5948715070000006</v>
      </c>
      <c r="L24" s="99">
        <v>9.5948712599999997</v>
      </c>
      <c r="M24" s="99">
        <v>9.5949282599999997</v>
      </c>
      <c r="N24" s="99">
        <v>9.5948923500000003</v>
      </c>
      <c r="O24" s="99">
        <v>9.6744394830000005</v>
      </c>
      <c r="P24" s="99">
        <v>9.6744561769999997</v>
      </c>
      <c r="Q24" s="99">
        <v>9.6745212489999997</v>
      </c>
      <c r="R24" s="99">
        <v>9.6744729659999997</v>
      </c>
      <c r="S24" s="99">
        <v>9.674496327</v>
      </c>
      <c r="T24" s="99">
        <v>9.6745055719999993</v>
      </c>
      <c r="U24" s="99">
        <v>9.6745055719999993</v>
      </c>
      <c r="V24" s="99">
        <v>9.6745055719999993</v>
      </c>
      <c r="W24" s="99">
        <v>9.6745055719999993</v>
      </c>
      <c r="X24" s="99">
        <v>9.6745055719999993</v>
      </c>
      <c r="Y24" s="99">
        <v>9.6745055719999993</v>
      </c>
      <c r="Z24" s="99">
        <v>9.6745055719999993</v>
      </c>
      <c r="AA24" s="27"/>
    </row>
    <row r="25" spans="1:27" ht="15" thickBot="1" x14ac:dyDescent="0.25">
      <c r="A25" s="27"/>
      <c r="B25" s="283" t="s">
        <v>150</v>
      </c>
      <c r="C25" s="84">
        <v>9.6409855740000001</v>
      </c>
      <c r="D25" s="84">
        <v>9.6409855740000001</v>
      </c>
      <c r="E25" s="84">
        <v>9.6409855740000001</v>
      </c>
      <c r="F25" s="84">
        <v>9.6409855740000001</v>
      </c>
      <c r="G25" s="84">
        <v>9.6409855740000001</v>
      </c>
      <c r="H25" s="84">
        <v>9.1434577180000005</v>
      </c>
      <c r="I25" s="84">
        <v>8.6459298619999991</v>
      </c>
      <c r="J25" s="84">
        <v>8.1484020059999995</v>
      </c>
      <c r="K25" s="84">
        <v>7.6508741489999998</v>
      </c>
      <c r="L25" s="84">
        <v>7.6742565020000004</v>
      </c>
      <c r="M25" s="84">
        <v>8.4576923080000004</v>
      </c>
      <c r="N25" s="84">
        <v>8.4576923080000004</v>
      </c>
      <c r="O25" s="84">
        <v>8.4576923080000004</v>
      </c>
      <c r="P25" s="84">
        <v>8.4576923080000004</v>
      </c>
      <c r="Q25" s="84">
        <v>8.4576923080000004</v>
      </c>
      <c r="R25" s="84">
        <v>8.4576923080000004</v>
      </c>
      <c r="S25" s="84">
        <v>8.4576923080000004</v>
      </c>
      <c r="T25" s="84">
        <v>8.4576923080000004</v>
      </c>
      <c r="U25" s="84">
        <v>8.4576923080000004</v>
      </c>
      <c r="V25" s="84">
        <v>8.4576923080000004</v>
      </c>
      <c r="W25" s="84">
        <v>8.4576923080000004</v>
      </c>
      <c r="X25" s="84">
        <v>8.4576923080000004</v>
      </c>
      <c r="Y25" s="84">
        <v>8.4576923080000004</v>
      </c>
      <c r="Z25" s="84">
        <v>8.4576923080000004</v>
      </c>
      <c r="AA25" s="27"/>
    </row>
    <row r="26" spans="1:27" ht="15" thickBot="1" x14ac:dyDescent="0.25">
      <c r="A26" s="27"/>
      <c r="B26" s="283" t="s">
        <v>168</v>
      </c>
      <c r="C26" s="99">
        <v>9.5667067330000002</v>
      </c>
      <c r="D26" s="99">
        <v>9.5667067330000002</v>
      </c>
      <c r="E26" s="99">
        <v>9.5667067330000002</v>
      </c>
      <c r="F26" s="99">
        <v>9.5667067330000002</v>
      </c>
      <c r="G26" s="99">
        <v>9.5667067330000002</v>
      </c>
      <c r="H26" s="99">
        <v>9.2125664999999994</v>
      </c>
      <c r="I26" s="99">
        <v>8.8584262660000004</v>
      </c>
      <c r="J26" s="99">
        <v>8.5042860319999996</v>
      </c>
      <c r="K26" s="99">
        <v>8.1501457980000005</v>
      </c>
      <c r="L26" s="99">
        <v>8.1503027259999996</v>
      </c>
      <c r="M26" s="99">
        <v>8.1506334079999991</v>
      </c>
      <c r="N26" s="99">
        <v>8.1505660330000005</v>
      </c>
      <c r="O26" s="99">
        <v>8.1503238000000007</v>
      </c>
      <c r="P26" s="99">
        <v>9.1658308829999999</v>
      </c>
      <c r="Q26" s="99">
        <v>9.1657588820000004</v>
      </c>
      <c r="R26" s="99">
        <v>9.1657122270000002</v>
      </c>
      <c r="S26" s="99">
        <v>9.1657122270000002</v>
      </c>
      <c r="T26" s="99">
        <v>9.1656445800000004</v>
      </c>
      <c r="U26" s="99">
        <v>9.1656445800000004</v>
      </c>
      <c r="V26" s="99">
        <v>9.1656445800000004</v>
      </c>
      <c r="W26" s="99">
        <v>9.1656445800000004</v>
      </c>
      <c r="X26" s="99">
        <v>9.1656445800000004</v>
      </c>
      <c r="Y26" s="99">
        <v>9.1656445800000004</v>
      </c>
      <c r="Z26" s="99">
        <v>9.1656445800000004</v>
      </c>
      <c r="AA26" s="27"/>
    </row>
    <row r="27" spans="1:27" ht="15" thickBot="1" x14ac:dyDescent="0.25">
      <c r="A27" s="27"/>
      <c r="B27" s="283" t="s">
        <v>169</v>
      </c>
      <c r="C27" s="84">
        <v>10.637786910000001</v>
      </c>
      <c r="D27" s="84">
        <v>10.637786910000001</v>
      </c>
      <c r="E27" s="84">
        <v>10.637786910000001</v>
      </c>
      <c r="F27" s="84">
        <v>10.637786910000001</v>
      </c>
      <c r="G27" s="84">
        <v>10.637786910000001</v>
      </c>
      <c r="H27" s="84">
        <v>10.265555320000001</v>
      </c>
      <c r="I27" s="84">
        <v>9.8933237359999993</v>
      </c>
      <c r="J27" s="84">
        <v>9.5210921509999995</v>
      </c>
      <c r="K27" s="84">
        <v>9.1488605659999997</v>
      </c>
      <c r="L27" s="84">
        <v>9.1488605659999997</v>
      </c>
      <c r="M27" s="84">
        <v>9.1488605659999997</v>
      </c>
      <c r="N27" s="84">
        <v>9.1488605659999997</v>
      </c>
      <c r="O27" s="84">
        <v>9.1488605659999997</v>
      </c>
      <c r="P27" s="84">
        <v>9.1488605659999997</v>
      </c>
      <c r="Q27" s="84">
        <v>9.1488605659999997</v>
      </c>
      <c r="R27" s="84">
        <v>9.1488605659999997</v>
      </c>
      <c r="S27" s="84">
        <v>9.1488605659999997</v>
      </c>
      <c r="T27" s="84">
        <v>9.1488605659999997</v>
      </c>
      <c r="U27" s="84">
        <v>9.1488605659999997</v>
      </c>
      <c r="V27" s="84">
        <v>9.1488605659999997</v>
      </c>
      <c r="W27" s="84">
        <v>9.1488605659999997</v>
      </c>
      <c r="X27" s="84">
        <v>9.1488605659999997</v>
      </c>
      <c r="Y27" s="84">
        <v>9.1488605659999997</v>
      </c>
      <c r="Z27" s="84">
        <v>9.1488605659999997</v>
      </c>
      <c r="AA27" s="27"/>
    </row>
    <row r="28" spans="1:27" ht="15" thickBot="1" x14ac:dyDescent="0.25">
      <c r="A28" s="27"/>
      <c r="B28" s="283" t="s">
        <v>170</v>
      </c>
      <c r="C28" s="99">
        <v>9.5667067330000002</v>
      </c>
      <c r="D28" s="99">
        <v>9.5667067330000002</v>
      </c>
      <c r="E28" s="99">
        <v>9.5667067330000002</v>
      </c>
      <c r="F28" s="99">
        <v>9.5667067330000002</v>
      </c>
      <c r="G28" s="99">
        <v>9.5667067330000002</v>
      </c>
      <c r="H28" s="99">
        <v>9.2125664999999994</v>
      </c>
      <c r="I28" s="99">
        <v>8.8584262660000004</v>
      </c>
      <c r="J28" s="99">
        <v>8.5042860319999996</v>
      </c>
      <c r="K28" s="99">
        <v>8.1501457980000005</v>
      </c>
      <c r="L28" s="99">
        <v>8.1503027259999996</v>
      </c>
      <c r="M28" s="99">
        <v>8.1506334079999991</v>
      </c>
      <c r="N28" s="99">
        <v>8.1505660330000005</v>
      </c>
      <c r="O28" s="99">
        <v>8.1503238000000007</v>
      </c>
      <c r="P28" s="99">
        <v>9.1658308829999999</v>
      </c>
      <c r="Q28" s="99">
        <v>9.1657588820000004</v>
      </c>
      <c r="R28" s="99">
        <v>9.1657122270000002</v>
      </c>
      <c r="S28" s="99">
        <v>9.1657122270000002</v>
      </c>
      <c r="T28" s="99">
        <v>9.1656445800000004</v>
      </c>
      <c r="U28" s="99">
        <v>9.1656445800000004</v>
      </c>
      <c r="V28" s="99">
        <v>9.1656445800000004</v>
      </c>
      <c r="W28" s="99">
        <v>9.1656445800000004</v>
      </c>
      <c r="X28" s="99">
        <v>9.1656445800000004</v>
      </c>
      <c r="Y28" s="99">
        <v>9.1656445800000004</v>
      </c>
      <c r="Z28" s="99">
        <v>9.1656445800000004</v>
      </c>
      <c r="AA28" s="27"/>
    </row>
    <row r="29" spans="1:27" ht="15" thickBot="1" x14ac:dyDescent="0.25">
      <c r="A29" s="27"/>
      <c r="B29" s="283" t="s">
        <v>151</v>
      </c>
      <c r="C29" s="84">
        <v>9</v>
      </c>
      <c r="D29" s="84">
        <v>9</v>
      </c>
      <c r="E29" s="84">
        <v>9</v>
      </c>
      <c r="F29" s="84">
        <v>9</v>
      </c>
      <c r="G29" s="84">
        <v>9</v>
      </c>
      <c r="H29" s="84">
        <v>8.433696436</v>
      </c>
      <c r="I29" s="84">
        <v>7.867392873</v>
      </c>
      <c r="J29" s="84">
        <v>7.301089309</v>
      </c>
      <c r="K29" s="84">
        <v>6.734785746</v>
      </c>
      <c r="L29" s="84">
        <v>6.734785746</v>
      </c>
      <c r="M29" s="84">
        <v>6.734785746</v>
      </c>
      <c r="N29" s="84">
        <v>6.734785746</v>
      </c>
      <c r="O29" s="84">
        <v>6.734785746</v>
      </c>
      <c r="P29" s="84">
        <v>7.75</v>
      </c>
      <c r="Q29" s="84">
        <v>7.75</v>
      </c>
      <c r="R29" s="84">
        <v>7.75</v>
      </c>
      <c r="S29" s="84">
        <v>7.75</v>
      </c>
      <c r="T29" s="84">
        <v>7.75</v>
      </c>
      <c r="U29" s="84">
        <v>7.75</v>
      </c>
      <c r="V29" s="84">
        <v>7.75</v>
      </c>
      <c r="W29" s="84">
        <v>7.75</v>
      </c>
      <c r="X29" s="84">
        <v>7.75</v>
      </c>
      <c r="Y29" s="84">
        <v>7.75</v>
      </c>
      <c r="Z29" s="84">
        <v>7.75</v>
      </c>
      <c r="AA29" s="27"/>
    </row>
    <row r="30" spans="1:27" ht="15" thickBot="1" x14ac:dyDescent="0.25">
      <c r="A30" s="27"/>
      <c r="B30" s="283" t="s">
        <v>143</v>
      </c>
      <c r="C30" s="99">
        <v>10.0132712</v>
      </c>
      <c r="D30" s="99">
        <v>10.00884746</v>
      </c>
      <c r="E30" s="99">
        <v>10.00884746</v>
      </c>
      <c r="F30" s="99">
        <v>10.00884746</v>
      </c>
      <c r="G30" s="99">
        <v>10.00884746</v>
      </c>
      <c r="H30" s="99">
        <v>9.7219168689999993</v>
      </c>
      <c r="I30" s="99">
        <v>9.4349862729999998</v>
      </c>
      <c r="J30" s="99">
        <v>9.1480556770000003</v>
      </c>
      <c r="K30" s="99">
        <v>8.8611250819999992</v>
      </c>
      <c r="L30" s="99">
        <v>8.8613945810000008</v>
      </c>
      <c r="M30" s="99">
        <v>8.8629805699999995</v>
      </c>
      <c r="N30" s="99">
        <v>8.8629209059999994</v>
      </c>
      <c r="O30" s="99">
        <v>8.8624044850000008</v>
      </c>
      <c r="P30" s="99">
        <v>9.1996344840000006</v>
      </c>
      <c r="Q30" s="99">
        <v>9.1997085629999997</v>
      </c>
      <c r="R30" s="99">
        <v>9.1997289710000008</v>
      </c>
      <c r="S30" s="99">
        <v>9.1997609209999993</v>
      </c>
      <c r="T30" s="99">
        <v>9.1998986350000003</v>
      </c>
      <c r="U30" s="99">
        <v>9.1998986350000003</v>
      </c>
      <c r="V30" s="99">
        <v>9.1998986350000003</v>
      </c>
      <c r="W30" s="99">
        <v>9.1998986350000003</v>
      </c>
      <c r="X30" s="99">
        <v>9.1998986350000003</v>
      </c>
      <c r="Y30" s="99">
        <v>9.1899719310000005</v>
      </c>
      <c r="Z30" s="99">
        <v>9.1899719310000005</v>
      </c>
      <c r="AA30" s="27"/>
    </row>
    <row r="31" spans="1:27" ht="15" thickBot="1" x14ac:dyDescent="0.25">
      <c r="A31" s="27"/>
      <c r="B31" s="283" t="s">
        <v>156</v>
      </c>
      <c r="C31" s="84">
        <v>9.5</v>
      </c>
      <c r="D31" s="84">
        <v>10</v>
      </c>
      <c r="E31" s="84">
        <v>10.5</v>
      </c>
      <c r="F31" s="84">
        <v>11</v>
      </c>
      <c r="G31" s="84">
        <v>10.5</v>
      </c>
      <c r="H31" s="84">
        <v>10.07201334</v>
      </c>
      <c r="I31" s="84">
        <v>9.6440266739999991</v>
      </c>
      <c r="J31" s="84">
        <v>9.2160400110000005</v>
      </c>
      <c r="K31" s="84">
        <v>8.788053348</v>
      </c>
      <c r="L31" s="84">
        <v>8.8114354549999998</v>
      </c>
      <c r="M31" s="84">
        <v>9.5949282599999997</v>
      </c>
      <c r="N31" s="84">
        <v>9.5948923500000003</v>
      </c>
      <c r="O31" s="84">
        <v>9.6744394830000005</v>
      </c>
      <c r="P31" s="84">
        <v>9.6744561769999997</v>
      </c>
      <c r="Q31" s="84">
        <v>9.6745212489999997</v>
      </c>
      <c r="R31" s="84">
        <v>9.6744729659999997</v>
      </c>
      <c r="S31" s="84">
        <v>9.674496327</v>
      </c>
      <c r="T31" s="84">
        <v>9.6745055719999993</v>
      </c>
      <c r="U31" s="84">
        <v>9.6745055719999993</v>
      </c>
      <c r="V31" s="84">
        <v>9.6745055719999993</v>
      </c>
      <c r="W31" s="84">
        <v>9.6745055719999993</v>
      </c>
      <c r="X31" s="84">
        <v>9.6745055719999993</v>
      </c>
      <c r="Y31" s="84">
        <v>9.6745055719999993</v>
      </c>
      <c r="Z31" s="84">
        <v>9.6745055719999993</v>
      </c>
      <c r="AA31" s="27"/>
    </row>
    <row r="32" spans="1:27" ht="15" thickBot="1" x14ac:dyDescent="0.25">
      <c r="A32" s="27"/>
      <c r="B32" s="283" t="s">
        <v>152</v>
      </c>
      <c r="C32" s="99">
        <v>9</v>
      </c>
      <c r="D32" s="99">
        <v>9</v>
      </c>
      <c r="E32" s="99">
        <v>9</v>
      </c>
      <c r="F32" s="99">
        <v>9</v>
      </c>
      <c r="G32" s="99">
        <v>9</v>
      </c>
      <c r="H32" s="99">
        <v>8.8644230769999997</v>
      </c>
      <c r="I32" s="99">
        <v>8.7288461539999993</v>
      </c>
      <c r="J32" s="99">
        <v>8.5932692310000007</v>
      </c>
      <c r="K32" s="99">
        <v>8.4576923080000004</v>
      </c>
      <c r="L32" s="99">
        <v>8.4576923080000004</v>
      </c>
      <c r="M32" s="99">
        <v>8.4576923080000004</v>
      </c>
      <c r="N32" s="99">
        <v>8.4576923080000004</v>
      </c>
      <c r="O32" s="99">
        <v>8.4576923080000004</v>
      </c>
      <c r="P32" s="99">
        <v>8.4576923080000004</v>
      </c>
      <c r="Q32" s="99">
        <v>8.4576923080000004</v>
      </c>
      <c r="R32" s="99">
        <v>8.4576923080000004</v>
      </c>
      <c r="S32" s="99">
        <v>8.4576923080000004</v>
      </c>
      <c r="T32" s="99">
        <v>8.4576923080000004</v>
      </c>
      <c r="U32" s="99">
        <v>8.4576923080000004</v>
      </c>
      <c r="V32" s="99">
        <v>8.4576923080000004</v>
      </c>
      <c r="W32" s="99">
        <v>8.4576923080000004</v>
      </c>
      <c r="X32" s="99">
        <v>8.4576923080000004</v>
      </c>
      <c r="Y32" s="99">
        <v>8.4576923080000004</v>
      </c>
      <c r="Z32" s="99">
        <v>8.4576923080000004</v>
      </c>
      <c r="AA32" s="27"/>
    </row>
    <row r="33" spans="1:27" ht="15" thickBot="1" x14ac:dyDescent="0.25">
      <c r="A33" s="27"/>
      <c r="B33" s="283" t="s">
        <v>144</v>
      </c>
      <c r="C33" s="84">
        <v>10.0132712</v>
      </c>
      <c r="D33" s="84">
        <v>10.0132712</v>
      </c>
      <c r="E33" s="84">
        <v>10.0132712</v>
      </c>
      <c r="F33" s="84">
        <v>10.0132712</v>
      </c>
      <c r="G33" s="84">
        <v>10.0132712</v>
      </c>
      <c r="H33" s="84">
        <v>9.8136505700000001</v>
      </c>
      <c r="I33" s="84">
        <v>9.6140299440000003</v>
      </c>
      <c r="J33" s="84">
        <v>9.4144093180000006</v>
      </c>
      <c r="K33" s="84">
        <v>9.2147886910000008</v>
      </c>
      <c r="L33" s="84">
        <v>9.2147886910000008</v>
      </c>
      <c r="M33" s="84">
        <v>9.2147886910000008</v>
      </c>
      <c r="N33" s="84">
        <v>9.2147886910000008</v>
      </c>
      <c r="O33" s="84">
        <v>9.2147886910000008</v>
      </c>
      <c r="P33" s="84">
        <v>9.2147886910000008</v>
      </c>
      <c r="Q33" s="84">
        <v>9.2147886910000008</v>
      </c>
      <c r="R33" s="84">
        <v>9.2147886910000008</v>
      </c>
      <c r="S33" s="84">
        <v>9.2147886910000008</v>
      </c>
      <c r="T33" s="84">
        <v>9.2147886910000008</v>
      </c>
      <c r="U33" s="84">
        <v>9.2147886910000008</v>
      </c>
      <c r="V33" s="84">
        <v>9.2147886910000008</v>
      </c>
      <c r="W33" s="84">
        <v>9.2147886910000008</v>
      </c>
      <c r="X33" s="84">
        <v>9.2147886910000008</v>
      </c>
      <c r="Y33" s="84">
        <v>9.2147886910000008</v>
      </c>
      <c r="Z33" s="84">
        <v>9.2147886910000008</v>
      </c>
      <c r="AA33" s="27"/>
    </row>
    <row r="34" spans="1:27" ht="15" thickBot="1" x14ac:dyDescent="0.25">
      <c r="A34" s="27"/>
      <c r="B34" s="283" t="s">
        <v>174</v>
      </c>
      <c r="C34" s="99">
        <v>10</v>
      </c>
      <c r="D34" s="99">
        <v>10</v>
      </c>
      <c r="E34" s="99">
        <v>10</v>
      </c>
      <c r="F34" s="99">
        <v>10</v>
      </c>
      <c r="G34" s="99">
        <v>10</v>
      </c>
      <c r="H34" s="99">
        <v>10.201198570000001</v>
      </c>
      <c r="I34" s="99">
        <v>10.40239714</v>
      </c>
      <c r="J34" s="99">
        <v>10.60359571</v>
      </c>
      <c r="K34" s="99">
        <v>10.804794279999999</v>
      </c>
      <c r="L34" s="99">
        <v>10.804794279999999</v>
      </c>
      <c r="M34" s="99">
        <v>10.804794279999999</v>
      </c>
      <c r="N34" s="99">
        <v>10.804794279999999</v>
      </c>
      <c r="O34" s="99">
        <v>10.804794279999999</v>
      </c>
      <c r="P34" s="99">
        <v>10.804794279999999</v>
      </c>
      <c r="Q34" s="99">
        <v>10.804794279999999</v>
      </c>
      <c r="R34" s="99">
        <v>10.804794279999999</v>
      </c>
      <c r="S34" s="99">
        <v>10.804794279999999</v>
      </c>
      <c r="T34" s="99">
        <v>10.804794279999999</v>
      </c>
      <c r="U34" s="99">
        <v>10.804794279999999</v>
      </c>
      <c r="V34" s="99">
        <v>10.804794279999999</v>
      </c>
      <c r="W34" s="99">
        <v>10.804794279999999</v>
      </c>
      <c r="X34" s="99">
        <v>10.804794279999999</v>
      </c>
      <c r="Y34" s="99">
        <v>10.804794279999999</v>
      </c>
      <c r="Z34" s="99">
        <v>10.804794279999999</v>
      </c>
      <c r="AA34" s="27"/>
    </row>
    <row r="35" spans="1:27" ht="15" thickBot="1" x14ac:dyDescent="0.25">
      <c r="A35" s="27"/>
      <c r="B35" s="283" t="s">
        <v>274</v>
      </c>
      <c r="C35" s="84">
        <v>9.5</v>
      </c>
      <c r="D35" s="84">
        <v>9.5</v>
      </c>
      <c r="E35" s="84">
        <v>9.5</v>
      </c>
      <c r="F35" s="84">
        <v>9.5</v>
      </c>
      <c r="G35" s="84">
        <v>9.5</v>
      </c>
      <c r="H35" s="84">
        <v>9.2146354739999996</v>
      </c>
      <c r="I35" s="84">
        <v>8.9292709469999991</v>
      </c>
      <c r="J35" s="84">
        <v>8.6439064210000005</v>
      </c>
      <c r="K35" s="84">
        <v>8.358541894</v>
      </c>
      <c r="L35" s="84">
        <v>8.3820811749999997</v>
      </c>
      <c r="M35" s="84">
        <v>9.1658476629999992</v>
      </c>
      <c r="N35" s="84">
        <v>9.1657802870000005</v>
      </c>
      <c r="O35" s="84">
        <v>9.1655380540000007</v>
      </c>
      <c r="P35" s="84">
        <v>9.1658308829999999</v>
      </c>
      <c r="Q35" s="84">
        <v>9.1657588820000004</v>
      </c>
      <c r="R35" s="84">
        <v>9.1657122270000002</v>
      </c>
      <c r="S35" s="84">
        <v>9.1657122270000002</v>
      </c>
      <c r="T35" s="84">
        <v>9.1656445800000004</v>
      </c>
      <c r="U35" s="84">
        <v>9.1656445800000004</v>
      </c>
      <c r="V35" s="84">
        <v>9.1656445800000004</v>
      </c>
      <c r="W35" s="84">
        <v>9.1656445800000004</v>
      </c>
      <c r="X35" s="84">
        <v>9.1656445800000004</v>
      </c>
      <c r="Y35" s="84">
        <v>9.1656445800000004</v>
      </c>
      <c r="Z35" s="84">
        <v>9.1656445800000004</v>
      </c>
      <c r="AA35" s="27"/>
    </row>
    <row r="36" spans="1:27" ht="15" thickBot="1" x14ac:dyDescent="0.25">
      <c r="A36" s="27"/>
      <c r="B36" s="283" t="s">
        <v>275</v>
      </c>
      <c r="C36" s="99">
        <v>9.9846925039999999</v>
      </c>
      <c r="D36" s="99">
        <v>9.9846925039999999</v>
      </c>
      <c r="E36" s="99">
        <v>9.9846925039999999</v>
      </c>
      <c r="F36" s="99">
        <v>9.9846925039999999</v>
      </c>
      <c r="G36" s="99">
        <v>9.9846925039999999</v>
      </c>
      <c r="H36" s="99">
        <v>8.9014988049999992</v>
      </c>
      <c r="I36" s="99">
        <v>7.8183051069999996</v>
      </c>
      <c r="J36" s="99">
        <v>6.7351114089999999</v>
      </c>
      <c r="K36" s="99">
        <v>5.6519177100000002</v>
      </c>
      <c r="L36" s="99">
        <v>5.6519177100000002</v>
      </c>
      <c r="M36" s="99">
        <v>5.6519177100000002</v>
      </c>
      <c r="N36" s="99">
        <v>5.6519177100000002</v>
      </c>
      <c r="O36" s="99">
        <v>5.6519177100000002</v>
      </c>
      <c r="P36" s="99">
        <v>5.6519177100000002</v>
      </c>
      <c r="Q36" s="99">
        <v>5.6519177100000002</v>
      </c>
      <c r="R36" s="99">
        <v>5.6519177100000002</v>
      </c>
      <c r="S36" s="99">
        <v>5.6519177100000002</v>
      </c>
      <c r="T36" s="99">
        <v>5.6519177100000002</v>
      </c>
      <c r="U36" s="99">
        <v>8.3940170940000005</v>
      </c>
      <c r="V36" s="99">
        <v>8.3940170940000005</v>
      </c>
      <c r="W36" s="99">
        <v>8.3940170940000005</v>
      </c>
      <c r="X36" s="99">
        <v>8.3940170940000005</v>
      </c>
      <c r="Y36" s="99">
        <v>8.3940170940000005</v>
      </c>
      <c r="Z36" s="99">
        <v>8.3940170940000005</v>
      </c>
      <c r="AA36" s="27"/>
    </row>
    <row r="37" spans="1:27" ht="15" thickBot="1" x14ac:dyDescent="0.25">
      <c r="A37" s="27"/>
      <c r="B37" s="283" t="s">
        <v>145</v>
      </c>
      <c r="C37" s="84">
        <v>10</v>
      </c>
      <c r="D37" s="84">
        <v>10</v>
      </c>
      <c r="E37" s="84">
        <v>10</v>
      </c>
      <c r="F37" s="84">
        <v>10</v>
      </c>
      <c r="G37" s="84">
        <v>10</v>
      </c>
      <c r="H37" s="84">
        <v>9.5384494659999994</v>
      </c>
      <c r="I37" s="84">
        <v>9.0768989310000006</v>
      </c>
      <c r="J37" s="84">
        <v>8.615348397</v>
      </c>
      <c r="K37" s="84">
        <v>8.1537978629999994</v>
      </c>
      <c r="L37" s="84">
        <v>8.1546063620000009</v>
      </c>
      <c r="M37" s="84">
        <v>8.1593643270000005</v>
      </c>
      <c r="N37" s="84">
        <v>8.1591853360000002</v>
      </c>
      <c r="O37" s="84">
        <v>8.1576360739999991</v>
      </c>
      <c r="P37" s="84">
        <v>9.1693260690000002</v>
      </c>
      <c r="Q37" s="84">
        <v>9.1695483069999995</v>
      </c>
      <c r="R37" s="84">
        <v>9.1696095320000008</v>
      </c>
      <c r="S37" s="84">
        <v>9.169705381</v>
      </c>
      <c r="T37" s="84">
        <v>9.1701185229999993</v>
      </c>
      <c r="U37" s="84">
        <v>9.1701185229999993</v>
      </c>
      <c r="V37" s="84">
        <v>9.1701185229999993</v>
      </c>
      <c r="W37" s="84">
        <v>9.1701185229999993</v>
      </c>
      <c r="X37" s="84">
        <v>9.1701185229999993</v>
      </c>
      <c r="Y37" s="84">
        <v>9.1403384110000001</v>
      </c>
      <c r="Z37" s="84">
        <v>9.1403384110000001</v>
      </c>
      <c r="AA37" s="27"/>
    </row>
    <row r="38" spans="1:27" ht="15" thickBot="1" x14ac:dyDescent="0.25">
      <c r="A38" s="27"/>
      <c r="B38" s="283" t="s">
        <v>163</v>
      </c>
      <c r="C38" s="99">
        <v>9.5096148589999991</v>
      </c>
      <c r="D38" s="99">
        <v>10.009614859999999</v>
      </c>
      <c r="E38" s="99">
        <v>10.509614859999999</v>
      </c>
      <c r="F38" s="99">
        <v>11.009614859999999</v>
      </c>
      <c r="G38" s="99">
        <v>10.509614859999999</v>
      </c>
      <c r="H38" s="99">
        <v>10.28136546</v>
      </c>
      <c r="I38" s="99">
        <v>10.053116060000001</v>
      </c>
      <c r="J38" s="99">
        <v>9.8248666670000002</v>
      </c>
      <c r="K38" s="99">
        <v>9.5966172699999994</v>
      </c>
      <c r="L38" s="99">
        <v>9.5966172699999994</v>
      </c>
      <c r="M38" s="99">
        <v>9.5966172699999994</v>
      </c>
      <c r="N38" s="99">
        <v>9.5966172699999994</v>
      </c>
      <c r="O38" s="99">
        <v>9.676160286</v>
      </c>
      <c r="P38" s="99">
        <v>9.676160286</v>
      </c>
      <c r="Q38" s="99">
        <v>9.676160286</v>
      </c>
      <c r="R38" s="99">
        <v>9.676160286</v>
      </c>
      <c r="S38" s="99">
        <v>9.676160286</v>
      </c>
      <c r="T38" s="99">
        <v>9.676160286</v>
      </c>
      <c r="U38" s="99">
        <v>9.676160286</v>
      </c>
      <c r="V38" s="99">
        <v>9.676160286</v>
      </c>
      <c r="W38" s="99">
        <v>9.676160286</v>
      </c>
      <c r="X38" s="99">
        <v>9.676160286</v>
      </c>
      <c r="Y38" s="99">
        <v>9.676160286</v>
      </c>
      <c r="Z38" s="99">
        <v>9.676160286</v>
      </c>
      <c r="AA38" s="27"/>
    </row>
    <row r="39" spans="1:27" ht="15" thickBot="1" x14ac:dyDescent="0.25">
      <c r="A39" s="27"/>
      <c r="B39" s="283" t="s">
        <v>155</v>
      </c>
      <c r="C39" s="84">
        <v>9.2245842279999994</v>
      </c>
      <c r="D39" s="84">
        <v>9.2245842279999994</v>
      </c>
      <c r="E39" s="84">
        <v>9.2245842279999994</v>
      </c>
      <c r="F39" s="84">
        <v>9.2245842279999994</v>
      </c>
      <c r="G39" s="84">
        <v>9.2245842279999994</v>
      </c>
      <c r="H39" s="84">
        <v>8.1413905300000007</v>
      </c>
      <c r="I39" s="84">
        <v>7.0581968310000001</v>
      </c>
      <c r="J39" s="84">
        <v>5.9750031330000004</v>
      </c>
      <c r="K39" s="84">
        <v>4.8918094339999998</v>
      </c>
      <c r="L39" s="84">
        <v>4.8918094339999998</v>
      </c>
      <c r="M39" s="84">
        <v>4.8918094339999998</v>
      </c>
      <c r="N39" s="84">
        <v>4.8918094339999998</v>
      </c>
      <c r="O39" s="84">
        <v>8.6999999999999993</v>
      </c>
      <c r="P39" s="84">
        <v>8.6999999999999993</v>
      </c>
      <c r="Q39" s="84">
        <v>8.6999999999999993</v>
      </c>
      <c r="R39" s="84">
        <v>8.6999999999999993</v>
      </c>
      <c r="S39" s="84">
        <v>8.6999999999999993</v>
      </c>
      <c r="T39" s="84">
        <v>8.6999999999999993</v>
      </c>
      <c r="U39" s="84">
        <v>8.6999999999999993</v>
      </c>
      <c r="V39" s="84">
        <v>8.6999999999999993</v>
      </c>
      <c r="W39" s="84">
        <v>8.6999999999999993</v>
      </c>
      <c r="X39" s="84">
        <v>8.6999999999999993</v>
      </c>
      <c r="Y39" s="84">
        <v>8.6999999999999993</v>
      </c>
      <c r="Z39" s="84">
        <v>8.6999999999999993</v>
      </c>
      <c r="AA39" s="27"/>
    </row>
    <row r="40" spans="1:27" ht="3" customHeight="1" thickBot="1" x14ac:dyDescent="0.25">
      <c r="A40" s="27"/>
      <c r="B40" s="301"/>
      <c r="C40" s="302"/>
      <c r="D40" s="302"/>
      <c r="E40" s="302"/>
      <c r="F40" s="302"/>
      <c r="G40" s="302"/>
      <c r="H40" s="302"/>
      <c r="I40" s="302"/>
      <c r="J40" s="302"/>
      <c r="K40" s="302"/>
      <c r="L40" s="302"/>
      <c r="M40" s="302"/>
      <c r="N40" s="302"/>
      <c r="O40" s="302"/>
      <c r="P40" s="302"/>
      <c r="Q40" s="302"/>
      <c r="R40" s="302"/>
      <c r="S40" s="302"/>
      <c r="T40" s="302"/>
      <c r="U40" s="302"/>
      <c r="V40" s="302"/>
      <c r="W40" s="302"/>
      <c r="X40" s="302"/>
      <c r="Y40" s="302"/>
      <c r="Z40" s="302"/>
      <c r="AA40" s="27"/>
    </row>
    <row r="41" spans="1:27" ht="15" thickBot="1" x14ac:dyDescent="0.25">
      <c r="A41" s="27"/>
      <c r="B41" s="283" t="s">
        <v>531</v>
      </c>
      <c r="C41" s="99">
        <v>9.354593355033348</v>
      </c>
      <c r="D41" s="99">
        <v>9.354593355033348</v>
      </c>
      <c r="E41" s="99">
        <v>9.354593355033348</v>
      </c>
      <c r="F41" s="99">
        <v>9.354593355033348</v>
      </c>
      <c r="G41" s="99">
        <v>9.354593355033348</v>
      </c>
      <c r="H41" s="99">
        <v>9.354593355033348</v>
      </c>
      <c r="I41" s="99">
        <v>8.8797608743609739</v>
      </c>
      <c r="J41" s="99">
        <v>8.4049283936886017</v>
      </c>
      <c r="K41" s="99">
        <v>7.9300959130162259</v>
      </c>
      <c r="L41" s="99">
        <v>7.4552634323438536</v>
      </c>
      <c r="M41" s="99">
        <v>7.4576016676379719</v>
      </c>
      <c r="N41" s="99">
        <v>7.5359452481835545</v>
      </c>
      <c r="O41" s="99">
        <v>7.5359452481835545</v>
      </c>
      <c r="P41" s="99">
        <v>7.9167643047490062</v>
      </c>
      <c r="Q41" s="99">
        <v>8.1198071556350619</v>
      </c>
      <c r="R41" s="99">
        <v>8.1198071556350619</v>
      </c>
      <c r="S41" s="99">
        <v>8.1198071556350619</v>
      </c>
      <c r="T41" s="99">
        <v>8.1198071556350619</v>
      </c>
      <c r="U41" s="99">
        <v>8.1198071556350619</v>
      </c>
      <c r="V41" s="99">
        <v>8.3940170940170944</v>
      </c>
      <c r="W41" s="99">
        <v>8.3940170940170944</v>
      </c>
      <c r="X41" s="99">
        <v>8.3940170940170944</v>
      </c>
      <c r="Y41" s="99">
        <v>8.3940170940170944</v>
      </c>
      <c r="Z41" s="99">
        <v>8.3940170940170944</v>
      </c>
      <c r="AA41" s="27"/>
    </row>
    <row r="42" spans="1:27" ht="15" thickBot="1" x14ac:dyDescent="0.25">
      <c r="A42" s="27"/>
      <c r="B42" s="283" t="s">
        <v>532</v>
      </c>
      <c r="C42" s="84">
        <v>10.00995339745586</v>
      </c>
      <c r="D42" s="84">
        <v>10.008847464405209</v>
      </c>
      <c r="E42" s="84">
        <v>10.008847464405209</v>
      </c>
      <c r="F42" s="84">
        <v>10.008847464405209</v>
      </c>
      <c r="G42" s="84">
        <v>10.008847464405209</v>
      </c>
      <c r="H42" s="84">
        <v>10.008847464405209</v>
      </c>
      <c r="I42" s="84">
        <v>9.7219168687110642</v>
      </c>
      <c r="J42" s="84">
        <v>9.4349862730169214</v>
      </c>
      <c r="K42" s="84">
        <v>9.1480556773227786</v>
      </c>
      <c r="L42" s="84">
        <v>8.861125081628634</v>
      </c>
      <c r="M42" s="84">
        <v>8.8613945813619157</v>
      </c>
      <c r="N42" s="84">
        <v>8.8629805697012731</v>
      </c>
      <c r="O42" s="84">
        <v>8.8629209060170453</v>
      </c>
      <c r="P42" s="84">
        <v>8.8624044853093</v>
      </c>
      <c r="Q42" s="84">
        <v>9.1996344836617396</v>
      </c>
      <c r="R42" s="84">
        <v>9.1997085629338837</v>
      </c>
      <c r="S42" s="84">
        <v>9.199728971389268</v>
      </c>
      <c r="T42" s="84">
        <v>9.1997609212484637</v>
      </c>
      <c r="U42" s="84">
        <v>9.1998986350659617</v>
      </c>
      <c r="V42" s="84">
        <v>9.1998986350659617</v>
      </c>
      <c r="W42" s="84">
        <v>9.1998986350659617</v>
      </c>
      <c r="X42" s="84">
        <v>9.1998986350659617</v>
      </c>
      <c r="Y42" s="84">
        <v>9.1998986350659617</v>
      </c>
      <c r="Z42" s="84">
        <v>9.1899719310172632</v>
      </c>
      <c r="AA42" s="27"/>
    </row>
    <row r="43" spans="1:27" ht="15" thickBot="1" x14ac:dyDescent="0.25">
      <c r="A43" s="27"/>
      <c r="B43" s="283" t="s">
        <v>533</v>
      </c>
      <c r="C43" s="99">
        <v>9.1100338405233146</v>
      </c>
      <c r="D43" s="99">
        <v>9.6100338405233146</v>
      </c>
      <c r="E43" s="99">
        <v>10.110033840523315</v>
      </c>
      <c r="F43" s="99">
        <v>10.610033840523315</v>
      </c>
      <c r="G43" s="99">
        <v>11.110033840523315</v>
      </c>
      <c r="H43" s="99">
        <v>10.610033840523315</v>
      </c>
      <c r="I43" s="99">
        <v>10.327223984757007</v>
      </c>
      <c r="J43" s="99">
        <v>10.044414128990699</v>
      </c>
      <c r="K43" s="99">
        <v>9.7616042732243873</v>
      </c>
      <c r="L43" s="99">
        <v>9.4787944174580776</v>
      </c>
      <c r="M43" s="99">
        <v>9.4817171190501561</v>
      </c>
      <c r="N43" s="99">
        <v>9.5796679696635678</v>
      </c>
      <c r="O43" s="99">
        <v>9.5796545034260863</v>
      </c>
      <c r="P43" s="99">
        <v>9.6591990637679785</v>
      </c>
      <c r="Q43" s="99">
        <v>9.6592053241538931</v>
      </c>
      <c r="R43" s="99">
        <v>9.6592297262336686</v>
      </c>
      <c r="S43" s="99">
        <v>9.6592116201236582</v>
      </c>
      <c r="T43" s="99">
        <v>9.6592203804984003</v>
      </c>
      <c r="U43" s="99">
        <v>9.6592238470794367</v>
      </c>
      <c r="V43" s="99">
        <v>9.6592238470794367</v>
      </c>
      <c r="W43" s="99">
        <v>9.6592238470794367</v>
      </c>
      <c r="X43" s="99">
        <v>9.6592238470794367</v>
      </c>
      <c r="Y43" s="99">
        <v>9.6592238470794367</v>
      </c>
      <c r="Z43" s="99">
        <v>9.6592238470794367</v>
      </c>
      <c r="AA43" s="27"/>
    </row>
    <row r="44" spans="1:27" ht="15" thickBot="1" x14ac:dyDescent="0.25">
      <c r="A44" s="27"/>
      <c r="B44" s="283" t="s">
        <v>534</v>
      </c>
      <c r="C44" s="84">
        <v>9.9247075460247416</v>
      </c>
      <c r="D44" s="84">
        <v>9.9247075460247416</v>
      </c>
      <c r="E44" s="84">
        <v>9.9247075460247416</v>
      </c>
      <c r="F44" s="84">
        <v>9.9247075460247416</v>
      </c>
      <c r="G44" s="84">
        <v>9.9247075460247416</v>
      </c>
      <c r="H44" s="84">
        <v>9.9247075460247416</v>
      </c>
      <c r="I44" s="84">
        <v>9.6052796442059467</v>
      </c>
      <c r="J44" s="84">
        <v>9.2858517423871554</v>
      </c>
      <c r="K44" s="84">
        <v>8.9664238405683605</v>
      </c>
      <c r="L44" s="84">
        <v>8.6469959387495692</v>
      </c>
      <c r="M44" s="84">
        <v>8.6522791990182171</v>
      </c>
      <c r="N44" s="84">
        <v>8.8265597572278267</v>
      </c>
      <c r="O44" s="84">
        <v>8.8265223262587273</v>
      </c>
      <c r="P44" s="84">
        <v>8.8263877523401479</v>
      </c>
      <c r="Q44" s="84">
        <v>9.1649551863532324</v>
      </c>
      <c r="R44" s="84">
        <v>9.164915186318126</v>
      </c>
      <c r="S44" s="84">
        <v>9.1648892667593422</v>
      </c>
      <c r="T44" s="84">
        <v>9.1648892667593422</v>
      </c>
      <c r="U44" s="84">
        <v>9.1648516847152059</v>
      </c>
      <c r="V44" s="84">
        <v>9.1648516847152059</v>
      </c>
      <c r="W44" s="84">
        <v>9.1648516847152059</v>
      </c>
      <c r="X44" s="84">
        <v>9.1648516847152059</v>
      </c>
      <c r="Y44" s="84">
        <v>9.1648516847152059</v>
      </c>
      <c r="Z44" s="84">
        <v>9.1648516847152059</v>
      </c>
      <c r="AA44" s="27"/>
    </row>
    <row r="45" spans="1:27" ht="15" thickBot="1" x14ac:dyDescent="0.25">
      <c r="A45" s="27"/>
      <c r="B45" s="283" t="s">
        <v>535</v>
      </c>
      <c r="C45" s="99">
        <v>10</v>
      </c>
      <c r="D45" s="99">
        <v>10</v>
      </c>
      <c r="E45" s="99">
        <v>10</v>
      </c>
      <c r="F45" s="99">
        <v>10</v>
      </c>
      <c r="G45" s="99">
        <v>10</v>
      </c>
      <c r="H45" s="99">
        <v>10</v>
      </c>
      <c r="I45" s="99">
        <v>10.201198568872988</v>
      </c>
      <c r="J45" s="99">
        <v>10.402397137745975</v>
      </c>
      <c r="K45" s="99">
        <v>10.603595706618963</v>
      </c>
      <c r="L45" s="99">
        <v>10.80479427549195</v>
      </c>
      <c r="M45" s="99">
        <v>10.80479427549195</v>
      </c>
      <c r="N45" s="99">
        <v>10.80479427549195</v>
      </c>
      <c r="O45" s="99">
        <v>10.80479427549195</v>
      </c>
      <c r="P45" s="99">
        <v>10.80479427549195</v>
      </c>
      <c r="Q45" s="99">
        <v>10.80479427549195</v>
      </c>
      <c r="R45" s="99">
        <v>10.80479427549195</v>
      </c>
      <c r="S45" s="99">
        <v>10.80479427549195</v>
      </c>
      <c r="T45" s="99">
        <v>10.80479427549195</v>
      </c>
      <c r="U45" s="99">
        <v>10.80479427549195</v>
      </c>
      <c r="V45" s="99">
        <v>10.80479427549195</v>
      </c>
      <c r="W45" s="99">
        <v>10.80479427549195</v>
      </c>
      <c r="X45" s="99">
        <v>10.80479427549195</v>
      </c>
      <c r="Y45" s="99">
        <v>10.80479427549195</v>
      </c>
      <c r="Z45" s="99">
        <v>10.80479427549195</v>
      </c>
      <c r="AA45" s="27"/>
    </row>
    <row r="46" spans="1:27"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spans="1:27" ht="17.25" thickBot="1" x14ac:dyDescent="0.3">
      <c r="A47" s="27"/>
      <c r="B47" s="287" t="s">
        <v>277</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spans="1:27" ht="33" customHeight="1" thickTop="1" thickBot="1" x14ac:dyDescent="0.25">
      <c r="A48" s="27"/>
      <c r="B48" s="293"/>
      <c r="C48" s="293" t="s">
        <v>9</v>
      </c>
      <c r="D48" s="293" t="s">
        <v>10</v>
      </c>
      <c r="E48" s="293" t="s">
        <v>11</v>
      </c>
      <c r="F48" s="293" t="s">
        <v>12</v>
      </c>
      <c r="G48" s="293" t="s">
        <v>13</v>
      </c>
      <c r="H48" s="293" t="s">
        <v>14</v>
      </c>
      <c r="I48" s="293" t="s">
        <v>15</v>
      </c>
      <c r="J48" s="293" t="s">
        <v>16</v>
      </c>
      <c r="K48" s="293" t="s">
        <v>17</v>
      </c>
      <c r="L48" s="293" t="s">
        <v>18</v>
      </c>
      <c r="M48" s="293" t="s">
        <v>19</v>
      </c>
      <c r="N48" s="293" t="s">
        <v>20</v>
      </c>
      <c r="O48" s="293" t="s">
        <v>3</v>
      </c>
      <c r="P48" s="293" t="s">
        <v>58</v>
      </c>
      <c r="Q48" s="293" t="s">
        <v>59</v>
      </c>
      <c r="R48" s="293" t="s">
        <v>60</v>
      </c>
      <c r="S48" s="293" t="s">
        <v>61</v>
      </c>
      <c r="T48" s="293" t="s">
        <v>62</v>
      </c>
      <c r="U48" s="293" t="s">
        <v>63</v>
      </c>
      <c r="V48" s="293" t="s">
        <v>64</v>
      </c>
      <c r="W48" s="293" t="s">
        <v>65</v>
      </c>
      <c r="X48" s="293" t="s">
        <v>66</v>
      </c>
      <c r="Y48" s="293" t="s">
        <v>67</v>
      </c>
      <c r="Z48" s="293" t="s">
        <v>68</v>
      </c>
      <c r="AA48" s="27"/>
    </row>
    <row r="49" spans="1:27" ht="15" thickBot="1" x14ac:dyDescent="0.25">
      <c r="A49" s="27"/>
      <c r="B49" s="283" t="s">
        <v>157</v>
      </c>
      <c r="C49" s="99">
        <v>10.50958456</v>
      </c>
      <c r="D49" s="99">
        <v>11.00958456</v>
      </c>
      <c r="E49" s="99">
        <v>11.50958456</v>
      </c>
      <c r="F49" s="99">
        <v>12.00958456</v>
      </c>
      <c r="G49" s="99">
        <v>11.50958456</v>
      </c>
      <c r="H49" s="99">
        <v>11.311938100000001</v>
      </c>
      <c r="I49" s="99">
        <v>11.11429165</v>
      </c>
      <c r="J49" s="99">
        <v>10.916645190000001</v>
      </c>
      <c r="K49" s="99">
        <v>10.718998729999999</v>
      </c>
      <c r="L49" s="99">
        <v>10.718998729999999</v>
      </c>
      <c r="M49" s="99">
        <v>10.718998729999999</v>
      </c>
      <c r="N49" s="99">
        <v>10.718998729999999</v>
      </c>
      <c r="O49" s="99">
        <v>10.79854175</v>
      </c>
      <c r="P49" s="99">
        <v>10.79854175</v>
      </c>
      <c r="Q49" s="99">
        <v>10.79854175</v>
      </c>
      <c r="R49" s="99">
        <v>10.79854175</v>
      </c>
      <c r="S49" s="99">
        <v>10.79854175</v>
      </c>
      <c r="T49" s="99">
        <v>10.79854175</v>
      </c>
      <c r="U49" s="99">
        <v>10.79854175</v>
      </c>
      <c r="V49" s="99">
        <v>10.79854175</v>
      </c>
      <c r="W49" s="99">
        <v>10.79854175</v>
      </c>
      <c r="X49" s="99">
        <v>10.79854175</v>
      </c>
      <c r="Y49" s="99">
        <v>10.79854175</v>
      </c>
      <c r="Z49" s="99">
        <v>10.79854175</v>
      </c>
      <c r="AA49" s="27"/>
    </row>
    <row r="50" spans="1:27" ht="15" thickBot="1" x14ac:dyDescent="0.25">
      <c r="A50" s="27"/>
      <c r="B50" s="283" t="s">
        <v>146</v>
      </c>
      <c r="C50" s="84">
        <v>10.691642229999999</v>
      </c>
      <c r="D50" s="84">
        <v>10.691642229999999</v>
      </c>
      <c r="E50" s="84">
        <v>10.691642229999999</v>
      </c>
      <c r="F50" s="84">
        <v>10.691642229999999</v>
      </c>
      <c r="G50" s="84">
        <v>10.691642229999999</v>
      </c>
      <c r="H50" s="84">
        <v>10.346856669999999</v>
      </c>
      <c r="I50" s="84">
        <v>10.002071109999999</v>
      </c>
      <c r="J50" s="84">
        <v>9.6572855559999997</v>
      </c>
      <c r="K50" s="84">
        <v>9.3125</v>
      </c>
      <c r="L50" s="84">
        <v>9.3125</v>
      </c>
      <c r="M50" s="84">
        <v>9.3125</v>
      </c>
      <c r="N50" s="84">
        <v>9.3125</v>
      </c>
      <c r="O50" s="84">
        <v>9.3125</v>
      </c>
      <c r="P50" s="84">
        <v>9.3125</v>
      </c>
      <c r="Q50" s="84">
        <v>9.3125</v>
      </c>
      <c r="R50" s="84">
        <v>9.3125</v>
      </c>
      <c r="S50" s="84">
        <v>9.3125</v>
      </c>
      <c r="T50" s="84">
        <v>9.3125</v>
      </c>
      <c r="U50" s="84">
        <v>9.3125</v>
      </c>
      <c r="V50" s="84">
        <v>9.3125</v>
      </c>
      <c r="W50" s="84">
        <v>9.3125</v>
      </c>
      <c r="X50" s="84">
        <v>9.3125</v>
      </c>
      <c r="Y50" s="84">
        <v>9.3125</v>
      </c>
      <c r="Z50" s="84">
        <v>9.3125</v>
      </c>
      <c r="AA50" s="27"/>
    </row>
    <row r="51" spans="1:27" ht="15" thickBot="1" x14ac:dyDescent="0.25">
      <c r="A51" s="27"/>
      <c r="B51" s="283" t="s">
        <v>409</v>
      </c>
      <c r="C51" s="99">
        <v>10.504320140000001</v>
      </c>
      <c r="D51" s="99">
        <v>10.504320140000001</v>
      </c>
      <c r="E51" s="99">
        <v>10.504320140000001</v>
      </c>
      <c r="F51" s="99">
        <v>10.504320140000001</v>
      </c>
      <c r="G51" s="99">
        <v>10.504320140000001</v>
      </c>
      <c r="H51" s="99">
        <v>10.17107629</v>
      </c>
      <c r="I51" s="99">
        <v>9.8378324339999992</v>
      </c>
      <c r="J51" s="99">
        <v>9.5045885800000001</v>
      </c>
      <c r="K51" s="99">
        <v>9.1713447269999993</v>
      </c>
      <c r="L51" s="99">
        <v>9.2015090070000003</v>
      </c>
      <c r="M51" s="99">
        <v>10.190062259999999</v>
      </c>
      <c r="N51" s="99">
        <v>10.18999488</v>
      </c>
      <c r="O51" s="99">
        <v>10.189752650000001</v>
      </c>
      <c r="P51" s="99">
        <v>10.19004548</v>
      </c>
      <c r="Q51" s="99">
        <v>10.189973480000001</v>
      </c>
      <c r="R51" s="99">
        <v>10.18992682</v>
      </c>
      <c r="S51" s="99">
        <v>10.18992682</v>
      </c>
      <c r="T51" s="99">
        <v>10.189859179999999</v>
      </c>
      <c r="U51" s="99">
        <v>10.189859179999999</v>
      </c>
      <c r="V51" s="99">
        <v>10.189859179999999</v>
      </c>
      <c r="W51" s="99">
        <v>10.189859179999999</v>
      </c>
      <c r="X51" s="99">
        <v>10.189859179999999</v>
      </c>
      <c r="Y51" s="99">
        <v>10.189859179999999</v>
      </c>
      <c r="Z51" s="99">
        <v>10.189859179999999</v>
      </c>
      <c r="AA51" s="27"/>
    </row>
    <row r="52" spans="1:27" ht="15" thickBot="1" x14ac:dyDescent="0.25">
      <c r="A52" s="27"/>
      <c r="B52" s="283" t="s">
        <v>173</v>
      </c>
      <c r="C52" s="84">
        <v>11</v>
      </c>
      <c r="D52" s="84">
        <v>11</v>
      </c>
      <c r="E52" s="84">
        <v>11</v>
      </c>
      <c r="F52" s="84">
        <v>11</v>
      </c>
      <c r="G52" s="84">
        <v>11</v>
      </c>
      <c r="H52" s="84">
        <v>11.20432357</v>
      </c>
      <c r="I52" s="84">
        <v>11.408647139999999</v>
      </c>
      <c r="J52" s="84">
        <v>11.612970710000001</v>
      </c>
      <c r="K52" s="84">
        <v>11.81729428</v>
      </c>
      <c r="L52" s="84">
        <v>11.81729428</v>
      </c>
      <c r="M52" s="84">
        <v>11.81729428</v>
      </c>
      <c r="N52" s="84">
        <v>11.81729428</v>
      </c>
      <c r="O52" s="84">
        <v>11.81729428</v>
      </c>
      <c r="P52" s="84">
        <v>11.81729428</v>
      </c>
      <c r="Q52" s="84">
        <v>11.81729428</v>
      </c>
      <c r="R52" s="84">
        <v>11.81729428</v>
      </c>
      <c r="S52" s="84">
        <v>11.81729428</v>
      </c>
      <c r="T52" s="84">
        <v>11.81729428</v>
      </c>
      <c r="U52" s="84">
        <v>11.81729428</v>
      </c>
      <c r="V52" s="84">
        <v>11.81729428</v>
      </c>
      <c r="W52" s="84">
        <v>11.81729428</v>
      </c>
      <c r="X52" s="84">
        <v>11.81729428</v>
      </c>
      <c r="Y52" s="84">
        <v>11.81729428</v>
      </c>
      <c r="Z52" s="84">
        <v>11.81729428</v>
      </c>
      <c r="AA52" s="27"/>
    </row>
    <row r="53" spans="1:27" ht="15" thickBot="1" x14ac:dyDescent="0.25">
      <c r="A53" s="27"/>
      <c r="B53" s="283" t="s">
        <v>147</v>
      </c>
      <c r="C53" s="99">
        <v>10.098778899999999</v>
      </c>
      <c r="D53" s="99">
        <v>10.098778899999999</v>
      </c>
      <c r="E53" s="99">
        <v>10.098778899999999</v>
      </c>
      <c r="F53" s="99">
        <v>10.098778899999999</v>
      </c>
      <c r="G53" s="99">
        <v>10.098778899999999</v>
      </c>
      <c r="H53" s="99">
        <v>9.9291322550000007</v>
      </c>
      <c r="I53" s="99">
        <v>9.7594856060000001</v>
      </c>
      <c r="J53" s="99">
        <v>9.5898389569999996</v>
      </c>
      <c r="K53" s="99">
        <v>9.4201923080000007</v>
      </c>
      <c r="L53" s="99">
        <v>9.4201923080000007</v>
      </c>
      <c r="M53" s="99">
        <v>9.4201923080000007</v>
      </c>
      <c r="N53" s="99">
        <v>9.4201923080000007</v>
      </c>
      <c r="O53" s="99">
        <v>9.4201923080000007</v>
      </c>
      <c r="P53" s="99">
        <v>9.4201923080000007</v>
      </c>
      <c r="Q53" s="99">
        <v>9.4201923080000007</v>
      </c>
      <c r="R53" s="99">
        <v>9.4201923080000007</v>
      </c>
      <c r="S53" s="99">
        <v>9.4201923080000007</v>
      </c>
      <c r="T53" s="99">
        <v>9.4201923080000007</v>
      </c>
      <c r="U53" s="99">
        <v>9.4201923080000007</v>
      </c>
      <c r="V53" s="99">
        <v>9.4201923080000007</v>
      </c>
      <c r="W53" s="99">
        <v>9.4201923080000007</v>
      </c>
      <c r="X53" s="99">
        <v>9.4201923080000007</v>
      </c>
      <c r="Y53" s="99">
        <v>9.4201923080000007</v>
      </c>
      <c r="Z53" s="99">
        <v>9.4201923080000007</v>
      </c>
      <c r="AA53" s="27"/>
    </row>
    <row r="54" spans="1:27" ht="15" thickBot="1" x14ac:dyDescent="0.25">
      <c r="A54" s="27"/>
      <c r="B54" s="283" t="s">
        <v>270</v>
      </c>
      <c r="C54" s="84">
        <v>10.098778899999999</v>
      </c>
      <c r="D54" s="84">
        <v>10.098778899999999</v>
      </c>
      <c r="E54" s="84">
        <v>10.098778899999999</v>
      </c>
      <c r="F54" s="84">
        <v>10.098778899999999</v>
      </c>
      <c r="G54" s="84">
        <v>10.098778899999999</v>
      </c>
      <c r="H54" s="84">
        <v>9.9291322550000007</v>
      </c>
      <c r="I54" s="84">
        <v>9.7594856060000001</v>
      </c>
      <c r="J54" s="84">
        <v>9.5898389569999996</v>
      </c>
      <c r="K54" s="84">
        <v>9.4201923080000007</v>
      </c>
      <c r="L54" s="84">
        <v>9.4201923080000007</v>
      </c>
      <c r="M54" s="84">
        <v>9.4201923080000007</v>
      </c>
      <c r="N54" s="84">
        <v>9.4201923080000007</v>
      </c>
      <c r="O54" s="84">
        <v>9.4201923080000007</v>
      </c>
      <c r="P54" s="84">
        <v>9.4201923080000007</v>
      </c>
      <c r="Q54" s="84">
        <v>9.4201923080000007</v>
      </c>
      <c r="R54" s="84">
        <v>9.4201923080000007</v>
      </c>
      <c r="S54" s="84">
        <v>9.4201923080000007</v>
      </c>
      <c r="T54" s="84">
        <v>9.4201923080000007</v>
      </c>
      <c r="U54" s="84">
        <v>9.4201923080000007</v>
      </c>
      <c r="V54" s="84">
        <v>9.4201923080000007</v>
      </c>
      <c r="W54" s="84">
        <v>9.4201923080000007</v>
      </c>
      <c r="X54" s="84">
        <v>9.4201923080000007</v>
      </c>
      <c r="Y54" s="84">
        <v>9.4201923080000007</v>
      </c>
      <c r="Z54" s="84">
        <v>9.4201923080000007</v>
      </c>
      <c r="AA54" s="27"/>
    </row>
    <row r="55" spans="1:27" ht="15" thickBot="1" x14ac:dyDescent="0.25">
      <c r="A55" s="27"/>
      <c r="B55" s="283" t="s">
        <v>142</v>
      </c>
      <c r="C55" s="99">
        <v>11.0132712</v>
      </c>
      <c r="D55" s="99">
        <v>11.0132712</v>
      </c>
      <c r="E55" s="99">
        <v>11.0132712</v>
      </c>
      <c r="F55" s="99">
        <v>11.0132712</v>
      </c>
      <c r="G55" s="99">
        <v>11.0132712</v>
      </c>
      <c r="H55" s="99">
        <v>10.81196418</v>
      </c>
      <c r="I55" s="99">
        <v>10.610657160000001</v>
      </c>
      <c r="J55" s="99">
        <v>10.409350140000001</v>
      </c>
      <c r="K55" s="99">
        <v>10.208043119999999</v>
      </c>
      <c r="L55" s="99">
        <v>10.208043119999999</v>
      </c>
      <c r="M55" s="99">
        <v>10.208043119999999</v>
      </c>
      <c r="N55" s="99">
        <v>10.208043119999999</v>
      </c>
      <c r="O55" s="99">
        <v>10.208043119999999</v>
      </c>
      <c r="P55" s="99">
        <v>10.208043119999999</v>
      </c>
      <c r="Q55" s="99">
        <v>10.208043119999999</v>
      </c>
      <c r="R55" s="99">
        <v>10.208043119999999</v>
      </c>
      <c r="S55" s="99">
        <v>10.208043119999999</v>
      </c>
      <c r="T55" s="99">
        <v>10.208043119999999</v>
      </c>
      <c r="U55" s="99">
        <v>10.208043119999999</v>
      </c>
      <c r="V55" s="99">
        <v>10.208043119999999</v>
      </c>
      <c r="W55" s="99">
        <v>10.208043119999999</v>
      </c>
      <c r="X55" s="99">
        <v>10.208043119999999</v>
      </c>
      <c r="Y55" s="99">
        <v>10.208043119999999</v>
      </c>
      <c r="Z55" s="99">
        <v>10.208043119999999</v>
      </c>
      <c r="AA55" s="27"/>
    </row>
    <row r="56" spans="1:27" ht="15" thickBot="1" x14ac:dyDescent="0.25">
      <c r="A56" s="27"/>
      <c r="B56" s="283" t="s">
        <v>148</v>
      </c>
      <c r="C56" s="84">
        <v>10.098778899999999</v>
      </c>
      <c r="D56" s="84">
        <v>10.098778899999999</v>
      </c>
      <c r="E56" s="84">
        <v>10.098778899999999</v>
      </c>
      <c r="F56" s="84">
        <v>10.098778899999999</v>
      </c>
      <c r="G56" s="84">
        <v>10.098778899999999</v>
      </c>
      <c r="H56" s="84">
        <v>9.9291322550000007</v>
      </c>
      <c r="I56" s="84">
        <v>9.7594856060000001</v>
      </c>
      <c r="J56" s="84">
        <v>9.5898389569999996</v>
      </c>
      <c r="K56" s="84">
        <v>9.4201923080000007</v>
      </c>
      <c r="L56" s="84">
        <v>9.4201923080000007</v>
      </c>
      <c r="M56" s="84">
        <v>9.4201923080000007</v>
      </c>
      <c r="N56" s="84">
        <v>9.4201923080000007</v>
      </c>
      <c r="O56" s="84">
        <v>9.4201923080000007</v>
      </c>
      <c r="P56" s="84">
        <v>9.4201923080000007</v>
      </c>
      <c r="Q56" s="84">
        <v>9.4201923080000007</v>
      </c>
      <c r="R56" s="84">
        <v>9.4201923080000007</v>
      </c>
      <c r="S56" s="84">
        <v>9.4201923080000007</v>
      </c>
      <c r="T56" s="84">
        <v>9.4201923080000007</v>
      </c>
      <c r="U56" s="84">
        <v>9.4201923080000007</v>
      </c>
      <c r="V56" s="84">
        <v>9.4201923080000007</v>
      </c>
      <c r="W56" s="84">
        <v>9.4201923080000007</v>
      </c>
      <c r="X56" s="84">
        <v>9.4201923080000007</v>
      </c>
      <c r="Y56" s="84">
        <v>9.4201923080000007</v>
      </c>
      <c r="Z56" s="84">
        <v>9.4201923080000007</v>
      </c>
      <c r="AA56" s="27"/>
    </row>
    <row r="57" spans="1:27" ht="15" thickBot="1" x14ac:dyDescent="0.25">
      <c r="A57" s="27"/>
      <c r="B57" s="283" t="s">
        <v>149</v>
      </c>
      <c r="C57" s="99">
        <v>10.707692310000001</v>
      </c>
      <c r="D57" s="99">
        <v>10.707692310000001</v>
      </c>
      <c r="E57" s="99">
        <v>10.707692310000001</v>
      </c>
      <c r="F57" s="99">
        <v>10.707692310000001</v>
      </c>
      <c r="G57" s="99">
        <v>10.707692310000001</v>
      </c>
      <c r="H57" s="99">
        <v>10.06584187</v>
      </c>
      <c r="I57" s="99">
        <v>9.4239914299999992</v>
      </c>
      <c r="J57" s="99">
        <v>8.7821409920000004</v>
      </c>
      <c r="K57" s="99">
        <v>8.1402905529999998</v>
      </c>
      <c r="L57" s="99">
        <v>8.1402905529999998</v>
      </c>
      <c r="M57" s="99">
        <v>8.1402905529999998</v>
      </c>
      <c r="N57" s="99">
        <v>8.1402905529999998</v>
      </c>
      <c r="O57" s="99">
        <v>8.1402905529999998</v>
      </c>
      <c r="P57" s="99">
        <v>9.4201923080000007</v>
      </c>
      <c r="Q57" s="99">
        <v>9.4201923080000007</v>
      </c>
      <c r="R57" s="99">
        <v>9.4201923080000007</v>
      </c>
      <c r="S57" s="99">
        <v>9.4201923080000007</v>
      </c>
      <c r="T57" s="99">
        <v>9.4201923080000007</v>
      </c>
      <c r="U57" s="99">
        <v>9.4201923080000007</v>
      </c>
      <c r="V57" s="99">
        <v>9.4201923080000007</v>
      </c>
      <c r="W57" s="99">
        <v>9.4201923080000007</v>
      </c>
      <c r="X57" s="99">
        <v>9.4201923080000007</v>
      </c>
      <c r="Y57" s="99">
        <v>9.4201923080000007</v>
      </c>
      <c r="Z57" s="99">
        <v>9.4201923080000007</v>
      </c>
      <c r="AA57" s="27"/>
    </row>
    <row r="58" spans="1:27" ht="15" thickBot="1" x14ac:dyDescent="0.25">
      <c r="A58" s="27"/>
      <c r="B58" s="283" t="s">
        <v>165</v>
      </c>
      <c r="C58" s="84">
        <v>10.5</v>
      </c>
      <c r="D58" s="84">
        <v>10.5</v>
      </c>
      <c r="E58" s="84">
        <v>10.5</v>
      </c>
      <c r="F58" s="84">
        <v>10.5</v>
      </c>
      <c r="G58" s="84">
        <v>10.5</v>
      </c>
      <c r="H58" s="84">
        <v>10.418268790000001</v>
      </c>
      <c r="I58" s="84">
        <v>10.33653758</v>
      </c>
      <c r="J58" s="84">
        <v>10.254806370000001</v>
      </c>
      <c r="K58" s="84">
        <v>10.17307516</v>
      </c>
      <c r="L58" s="84">
        <v>10.17307516</v>
      </c>
      <c r="M58" s="84">
        <v>10.17307516</v>
      </c>
      <c r="N58" s="84">
        <v>10.17307516</v>
      </c>
      <c r="O58" s="84">
        <v>10.17307516</v>
      </c>
      <c r="P58" s="84">
        <v>10.17307516</v>
      </c>
      <c r="Q58" s="84">
        <v>10.17307516</v>
      </c>
      <c r="R58" s="84">
        <v>10.17307516</v>
      </c>
      <c r="S58" s="84">
        <v>10.17307516</v>
      </c>
      <c r="T58" s="84">
        <v>10.17307516</v>
      </c>
      <c r="U58" s="84">
        <v>10.17307516</v>
      </c>
      <c r="V58" s="84">
        <v>10.17307516</v>
      </c>
      <c r="W58" s="84">
        <v>10.17307516</v>
      </c>
      <c r="X58" s="84">
        <v>10.17307516</v>
      </c>
      <c r="Y58" s="84">
        <v>10.17307516</v>
      </c>
      <c r="Z58" s="84">
        <v>10.17307516</v>
      </c>
      <c r="AA58" s="27"/>
    </row>
    <row r="59" spans="1:27" ht="15" thickBot="1" x14ac:dyDescent="0.25">
      <c r="A59" s="27"/>
      <c r="B59" s="283" t="s">
        <v>271</v>
      </c>
      <c r="C59" s="99">
        <v>10.686321019999999</v>
      </c>
      <c r="D59" s="99">
        <v>10.686321019999999</v>
      </c>
      <c r="E59" s="99">
        <v>10.686321019999999</v>
      </c>
      <c r="F59" s="99">
        <v>10.686321019999999</v>
      </c>
      <c r="G59" s="99">
        <v>10.686321019999999</v>
      </c>
      <c r="H59" s="99">
        <v>10.565509560000001</v>
      </c>
      <c r="I59" s="99">
        <v>10.444698089999999</v>
      </c>
      <c r="J59" s="99">
        <v>10.323886630000001</v>
      </c>
      <c r="K59" s="99">
        <v>10.203075159999999</v>
      </c>
      <c r="L59" s="99">
        <v>10.203075159999999</v>
      </c>
      <c r="M59" s="99">
        <v>10.203075159999999</v>
      </c>
      <c r="N59" s="99">
        <v>10.203075159999999</v>
      </c>
      <c r="O59" s="99">
        <v>10.203075159999999</v>
      </c>
      <c r="P59" s="99">
        <v>10.203075159999999</v>
      </c>
      <c r="Q59" s="99">
        <v>10.203075159999999</v>
      </c>
      <c r="R59" s="99">
        <v>10.203075159999999</v>
      </c>
      <c r="S59" s="99">
        <v>10.203075159999999</v>
      </c>
      <c r="T59" s="99">
        <v>10.203075159999999</v>
      </c>
      <c r="U59" s="99">
        <v>10.203075159999999</v>
      </c>
      <c r="V59" s="99">
        <v>10.203075159999999</v>
      </c>
      <c r="W59" s="99">
        <v>10.203075159999999</v>
      </c>
      <c r="X59" s="99">
        <v>10.203075159999999</v>
      </c>
      <c r="Y59" s="99">
        <v>10.203075159999999</v>
      </c>
      <c r="Z59" s="99">
        <v>10.203075159999999</v>
      </c>
      <c r="AA59" s="27"/>
    </row>
    <row r="60" spans="1:27" ht="15" thickBot="1" x14ac:dyDescent="0.25">
      <c r="A60" s="27"/>
      <c r="B60" s="283" t="s">
        <v>272</v>
      </c>
      <c r="C60" s="84">
        <v>10.669049770000001</v>
      </c>
      <c r="D60" s="84">
        <v>11.169049770000001</v>
      </c>
      <c r="E60" s="84">
        <v>11.669049770000001</v>
      </c>
      <c r="F60" s="84">
        <v>12.169049770000001</v>
      </c>
      <c r="G60" s="84">
        <v>11.669049770000001</v>
      </c>
      <c r="H60" s="84">
        <v>11.43153701</v>
      </c>
      <c r="I60" s="84">
        <v>11.19402425</v>
      </c>
      <c r="J60" s="84">
        <v>10.95651149</v>
      </c>
      <c r="K60" s="84">
        <v>10.718998729999999</v>
      </c>
      <c r="L60" s="84">
        <v>10.718998729999999</v>
      </c>
      <c r="M60" s="84">
        <v>10.718998729999999</v>
      </c>
      <c r="N60" s="84">
        <v>10.718998729999999</v>
      </c>
      <c r="O60" s="84">
        <v>10.79854175</v>
      </c>
      <c r="P60" s="84">
        <v>10.79854175</v>
      </c>
      <c r="Q60" s="84">
        <v>10.79854175</v>
      </c>
      <c r="R60" s="84">
        <v>10.79854175</v>
      </c>
      <c r="S60" s="84">
        <v>10.79854175</v>
      </c>
      <c r="T60" s="84">
        <v>10.79854175</v>
      </c>
      <c r="U60" s="84">
        <v>10.79854175</v>
      </c>
      <c r="V60" s="84">
        <v>10.79854175</v>
      </c>
      <c r="W60" s="84">
        <v>10.79854175</v>
      </c>
      <c r="X60" s="84">
        <v>10.79854175</v>
      </c>
      <c r="Y60" s="84">
        <v>10.79854175</v>
      </c>
      <c r="Z60" s="84">
        <v>10.79854175</v>
      </c>
      <c r="AA60" s="27"/>
    </row>
    <row r="61" spans="1:27" ht="15" thickBot="1" x14ac:dyDescent="0.25">
      <c r="A61" s="27"/>
      <c r="B61" s="283" t="s">
        <v>166</v>
      </c>
      <c r="C61" s="99">
        <v>10.57099657</v>
      </c>
      <c r="D61" s="99">
        <v>10.57099657</v>
      </c>
      <c r="E61" s="99">
        <v>10.57099657</v>
      </c>
      <c r="F61" s="99">
        <v>10.57099657</v>
      </c>
      <c r="G61" s="99">
        <v>10.57099657</v>
      </c>
      <c r="H61" s="99">
        <v>10.15566565</v>
      </c>
      <c r="I61" s="99">
        <v>9.7403347339999993</v>
      </c>
      <c r="J61" s="99">
        <v>9.3250038150000005</v>
      </c>
      <c r="K61" s="99">
        <v>8.9096728949999999</v>
      </c>
      <c r="L61" s="99">
        <v>8.9098298230000008</v>
      </c>
      <c r="M61" s="99">
        <v>8.9101605050000003</v>
      </c>
      <c r="N61" s="99">
        <v>8.9100931299999999</v>
      </c>
      <c r="O61" s="99">
        <v>8.909850896</v>
      </c>
      <c r="P61" s="99">
        <v>10.19004548</v>
      </c>
      <c r="Q61" s="99">
        <v>10.189973480000001</v>
      </c>
      <c r="R61" s="99">
        <v>10.18992682</v>
      </c>
      <c r="S61" s="99">
        <v>10.18992682</v>
      </c>
      <c r="T61" s="99">
        <v>10.189859179999999</v>
      </c>
      <c r="U61" s="99">
        <v>10.189859179999999</v>
      </c>
      <c r="V61" s="99">
        <v>10.189859179999999</v>
      </c>
      <c r="W61" s="99">
        <v>10.189859179999999</v>
      </c>
      <c r="X61" s="99">
        <v>10.189859179999999</v>
      </c>
      <c r="Y61" s="99">
        <v>10.189859179999999</v>
      </c>
      <c r="Z61" s="99">
        <v>10.189859179999999</v>
      </c>
      <c r="AA61" s="27"/>
    </row>
    <row r="62" spans="1:27" ht="15" thickBot="1" x14ac:dyDescent="0.25">
      <c r="A62" s="27"/>
      <c r="B62" s="283" t="s">
        <v>160</v>
      </c>
      <c r="C62" s="84">
        <v>10.507374479999999</v>
      </c>
      <c r="D62" s="84">
        <v>11.007374479999999</v>
      </c>
      <c r="E62" s="84">
        <v>11.507374479999999</v>
      </c>
      <c r="F62" s="84">
        <v>12.007374479999999</v>
      </c>
      <c r="G62" s="84">
        <v>11.507374479999999</v>
      </c>
      <c r="H62" s="84">
        <v>11.309844099999999</v>
      </c>
      <c r="I62" s="84">
        <v>11.11231373</v>
      </c>
      <c r="J62" s="84">
        <v>10.91478335</v>
      </c>
      <c r="K62" s="84">
        <v>10.717252970000001</v>
      </c>
      <c r="L62" s="84">
        <v>10.717252719999999</v>
      </c>
      <c r="M62" s="84">
        <v>10.717309719999999</v>
      </c>
      <c r="N62" s="84">
        <v>10.71727381</v>
      </c>
      <c r="O62" s="84">
        <v>10.796820950000001</v>
      </c>
      <c r="P62" s="84">
        <v>10.79683764</v>
      </c>
      <c r="Q62" s="84">
        <v>10.796902709999999</v>
      </c>
      <c r="R62" s="84">
        <v>10.79685443</v>
      </c>
      <c r="S62" s="84">
        <v>10.79687779</v>
      </c>
      <c r="T62" s="84">
        <v>10.79688704</v>
      </c>
      <c r="U62" s="84">
        <v>10.79688704</v>
      </c>
      <c r="V62" s="84">
        <v>10.79688704</v>
      </c>
      <c r="W62" s="84">
        <v>10.79688704</v>
      </c>
      <c r="X62" s="84">
        <v>10.79688704</v>
      </c>
      <c r="Y62" s="84">
        <v>10.79688704</v>
      </c>
      <c r="Z62" s="84">
        <v>10.79688704</v>
      </c>
      <c r="AA62" s="27"/>
    </row>
    <row r="63" spans="1:27" ht="15" thickBot="1" x14ac:dyDescent="0.25">
      <c r="A63" s="27"/>
      <c r="B63" s="283" t="s">
        <v>167</v>
      </c>
      <c r="C63" s="99">
        <v>10.526855810000001</v>
      </c>
      <c r="D63" s="99">
        <v>10.526855810000001</v>
      </c>
      <c r="E63" s="99">
        <v>10.526855810000001</v>
      </c>
      <c r="F63" s="99">
        <v>10.526855810000001</v>
      </c>
      <c r="G63" s="99">
        <v>10.526855810000001</v>
      </c>
      <c r="H63" s="99">
        <v>10.44591065</v>
      </c>
      <c r="I63" s="99">
        <v>10.364965489999999</v>
      </c>
      <c r="J63" s="99">
        <v>10.284020330000001</v>
      </c>
      <c r="K63" s="99">
        <v>10.203075159999999</v>
      </c>
      <c r="L63" s="99">
        <v>10.203075159999999</v>
      </c>
      <c r="M63" s="99">
        <v>10.203075159999999</v>
      </c>
      <c r="N63" s="99">
        <v>10.203075159999999</v>
      </c>
      <c r="O63" s="99">
        <v>10.203075159999999</v>
      </c>
      <c r="P63" s="99">
        <v>10.203075159999999</v>
      </c>
      <c r="Q63" s="99">
        <v>10.203075159999999</v>
      </c>
      <c r="R63" s="99">
        <v>10.203075159999999</v>
      </c>
      <c r="S63" s="99">
        <v>10.203075159999999</v>
      </c>
      <c r="T63" s="99">
        <v>10.203075159999999</v>
      </c>
      <c r="U63" s="99">
        <v>10.203075159999999</v>
      </c>
      <c r="V63" s="99">
        <v>10.203075159999999</v>
      </c>
      <c r="W63" s="99">
        <v>10.203075159999999</v>
      </c>
      <c r="X63" s="99">
        <v>10.203075159999999</v>
      </c>
      <c r="Y63" s="99">
        <v>10.203075159999999</v>
      </c>
      <c r="Z63" s="99">
        <v>10.203075159999999</v>
      </c>
      <c r="AA63" s="27"/>
    </row>
    <row r="64" spans="1:27" ht="15" thickBot="1" x14ac:dyDescent="0.25">
      <c r="A64" s="27"/>
      <c r="B64" s="283" t="s">
        <v>273</v>
      </c>
      <c r="C64" s="84">
        <v>10.84857579</v>
      </c>
      <c r="D64" s="84">
        <v>11.34857579</v>
      </c>
      <c r="E64" s="84">
        <v>11.84857579</v>
      </c>
      <c r="F64" s="84">
        <v>12.34857579</v>
      </c>
      <c r="G64" s="84">
        <v>11.84857579</v>
      </c>
      <c r="H64" s="84">
        <v>11.53354968</v>
      </c>
      <c r="I64" s="84">
        <v>11.218523579999999</v>
      </c>
      <c r="J64" s="84">
        <v>10.90349747</v>
      </c>
      <c r="K64" s="84">
        <v>10.58847136</v>
      </c>
      <c r="L64" s="84">
        <v>10.58847136</v>
      </c>
      <c r="M64" s="84">
        <v>10.58847136</v>
      </c>
      <c r="N64" s="84">
        <v>10.58847136</v>
      </c>
      <c r="O64" s="84">
        <v>10.668014380000001</v>
      </c>
      <c r="P64" s="84">
        <v>10.668014380000001</v>
      </c>
      <c r="Q64" s="84">
        <v>10.668014380000001</v>
      </c>
      <c r="R64" s="84">
        <v>10.668014380000001</v>
      </c>
      <c r="S64" s="84">
        <v>10.668014380000001</v>
      </c>
      <c r="T64" s="84">
        <v>10.668014380000001</v>
      </c>
      <c r="U64" s="84">
        <v>10.668014380000001</v>
      </c>
      <c r="V64" s="84">
        <v>10.668014380000001</v>
      </c>
      <c r="W64" s="84">
        <v>10.668014380000001</v>
      </c>
      <c r="X64" s="84">
        <v>10.668014380000001</v>
      </c>
      <c r="Y64" s="84">
        <v>10.668014380000001</v>
      </c>
      <c r="Z64" s="84">
        <v>10.668014380000001</v>
      </c>
      <c r="AA64" s="27"/>
    </row>
    <row r="65" spans="1:27" ht="15" thickBot="1" x14ac:dyDescent="0.25">
      <c r="A65" s="27"/>
      <c r="B65" s="283" t="s">
        <v>162</v>
      </c>
      <c r="C65" s="99">
        <v>10.66683969</v>
      </c>
      <c r="D65" s="99">
        <v>11.16683969</v>
      </c>
      <c r="E65" s="99">
        <v>11.66683969</v>
      </c>
      <c r="F65" s="99">
        <v>12.16683969</v>
      </c>
      <c r="G65" s="99">
        <v>11.66683969</v>
      </c>
      <c r="H65" s="99">
        <v>11.42944301</v>
      </c>
      <c r="I65" s="99">
        <v>11.19204633</v>
      </c>
      <c r="J65" s="99">
        <v>10.95464965</v>
      </c>
      <c r="K65" s="99">
        <v>10.717252970000001</v>
      </c>
      <c r="L65" s="99">
        <v>10.717252719999999</v>
      </c>
      <c r="M65" s="99">
        <v>10.717309719999999</v>
      </c>
      <c r="N65" s="99">
        <v>10.71727381</v>
      </c>
      <c r="O65" s="99">
        <v>10.796820950000001</v>
      </c>
      <c r="P65" s="99">
        <v>10.79683764</v>
      </c>
      <c r="Q65" s="99">
        <v>10.796902709999999</v>
      </c>
      <c r="R65" s="99">
        <v>10.79685443</v>
      </c>
      <c r="S65" s="99">
        <v>10.79687779</v>
      </c>
      <c r="T65" s="99">
        <v>10.79688704</v>
      </c>
      <c r="U65" s="99">
        <v>10.79688704</v>
      </c>
      <c r="V65" s="99">
        <v>10.79688704</v>
      </c>
      <c r="W65" s="99">
        <v>10.79688704</v>
      </c>
      <c r="X65" s="99">
        <v>10.79688704</v>
      </c>
      <c r="Y65" s="99">
        <v>10.79688704</v>
      </c>
      <c r="Z65" s="99">
        <v>10.79688704</v>
      </c>
      <c r="AA65" s="27"/>
    </row>
    <row r="66" spans="1:27" ht="15" thickBot="1" x14ac:dyDescent="0.25">
      <c r="A66" s="27"/>
      <c r="B66" s="283" t="s">
        <v>150</v>
      </c>
      <c r="C66" s="84">
        <v>10.641015879999999</v>
      </c>
      <c r="D66" s="84">
        <v>10.641015879999999</v>
      </c>
      <c r="E66" s="84">
        <v>10.641015879999999</v>
      </c>
      <c r="F66" s="84">
        <v>10.641015879999999</v>
      </c>
      <c r="G66" s="84">
        <v>10.641015879999999</v>
      </c>
      <c r="H66" s="84">
        <v>10.0812525</v>
      </c>
      <c r="I66" s="84">
        <v>9.5214891300000009</v>
      </c>
      <c r="J66" s="84">
        <v>8.961725757</v>
      </c>
      <c r="K66" s="84">
        <v>8.4019623849999991</v>
      </c>
      <c r="L66" s="84">
        <v>8.4319697379999994</v>
      </c>
      <c r="M66" s="84">
        <v>9.4201923080000007</v>
      </c>
      <c r="N66" s="84">
        <v>9.4201923080000007</v>
      </c>
      <c r="O66" s="84">
        <v>9.4201923080000007</v>
      </c>
      <c r="P66" s="84">
        <v>9.4201923080000007</v>
      </c>
      <c r="Q66" s="84">
        <v>9.4201923080000007</v>
      </c>
      <c r="R66" s="84">
        <v>9.4201923080000007</v>
      </c>
      <c r="S66" s="84">
        <v>9.4201923080000007</v>
      </c>
      <c r="T66" s="84">
        <v>9.4201923080000007</v>
      </c>
      <c r="U66" s="84">
        <v>9.4201923080000007</v>
      </c>
      <c r="V66" s="84">
        <v>9.4201923080000007</v>
      </c>
      <c r="W66" s="84">
        <v>9.4201923080000007</v>
      </c>
      <c r="X66" s="84">
        <v>9.4201923080000007</v>
      </c>
      <c r="Y66" s="84">
        <v>9.4201923080000007</v>
      </c>
      <c r="Z66" s="84">
        <v>9.4201923080000007</v>
      </c>
      <c r="AA66" s="27"/>
    </row>
    <row r="67" spans="1:27" ht="15" thickBot="1" x14ac:dyDescent="0.25">
      <c r="A67" s="27"/>
      <c r="B67" s="283" t="s">
        <v>168</v>
      </c>
      <c r="C67" s="99">
        <v>10.57099657</v>
      </c>
      <c r="D67" s="99">
        <v>10.57099657</v>
      </c>
      <c r="E67" s="99">
        <v>10.57099657</v>
      </c>
      <c r="F67" s="99">
        <v>10.57099657</v>
      </c>
      <c r="G67" s="99">
        <v>10.57099657</v>
      </c>
      <c r="H67" s="99">
        <v>10.15566565</v>
      </c>
      <c r="I67" s="99">
        <v>9.7403347339999993</v>
      </c>
      <c r="J67" s="99">
        <v>9.3250038150000005</v>
      </c>
      <c r="K67" s="99">
        <v>8.9096728949999999</v>
      </c>
      <c r="L67" s="99">
        <v>8.9098298230000008</v>
      </c>
      <c r="M67" s="99">
        <v>8.9101605050000003</v>
      </c>
      <c r="N67" s="99">
        <v>8.9100931299999999</v>
      </c>
      <c r="O67" s="99">
        <v>8.909850896</v>
      </c>
      <c r="P67" s="99">
        <v>10.19004548</v>
      </c>
      <c r="Q67" s="99">
        <v>10.189973480000001</v>
      </c>
      <c r="R67" s="99">
        <v>10.18992682</v>
      </c>
      <c r="S67" s="99">
        <v>10.18992682</v>
      </c>
      <c r="T67" s="99">
        <v>10.189859179999999</v>
      </c>
      <c r="U67" s="99">
        <v>10.189859179999999</v>
      </c>
      <c r="V67" s="99">
        <v>10.189859179999999</v>
      </c>
      <c r="W67" s="99">
        <v>10.189859179999999</v>
      </c>
      <c r="X67" s="99">
        <v>10.189859179999999</v>
      </c>
      <c r="Y67" s="99">
        <v>10.189859179999999</v>
      </c>
      <c r="Z67" s="99">
        <v>10.189859179999999</v>
      </c>
      <c r="AA67" s="27"/>
    </row>
    <row r="68" spans="1:27" ht="15" thickBot="1" x14ac:dyDescent="0.25">
      <c r="A68" s="27"/>
      <c r="B68" s="283" t="s">
        <v>169</v>
      </c>
      <c r="C68" s="84">
        <v>10.5</v>
      </c>
      <c r="D68" s="84">
        <v>10.5</v>
      </c>
      <c r="E68" s="84">
        <v>10.5</v>
      </c>
      <c r="F68" s="84">
        <v>10.5</v>
      </c>
      <c r="G68" s="84">
        <v>10.5</v>
      </c>
      <c r="H68" s="84">
        <v>10.418268790000001</v>
      </c>
      <c r="I68" s="84">
        <v>10.33653758</v>
      </c>
      <c r="J68" s="84">
        <v>10.254806370000001</v>
      </c>
      <c r="K68" s="84">
        <v>10.17307516</v>
      </c>
      <c r="L68" s="84">
        <v>10.17307516</v>
      </c>
      <c r="M68" s="84">
        <v>10.17307516</v>
      </c>
      <c r="N68" s="84">
        <v>10.17307516</v>
      </c>
      <c r="O68" s="84">
        <v>10.17307516</v>
      </c>
      <c r="P68" s="84">
        <v>10.17307516</v>
      </c>
      <c r="Q68" s="84">
        <v>10.17307516</v>
      </c>
      <c r="R68" s="84">
        <v>10.17307516</v>
      </c>
      <c r="S68" s="84">
        <v>10.17307516</v>
      </c>
      <c r="T68" s="84">
        <v>10.17307516</v>
      </c>
      <c r="U68" s="84">
        <v>10.17307516</v>
      </c>
      <c r="V68" s="84">
        <v>10.17307516</v>
      </c>
      <c r="W68" s="84">
        <v>10.17307516</v>
      </c>
      <c r="X68" s="84">
        <v>10.17307516</v>
      </c>
      <c r="Y68" s="84">
        <v>10.17307516</v>
      </c>
      <c r="Z68" s="84">
        <v>10.17307516</v>
      </c>
      <c r="AA68" s="27"/>
    </row>
    <row r="69" spans="1:27" ht="15" thickBot="1" x14ac:dyDescent="0.25">
      <c r="A69" s="27"/>
      <c r="B69" s="283" t="s">
        <v>170</v>
      </c>
      <c r="C69" s="99">
        <v>10.57099657</v>
      </c>
      <c r="D69" s="99">
        <v>10.57099657</v>
      </c>
      <c r="E69" s="99">
        <v>10.57099657</v>
      </c>
      <c r="F69" s="99">
        <v>10.57099657</v>
      </c>
      <c r="G69" s="99">
        <v>10.57099657</v>
      </c>
      <c r="H69" s="99">
        <v>10.15566565</v>
      </c>
      <c r="I69" s="99">
        <v>9.7403347339999993</v>
      </c>
      <c r="J69" s="99">
        <v>9.3250038150000005</v>
      </c>
      <c r="K69" s="99">
        <v>8.9096728949999999</v>
      </c>
      <c r="L69" s="99">
        <v>8.9098298230000008</v>
      </c>
      <c r="M69" s="99">
        <v>8.9101605050000003</v>
      </c>
      <c r="N69" s="99">
        <v>8.9100931299999999</v>
      </c>
      <c r="O69" s="99">
        <v>8.909850896</v>
      </c>
      <c r="P69" s="99">
        <v>10.19004548</v>
      </c>
      <c r="Q69" s="99">
        <v>10.189973480000001</v>
      </c>
      <c r="R69" s="99">
        <v>10.18992682</v>
      </c>
      <c r="S69" s="99">
        <v>10.18992682</v>
      </c>
      <c r="T69" s="99">
        <v>10.189859179999999</v>
      </c>
      <c r="U69" s="99">
        <v>10.189859179999999</v>
      </c>
      <c r="V69" s="99">
        <v>10.189859179999999</v>
      </c>
      <c r="W69" s="99">
        <v>10.189859179999999</v>
      </c>
      <c r="X69" s="99">
        <v>10.189859179999999</v>
      </c>
      <c r="Y69" s="99">
        <v>10.189859179999999</v>
      </c>
      <c r="Z69" s="99">
        <v>10.189859179999999</v>
      </c>
      <c r="AA69" s="27"/>
    </row>
    <row r="70" spans="1:27" ht="15" thickBot="1" x14ac:dyDescent="0.25">
      <c r="A70" s="27"/>
      <c r="B70" s="283" t="s">
        <v>151</v>
      </c>
      <c r="C70" s="84">
        <v>10</v>
      </c>
      <c r="D70" s="84">
        <v>10</v>
      </c>
      <c r="E70" s="84">
        <v>10</v>
      </c>
      <c r="F70" s="84">
        <v>10</v>
      </c>
      <c r="G70" s="84">
        <v>10</v>
      </c>
      <c r="H70" s="84">
        <v>9.3581495609999994</v>
      </c>
      <c r="I70" s="84">
        <v>8.7162991230000006</v>
      </c>
      <c r="J70" s="84">
        <v>8.074448684</v>
      </c>
      <c r="K70" s="84">
        <v>7.4325982460000004</v>
      </c>
      <c r="L70" s="84">
        <v>7.4325982460000004</v>
      </c>
      <c r="M70" s="84">
        <v>7.4325982460000004</v>
      </c>
      <c r="N70" s="84">
        <v>7.4325982460000004</v>
      </c>
      <c r="O70" s="84">
        <v>7.4325982460000004</v>
      </c>
      <c r="P70" s="84">
        <v>8.7125000000000004</v>
      </c>
      <c r="Q70" s="84">
        <v>8.7125000000000004</v>
      </c>
      <c r="R70" s="84">
        <v>8.7125000000000004</v>
      </c>
      <c r="S70" s="84">
        <v>8.7125000000000004</v>
      </c>
      <c r="T70" s="84">
        <v>8.7125000000000004</v>
      </c>
      <c r="U70" s="84">
        <v>8.7125000000000004</v>
      </c>
      <c r="V70" s="84">
        <v>8.7125000000000004</v>
      </c>
      <c r="W70" s="84">
        <v>8.7125000000000004</v>
      </c>
      <c r="X70" s="84">
        <v>8.7125000000000004</v>
      </c>
      <c r="Y70" s="84">
        <v>8.7125000000000004</v>
      </c>
      <c r="Z70" s="84">
        <v>8.7125000000000004</v>
      </c>
      <c r="AA70" s="27"/>
    </row>
    <row r="71" spans="1:27" ht="15" thickBot="1" x14ac:dyDescent="0.25">
      <c r="A71" s="27"/>
      <c r="B71" s="283" t="s">
        <v>143</v>
      </c>
      <c r="C71" s="99">
        <v>11.0132712</v>
      </c>
      <c r="D71" s="99">
        <v>11.00884746</v>
      </c>
      <c r="E71" s="99">
        <v>11.00884746</v>
      </c>
      <c r="F71" s="99">
        <v>11.00884746</v>
      </c>
      <c r="G71" s="99">
        <v>11.00884746</v>
      </c>
      <c r="H71" s="99">
        <v>10.69817318</v>
      </c>
      <c r="I71" s="99">
        <v>10.387498900000001</v>
      </c>
      <c r="J71" s="99">
        <v>10.07682462</v>
      </c>
      <c r="K71" s="99">
        <v>9.7661503409999995</v>
      </c>
      <c r="L71" s="99">
        <v>9.7664198409999994</v>
      </c>
      <c r="M71" s="99">
        <v>9.7680058289999998</v>
      </c>
      <c r="N71" s="99">
        <v>9.7679461659999998</v>
      </c>
      <c r="O71" s="99">
        <v>9.7674297449999994</v>
      </c>
      <c r="P71" s="99">
        <v>10.192888910000001</v>
      </c>
      <c r="Q71" s="99">
        <v>10.19296299</v>
      </c>
      <c r="R71" s="99">
        <v>10.192983399999999</v>
      </c>
      <c r="S71" s="99">
        <v>10.19301535</v>
      </c>
      <c r="T71" s="99">
        <v>10.19315306</v>
      </c>
      <c r="U71" s="99">
        <v>10.19315306</v>
      </c>
      <c r="V71" s="99">
        <v>10.19315306</v>
      </c>
      <c r="W71" s="99">
        <v>10.19315306</v>
      </c>
      <c r="X71" s="99">
        <v>10.19315306</v>
      </c>
      <c r="Y71" s="99">
        <v>10.183226360000001</v>
      </c>
      <c r="Z71" s="99">
        <v>10.183226360000001</v>
      </c>
      <c r="AA71" s="27"/>
    </row>
    <row r="72" spans="1:27" ht="15" thickBot="1" x14ac:dyDescent="0.25">
      <c r="A72" s="27"/>
      <c r="B72" s="283" t="s">
        <v>156</v>
      </c>
      <c r="C72" s="84">
        <v>10.5</v>
      </c>
      <c r="D72" s="84">
        <v>11</v>
      </c>
      <c r="E72" s="84">
        <v>11.5</v>
      </c>
      <c r="F72" s="84">
        <v>12</v>
      </c>
      <c r="G72" s="84">
        <v>11.5</v>
      </c>
      <c r="H72" s="84">
        <v>11.04975576</v>
      </c>
      <c r="I72" s="84">
        <v>10.59951152</v>
      </c>
      <c r="J72" s="84">
        <v>10.149267289999999</v>
      </c>
      <c r="K72" s="84">
        <v>9.6990230470000007</v>
      </c>
      <c r="L72" s="84">
        <v>9.7290301540000002</v>
      </c>
      <c r="M72" s="84">
        <v>10.717309719999999</v>
      </c>
      <c r="N72" s="84">
        <v>10.71727381</v>
      </c>
      <c r="O72" s="84">
        <v>10.796820950000001</v>
      </c>
      <c r="P72" s="84">
        <v>10.79683764</v>
      </c>
      <c r="Q72" s="84">
        <v>10.796902709999999</v>
      </c>
      <c r="R72" s="84">
        <v>10.79685443</v>
      </c>
      <c r="S72" s="84">
        <v>10.79687779</v>
      </c>
      <c r="T72" s="84">
        <v>10.79688704</v>
      </c>
      <c r="U72" s="84">
        <v>10.79688704</v>
      </c>
      <c r="V72" s="84">
        <v>10.79688704</v>
      </c>
      <c r="W72" s="84">
        <v>10.79688704</v>
      </c>
      <c r="X72" s="84">
        <v>10.79688704</v>
      </c>
      <c r="Y72" s="84">
        <v>10.79688704</v>
      </c>
      <c r="Z72" s="84">
        <v>10.79688704</v>
      </c>
      <c r="AA72" s="27"/>
    </row>
    <row r="73" spans="1:27" ht="15" thickBot="1" x14ac:dyDescent="0.25">
      <c r="A73" s="27"/>
      <c r="B73" s="283" t="s">
        <v>152</v>
      </c>
      <c r="C73" s="99">
        <v>10</v>
      </c>
      <c r="D73" s="99">
        <v>10</v>
      </c>
      <c r="E73" s="99">
        <v>10</v>
      </c>
      <c r="F73" s="99">
        <v>10</v>
      </c>
      <c r="G73" s="99">
        <v>10</v>
      </c>
      <c r="H73" s="99">
        <v>9.8550480769999993</v>
      </c>
      <c r="I73" s="99">
        <v>9.7100961540000004</v>
      </c>
      <c r="J73" s="99">
        <v>9.5651442309999997</v>
      </c>
      <c r="K73" s="99">
        <v>9.4201923080000007</v>
      </c>
      <c r="L73" s="99">
        <v>9.4201923080000007</v>
      </c>
      <c r="M73" s="99">
        <v>9.4201923080000007</v>
      </c>
      <c r="N73" s="99">
        <v>9.4201923080000007</v>
      </c>
      <c r="O73" s="99">
        <v>9.4201923080000007</v>
      </c>
      <c r="P73" s="99">
        <v>9.4201923080000007</v>
      </c>
      <c r="Q73" s="99">
        <v>9.4201923080000007</v>
      </c>
      <c r="R73" s="99">
        <v>9.4201923080000007</v>
      </c>
      <c r="S73" s="99">
        <v>9.4201923080000007</v>
      </c>
      <c r="T73" s="99">
        <v>9.4201923080000007</v>
      </c>
      <c r="U73" s="99">
        <v>9.4201923080000007</v>
      </c>
      <c r="V73" s="99">
        <v>9.4201923080000007</v>
      </c>
      <c r="W73" s="99">
        <v>9.4201923080000007</v>
      </c>
      <c r="X73" s="99">
        <v>9.4201923080000007</v>
      </c>
      <c r="Y73" s="99">
        <v>9.4201923080000007</v>
      </c>
      <c r="Z73" s="99">
        <v>9.4201923080000007</v>
      </c>
      <c r="AA73" s="27"/>
    </row>
    <row r="74" spans="1:27" ht="15" thickBot="1" x14ac:dyDescent="0.25">
      <c r="A74" s="27"/>
      <c r="B74" s="283" t="s">
        <v>144</v>
      </c>
      <c r="C74" s="84">
        <v>11.0132712</v>
      </c>
      <c r="D74" s="84">
        <v>11.0132712</v>
      </c>
      <c r="E74" s="84">
        <v>11.0132712</v>
      </c>
      <c r="F74" s="84">
        <v>11.0132712</v>
      </c>
      <c r="G74" s="84">
        <v>11.0132712</v>
      </c>
      <c r="H74" s="84">
        <v>10.81196418</v>
      </c>
      <c r="I74" s="84">
        <v>10.610657160000001</v>
      </c>
      <c r="J74" s="84">
        <v>10.409350140000001</v>
      </c>
      <c r="K74" s="84">
        <v>10.208043119999999</v>
      </c>
      <c r="L74" s="84">
        <v>10.208043119999999</v>
      </c>
      <c r="M74" s="84">
        <v>10.208043119999999</v>
      </c>
      <c r="N74" s="84">
        <v>10.208043119999999</v>
      </c>
      <c r="O74" s="84">
        <v>10.208043119999999</v>
      </c>
      <c r="P74" s="84">
        <v>10.208043119999999</v>
      </c>
      <c r="Q74" s="84">
        <v>10.208043119999999</v>
      </c>
      <c r="R74" s="84">
        <v>10.208043119999999</v>
      </c>
      <c r="S74" s="84">
        <v>10.208043119999999</v>
      </c>
      <c r="T74" s="84">
        <v>10.208043119999999</v>
      </c>
      <c r="U74" s="84">
        <v>10.208043119999999</v>
      </c>
      <c r="V74" s="84">
        <v>10.208043119999999</v>
      </c>
      <c r="W74" s="84">
        <v>10.208043119999999</v>
      </c>
      <c r="X74" s="84">
        <v>10.208043119999999</v>
      </c>
      <c r="Y74" s="84">
        <v>10.208043119999999</v>
      </c>
      <c r="Z74" s="84">
        <v>10.208043119999999</v>
      </c>
      <c r="AA74" s="27"/>
    </row>
    <row r="75" spans="1:27" ht="15" thickBot="1" x14ac:dyDescent="0.25">
      <c r="A75" s="27"/>
      <c r="B75" s="283" t="s">
        <v>174</v>
      </c>
      <c r="C75" s="99">
        <v>11.5695186</v>
      </c>
      <c r="D75" s="99">
        <v>11.5695186</v>
      </c>
      <c r="E75" s="99">
        <v>11.5695186</v>
      </c>
      <c r="F75" s="99">
        <v>11.5695186</v>
      </c>
      <c r="G75" s="99">
        <v>11.5695186</v>
      </c>
      <c r="H75" s="99">
        <v>11.631462519999999</v>
      </c>
      <c r="I75" s="99">
        <v>11.69340644</v>
      </c>
      <c r="J75" s="99">
        <v>11.75535036</v>
      </c>
      <c r="K75" s="99">
        <v>11.81729428</v>
      </c>
      <c r="L75" s="99">
        <v>11.81729428</v>
      </c>
      <c r="M75" s="99">
        <v>11.81729428</v>
      </c>
      <c r="N75" s="99">
        <v>11.81729428</v>
      </c>
      <c r="O75" s="99">
        <v>11.81729428</v>
      </c>
      <c r="P75" s="99">
        <v>11.81729428</v>
      </c>
      <c r="Q75" s="99">
        <v>11.81729428</v>
      </c>
      <c r="R75" s="99">
        <v>11.81729428</v>
      </c>
      <c r="S75" s="99">
        <v>11.81729428</v>
      </c>
      <c r="T75" s="99">
        <v>11.81729428</v>
      </c>
      <c r="U75" s="99">
        <v>11.81729428</v>
      </c>
      <c r="V75" s="99">
        <v>11.81729428</v>
      </c>
      <c r="W75" s="99">
        <v>11.81729428</v>
      </c>
      <c r="X75" s="99">
        <v>11.81729428</v>
      </c>
      <c r="Y75" s="99">
        <v>11.81729428</v>
      </c>
      <c r="Z75" s="99">
        <v>11.81729428</v>
      </c>
      <c r="AA75" s="27"/>
    </row>
    <row r="76" spans="1:27" ht="15" thickBot="1" x14ac:dyDescent="0.25">
      <c r="A76" s="27"/>
      <c r="B76" s="283" t="s">
        <v>274</v>
      </c>
      <c r="C76" s="84">
        <v>10.504320140000001</v>
      </c>
      <c r="D76" s="84">
        <v>10.504320140000001</v>
      </c>
      <c r="E76" s="84">
        <v>10.504320140000001</v>
      </c>
      <c r="F76" s="84">
        <v>10.504320140000001</v>
      </c>
      <c r="G76" s="84">
        <v>10.504320140000001</v>
      </c>
      <c r="H76" s="84">
        <v>10.17107629</v>
      </c>
      <c r="I76" s="84">
        <v>9.8378324339999992</v>
      </c>
      <c r="J76" s="84">
        <v>9.5045885800000001</v>
      </c>
      <c r="K76" s="84">
        <v>9.1713447269999993</v>
      </c>
      <c r="L76" s="84">
        <v>9.2015090070000003</v>
      </c>
      <c r="M76" s="84">
        <v>10.190062259999999</v>
      </c>
      <c r="N76" s="84">
        <v>10.18999488</v>
      </c>
      <c r="O76" s="84">
        <v>10.189752650000001</v>
      </c>
      <c r="P76" s="84">
        <v>10.19004548</v>
      </c>
      <c r="Q76" s="84">
        <v>10.189973480000001</v>
      </c>
      <c r="R76" s="84">
        <v>10.18992682</v>
      </c>
      <c r="S76" s="84">
        <v>10.18992682</v>
      </c>
      <c r="T76" s="84">
        <v>10.189859179999999</v>
      </c>
      <c r="U76" s="84">
        <v>10.189859179999999</v>
      </c>
      <c r="V76" s="84">
        <v>10.189859179999999</v>
      </c>
      <c r="W76" s="84">
        <v>10.189859179999999</v>
      </c>
      <c r="X76" s="84">
        <v>10.189859179999999</v>
      </c>
      <c r="Y76" s="84">
        <v>10.189859179999999</v>
      </c>
      <c r="Z76" s="84">
        <v>10.189859179999999</v>
      </c>
      <c r="AA76" s="27"/>
    </row>
    <row r="77" spans="1:27" ht="15" thickBot="1" x14ac:dyDescent="0.25">
      <c r="A77" s="27"/>
      <c r="B77" s="283" t="s">
        <v>275</v>
      </c>
      <c r="C77" s="99">
        <v>10.9846925</v>
      </c>
      <c r="D77" s="99">
        <v>10.9846925</v>
      </c>
      <c r="E77" s="99">
        <v>10.9846925</v>
      </c>
      <c r="F77" s="99">
        <v>10.9846925</v>
      </c>
      <c r="G77" s="99">
        <v>10.9846925</v>
      </c>
      <c r="H77" s="99">
        <v>9.6514988049999992</v>
      </c>
      <c r="I77" s="99">
        <v>8.3183051070000005</v>
      </c>
      <c r="J77" s="99">
        <v>6.9851114089999999</v>
      </c>
      <c r="K77" s="99">
        <v>5.6519177100000002</v>
      </c>
      <c r="L77" s="99">
        <v>5.6519177100000002</v>
      </c>
      <c r="M77" s="99">
        <v>5.6519177100000002</v>
      </c>
      <c r="N77" s="99">
        <v>5.6519177100000002</v>
      </c>
      <c r="O77" s="99">
        <v>5.6519177100000002</v>
      </c>
      <c r="P77" s="99">
        <v>5.6519177100000002</v>
      </c>
      <c r="Q77" s="99">
        <v>5.6519177100000002</v>
      </c>
      <c r="R77" s="99">
        <v>5.6519177100000002</v>
      </c>
      <c r="S77" s="99">
        <v>5.6519177100000002</v>
      </c>
      <c r="T77" s="99">
        <v>9.3565170940000009</v>
      </c>
      <c r="U77" s="99">
        <v>9.3565170940000009</v>
      </c>
      <c r="V77" s="99">
        <v>9.3565170940000009</v>
      </c>
      <c r="W77" s="99">
        <v>9.3565170940000009</v>
      </c>
      <c r="X77" s="99">
        <v>9.3565170940000009</v>
      </c>
      <c r="Y77" s="99">
        <v>9.3565170940000009</v>
      </c>
      <c r="Z77" s="99">
        <v>9.3565170940000009</v>
      </c>
      <c r="AA77" s="27"/>
    </row>
    <row r="78" spans="1:27" ht="15" thickBot="1" x14ac:dyDescent="0.25">
      <c r="A78" s="27"/>
      <c r="B78" s="283" t="s">
        <v>145</v>
      </c>
      <c r="C78" s="84">
        <v>11</v>
      </c>
      <c r="D78" s="84">
        <v>11</v>
      </c>
      <c r="E78" s="84">
        <v>11</v>
      </c>
      <c r="F78" s="84">
        <v>11</v>
      </c>
      <c r="G78" s="84">
        <v>11</v>
      </c>
      <c r="H78" s="84">
        <v>10.470591199999999</v>
      </c>
      <c r="I78" s="84">
        <v>9.9411823940000001</v>
      </c>
      <c r="J78" s="84">
        <v>9.4117735919999994</v>
      </c>
      <c r="K78" s="84">
        <v>8.8823647890000004</v>
      </c>
      <c r="L78" s="84">
        <v>8.8831732880000001</v>
      </c>
      <c r="M78" s="84">
        <v>8.8879312529999996</v>
      </c>
      <c r="N78" s="84">
        <v>8.8877522619999993</v>
      </c>
      <c r="O78" s="84">
        <v>8.8862030000000001</v>
      </c>
      <c r="P78" s="84">
        <v>10.16258049</v>
      </c>
      <c r="Q78" s="84">
        <v>10.162802729999999</v>
      </c>
      <c r="R78" s="84">
        <v>10.162863959999999</v>
      </c>
      <c r="S78" s="84">
        <v>10.16295981</v>
      </c>
      <c r="T78" s="84">
        <v>10.163372949999999</v>
      </c>
      <c r="U78" s="84">
        <v>10.163372949999999</v>
      </c>
      <c r="V78" s="84">
        <v>10.163372949999999</v>
      </c>
      <c r="W78" s="84">
        <v>10.163372949999999</v>
      </c>
      <c r="X78" s="84">
        <v>10.163372949999999</v>
      </c>
      <c r="Y78" s="84">
        <v>10.13359284</v>
      </c>
      <c r="Z78" s="84">
        <v>10.13359284</v>
      </c>
      <c r="AA78" s="27"/>
    </row>
    <row r="79" spans="1:27" ht="15" thickBot="1" x14ac:dyDescent="0.25">
      <c r="A79" s="27"/>
      <c r="B79" s="283" t="s">
        <v>163</v>
      </c>
      <c r="C79" s="99">
        <v>10.50958456</v>
      </c>
      <c r="D79" s="99">
        <v>11.00958456</v>
      </c>
      <c r="E79" s="99">
        <v>11.50958456</v>
      </c>
      <c r="F79" s="99">
        <v>12.00958456</v>
      </c>
      <c r="G79" s="99">
        <v>11.50958456</v>
      </c>
      <c r="H79" s="99">
        <v>11.311938100000001</v>
      </c>
      <c r="I79" s="99">
        <v>11.11429165</v>
      </c>
      <c r="J79" s="99">
        <v>10.916645190000001</v>
      </c>
      <c r="K79" s="99">
        <v>10.718998729999999</v>
      </c>
      <c r="L79" s="99">
        <v>10.718998729999999</v>
      </c>
      <c r="M79" s="99">
        <v>10.718998729999999</v>
      </c>
      <c r="N79" s="99">
        <v>10.718998729999999</v>
      </c>
      <c r="O79" s="99">
        <v>10.79854175</v>
      </c>
      <c r="P79" s="99">
        <v>10.79854175</v>
      </c>
      <c r="Q79" s="99">
        <v>10.79854175</v>
      </c>
      <c r="R79" s="99">
        <v>10.79854175</v>
      </c>
      <c r="S79" s="99">
        <v>10.79854175</v>
      </c>
      <c r="T79" s="99">
        <v>10.79854175</v>
      </c>
      <c r="U79" s="99">
        <v>10.79854175</v>
      </c>
      <c r="V79" s="99">
        <v>10.79854175</v>
      </c>
      <c r="W79" s="99">
        <v>10.79854175</v>
      </c>
      <c r="X79" s="99">
        <v>10.79854175</v>
      </c>
      <c r="Y79" s="99">
        <v>10.79854175</v>
      </c>
      <c r="Z79" s="99">
        <v>10.79854175</v>
      </c>
      <c r="AA79" s="27"/>
    </row>
    <row r="80" spans="1:27" ht="15" thickBot="1" x14ac:dyDescent="0.25">
      <c r="A80" s="27"/>
      <c r="B80" s="283" t="s">
        <v>155</v>
      </c>
      <c r="C80" s="84">
        <v>10.22458423</v>
      </c>
      <c r="D80" s="84">
        <v>10.22458423</v>
      </c>
      <c r="E80" s="84">
        <v>10.22458423</v>
      </c>
      <c r="F80" s="84">
        <v>10.22458423</v>
      </c>
      <c r="G80" s="84">
        <v>10.22458423</v>
      </c>
      <c r="H80" s="84">
        <v>8.8913905300000007</v>
      </c>
      <c r="I80" s="84">
        <v>7.5581968310000001</v>
      </c>
      <c r="J80" s="84">
        <v>6.2250031330000004</v>
      </c>
      <c r="K80" s="84">
        <v>4.8918094339999998</v>
      </c>
      <c r="L80" s="84">
        <v>4.8918094339999998</v>
      </c>
      <c r="M80" s="84">
        <v>4.8918094339999998</v>
      </c>
      <c r="N80" s="84">
        <v>4.8918094339999998</v>
      </c>
      <c r="O80" s="84">
        <v>9.6624999999999996</v>
      </c>
      <c r="P80" s="84">
        <v>9.6624999999999996</v>
      </c>
      <c r="Q80" s="84">
        <v>9.6624999999999996</v>
      </c>
      <c r="R80" s="84">
        <v>9.6624999999999996</v>
      </c>
      <c r="S80" s="84">
        <v>9.6624999999999996</v>
      </c>
      <c r="T80" s="84">
        <v>9.6624999999999996</v>
      </c>
      <c r="U80" s="84">
        <v>9.6624999999999996</v>
      </c>
      <c r="V80" s="84">
        <v>9.6624999999999996</v>
      </c>
      <c r="W80" s="84">
        <v>9.6624999999999996</v>
      </c>
      <c r="X80" s="84">
        <v>9.6624999999999996</v>
      </c>
      <c r="Y80" s="84">
        <v>9.6624999999999996</v>
      </c>
      <c r="Z80" s="84">
        <v>9.6624999999999996</v>
      </c>
      <c r="AA80" s="27"/>
    </row>
    <row r="81" spans="1:27" ht="3" customHeight="1" thickBot="1" x14ac:dyDescent="0.25">
      <c r="A81" s="27"/>
      <c r="B81" s="301"/>
      <c r="C81" s="302"/>
      <c r="D81" s="302"/>
      <c r="E81" s="302"/>
      <c r="F81" s="302"/>
      <c r="G81" s="302"/>
      <c r="H81" s="302"/>
      <c r="I81" s="302"/>
      <c r="J81" s="302"/>
      <c r="K81" s="302"/>
      <c r="L81" s="302"/>
      <c r="M81" s="302"/>
      <c r="N81" s="302"/>
      <c r="O81" s="302"/>
      <c r="P81" s="302"/>
      <c r="Q81" s="302"/>
      <c r="R81" s="302"/>
      <c r="S81" s="302"/>
      <c r="T81" s="302"/>
      <c r="U81" s="302"/>
      <c r="V81" s="302"/>
      <c r="W81" s="302"/>
      <c r="X81" s="302"/>
      <c r="Y81" s="302"/>
      <c r="Z81" s="302"/>
      <c r="AA81" s="27"/>
    </row>
    <row r="82" spans="1:27" ht="15" thickBot="1" x14ac:dyDescent="0.25">
      <c r="A82" s="27"/>
      <c r="B82" s="283" t="s">
        <v>531</v>
      </c>
      <c r="C82" s="99">
        <v>10.354596385187072</v>
      </c>
      <c r="D82" s="99">
        <v>10.354596385187072</v>
      </c>
      <c r="E82" s="99">
        <v>10.354596385187072</v>
      </c>
      <c r="F82" s="99">
        <v>10.354596385187072</v>
      </c>
      <c r="G82" s="99">
        <v>10.354596385187072</v>
      </c>
      <c r="H82" s="99">
        <v>10.354596385187072</v>
      </c>
      <c r="I82" s="99">
        <v>9.8037434778586192</v>
      </c>
      <c r="J82" s="99">
        <v>9.2528905705301696</v>
      </c>
      <c r="K82" s="99">
        <v>8.7020376632017147</v>
      </c>
      <c r="L82" s="99">
        <v>8.1511847558732651</v>
      </c>
      <c r="M82" s="99">
        <v>8.1541854911673823</v>
      </c>
      <c r="N82" s="99">
        <v>8.2530077481835526</v>
      </c>
      <c r="O82" s="99">
        <v>8.2530077481835526</v>
      </c>
      <c r="P82" s="99">
        <v>8.7300768047490038</v>
      </c>
      <c r="Q82" s="99">
        <v>8.986057155635061</v>
      </c>
      <c r="R82" s="99">
        <v>8.986057155635061</v>
      </c>
      <c r="S82" s="99">
        <v>8.986057155635061</v>
      </c>
      <c r="T82" s="99">
        <v>8.986057155635061</v>
      </c>
      <c r="U82" s="99">
        <v>9.3565170940170912</v>
      </c>
      <c r="V82" s="99">
        <v>9.3565170940170912</v>
      </c>
      <c r="W82" s="99">
        <v>9.3565170940170912</v>
      </c>
      <c r="X82" s="99">
        <v>9.3565170940170912</v>
      </c>
      <c r="Y82" s="99">
        <v>9.3565170940170912</v>
      </c>
      <c r="Z82" s="99">
        <v>9.3565170940170912</v>
      </c>
      <c r="AA82" s="27"/>
    </row>
    <row r="83" spans="1:27" ht="15" thickBot="1" x14ac:dyDescent="0.25">
      <c r="A83" s="27"/>
      <c r="B83" s="283" t="s">
        <v>532</v>
      </c>
      <c r="C83" s="84">
        <v>11.00995339745586</v>
      </c>
      <c r="D83" s="84">
        <v>11.008847464405209</v>
      </c>
      <c r="E83" s="84">
        <v>11.008847464405209</v>
      </c>
      <c r="F83" s="84">
        <v>11.008847464405209</v>
      </c>
      <c r="G83" s="84">
        <v>11.008847464405209</v>
      </c>
      <c r="H83" s="84">
        <v>11.008847464405209</v>
      </c>
      <c r="I83" s="84">
        <v>10.698173183583672</v>
      </c>
      <c r="J83" s="84">
        <v>10.387498902762133</v>
      </c>
      <c r="K83" s="84">
        <v>10.076824621940593</v>
      </c>
      <c r="L83" s="84">
        <v>9.766150341119058</v>
      </c>
      <c r="M83" s="84">
        <v>9.7664198408523379</v>
      </c>
      <c r="N83" s="84">
        <v>9.7680058291916954</v>
      </c>
      <c r="O83" s="84">
        <v>9.7679461655074675</v>
      </c>
      <c r="P83" s="84">
        <v>9.7674297447997223</v>
      </c>
      <c r="Q83" s="84">
        <v>10.192888909818828</v>
      </c>
      <c r="R83" s="84">
        <v>10.192962989090972</v>
      </c>
      <c r="S83" s="84">
        <v>10.192983397546357</v>
      </c>
      <c r="T83" s="84">
        <v>10.193015347405554</v>
      </c>
      <c r="U83" s="84">
        <v>10.19315306122305</v>
      </c>
      <c r="V83" s="84">
        <v>10.19315306122305</v>
      </c>
      <c r="W83" s="84">
        <v>10.19315306122305</v>
      </c>
      <c r="X83" s="84">
        <v>10.19315306122305</v>
      </c>
      <c r="Y83" s="84">
        <v>10.19315306122305</v>
      </c>
      <c r="Z83" s="84">
        <v>10.183226357174352</v>
      </c>
      <c r="AA83" s="27"/>
    </row>
    <row r="84" spans="1:27" ht="15" thickBot="1" x14ac:dyDescent="0.25">
      <c r="A84" s="27"/>
      <c r="B84" s="283" t="s">
        <v>533</v>
      </c>
      <c r="C84" s="99">
        <v>10.110007326678225</v>
      </c>
      <c r="D84" s="99">
        <v>10.610007326678225</v>
      </c>
      <c r="E84" s="99">
        <v>11.110007326678225</v>
      </c>
      <c r="F84" s="99">
        <v>11.610007326678225</v>
      </c>
      <c r="G84" s="99">
        <v>12.110007326678225</v>
      </c>
      <c r="H84" s="99">
        <v>11.610007326678225</v>
      </c>
      <c r="I84" s="99">
        <v>11.351192847644608</v>
      </c>
      <c r="J84" s="99">
        <v>11.092378368610994</v>
      </c>
      <c r="K84" s="99">
        <v>10.83356388957738</v>
      </c>
      <c r="L84" s="99">
        <v>10.574749410543763</v>
      </c>
      <c r="M84" s="99">
        <v>10.578500237135842</v>
      </c>
      <c r="N84" s="99">
        <v>10.702049433337487</v>
      </c>
      <c r="O84" s="99">
        <v>10.702035967100008</v>
      </c>
      <c r="P84" s="99">
        <v>10.7815805274419</v>
      </c>
      <c r="Q84" s="99">
        <v>10.781586787827813</v>
      </c>
      <c r="R84" s="99">
        <v>10.78161118990759</v>
      </c>
      <c r="S84" s="99">
        <v>10.781593083797581</v>
      </c>
      <c r="T84" s="99">
        <v>10.781601844172322</v>
      </c>
      <c r="U84" s="99">
        <v>10.78160531075336</v>
      </c>
      <c r="V84" s="99">
        <v>10.78160531075336</v>
      </c>
      <c r="W84" s="99">
        <v>10.78160531075336</v>
      </c>
      <c r="X84" s="99">
        <v>10.78160531075336</v>
      </c>
      <c r="Y84" s="99">
        <v>10.78160531075336</v>
      </c>
      <c r="Z84" s="99">
        <v>10.78160531075336</v>
      </c>
      <c r="AA84" s="27"/>
    </row>
    <row r="85" spans="1:27" ht="15" thickBot="1" x14ac:dyDescent="0.25">
      <c r="A85" s="27"/>
      <c r="B85" s="283" t="s">
        <v>534</v>
      </c>
      <c r="C85" s="84">
        <v>10.548311870618679</v>
      </c>
      <c r="D85" s="84">
        <v>10.548311870618679</v>
      </c>
      <c r="E85" s="84">
        <v>10.548311870618679</v>
      </c>
      <c r="F85" s="84">
        <v>10.548311870618679</v>
      </c>
      <c r="G85" s="84">
        <v>10.548311870618679</v>
      </c>
      <c r="H85" s="84">
        <v>10.548311870618679</v>
      </c>
      <c r="I85" s="84">
        <v>10.295234147175162</v>
      </c>
      <c r="J85" s="84">
        <v>10.042156423731646</v>
      </c>
      <c r="K85" s="84">
        <v>9.7890787002881314</v>
      </c>
      <c r="L85" s="84">
        <v>9.5360009768446137</v>
      </c>
      <c r="M85" s="84">
        <v>9.5427564593354859</v>
      </c>
      <c r="N85" s="84">
        <v>9.7625451874797342</v>
      </c>
      <c r="O85" s="84">
        <v>9.7625077565106366</v>
      </c>
      <c r="P85" s="84">
        <v>9.7623731825920554</v>
      </c>
      <c r="Q85" s="84">
        <v>10.189169783271808</v>
      </c>
      <c r="R85" s="84">
        <v>10.189129783236702</v>
      </c>
      <c r="S85" s="84">
        <v>10.189103863677921</v>
      </c>
      <c r="T85" s="84">
        <v>10.189103863677921</v>
      </c>
      <c r="U85" s="84">
        <v>10.189066281633778</v>
      </c>
      <c r="V85" s="84">
        <v>10.189066281633778</v>
      </c>
      <c r="W85" s="84">
        <v>10.189066281633778</v>
      </c>
      <c r="X85" s="84">
        <v>10.189066281633778</v>
      </c>
      <c r="Y85" s="84">
        <v>10.189066281633778</v>
      </c>
      <c r="Z85" s="84">
        <v>10.189066281633778</v>
      </c>
      <c r="AA85" s="27"/>
    </row>
    <row r="86" spans="1:27" ht="15" thickBot="1" x14ac:dyDescent="0.25">
      <c r="A86" s="27"/>
      <c r="B86" s="283" t="s">
        <v>535</v>
      </c>
      <c r="C86" s="99">
        <v>11.284759302325581</v>
      </c>
      <c r="D86" s="99">
        <v>11.284759302325581</v>
      </c>
      <c r="E86" s="99">
        <v>11.284759302325581</v>
      </c>
      <c r="F86" s="99">
        <v>11.284759302325581</v>
      </c>
      <c r="G86" s="99">
        <v>11.284759302325581</v>
      </c>
      <c r="H86" s="99">
        <v>11.284759302325581</v>
      </c>
      <c r="I86" s="99">
        <v>11.417893045617173</v>
      </c>
      <c r="J86" s="99">
        <v>11.551026788908764</v>
      </c>
      <c r="K86" s="99">
        <v>11.684160532200355</v>
      </c>
      <c r="L86" s="99">
        <v>11.817294275491948</v>
      </c>
      <c r="M86" s="99">
        <v>11.817294275491948</v>
      </c>
      <c r="N86" s="99">
        <v>11.817294275491948</v>
      </c>
      <c r="O86" s="99">
        <v>11.817294275491948</v>
      </c>
      <c r="P86" s="99">
        <v>11.817294275491948</v>
      </c>
      <c r="Q86" s="99">
        <v>11.817294275491948</v>
      </c>
      <c r="R86" s="99">
        <v>11.817294275491948</v>
      </c>
      <c r="S86" s="99">
        <v>11.817294275491948</v>
      </c>
      <c r="T86" s="99">
        <v>11.817294275491948</v>
      </c>
      <c r="U86" s="99">
        <v>11.817294275491948</v>
      </c>
      <c r="V86" s="99">
        <v>11.817294275491948</v>
      </c>
      <c r="W86" s="99">
        <v>11.817294275491948</v>
      </c>
      <c r="X86" s="99">
        <v>11.817294275491948</v>
      </c>
      <c r="Y86" s="99">
        <v>11.817294275491948</v>
      </c>
      <c r="Z86" s="99">
        <v>11.817294275491948</v>
      </c>
      <c r="AA86" s="27"/>
    </row>
    <row r="87" spans="1:27" x14ac:dyDescent="0.2">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spans="1:27" ht="17.25" thickBot="1" x14ac:dyDescent="0.3">
      <c r="A88" s="27"/>
      <c r="B88" s="287" t="s">
        <v>278</v>
      </c>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spans="1:27" ht="33" customHeight="1" thickTop="1" thickBot="1" x14ac:dyDescent="0.25">
      <c r="A89" s="27"/>
      <c r="B89" s="293"/>
      <c r="C89" s="293" t="s">
        <v>9</v>
      </c>
      <c r="D89" s="293" t="s">
        <v>10</v>
      </c>
      <c r="E89" s="293" t="s">
        <v>11</v>
      </c>
      <c r="F89" s="293" t="s">
        <v>12</v>
      </c>
      <c r="G89" s="293" t="s">
        <v>13</v>
      </c>
      <c r="H89" s="293" t="s">
        <v>14</v>
      </c>
      <c r="I89" s="293" t="s">
        <v>15</v>
      </c>
      <c r="J89" s="293" t="s">
        <v>16</v>
      </c>
      <c r="K89" s="293" t="s">
        <v>17</v>
      </c>
      <c r="L89" s="293" t="s">
        <v>18</v>
      </c>
      <c r="M89" s="293" t="s">
        <v>19</v>
      </c>
      <c r="N89" s="293" t="s">
        <v>20</v>
      </c>
      <c r="O89" s="293" t="s">
        <v>3</v>
      </c>
      <c r="P89" s="293" t="s">
        <v>58</v>
      </c>
      <c r="Q89" s="293" t="s">
        <v>59</v>
      </c>
      <c r="R89" s="293" t="s">
        <v>60</v>
      </c>
      <c r="S89" s="293" t="s">
        <v>61</v>
      </c>
      <c r="T89" s="293" t="s">
        <v>62</v>
      </c>
      <c r="U89" s="293" t="s">
        <v>63</v>
      </c>
      <c r="V89" s="293" t="s">
        <v>64</v>
      </c>
      <c r="W89" s="293" t="s">
        <v>65</v>
      </c>
      <c r="X89" s="293" t="s">
        <v>66</v>
      </c>
      <c r="Y89" s="293" t="s">
        <v>67</v>
      </c>
      <c r="Z89" s="293" t="s">
        <v>68</v>
      </c>
      <c r="AA89" s="27"/>
    </row>
    <row r="90" spans="1:27" ht="15" thickBot="1" x14ac:dyDescent="0.25">
      <c r="A90" s="27"/>
      <c r="B90" s="283" t="s">
        <v>157</v>
      </c>
      <c r="C90" s="99">
        <v>8.5022100760000008</v>
      </c>
      <c r="D90" s="99">
        <v>9.0022100760000008</v>
      </c>
      <c r="E90" s="99">
        <v>9.5022100760000008</v>
      </c>
      <c r="F90" s="99">
        <v>10.002210079999999</v>
      </c>
      <c r="G90" s="99">
        <v>9.5022100760000008</v>
      </c>
      <c r="H90" s="99">
        <v>9.2139665090000005</v>
      </c>
      <c r="I90" s="99">
        <v>8.9257229410000001</v>
      </c>
      <c r="J90" s="99">
        <v>8.6374793739999998</v>
      </c>
      <c r="K90" s="99">
        <v>8.3492358059999994</v>
      </c>
      <c r="L90" s="99">
        <v>8.3492358059999994</v>
      </c>
      <c r="M90" s="99">
        <v>8.3492358059999994</v>
      </c>
      <c r="N90" s="99">
        <v>8.3492358059999994</v>
      </c>
      <c r="O90" s="99">
        <v>8.428778823</v>
      </c>
      <c r="P90" s="99">
        <v>8.428778823</v>
      </c>
      <c r="Q90" s="99">
        <v>8.428778823</v>
      </c>
      <c r="R90" s="99">
        <v>8.428778823</v>
      </c>
      <c r="S90" s="99">
        <v>8.428778823</v>
      </c>
      <c r="T90" s="99">
        <v>8.428778823</v>
      </c>
      <c r="U90" s="99">
        <v>8.428778823</v>
      </c>
      <c r="V90" s="99">
        <v>8.428778823</v>
      </c>
      <c r="W90" s="99">
        <v>8.428778823</v>
      </c>
      <c r="X90" s="99">
        <v>8.428778823</v>
      </c>
      <c r="Y90" s="99">
        <v>8.428778823</v>
      </c>
      <c r="Z90" s="99">
        <v>8.428778823</v>
      </c>
      <c r="AA90" s="27"/>
    </row>
    <row r="91" spans="1:27" ht="15" thickBot="1" x14ac:dyDescent="0.25">
      <c r="A91" s="27"/>
      <c r="B91" s="283" t="s">
        <v>146</v>
      </c>
      <c r="C91" s="84">
        <v>8.4670579979999996</v>
      </c>
      <c r="D91" s="84">
        <v>8.4670579979999996</v>
      </c>
      <c r="E91" s="84">
        <v>8.4670579979999996</v>
      </c>
      <c r="F91" s="84">
        <v>8.4670579979999996</v>
      </c>
      <c r="G91" s="84">
        <v>8.4670579979999996</v>
      </c>
      <c r="H91" s="84">
        <v>8.1659184979999999</v>
      </c>
      <c r="I91" s="84">
        <v>7.8647789990000003</v>
      </c>
      <c r="J91" s="84">
        <v>7.5636394989999998</v>
      </c>
      <c r="K91" s="84">
        <v>7.2625000000000002</v>
      </c>
      <c r="L91" s="84">
        <v>7.2625000000000002</v>
      </c>
      <c r="M91" s="84">
        <v>7.2625000000000002</v>
      </c>
      <c r="N91" s="84">
        <v>7.2625000000000002</v>
      </c>
      <c r="O91" s="84">
        <v>7.2625000000000002</v>
      </c>
      <c r="P91" s="84">
        <v>7.2625000000000002</v>
      </c>
      <c r="Q91" s="84">
        <v>7.2625000000000002</v>
      </c>
      <c r="R91" s="84">
        <v>7.2625000000000002</v>
      </c>
      <c r="S91" s="84">
        <v>7.2625000000000002</v>
      </c>
      <c r="T91" s="84">
        <v>7.2625000000000002</v>
      </c>
      <c r="U91" s="84">
        <v>7.2625000000000002</v>
      </c>
      <c r="V91" s="84">
        <v>7.2625000000000002</v>
      </c>
      <c r="W91" s="84">
        <v>7.2625000000000002</v>
      </c>
      <c r="X91" s="84">
        <v>7.2625000000000002</v>
      </c>
      <c r="Y91" s="84">
        <v>7.2625000000000002</v>
      </c>
      <c r="Z91" s="84">
        <v>7.2625000000000002</v>
      </c>
      <c r="AA91" s="27"/>
    </row>
    <row r="92" spans="1:27" ht="15" thickBot="1" x14ac:dyDescent="0.25">
      <c r="A92" s="27"/>
      <c r="B92" s="283" t="s">
        <v>409</v>
      </c>
      <c r="C92" s="99">
        <v>8.5788133260000006</v>
      </c>
      <c r="D92" s="99">
        <v>8.5788133260000006</v>
      </c>
      <c r="E92" s="99">
        <v>8.5788133260000006</v>
      </c>
      <c r="F92" s="99">
        <v>8.5788133260000006</v>
      </c>
      <c r="G92" s="99">
        <v>8.5788133260000006</v>
      </c>
      <c r="H92" s="99">
        <v>8.4356132699999993</v>
      </c>
      <c r="I92" s="99">
        <v>8.2924132139999998</v>
      </c>
      <c r="J92" s="99">
        <v>8.1492131590000003</v>
      </c>
      <c r="K92" s="99">
        <v>8.0060131030000008</v>
      </c>
      <c r="L92" s="99">
        <v>8.0112362069999996</v>
      </c>
      <c r="M92" s="99">
        <v>8.0166330660000007</v>
      </c>
      <c r="N92" s="99">
        <v>8.0165656900000002</v>
      </c>
      <c r="O92" s="99">
        <v>8.0163234570000004</v>
      </c>
      <c r="P92" s="99">
        <v>8.0166162859999996</v>
      </c>
      <c r="Q92" s="99">
        <v>8.0165442860000002</v>
      </c>
      <c r="R92" s="99">
        <v>8.0164976299999999</v>
      </c>
      <c r="S92" s="99">
        <v>8.0164976299999999</v>
      </c>
      <c r="T92" s="99">
        <v>8.0164299830000001</v>
      </c>
      <c r="U92" s="99">
        <v>8.0164299830000001</v>
      </c>
      <c r="V92" s="99">
        <v>8.0164299830000001</v>
      </c>
      <c r="W92" s="99">
        <v>8.0164299830000001</v>
      </c>
      <c r="X92" s="99">
        <v>8.0164299830000001</v>
      </c>
      <c r="Y92" s="99">
        <v>8.0164299830000001</v>
      </c>
      <c r="Z92" s="99">
        <v>8.0164299830000001</v>
      </c>
      <c r="AA92" s="27"/>
    </row>
    <row r="93" spans="1:27" ht="15" thickBot="1" x14ac:dyDescent="0.25">
      <c r="A93" s="27"/>
      <c r="B93" s="283" t="s">
        <v>173</v>
      </c>
      <c r="C93" s="84">
        <v>9</v>
      </c>
      <c r="D93" s="84">
        <v>9</v>
      </c>
      <c r="E93" s="84">
        <v>9</v>
      </c>
      <c r="F93" s="84">
        <v>9</v>
      </c>
      <c r="G93" s="84">
        <v>9</v>
      </c>
      <c r="H93" s="84">
        <v>9.1668235689999999</v>
      </c>
      <c r="I93" s="84">
        <v>9.3336471379999999</v>
      </c>
      <c r="J93" s="84">
        <v>9.5004707069999998</v>
      </c>
      <c r="K93" s="84">
        <v>9.6672942749999997</v>
      </c>
      <c r="L93" s="84">
        <v>9.6672942749999997</v>
      </c>
      <c r="M93" s="84">
        <v>9.6672942749999997</v>
      </c>
      <c r="N93" s="84">
        <v>9.6672942749999997</v>
      </c>
      <c r="O93" s="84">
        <v>9.6672942749999997</v>
      </c>
      <c r="P93" s="84">
        <v>9.6672942749999997</v>
      </c>
      <c r="Q93" s="84">
        <v>9.6672942749999997</v>
      </c>
      <c r="R93" s="84">
        <v>9.6672942749999997</v>
      </c>
      <c r="S93" s="84">
        <v>9.6672942749999997</v>
      </c>
      <c r="T93" s="84">
        <v>9.6672942749999997</v>
      </c>
      <c r="U93" s="84">
        <v>9.6672942749999997</v>
      </c>
      <c r="V93" s="84">
        <v>9.6672942749999997</v>
      </c>
      <c r="W93" s="84">
        <v>9.6672942749999997</v>
      </c>
      <c r="X93" s="84">
        <v>9.6672942749999997</v>
      </c>
      <c r="Y93" s="84">
        <v>9.6672942749999997</v>
      </c>
      <c r="Z93" s="84">
        <v>9.6672942749999997</v>
      </c>
      <c r="AA93" s="27"/>
    </row>
    <row r="94" spans="1:27" ht="15" thickBot="1" x14ac:dyDescent="0.25">
      <c r="A94" s="27"/>
      <c r="B94" s="283" t="s">
        <v>147</v>
      </c>
      <c r="C94" s="99">
        <v>8.9933247339999998</v>
      </c>
      <c r="D94" s="99">
        <v>8.9933247339999998</v>
      </c>
      <c r="E94" s="99">
        <v>8.9933247339999998</v>
      </c>
      <c r="F94" s="99">
        <v>8.9933247339999998</v>
      </c>
      <c r="G94" s="99">
        <v>8.9933247339999998</v>
      </c>
      <c r="H94" s="99">
        <v>8.5875416270000002</v>
      </c>
      <c r="I94" s="99">
        <v>8.1817585210000008</v>
      </c>
      <c r="J94" s="99">
        <v>7.7759754140000004</v>
      </c>
      <c r="K94" s="99">
        <v>7.370192308</v>
      </c>
      <c r="L94" s="99">
        <v>7.370192308</v>
      </c>
      <c r="M94" s="99">
        <v>7.370192308</v>
      </c>
      <c r="N94" s="99">
        <v>7.370192308</v>
      </c>
      <c r="O94" s="99">
        <v>7.370192308</v>
      </c>
      <c r="P94" s="99">
        <v>7.370192308</v>
      </c>
      <c r="Q94" s="99">
        <v>7.370192308</v>
      </c>
      <c r="R94" s="99">
        <v>7.370192308</v>
      </c>
      <c r="S94" s="99">
        <v>7.370192308</v>
      </c>
      <c r="T94" s="99">
        <v>7.370192308</v>
      </c>
      <c r="U94" s="99">
        <v>7.370192308</v>
      </c>
      <c r="V94" s="99">
        <v>7.370192308</v>
      </c>
      <c r="W94" s="99">
        <v>7.370192308</v>
      </c>
      <c r="X94" s="99">
        <v>7.370192308</v>
      </c>
      <c r="Y94" s="99">
        <v>7.370192308</v>
      </c>
      <c r="Z94" s="99">
        <v>7.370192308</v>
      </c>
      <c r="AA94" s="27"/>
    </row>
    <row r="95" spans="1:27" ht="15" thickBot="1" x14ac:dyDescent="0.25">
      <c r="A95" s="27"/>
      <c r="B95" s="283" t="s">
        <v>270</v>
      </c>
      <c r="C95" s="84">
        <v>8.9933247339999998</v>
      </c>
      <c r="D95" s="84">
        <v>8.9933247339999998</v>
      </c>
      <c r="E95" s="84">
        <v>8.9933247339999998</v>
      </c>
      <c r="F95" s="84">
        <v>8.9933247339999998</v>
      </c>
      <c r="G95" s="84">
        <v>8.9933247339999998</v>
      </c>
      <c r="H95" s="84">
        <v>8.5875416270000002</v>
      </c>
      <c r="I95" s="84">
        <v>8.1817585210000008</v>
      </c>
      <c r="J95" s="84">
        <v>7.7759754140000004</v>
      </c>
      <c r="K95" s="84">
        <v>7.370192308</v>
      </c>
      <c r="L95" s="84">
        <v>7.370192308</v>
      </c>
      <c r="M95" s="84">
        <v>7.370192308</v>
      </c>
      <c r="N95" s="84">
        <v>7.370192308</v>
      </c>
      <c r="O95" s="84">
        <v>7.370192308</v>
      </c>
      <c r="P95" s="84">
        <v>7.370192308</v>
      </c>
      <c r="Q95" s="84">
        <v>7.370192308</v>
      </c>
      <c r="R95" s="84">
        <v>7.370192308</v>
      </c>
      <c r="S95" s="84">
        <v>7.370192308</v>
      </c>
      <c r="T95" s="84">
        <v>7.370192308</v>
      </c>
      <c r="U95" s="84">
        <v>7.370192308</v>
      </c>
      <c r="V95" s="84">
        <v>7.370192308</v>
      </c>
      <c r="W95" s="84">
        <v>7.370192308</v>
      </c>
      <c r="X95" s="84">
        <v>7.370192308</v>
      </c>
      <c r="Y95" s="84">
        <v>7.370192308</v>
      </c>
      <c r="Z95" s="84">
        <v>7.370192308</v>
      </c>
      <c r="AA95" s="27"/>
    </row>
    <row r="96" spans="1:27" ht="15" thickBot="1" x14ac:dyDescent="0.25">
      <c r="A96" s="27"/>
      <c r="B96" s="283" t="s">
        <v>142</v>
      </c>
      <c r="C96" s="99">
        <v>9</v>
      </c>
      <c r="D96" s="99">
        <v>9</v>
      </c>
      <c r="E96" s="99">
        <v>9</v>
      </c>
      <c r="F96" s="99">
        <v>9</v>
      </c>
      <c r="G96" s="99">
        <v>9</v>
      </c>
      <c r="H96" s="99">
        <v>8.7741335659999997</v>
      </c>
      <c r="I96" s="99">
        <v>8.5482671319999994</v>
      </c>
      <c r="J96" s="99">
        <v>8.3224006989999992</v>
      </c>
      <c r="K96" s="99">
        <v>8.0965342650000007</v>
      </c>
      <c r="L96" s="99">
        <v>8.0965342650000007</v>
      </c>
      <c r="M96" s="99">
        <v>8.0965342650000007</v>
      </c>
      <c r="N96" s="99">
        <v>8.0965342650000007</v>
      </c>
      <c r="O96" s="99">
        <v>8.0965342650000007</v>
      </c>
      <c r="P96" s="99">
        <v>8.0965342650000007</v>
      </c>
      <c r="Q96" s="99">
        <v>8.0965342650000007</v>
      </c>
      <c r="R96" s="99">
        <v>8.0965342650000007</v>
      </c>
      <c r="S96" s="99">
        <v>8.0965342650000007</v>
      </c>
      <c r="T96" s="99">
        <v>8.0965342650000007</v>
      </c>
      <c r="U96" s="99">
        <v>8.0965342650000007</v>
      </c>
      <c r="V96" s="99">
        <v>8.0965342650000007</v>
      </c>
      <c r="W96" s="99">
        <v>8.0965342650000007</v>
      </c>
      <c r="X96" s="99">
        <v>8.0965342650000007</v>
      </c>
      <c r="Y96" s="99">
        <v>8.0965342650000007</v>
      </c>
      <c r="Z96" s="99">
        <v>8.0965342650000007</v>
      </c>
      <c r="AA96" s="27"/>
    </row>
    <row r="97" spans="1:27" ht="15" thickBot="1" x14ac:dyDescent="0.25">
      <c r="A97" s="27"/>
      <c r="B97" s="283" t="s">
        <v>148</v>
      </c>
      <c r="C97" s="84">
        <v>8.9933247339999998</v>
      </c>
      <c r="D97" s="84">
        <v>8.9933247339999998</v>
      </c>
      <c r="E97" s="84">
        <v>8.9933247339999998</v>
      </c>
      <c r="F97" s="84">
        <v>8.9933247339999998</v>
      </c>
      <c r="G97" s="84">
        <v>8.9933247339999998</v>
      </c>
      <c r="H97" s="84">
        <v>8.5875416270000002</v>
      </c>
      <c r="I97" s="84">
        <v>8.1817585210000008</v>
      </c>
      <c r="J97" s="84">
        <v>7.7759754140000004</v>
      </c>
      <c r="K97" s="84">
        <v>7.370192308</v>
      </c>
      <c r="L97" s="84">
        <v>7.370192308</v>
      </c>
      <c r="M97" s="84">
        <v>7.370192308</v>
      </c>
      <c r="N97" s="84">
        <v>7.370192308</v>
      </c>
      <c r="O97" s="84">
        <v>7.370192308</v>
      </c>
      <c r="P97" s="84">
        <v>7.370192308</v>
      </c>
      <c r="Q97" s="84">
        <v>7.370192308</v>
      </c>
      <c r="R97" s="84">
        <v>7.370192308</v>
      </c>
      <c r="S97" s="84">
        <v>7.370192308</v>
      </c>
      <c r="T97" s="84">
        <v>7.370192308</v>
      </c>
      <c r="U97" s="84">
        <v>7.370192308</v>
      </c>
      <c r="V97" s="84">
        <v>7.370192308</v>
      </c>
      <c r="W97" s="84">
        <v>7.370192308</v>
      </c>
      <c r="X97" s="84">
        <v>7.370192308</v>
      </c>
      <c r="Y97" s="84">
        <v>7.370192308</v>
      </c>
      <c r="Z97" s="84">
        <v>7.370192308</v>
      </c>
      <c r="AA97" s="27"/>
    </row>
    <row r="98" spans="1:27" ht="15" thickBot="1" x14ac:dyDescent="0.25">
      <c r="A98" s="27"/>
      <c r="B98" s="283" t="s">
        <v>149</v>
      </c>
      <c r="C98" s="99">
        <v>8.7603881169999998</v>
      </c>
      <c r="D98" s="99">
        <v>8.7603881169999998</v>
      </c>
      <c r="E98" s="99">
        <v>8.7603881169999998</v>
      </c>
      <c r="F98" s="99">
        <v>8.7603881169999998</v>
      </c>
      <c r="G98" s="99">
        <v>8.7603881169999998</v>
      </c>
      <c r="H98" s="99">
        <v>8.4128391649999994</v>
      </c>
      <c r="I98" s="99">
        <v>8.0652902120000007</v>
      </c>
      <c r="J98" s="99">
        <v>7.7177412600000004</v>
      </c>
      <c r="K98" s="99">
        <v>7.370192308</v>
      </c>
      <c r="L98" s="99">
        <v>7.370192308</v>
      </c>
      <c r="M98" s="99">
        <v>7.370192308</v>
      </c>
      <c r="N98" s="99">
        <v>7.370192308</v>
      </c>
      <c r="O98" s="99">
        <v>7.370192308</v>
      </c>
      <c r="P98" s="99">
        <v>7.370192308</v>
      </c>
      <c r="Q98" s="99">
        <v>7.370192308</v>
      </c>
      <c r="R98" s="99">
        <v>7.370192308</v>
      </c>
      <c r="S98" s="99">
        <v>7.370192308</v>
      </c>
      <c r="T98" s="99">
        <v>7.370192308</v>
      </c>
      <c r="U98" s="99">
        <v>7.370192308</v>
      </c>
      <c r="V98" s="99">
        <v>7.370192308</v>
      </c>
      <c r="W98" s="99">
        <v>7.370192308</v>
      </c>
      <c r="X98" s="99">
        <v>7.370192308</v>
      </c>
      <c r="Y98" s="99">
        <v>7.370192308</v>
      </c>
      <c r="Z98" s="99">
        <v>7.370192308</v>
      </c>
      <c r="AA98" s="27"/>
    </row>
    <row r="99" spans="1:27" ht="15" thickBot="1" x14ac:dyDescent="0.25">
      <c r="A99" s="27"/>
      <c r="B99" s="283" t="s">
        <v>165</v>
      </c>
      <c r="C99" s="84">
        <v>9.4557557209999992</v>
      </c>
      <c r="D99" s="84">
        <v>9.4557557209999992</v>
      </c>
      <c r="E99" s="84">
        <v>9.4557557209999992</v>
      </c>
      <c r="F99" s="84">
        <v>9.4557557209999992</v>
      </c>
      <c r="G99" s="84">
        <v>9.4557557209999992</v>
      </c>
      <c r="H99" s="84">
        <v>9.0917282830000001</v>
      </c>
      <c r="I99" s="84">
        <v>8.7277008449999993</v>
      </c>
      <c r="J99" s="84">
        <v>8.3636734070000003</v>
      </c>
      <c r="K99" s="84">
        <v>7.9996459690000004</v>
      </c>
      <c r="L99" s="84">
        <v>7.9996459690000004</v>
      </c>
      <c r="M99" s="84">
        <v>7.9996459690000004</v>
      </c>
      <c r="N99" s="84">
        <v>7.9996459690000004</v>
      </c>
      <c r="O99" s="84">
        <v>7.9996459690000004</v>
      </c>
      <c r="P99" s="84">
        <v>7.9996459690000004</v>
      </c>
      <c r="Q99" s="84">
        <v>7.9996459690000004</v>
      </c>
      <c r="R99" s="84">
        <v>7.9996459690000004</v>
      </c>
      <c r="S99" s="84">
        <v>7.9996459690000004</v>
      </c>
      <c r="T99" s="84">
        <v>7.9996459690000004</v>
      </c>
      <c r="U99" s="84">
        <v>7.9996459690000004</v>
      </c>
      <c r="V99" s="84">
        <v>7.9996459690000004</v>
      </c>
      <c r="W99" s="84">
        <v>7.9996459690000004</v>
      </c>
      <c r="X99" s="84">
        <v>7.9996459690000004</v>
      </c>
      <c r="Y99" s="84">
        <v>7.9996459690000004</v>
      </c>
      <c r="Z99" s="84">
        <v>7.9996459690000004</v>
      </c>
      <c r="AA99" s="27"/>
    </row>
    <row r="100" spans="1:27" ht="15" thickBot="1" x14ac:dyDescent="0.25">
      <c r="A100" s="27"/>
      <c r="B100" s="283" t="s">
        <v>271</v>
      </c>
      <c r="C100" s="99">
        <v>8.5</v>
      </c>
      <c r="D100" s="99">
        <v>8.5</v>
      </c>
      <c r="E100" s="99">
        <v>8.5</v>
      </c>
      <c r="F100" s="99">
        <v>8.5</v>
      </c>
      <c r="G100" s="99">
        <v>8.5</v>
      </c>
      <c r="H100" s="99">
        <v>8.3824114919999992</v>
      </c>
      <c r="I100" s="99">
        <v>8.2648229850000003</v>
      </c>
      <c r="J100" s="99">
        <v>8.1472344769999996</v>
      </c>
      <c r="K100" s="99">
        <v>8.0296459690000006</v>
      </c>
      <c r="L100" s="99">
        <v>8.0296459690000006</v>
      </c>
      <c r="M100" s="99">
        <v>8.0296459690000006</v>
      </c>
      <c r="N100" s="99">
        <v>8.0296459690000006</v>
      </c>
      <c r="O100" s="99">
        <v>8.0296459690000006</v>
      </c>
      <c r="P100" s="99">
        <v>8.0296459690000006</v>
      </c>
      <c r="Q100" s="99">
        <v>8.0296459690000006</v>
      </c>
      <c r="R100" s="99">
        <v>8.0296459690000006</v>
      </c>
      <c r="S100" s="99">
        <v>8.0296459690000006</v>
      </c>
      <c r="T100" s="99">
        <v>8.0296459690000006</v>
      </c>
      <c r="U100" s="99">
        <v>8.0296459690000006</v>
      </c>
      <c r="V100" s="99">
        <v>8.0296459690000006</v>
      </c>
      <c r="W100" s="99">
        <v>8.0296459690000006</v>
      </c>
      <c r="X100" s="99">
        <v>8.0296459690000006</v>
      </c>
      <c r="Y100" s="99">
        <v>8.0296459690000006</v>
      </c>
      <c r="Z100" s="99">
        <v>8.0296459690000006</v>
      </c>
      <c r="AA100" s="27"/>
    </row>
    <row r="101" spans="1:27" ht="15" thickBot="1" x14ac:dyDescent="0.25">
      <c r="A101" s="27"/>
      <c r="B101" s="283" t="s">
        <v>272</v>
      </c>
      <c r="C101" s="84">
        <v>8.6616752849999994</v>
      </c>
      <c r="D101" s="84">
        <v>9.1616752849999994</v>
      </c>
      <c r="E101" s="84">
        <v>9.6616752849999994</v>
      </c>
      <c r="F101" s="84">
        <v>10.16167529</v>
      </c>
      <c r="G101" s="84">
        <v>9.6616752849999994</v>
      </c>
      <c r="H101" s="84">
        <v>9.3335654160000008</v>
      </c>
      <c r="I101" s="84">
        <v>9.0054555460000003</v>
      </c>
      <c r="J101" s="84">
        <v>8.6773456759999998</v>
      </c>
      <c r="K101" s="84">
        <v>8.3492358059999994</v>
      </c>
      <c r="L101" s="84">
        <v>8.3492358059999994</v>
      </c>
      <c r="M101" s="84">
        <v>8.3492358059999994</v>
      </c>
      <c r="N101" s="84">
        <v>8.3492358059999994</v>
      </c>
      <c r="O101" s="84">
        <v>8.428778823</v>
      </c>
      <c r="P101" s="84">
        <v>8.428778823</v>
      </c>
      <c r="Q101" s="84">
        <v>8.428778823</v>
      </c>
      <c r="R101" s="84">
        <v>8.428778823</v>
      </c>
      <c r="S101" s="84">
        <v>8.428778823</v>
      </c>
      <c r="T101" s="84">
        <v>8.428778823</v>
      </c>
      <c r="U101" s="84">
        <v>8.428778823</v>
      </c>
      <c r="V101" s="84">
        <v>8.428778823</v>
      </c>
      <c r="W101" s="84">
        <v>8.428778823</v>
      </c>
      <c r="X101" s="84">
        <v>8.428778823</v>
      </c>
      <c r="Y101" s="84">
        <v>8.428778823</v>
      </c>
      <c r="Z101" s="84">
        <v>8.428778823</v>
      </c>
      <c r="AA101" s="27"/>
    </row>
    <row r="102" spans="1:27" ht="15" thickBot="1" x14ac:dyDescent="0.25">
      <c r="A102" s="27"/>
      <c r="B102" s="283" t="s">
        <v>166</v>
      </c>
      <c r="C102" s="99">
        <v>8.6619555869999996</v>
      </c>
      <c r="D102" s="99">
        <v>8.6619555869999996</v>
      </c>
      <c r="E102" s="99">
        <v>8.6619555869999996</v>
      </c>
      <c r="F102" s="99">
        <v>8.6619555869999996</v>
      </c>
      <c r="G102" s="99">
        <v>8.6619555869999996</v>
      </c>
      <c r="H102" s="99">
        <v>8.5005030539999993</v>
      </c>
      <c r="I102" s="99">
        <v>8.3390505210000008</v>
      </c>
      <c r="J102" s="99">
        <v>8.1775979890000006</v>
      </c>
      <c r="K102" s="99">
        <v>8.0161454560000003</v>
      </c>
      <c r="L102" s="99">
        <v>8.0163023829999993</v>
      </c>
      <c r="M102" s="99">
        <v>8.0166330660000007</v>
      </c>
      <c r="N102" s="99">
        <v>8.0165656900000002</v>
      </c>
      <c r="O102" s="99">
        <v>8.0163234570000004</v>
      </c>
      <c r="P102" s="99">
        <v>8.0166162859999996</v>
      </c>
      <c r="Q102" s="99">
        <v>8.0165442860000002</v>
      </c>
      <c r="R102" s="99">
        <v>8.0164976299999999</v>
      </c>
      <c r="S102" s="99">
        <v>8.0164976299999999</v>
      </c>
      <c r="T102" s="99">
        <v>8.0164299830000001</v>
      </c>
      <c r="U102" s="99">
        <v>8.0164299830000001</v>
      </c>
      <c r="V102" s="99">
        <v>8.0164299830000001</v>
      </c>
      <c r="W102" s="99">
        <v>8.0164299830000001</v>
      </c>
      <c r="X102" s="99">
        <v>8.0164299830000001</v>
      </c>
      <c r="Y102" s="99">
        <v>8.0164299830000001</v>
      </c>
      <c r="Z102" s="99">
        <v>8.0164299830000001</v>
      </c>
      <c r="AA102" s="27"/>
    </row>
    <row r="103" spans="1:27" ht="15" thickBot="1" x14ac:dyDescent="0.25">
      <c r="A103" s="27"/>
      <c r="B103" s="283" t="s">
        <v>160</v>
      </c>
      <c r="C103" s="84">
        <v>8.5</v>
      </c>
      <c r="D103" s="84">
        <v>9</v>
      </c>
      <c r="E103" s="84">
        <v>9.5</v>
      </c>
      <c r="F103" s="84">
        <v>10</v>
      </c>
      <c r="G103" s="84">
        <v>9.5</v>
      </c>
      <c r="H103" s="84">
        <v>9.2118725109999993</v>
      </c>
      <c r="I103" s="84">
        <v>8.9237450220000003</v>
      </c>
      <c r="J103" s="84">
        <v>8.6356175319999995</v>
      </c>
      <c r="K103" s="84">
        <v>8.3474900430000005</v>
      </c>
      <c r="L103" s="84">
        <v>8.3474897959999996</v>
      </c>
      <c r="M103" s="84">
        <v>8.3475467959999996</v>
      </c>
      <c r="N103" s="84">
        <v>8.3475108860000002</v>
      </c>
      <c r="O103" s="84">
        <v>8.4270580190000004</v>
      </c>
      <c r="P103" s="84">
        <v>8.4270747139999997</v>
      </c>
      <c r="Q103" s="84">
        <v>8.4271397859999997</v>
      </c>
      <c r="R103" s="84">
        <v>8.4270915029999998</v>
      </c>
      <c r="S103" s="84">
        <v>8.427114864</v>
      </c>
      <c r="T103" s="84">
        <v>8.4271241079999992</v>
      </c>
      <c r="U103" s="84">
        <v>8.4271241079999992</v>
      </c>
      <c r="V103" s="84">
        <v>8.4271241079999992</v>
      </c>
      <c r="W103" s="84">
        <v>8.4271241079999992</v>
      </c>
      <c r="X103" s="84">
        <v>8.4271241079999992</v>
      </c>
      <c r="Y103" s="84">
        <v>8.4271241079999992</v>
      </c>
      <c r="Z103" s="84">
        <v>8.4271241079999992</v>
      </c>
      <c r="AA103" s="27"/>
    </row>
    <row r="104" spans="1:27" ht="15" thickBot="1" x14ac:dyDescent="0.25">
      <c r="A104" s="27"/>
      <c r="B104" s="283" t="s">
        <v>167</v>
      </c>
      <c r="C104" s="99">
        <v>9.4826115350000002</v>
      </c>
      <c r="D104" s="99">
        <v>9.4826115350000002</v>
      </c>
      <c r="E104" s="99">
        <v>9.4826115350000002</v>
      </c>
      <c r="F104" s="99">
        <v>9.4826115350000002</v>
      </c>
      <c r="G104" s="99">
        <v>9.4826115350000002</v>
      </c>
      <c r="H104" s="99">
        <v>9.1193701429999994</v>
      </c>
      <c r="I104" s="99">
        <v>8.7561287520000004</v>
      </c>
      <c r="J104" s="99">
        <v>8.3928873609999997</v>
      </c>
      <c r="K104" s="99">
        <v>8.0296459690000006</v>
      </c>
      <c r="L104" s="99">
        <v>8.0296459690000006</v>
      </c>
      <c r="M104" s="99">
        <v>8.0296459690000006</v>
      </c>
      <c r="N104" s="99">
        <v>8.0296459690000006</v>
      </c>
      <c r="O104" s="99">
        <v>8.0296459690000006</v>
      </c>
      <c r="P104" s="99">
        <v>8.0296459690000006</v>
      </c>
      <c r="Q104" s="99">
        <v>8.0296459690000006</v>
      </c>
      <c r="R104" s="99">
        <v>8.0296459690000006</v>
      </c>
      <c r="S104" s="99">
        <v>8.0296459690000006</v>
      </c>
      <c r="T104" s="99">
        <v>8.0296459690000006</v>
      </c>
      <c r="U104" s="99">
        <v>8.0296459690000006</v>
      </c>
      <c r="V104" s="99">
        <v>8.0296459690000006</v>
      </c>
      <c r="W104" s="99">
        <v>8.0296459690000006</v>
      </c>
      <c r="X104" s="99">
        <v>8.0296459690000006</v>
      </c>
      <c r="Y104" s="99">
        <v>8.0296459690000006</v>
      </c>
      <c r="Z104" s="99">
        <v>8.0296459690000006</v>
      </c>
      <c r="AA104" s="27"/>
    </row>
    <row r="105" spans="1:27" ht="15" thickBot="1" x14ac:dyDescent="0.25">
      <c r="A105" s="27"/>
      <c r="B105" s="283" t="s">
        <v>273</v>
      </c>
      <c r="C105" s="84">
        <v>8.8412013110000007</v>
      </c>
      <c r="D105" s="84">
        <v>9.3412013110000007</v>
      </c>
      <c r="E105" s="84">
        <v>9.8412013110000007</v>
      </c>
      <c r="F105" s="84">
        <v>10.341201310000001</v>
      </c>
      <c r="G105" s="84">
        <v>9.8412013110000007</v>
      </c>
      <c r="H105" s="84">
        <v>9.4355780920000001</v>
      </c>
      <c r="I105" s="84">
        <v>9.0299548729999994</v>
      </c>
      <c r="J105" s="84">
        <v>8.6243316540000006</v>
      </c>
      <c r="K105" s="84">
        <v>8.218708436</v>
      </c>
      <c r="L105" s="84">
        <v>8.218708436</v>
      </c>
      <c r="M105" s="84">
        <v>8.218708436</v>
      </c>
      <c r="N105" s="84">
        <v>8.218708436</v>
      </c>
      <c r="O105" s="84">
        <v>8.2982514520000006</v>
      </c>
      <c r="P105" s="84">
        <v>8.2982514520000006</v>
      </c>
      <c r="Q105" s="84">
        <v>8.2982514520000006</v>
      </c>
      <c r="R105" s="84">
        <v>8.2982514520000006</v>
      </c>
      <c r="S105" s="84">
        <v>8.2982514520000006</v>
      </c>
      <c r="T105" s="84">
        <v>8.2982514520000006</v>
      </c>
      <c r="U105" s="84">
        <v>8.2982514520000006</v>
      </c>
      <c r="V105" s="84">
        <v>8.2982514520000006</v>
      </c>
      <c r="W105" s="84">
        <v>8.2982514520000006</v>
      </c>
      <c r="X105" s="84">
        <v>8.2982514520000006</v>
      </c>
      <c r="Y105" s="84">
        <v>8.2982514520000006</v>
      </c>
      <c r="Z105" s="84">
        <v>8.2982514520000006</v>
      </c>
      <c r="AA105" s="27"/>
    </row>
    <row r="106" spans="1:27" ht="15" thickBot="1" x14ac:dyDescent="0.25">
      <c r="A106" s="27"/>
      <c r="B106" s="283" t="s">
        <v>162</v>
      </c>
      <c r="C106" s="99">
        <v>8.6594652090000004</v>
      </c>
      <c r="D106" s="99">
        <v>9.1594652090000004</v>
      </c>
      <c r="E106" s="99">
        <v>9.6594652090000004</v>
      </c>
      <c r="F106" s="99">
        <v>10.15946521</v>
      </c>
      <c r="G106" s="99">
        <v>9.6594652090000004</v>
      </c>
      <c r="H106" s="99">
        <v>9.3314714179999996</v>
      </c>
      <c r="I106" s="99">
        <v>9.0034776260000005</v>
      </c>
      <c r="J106" s="99">
        <v>8.6754838349999996</v>
      </c>
      <c r="K106" s="99">
        <v>8.3474900430000005</v>
      </c>
      <c r="L106" s="99">
        <v>8.3474897959999996</v>
      </c>
      <c r="M106" s="99">
        <v>8.3475467959999996</v>
      </c>
      <c r="N106" s="99">
        <v>8.3475108860000002</v>
      </c>
      <c r="O106" s="99">
        <v>8.4270580190000004</v>
      </c>
      <c r="P106" s="99">
        <v>8.4270747139999997</v>
      </c>
      <c r="Q106" s="99">
        <v>8.4271397859999997</v>
      </c>
      <c r="R106" s="99">
        <v>8.4270915029999998</v>
      </c>
      <c r="S106" s="99">
        <v>8.427114864</v>
      </c>
      <c r="T106" s="99">
        <v>8.4271241079999992</v>
      </c>
      <c r="U106" s="99">
        <v>8.4271241079999992</v>
      </c>
      <c r="V106" s="99">
        <v>8.4271241079999992</v>
      </c>
      <c r="W106" s="99">
        <v>8.4271241079999992</v>
      </c>
      <c r="X106" s="99">
        <v>8.4271241079999992</v>
      </c>
      <c r="Y106" s="99">
        <v>8.4271241079999992</v>
      </c>
      <c r="Z106" s="99">
        <v>8.4271241079999992</v>
      </c>
      <c r="AA106" s="27"/>
    </row>
    <row r="107" spans="1:27" ht="15" thickBot="1" x14ac:dyDescent="0.25">
      <c r="A107" s="27"/>
      <c r="B107" s="283" t="s">
        <v>150</v>
      </c>
      <c r="C107" s="84">
        <v>8.6772458560000008</v>
      </c>
      <c r="D107" s="84">
        <v>8.6772458560000008</v>
      </c>
      <c r="E107" s="84">
        <v>8.6772458560000008</v>
      </c>
      <c r="F107" s="84">
        <v>8.6772458560000008</v>
      </c>
      <c r="G107" s="84">
        <v>8.6772458560000008</v>
      </c>
      <c r="H107" s="84">
        <v>8.3479493809999994</v>
      </c>
      <c r="I107" s="84">
        <v>8.0186529049999997</v>
      </c>
      <c r="J107" s="84">
        <v>7.6893564300000001</v>
      </c>
      <c r="K107" s="84">
        <v>7.3600599549999997</v>
      </c>
      <c r="L107" s="84">
        <v>7.3651261310000002</v>
      </c>
      <c r="M107" s="84">
        <v>7.370192308</v>
      </c>
      <c r="N107" s="84">
        <v>7.370192308</v>
      </c>
      <c r="O107" s="84">
        <v>7.370192308</v>
      </c>
      <c r="P107" s="84">
        <v>7.370192308</v>
      </c>
      <c r="Q107" s="84">
        <v>7.370192308</v>
      </c>
      <c r="R107" s="84">
        <v>7.370192308</v>
      </c>
      <c r="S107" s="84">
        <v>7.370192308</v>
      </c>
      <c r="T107" s="84">
        <v>7.370192308</v>
      </c>
      <c r="U107" s="84">
        <v>7.370192308</v>
      </c>
      <c r="V107" s="84">
        <v>7.370192308</v>
      </c>
      <c r="W107" s="84">
        <v>7.370192308</v>
      </c>
      <c r="X107" s="84">
        <v>7.370192308</v>
      </c>
      <c r="Y107" s="84">
        <v>7.370192308</v>
      </c>
      <c r="Z107" s="84">
        <v>7.370192308</v>
      </c>
      <c r="AA107" s="27"/>
    </row>
    <row r="108" spans="1:27" ht="15" thickBot="1" x14ac:dyDescent="0.25">
      <c r="A108" s="27"/>
      <c r="B108" s="283" t="s">
        <v>168</v>
      </c>
      <c r="C108" s="99">
        <v>8.6619555869999996</v>
      </c>
      <c r="D108" s="99">
        <v>8.6619555869999996</v>
      </c>
      <c r="E108" s="99">
        <v>8.6619555869999996</v>
      </c>
      <c r="F108" s="99">
        <v>8.6619555869999996</v>
      </c>
      <c r="G108" s="99">
        <v>8.6619555869999996</v>
      </c>
      <c r="H108" s="99">
        <v>8.5005030539999993</v>
      </c>
      <c r="I108" s="99">
        <v>8.3390505210000008</v>
      </c>
      <c r="J108" s="99">
        <v>8.1775979890000006</v>
      </c>
      <c r="K108" s="99">
        <v>8.0161454560000003</v>
      </c>
      <c r="L108" s="99">
        <v>8.0163023829999993</v>
      </c>
      <c r="M108" s="99">
        <v>8.0166330660000007</v>
      </c>
      <c r="N108" s="99">
        <v>8.0165656900000002</v>
      </c>
      <c r="O108" s="99">
        <v>8.0163234570000004</v>
      </c>
      <c r="P108" s="99">
        <v>8.0166162859999996</v>
      </c>
      <c r="Q108" s="99">
        <v>8.0165442860000002</v>
      </c>
      <c r="R108" s="99">
        <v>8.0164976299999999</v>
      </c>
      <c r="S108" s="99">
        <v>8.0164976299999999</v>
      </c>
      <c r="T108" s="99">
        <v>8.0164299830000001</v>
      </c>
      <c r="U108" s="99">
        <v>8.0164299830000001</v>
      </c>
      <c r="V108" s="99">
        <v>8.0164299830000001</v>
      </c>
      <c r="W108" s="99">
        <v>8.0164299830000001</v>
      </c>
      <c r="X108" s="99">
        <v>8.0164299830000001</v>
      </c>
      <c r="Y108" s="99">
        <v>8.0164299830000001</v>
      </c>
      <c r="Z108" s="99">
        <v>8.0164299830000001</v>
      </c>
      <c r="AA108" s="27"/>
    </row>
    <row r="109" spans="1:27" ht="15" thickBot="1" x14ac:dyDescent="0.25">
      <c r="A109" s="27"/>
      <c r="B109" s="283" t="s">
        <v>169</v>
      </c>
      <c r="C109" s="84">
        <v>9.4557557209999992</v>
      </c>
      <c r="D109" s="84">
        <v>9.4557557209999992</v>
      </c>
      <c r="E109" s="84">
        <v>9.4557557209999992</v>
      </c>
      <c r="F109" s="84">
        <v>9.4557557209999992</v>
      </c>
      <c r="G109" s="84">
        <v>9.4557557209999992</v>
      </c>
      <c r="H109" s="84">
        <v>9.0917282830000001</v>
      </c>
      <c r="I109" s="84">
        <v>8.7277008449999993</v>
      </c>
      <c r="J109" s="84">
        <v>8.3636734070000003</v>
      </c>
      <c r="K109" s="84">
        <v>7.9996459690000004</v>
      </c>
      <c r="L109" s="84">
        <v>7.9996459690000004</v>
      </c>
      <c r="M109" s="84">
        <v>7.9996459690000004</v>
      </c>
      <c r="N109" s="84">
        <v>7.9996459690000004</v>
      </c>
      <c r="O109" s="84">
        <v>7.9996459690000004</v>
      </c>
      <c r="P109" s="84">
        <v>7.9996459690000004</v>
      </c>
      <c r="Q109" s="84">
        <v>7.9996459690000004</v>
      </c>
      <c r="R109" s="84">
        <v>7.9996459690000004</v>
      </c>
      <c r="S109" s="84">
        <v>7.9996459690000004</v>
      </c>
      <c r="T109" s="84">
        <v>7.9996459690000004</v>
      </c>
      <c r="U109" s="84">
        <v>7.9996459690000004</v>
      </c>
      <c r="V109" s="84">
        <v>7.9996459690000004</v>
      </c>
      <c r="W109" s="84">
        <v>7.9996459690000004</v>
      </c>
      <c r="X109" s="84">
        <v>7.9996459690000004</v>
      </c>
      <c r="Y109" s="84">
        <v>7.9996459690000004</v>
      </c>
      <c r="Z109" s="84">
        <v>7.9996459690000004</v>
      </c>
      <c r="AA109" s="27"/>
    </row>
    <row r="110" spans="1:27" ht="15" thickBot="1" x14ac:dyDescent="0.25">
      <c r="A110" s="27"/>
      <c r="B110" s="283" t="s">
        <v>170</v>
      </c>
      <c r="C110" s="99">
        <v>8.6619555869999996</v>
      </c>
      <c r="D110" s="99">
        <v>8.6619555869999996</v>
      </c>
      <c r="E110" s="99">
        <v>8.6619555869999996</v>
      </c>
      <c r="F110" s="99">
        <v>8.6619555869999996</v>
      </c>
      <c r="G110" s="99">
        <v>8.6619555869999996</v>
      </c>
      <c r="H110" s="99">
        <v>8.5005030539999993</v>
      </c>
      <c r="I110" s="99">
        <v>8.3390505210000008</v>
      </c>
      <c r="J110" s="99">
        <v>8.1775979890000006</v>
      </c>
      <c r="K110" s="99">
        <v>8.0161454560000003</v>
      </c>
      <c r="L110" s="99">
        <v>8.0163023829999993</v>
      </c>
      <c r="M110" s="99">
        <v>8.0166330660000007</v>
      </c>
      <c r="N110" s="99">
        <v>8.0165656900000002</v>
      </c>
      <c r="O110" s="99">
        <v>8.0163234570000004</v>
      </c>
      <c r="P110" s="99">
        <v>8.0166162859999996</v>
      </c>
      <c r="Q110" s="99">
        <v>8.0165442860000002</v>
      </c>
      <c r="R110" s="99">
        <v>8.0164976299999999</v>
      </c>
      <c r="S110" s="99">
        <v>8.0164976299999999</v>
      </c>
      <c r="T110" s="99">
        <v>8.0164299830000001</v>
      </c>
      <c r="U110" s="99">
        <v>8.0164299830000001</v>
      </c>
      <c r="V110" s="99">
        <v>8.0164299830000001</v>
      </c>
      <c r="W110" s="99">
        <v>8.0164299830000001</v>
      </c>
      <c r="X110" s="99">
        <v>8.0164299830000001</v>
      </c>
      <c r="Y110" s="99">
        <v>8.0164299830000001</v>
      </c>
      <c r="Z110" s="99">
        <v>8.0164299830000001</v>
      </c>
      <c r="AA110" s="27"/>
    </row>
    <row r="111" spans="1:27" ht="15" thickBot="1" x14ac:dyDescent="0.25">
      <c r="A111" s="27"/>
      <c r="B111" s="283" t="s">
        <v>151</v>
      </c>
      <c r="C111" s="84">
        <v>8.0526958089999994</v>
      </c>
      <c r="D111" s="84">
        <v>8.0526958089999994</v>
      </c>
      <c r="E111" s="84">
        <v>8.0526958089999994</v>
      </c>
      <c r="F111" s="84">
        <v>8.0526958089999994</v>
      </c>
      <c r="G111" s="84">
        <v>8.0526958089999994</v>
      </c>
      <c r="H111" s="84">
        <v>7.7051468569999999</v>
      </c>
      <c r="I111" s="84">
        <v>7.3575979050000004</v>
      </c>
      <c r="J111" s="84">
        <v>7.010048952</v>
      </c>
      <c r="K111" s="84">
        <v>6.6624999999999996</v>
      </c>
      <c r="L111" s="84">
        <v>6.6624999999999996</v>
      </c>
      <c r="M111" s="84">
        <v>6.6624999999999996</v>
      </c>
      <c r="N111" s="84">
        <v>6.6624999999999996</v>
      </c>
      <c r="O111" s="84">
        <v>6.6624999999999996</v>
      </c>
      <c r="P111" s="84">
        <v>6.6624999999999996</v>
      </c>
      <c r="Q111" s="84">
        <v>6.6624999999999996</v>
      </c>
      <c r="R111" s="84">
        <v>6.6624999999999996</v>
      </c>
      <c r="S111" s="84">
        <v>6.6624999999999996</v>
      </c>
      <c r="T111" s="84">
        <v>6.6624999999999996</v>
      </c>
      <c r="U111" s="84">
        <v>6.6624999999999996</v>
      </c>
      <c r="V111" s="84">
        <v>6.6624999999999996</v>
      </c>
      <c r="W111" s="84">
        <v>6.6624999999999996</v>
      </c>
      <c r="X111" s="84">
        <v>6.6624999999999996</v>
      </c>
      <c r="Y111" s="84">
        <v>6.6624999999999996</v>
      </c>
      <c r="Z111" s="84">
        <v>6.6624999999999996</v>
      </c>
      <c r="AA111" s="27"/>
    </row>
    <row r="112" spans="1:27" ht="15" thickBot="1" x14ac:dyDescent="0.25">
      <c r="A112" s="27"/>
      <c r="B112" s="283" t="s">
        <v>143</v>
      </c>
      <c r="C112" s="99">
        <v>9.0880029469999997</v>
      </c>
      <c r="D112" s="99">
        <v>9.0880029469999997</v>
      </c>
      <c r="E112" s="99">
        <v>9.0880029469999997</v>
      </c>
      <c r="F112" s="99">
        <v>9.0880029469999997</v>
      </c>
      <c r="G112" s="99">
        <v>9.0880029469999997</v>
      </c>
      <c r="H112" s="99">
        <v>8.8363210619999997</v>
      </c>
      <c r="I112" s="99">
        <v>8.5846391769999997</v>
      </c>
      <c r="J112" s="99">
        <v>8.3329572919999997</v>
      </c>
      <c r="K112" s="99">
        <v>8.0812754069999997</v>
      </c>
      <c r="L112" s="99">
        <v>8.0815449069999996</v>
      </c>
      <c r="M112" s="99">
        <v>8.083130895</v>
      </c>
      <c r="N112" s="99">
        <v>8.0830712309999999</v>
      </c>
      <c r="O112" s="99">
        <v>8.0825548109999996</v>
      </c>
      <c r="P112" s="99">
        <v>8.0813800580000006</v>
      </c>
      <c r="Q112" s="99">
        <v>8.0814541369999997</v>
      </c>
      <c r="R112" s="99">
        <v>8.0814745450000007</v>
      </c>
      <c r="S112" s="99">
        <v>8.0815064949999993</v>
      </c>
      <c r="T112" s="99">
        <v>8.0816442090000002</v>
      </c>
      <c r="U112" s="99">
        <v>8.0816442090000002</v>
      </c>
      <c r="V112" s="99">
        <v>8.0816442090000002</v>
      </c>
      <c r="W112" s="99">
        <v>8.0816442090000002</v>
      </c>
      <c r="X112" s="99">
        <v>8.0816442090000002</v>
      </c>
      <c r="Y112" s="99">
        <v>8.0717175050000005</v>
      </c>
      <c r="Z112" s="99">
        <v>8.0717175050000005</v>
      </c>
      <c r="AA112" s="27"/>
    </row>
    <row r="113" spans="1:27" ht="15" thickBot="1" x14ac:dyDescent="0.25">
      <c r="A113" s="27"/>
      <c r="B113" s="283" t="s">
        <v>156</v>
      </c>
      <c r="C113" s="84">
        <v>8.7534397269999999</v>
      </c>
      <c r="D113" s="84">
        <v>9.2534397269999999</v>
      </c>
      <c r="E113" s="84">
        <v>9.7534397269999999</v>
      </c>
      <c r="F113" s="84">
        <v>10.25343973</v>
      </c>
      <c r="G113" s="84">
        <v>9.7534397269999999</v>
      </c>
      <c r="H113" s="84">
        <v>9.3994192180000002</v>
      </c>
      <c r="I113" s="84">
        <v>9.0453987090000005</v>
      </c>
      <c r="J113" s="84">
        <v>8.6913781990000007</v>
      </c>
      <c r="K113" s="84">
        <v>8.3373576899999993</v>
      </c>
      <c r="L113" s="84">
        <v>8.3424236199999999</v>
      </c>
      <c r="M113" s="84">
        <v>8.3475467959999996</v>
      </c>
      <c r="N113" s="84">
        <v>8.3475108860000002</v>
      </c>
      <c r="O113" s="84">
        <v>8.4270580190000004</v>
      </c>
      <c r="P113" s="84">
        <v>8.4270747139999997</v>
      </c>
      <c r="Q113" s="84">
        <v>8.4271397859999997</v>
      </c>
      <c r="R113" s="84">
        <v>8.4270915029999998</v>
      </c>
      <c r="S113" s="84">
        <v>8.427114864</v>
      </c>
      <c r="T113" s="84">
        <v>8.4271241079999992</v>
      </c>
      <c r="U113" s="84">
        <v>8.4271241079999992</v>
      </c>
      <c r="V113" s="84">
        <v>8.4271241079999992</v>
      </c>
      <c r="W113" s="84">
        <v>8.4271241079999992</v>
      </c>
      <c r="X113" s="84">
        <v>8.4271241079999992</v>
      </c>
      <c r="Y113" s="84">
        <v>8.4271241079999992</v>
      </c>
      <c r="Z113" s="84">
        <v>8.4271241079999992</v>
      </c>
      <c r="AA113" s="27"/>
    </row>
    <row r="114" spans="1:27" ht="15" thickBot="1" x14ac:dyDescent="0.25">
      <c r="A114" s="27"/>
      <c r="B114" s="283" t="s">
        <v>152</v>
      </c>
      <c r="C114" s="99">
        <v>8</v>
      </c>
      <c r="D114" s="99">
        <v>8</v>
      </c>
      <c r="E114" s="99">
        <v>8</v>
      </c>
      <c r="F114" s="99">
        <v>8</v>
      </c>
      <c r="G114" s="99">
        <v>8</v>
      </c>
      <c r="H114" s="99">
        <v>7.842548077</v>
      </c>
      <c r="I114" s="99">
        <v>7.685096154</v>
      </c>
      <c r="J114" s="99">
        <v>7.527644231</v>
      </c>
      <c r="K114" s="99">
        <v>7.370192308</v>
      </c>
      <c r="L114" s="99">
        <v>7.370192308</v>
      </c>
      <c r="M114" s="99">
        <v>7.370192308</v>
      </c>
      <c r="N114" s="99">
        <v>7.370192308</v>
      </c>
      <c r="O114" s="99">
        <v>7.370192308</v>
      </c>
      <c r="P114" s="99">
        <v>7.370192308</v>
      </c>
      <c r="Q114" s="99">
        <v>7.370192308</v>
      </c>
      <c r="R114" s="99">
        <v>7.370192308</v>
      </c>
      <c r="S114" s="99">
        <v>7.370192308</v>
      </c>
      <c r="T114" s="99">
        <v>7.370192308</v>
      </c>
      <c r="U114" s="99">
        <v>7.370192308</v>
      </c>
      <c r="V114" s="99">
        <v>7.370192308</v>
      </c>
      <c r="W114" s="99">
        <v>7.370192308</v>
      </c>
      <c r="X114" s="99">
        <v>7.370192308</v>
      </c>
      <c r="Y114" s="99">
        <v>7.370192308</v>
      </c>
      <c r="Z114" s="99">
        <v>7.370192308</v>
      </c>
      <c r="AA114" s="27"/>
    </row>
    <row r="115" spans="1:27" ht="15" thickBot="1" x14ac:dyDescent="0.25">
      <c r="A115" s="27"/>
      <c r="B115" s="283" t="s">
        <v>144</v>
      </c>
      <c r="C115" s="84">
        <v>9</v>
      </c>
      <c r="D115" s="84">
        <v>9</v>
      </c>
      <c r="E115" s="84">
        <v>9</v>
      </c>
      <c r="F115" s="84">
        <v>9</v>
      </c>
      <c r="G115" s="84">
        <v>9</v>
      </c>
      <c r="H115" s="84">
        <v>8.7741335659999997</v>
      </c>
      <c r="I115" s="84">
        <v>8.5482671319999994</v>
      </c>
      <c r="J115" s="84">
        <v>8.3224006989999992</v>
      </c>
      <c r="K115" s="84">
        <v>8.0965342650000007</v>
      </c>
      <c r="L115" s="84">
        <v>8.0965342650000007</v>
      </c>
      <c r="M115" s="84">
        <v>8.0965342650000007</v>
      </c>
      <c r="N115" s="84">
        <v>8.0965342650000007</v>
      </c>
      <c r="O115" s="84">
        <v>8.0965342650000007</v>
      </c>
      <c r="P115" s="84">
        <v>8.0965342650000007</v>
      </c>
      <c r="Q115" s="84">
        <v>8.0965342650000007</v>
      </c>
      <c r="R115" s="84">
        <v>8.0965342650000007</v>
      </c>
      <c r="S115" s="84">
        <v>8.0965342650000007</v>
      </c>
      <c r="T115" s="84">
        <v>8.0965342650000007</v>
      </c>
      <c r="U115" s="84">
        <v>8.0965342650000007</v>
      </c>
      <c r="V115" s="84">
        <v>8.0965342650000007</v>
      </c>
      <c r="W115" s="84">
        <v>8.0965342650000007</v>
      </c>
      <c r="X115" s="84">
        <v>8.0965342650000007</v>
      </c>
      <c r="Y115" s="84">
        <v>8.0965342650000007</v>
      </c>
      <c r="Z115" s="84">
        <v>8.0965342650000007</v>
      </c>
      <c r="AA115" s="27"/>
    </row>
    <row r="116" spans="1:27" ht="15" thickBot="1" x14ac:dyDescent="0.25">
      <c r="A116" s="27"/>
      <c r="B116" s="283" t="s">
        <v>174</v>
      </c>
      <c r="C116" s="99">
        <v>9</v>
      </c>
      <c r="D116" s="99">
        <v>9</v>
      </c>
      <c r="E116" s="99">
        <v>9</v>
      </c>
      <c r="F116" s="99">
        <v>9</v>
      </c>
      <c r="G116" s="99">
        <v>9</v>
      </c>
      <c r="H116" s="99">
        <v>9.1668235689999999</v>
      </c>
      <c r="I116" s="99">
        <v>9.3336471379999999</v>
      </c>
      <c r="J116" s="99">
        <v>9.5004707069999998</v>
      </c>
      <c r="K116" s="99">
        <v>9.6672942749999997</v>
      </c>
      <c r="L116" s="99">
        <v>9.6672942749999997</v>
      </c>
      <c r="M116" s="99">
        <v>9.6672942749999997</v>
      </c>
      <c r="N116" s="99">
        <v>9.6672942749999997</v>
      </c>
      <c r="O116" s="99">
        <v>9.6672942749999997</v>
      </c>
      <c r="P116" s="99">
        <v>9.6672942749999997</v>
      </c>
      <c r="Q116" s="99">
        <v>9.6672942749999997</v>
      </c>
      <c r="R116" s="99">
        <v>9.6672942749999997</v>
      </c>
      <c r="S116" s="99">
        <v>9.6672942749999997</v>
      </c>
      <c r="T116" s="99">
        <v>9.6672942749999997</v>
      </c>
      <c r="U116" s="99">
        <v>9.6672942749999997</v>
      </c>
      <c r="V116" s="99">
        <v>9.6672942749999997</v>
      </c>
      <c r="W116" s="99">
        <v>9.6672942749999997</v>
      </c>
      <c r="X116" s="99">
        <v>9.6672942749999997</v>
      </c>
      <c r="Y116" s="99">
        <v>9.6672942749999997</v>
      </c>
      <c r="Z116" s="99">
        <v>9.6672942749999997</v>
      </c>
      <c r="AA116" s="27"/>
    </row>
    <row r="117" spans="1:27" ht="15" thickBot="1" x14ac:dyDescent="0.25">
      <c r="A117" s="27"/>
      <c r="B117" s="283" t="s">
        <v>274</v>
      </c>
      <c r="C117" s="84">
        <v>8.5788133260000006</v>
      </c>
      <c r="D117" s="84">
        <v>8.5788133260000006</v>
      </c>
      <c r="E117" s="84">
        <v>8.5788133260000006</v>
      </c>
      <c r="F117" s="84">
        <v>8.5788133260000006</v>
      </c>
      <c r="G117" s="84">
        <v>8.5788133260000006</v>
      </c>
      <c r="H117" s="84">
        <v>8.4356132699999993</v>
      </c>
      <c r="I117" s="84">
        <v>8.2924132139999998</v>
      </c>
      <c r="J117" s="84">
        <v>8.1492131590000003</v>
      </c>
      <c r="K117" s="84">
        <v>8.0060131030000008</v>
      </c>
      <c r="L117" s="84">
        <v>8.0112362069999996</v>
      </c>
      <c r="M117" s="84">
        <v>8.0166330660000007</v>
      </c>
      <c r="N117" s="84">
        <v>8.0165656900000002</v>
      </c>
      <c r="O117" s="84">
        <v>8.0163234570000004</v>
      </c>
      <c r="P117" s="84">
        <v>8.0166162859999996</v>
      </c>
      <c r="Q117" s="84">
        <v>8.0165442860000002</v>
      </c>
      <c r="R117" s="84">
        <v>8.0164976299999999</v>
      </c>
      <c r="S117" s="84">
        <v>8.0164976299999999</v>
      </c>
      <c r="T117" s="84">
        <v>8.0164299830000001</v>
      </c>
      <c r="U117" s="84">
        <v>8.0164299830000001</v>
      </c>
      <c r="V117" s="84">
        <v>8.0164299830000001</v>
      </c>
      <c r="W117" s="84">
        <v>8.0164299830000001</v>
      </c>
      <c r="X117" s="84">
        <v>8.0164299830000001</v>
      </c>
      <c r="Y117" s="84">
        <v>8.0164299830000001</v>
      </c>
      <c r="Z117" s="84">
        <v>8.0164299830000001</v>
      </c>
      <c r="AA117" s="27"/>
    </row>
    <row r="118" spans="1:27" ht="15" thickBot="1" x14ac:dyDescent="0.25">
      <c r="A118" s="27"/>
      <c r="B118" s="283" t="s">
        <v>275</v>
      </c>
      <c r="C118" s="99">
        <v>8.7601082760000004</v>
      </c>
      <c r="D118" s="99">
        <v>8.7601082760000004</v>
      </c>
      <c r="E118" s="99">
        <v>8.7601082760000004</v>
      </c>
      <c r="F118" s="99">
        <v>8.7601082760000004</v>
      </c>
      <c r="G118" s="99">
        <v>8.7601082760000004</v>
      </c>
      <c r="H118" s="99">
        <v>7.9830606340000001</v>
      </c>
      <c r="I118" s="99">
        <v>7.2060129929999999</v>
      </c>
      <c r="J118" s="99">
        <v>6.4289653519999996</v>
      </c>
      <c r="K118" s="99">
        <v>5.6519177100000002</v>
      </c>
      <c r="L118" s="99">
        <v>5.6519177100000002</v>
      </c>
      <c r="M118" s="99">
        <v>5.6519177100000002</v>
      </c>
      <c r="N118" s="99">
        <v>5.6519177100000002</v>
      </c>
      <c r="O118" s="99">
        <v>5.6519177100000002</v>
      </c>
      <c r="P118" s="99">
        <v>5.6519177100000002</v>
      </c>
      <c r="Q118" s="99">
        <v>5.6519177100000002</v>
      </c>
      <c r="R118" s="99">
        <v>5.6519177100000002</v>
      </c>
      <c r="S118" s="99">
        <v>5.6519177100000002</v>
      </c>
      <c r="T118" s="99">
        <v>7.3065170940000002</v>
      </c>
      <c r="U118" s="99">
        <v>7.3065170940000002</v>
      </c>
      <c r="V118" s="99">
        <v>7.3065170940000002</v>
      </c>
      <c r="W118" s="99">
        <v>7.3065170940000002</v>
      </c>
      <c r="X118" s="99">
        <v>7.3065170940000002</v>
      </c>
      <c r="Y118" s="99">
        <v>7.3065170940000002</v>
      </c>
      <c r="Z118" s="99">
        <v>7.3065170940000002</v>
      </c>
      <c r="AA118" s="27"/>
    </row>
    <row r="119" spans="1:27" ht="15" thickBot="1" x14ac:dyDescent="0.25">
      <c r="A119" s="27"/>
      <c r="B119" s="283" t="s">
        <v>145</v>
      </c>
      <c r="C119" s="84">
        <v>9.2640088410000008</v>
      </c>
      <c r="D119" s="84">
        <v>9.2640088410000008</v>
      </c>
      <c r="E119" s="84">
        <v>9.2640088410000008</v>
      </c>
      <c r="F119" s="84">
        <v>9.2640088410000008</v>
      </c>
      <c r="G119" s="84">
        <v>9.2640088410000008</v>
      </c>
      <c r="H119" s="84">
        <v>8.9606960529999995</v>
      </c>
      <c r="I119" s="84">
        <v>8.6573832660000001</v>
      </c>
      <c r="J119" s="84">
        <v>8.3540704780000006</v>
      </c>
      <c r="K119" s="84">
        <v>8.0507576909999994</v>
      </c>
      <c r="L119" s="84">
        <v>8.0515661900000008</v>
      </c>
      <c r="M119" s="84">
        <v>8.0563241550000004</v>
      </c>
      <c r="N119" s="84">
        <v>8.0561451640000001</v>
      </c>
      <c r="O119" s="84">
        <v>8.0545959020000009</v>
      </c>
      <c r="P119" s="84">
        <v>8.0510716430000002</v>
      </c>
      <c r="Q119" s="84">
        <v>8.0512938799999993</v>
      </c>
      <c r="R119" s="84">
        <v>8.0513551060000008</v>
      </c>
      <c r="S119" s="84">
        <v>8.051450955</v>
      </c>
      <c r="T119" s="84">
        <v>8.0518640969999993</v>
      </c>
      <c r="U119" s="84">
        <v>8.0518640969999993</v>
      </c>
      <c r="V119" s="84">
        <v>8.0518640969999993</v>
      </c>
      <c r="W119" s="84">
        <v>8.0518640969999993</v>
      </c>
      <c r="X119" s="84">
        <v>8.0518640969999993</v>
      </c>
      <c r="Y119" s="84">
        <v>8.0220839850000001</v>
      </c>
      <c r="Z119" s="84">
        <v>8.0220839850000001</v>
      </c>
      <c r="AA119" s="27"/>
    </row>
    <row r="120" spans="1:27" ht="15" thickBot="1" x14ac:dyDescent="0.25">
      <c r="A120" s="27"/>
      <c r="B120" s="283" t="s">
        <v>163</v>
      </c>
      <c r="C120" s="99">
        <v>8.5022100760000008</v>
      </c>
      <c r="D120" s="99">
        <v>9.0022100760000008</v>
      </c>
      <c r="E120" s="99">
        <v>9.5022100760000008</v>
      </c>
      <c r="F120" s="99">
        <v>10.002210079999999</v>
      </c>
      <c r="G120" s="99">
        <v>9.5022100760000008</v>
      </c>
      <c r="H120" s="99">
        <v>9.2139665090000005</v>
      </c>
      <c r="I120" s="99">
        <v>8.9257229410000001</v>
      </c>
      <c r="J120" s="99">
        <v>8.6374793739999998</v>
      </c>
      <c r="K120" s="99">
        <v>8.3492358059999994</v>
      </c>
      <c r="L120" s="99">
        <v>8.3492358059999994</v>
      </c>
      <c r="M120" s="99">
        <v>8.3492358059999994</v>
      </c>
      <c r="N120" s="99">
        <v>8.3492358059999994</v>
      </c>
      <c r="O120" s="99">
        <v>8.428778823</v>
      </c>
      <c r="P120" s="99">
        <v>8.428778823</v>
      </c>
      <c r="Q120" s="99">
        <v>8.428778823</v>
      </c>
      <c r="R120" s="99">
        <v>8.428778823</v>
      </c>
      <c r="S120" s="99">
        <v>8.428778823</v>
      </c>
      <c r="T120" s="99">
        <v>8.428778823</v>
      </c>
      <c r="U120" s="99">
        <v>8.428778823</v>
      </c>
      <c r="V120" s="99">
        <v>8.428778823</v>
      </c>
      <c r="W120" s="99">
        <v>8.428778823</v>
      </c>
      <c r="X120" s="99">
        <v>8.428778823</v>
      </c>
      <c r="Y120" s="99">
        <v>8.428778823</v>
      </c>
      <c r="Z120" s="99">
        <v>8.428778823</v>
      </c>
      <c r="AA120" s="27"/>
    </row>
    <row r="121" spans="1:27" ht="15" thickBot="1" x14ac:dyDescent="0.25">
      <c r="A121" s="27"/>
      <c r="B121" s="283" t="s">
        <v>155</v>
      </c>
      <c r="C121" s="84">
        <v>8</v>
      </c>
      <c r="D121" s="84">
        <v>8</v>
      </c>
      <c r="E121" s="84">
        <v>8</v>
      </c>
      <c r="F121" s="84">
        <v>8</v>
      </c>
      <c r="G121" s="84">
        <v>8</v>
      </c>
      <c r="H121" s="84">
        <v>7.2229523589999998</v>
      </c>
      <c r="I121" s="84">
        <v>6.4459047170000003</v>
      </c>
      <c r="J121" s="84">
        <v>5.6688570760000001</v>
      </c>
      <c r="K121" s="84">
        <v>4.8918094339999998</v>
      </c>
      <c r="L121" s="84">
        <v>4.8918094339999998</v>
      </c>
      <c r="M121" s="84">
        <v>4.8918094339999998</v>
      </c>
      <c r="N121" s="84">
        <v>4.8918094339999998</v>
      </c>
      <c r="O121" s="84">
        <v>7.6124999999999998</v>
      </c>
      <c r="P121" s="84">
        <v>7.6124999999999998</v>
      </c>
      <c r="Q121" s="84">
        <v>7.6124999999999998</v>
      </c>
      <c r="R121" s="84">
        <v>7.6124999999999998</v>
      </c>
      <c r="S121" s="84">
        <v>7.6124999999999998</v>
      </c>
      <c r="T121" s="84">
        <v>7.6124999999999998</v>
      </c>
      <c r="U121" s="84">
        <v>7.6124999999999998</v>
      </c>
      <c r="V121" s="84">
        <v>7.6124999999999998</v>
      </c>
      <c r="W121" s="84">
        <v>7.6124999999999998</v>
      </c>
      <c r="X121" s="84">
        <v>7.6124999999999998</v>
      </c>
      <c r="Y121" s="84">
        <v>7.6124999999999998</v>
      </c>
      <c r="Z121" s="84">
        <v>7.6124999999999998</v>
      </c>
      <c r="AA121" s="27"/>
    </row>
    <row r="122" spans="1:27" ht="3" customHeight="1" thickBot="1" x14ac:dyDescent="0.25">
      <c r="A122" s="27"/>
      <c r="B122" s="301"/>
      <c r="C122" s="302"/>
      <c r="D122" s="302"/>
      <c r="E122" s="302"/>
      <c r="F122" s="302"/>
      <c r="G122" s="302"/>
      <c r="H122" s="302"/>
      <c r="I122" s="302"/>
      <c r="J122" s="302"/>
      <c r="K122" s="302"/>
      <c r="L122" s="302"/>
      <c r="M122" s="302"/>
      <c r="N122" s="302"/>
      <c r="O122" s="302"/>
      <c r="P122" s="302"/>
      <c r="Q122" s="302"/>
      <c r="R122" s="302"/>
      <c r="S122" s="302"/>
      <c r="T122" s="302"/>
      <c r="U122" s="302"/>
      <c r="V122" s="302"/>
      <c r="W122" s="302"/>
      <c r="X122" s="302"/>
      <c r="Y122" s="302"/>
      <c r="Z122" s="302"/>
      <c r="AA122" s="27"/>
    </row>
    <row r="123" spans="1:27" ht="15" thickBot="1" x14ac:dyDescent="0.25">
      <c r="A123" s="27"/>
      <c r="B123" s="283" t="s">
        <v>531</v>
      </c>
      <c r="C123" s="99">
        <v>8.5697470257925819</v>
      </c>
      <c r="D123" s="99">
        <v>8.5697470257925819</v>
      </c>
      <c r="E123" s="99">
        <v>8.5697470257925819</v>
      </c>
      <c r="F123" s="99">
        <v>8.5697470257925819</v>
      </c>
      <c r="G123" s="99">
        <v>8.5697470257925819</v>
      </c>
      <c r="H123" s="99">
        <v>8.5697470257925819</v>
      </c>
      <c r="I123" s="99">
        <v>8.1443039852883086</v>
      </c>
      <c r="J123" s="99">
        <v>7.7188609447840362</v>
      </c>
      <c r="K123" s="99">
        <v>7.2934179042797656</v>
      </c>
      <c r="L123" s="99">
        <v>6.867974863775494</v>
      </c>
      <c r="M123" s="99">
        <v>6.8684814814225534</v>
      </c>
      <c r="N123" s="99">
        <v>6.8689880990696111</v>
      </c>
      <c r="O123" s="99">
        <v>6.8689880990696111</v>
      </c>
      <c r="P123" s="99">
        <v>7.1410571556350622</v>
      </c>
      <c r="Q123" s="99">
        <v>7.1410571556350622</v>
      </c>
      <c r="R123" s="99">
        <v>7.1410571556350622</v>
      </c>
      <c r="S123" s="99">
        <v>7.1410571556350622</v>
      </c>
      <c r="T123" s="99">
        <v>7.1410571556350622</v>
      </c>
      <c r="U123" s="99">
        <v>7.306517094017094</v>
      </c>
      <c r="V123" s="99">
        <v>7.306517094017094</v>
      </c>
      <c r="W123" s="99">
        <v>7.306517094017094</v>
      </c>
      <c r="X123" s="99">
        <v>7.306517094017094</v>
      </c>
      <c r="Y123" s="99">
        <v>7.306517094017094</v>
      </c>
      <c r="Z123" s="99">
        <v>7.306517094017094</v>
      </c>
      <c r="AA123" s="27"/>
    </row>
    <row r="124" spans="1:27" ht="15" thickBot="1" x14ac:dyDescent="0.25">
      <c r="A124" s="27"/>
      <c r="B124" s="283" t="s">
        <v>532</v>
      </c>
      <c r="C124" s="84">
        <v>9.066002210235089</v>
      </c>
      <c r="D124" s="84">
        <v>9.0880029469801187</v>
      </c>
      <c r="E124" s="84">
        <v>9.0880029469801187</v>
      </c>
      <c r="F124" s="84">
        <v>9.0880029469801187</v>
      </c>
      <c r="G124" s="84">
        <v>9.0880029469801187</v>
      </c>
      <c r="H124" s="84">
        <v>9.0880029469801187</v>
      </c>
      <c r="I124" s="84">
        <v>8.8363210619721659</v>
      </c>
      <c r="J124" s="84">
        <v>8.5846391769642114</v>
      </c>
      <c r="K124" s="84">
        <v>8.3329572919562587</v>
      </c>
      <c r="L124" s="84">
        <v>8.0812754069483042</v>
      </c>
      <c r="M124" s="84">
        <v>8.0815449066815859</v>
      </c>
      <c r="N124" s="84">
        <v>8.0831308950209415</v>
      </c>
      <c r="O124" s="84">
        <v>8.0830712313367155</v>
      </c>
      <c r="P124" s="84">
        <v>8.0825548106289702</v>
      </c>
      <c r="Q124" s="84">
        <v>8.0813800575046475</v>
      </c>
      <c r="R124" s="84">
        <v>8.0814541367767916</v>
      </c>
      <c r="S124" s="84">
        <v>8.0814745452321759</v>
      </c>
      <c r="T124" s="84">
        <v>8.0815064950913733</v>
      </c>
      <c r="U124" s="84">
        <v>8.0816442089088714</v>
      </c>
      <c r="V124" s="84">
        <v>8.0816442089088714</v>
      </c>
      <c r="W124" s="84">
        <v>8.0816442089088714</v>
      </c>
      <c r="X124" s="84">
        <v>8.0816442089088714</v>
      </c>
      <c r="Y124" s="84">
        <v>8.0816442089088714</v>
      </c>
      <c r="Z124" s="84">
        <v>8.071717504860171</v>
      </c>
      <c r="AA124" s="27"/>
    </row>
    <row r="125" spans="1:27" ht="15" thickBot="1" x14ac:dyDescent="0.25">
      <c r="A125" s="27"/>
      <c r="B125" s="283" t="s">
        <v>533</v>
      </c>
      <c r="C125" s="99">
        <v>8.135234621269916</v>
      </c>
      <c r="D125" s="99">
        <v>8.635234621269916</v>
      </c>
      <c r="E125" s="99">
        <v>9.135234621269916</v>
      </c>
      <c r="F125" s="99">
        <v>9.635234621269916</v>
      </c>
      <c r="G125" s="99">
        <v>10.135234621269916</v>
      </c>
      <c r="H125" s="99">
        <v>9.635234621269916</v>
      </c>
      <c r="I125" s="99">
        <v>9.3091756358189688</v>
      </c>
      <c r="J125" s="99">
        <v>8.9831166503680251</v>
      </c>
      <c r="K125" s="99">
        <v>8.6570576649170796</v>
      </c>
      <c r="L125" s="99">
        <v>8.3309986794661341</v>
      </c>
      <c r="M125" s="99">
        <v>8.331631858999387</v>
      </c>
      <c r="N125" s="99">
        <v>8.3322865059896465</v>
      </c>
      <c r="O125" s="99">
        <v>8.3322730397521649</v>
      </c>
      <c r="P125" s="99">
        <v>8.4118176000940572</v>
      </c>
      <c r="Q125" s="99">
        <v>8.41182386047997</v>
      </c>
      <c r="R125" s="99">
        <v>8.4118482625597455</v>
      </c>
      <c r="S125" s="99">
        <v>8.4118301564497351</v>
      </c>
      <c r="T125" s="99">
        <v>8.4118389168244772</v>
      </c>
      <c r="U125" s="99">
        <v>8.4118423834055136</v>
      </c>
      <c r="V125" s="99">
        <v>8.4118423834055136</v>
      </c>
      <c r="W125" s="99">
        <v>8.4118423834055136</v>
      </c>
      <c r="X125" s="99">
        <v>8.4118423834055136</v>
      </c>
      <c r="Y125" s="99">
        <v>8.4118423834055136</v>
      </c>
      <c r="Z125" s="99">
        <v>8.4118423834055136</v>
      </c>
      <c r="AA125" s="27"/>
    </row>
    <row r="126" spans="1:27" ht="15" thickBot="1" x14ac:dyDescent="0.25">
      <c r="A126" s="27"/>
      <c r="B126" s="283" t="s">
        <v>534</v>
      </c>
      <c r="C126" s="84">
        <v>8.8930684876129114</v>
      </c>
      <c r="D126" s="84">
        <v>8.8930684876129114</v>
      </c>
      <c r="E126" s="84">
        <v>8.8930684876129114</v>
      </c>
      <c r="F126" s="84">
        <v>8.8930684876129114</v>
      </c>
      <c r="G126" s="84">
        <v>8.8930684876129114</v>
      </c>
      <c r="H126" s="84">
        <v>8.8930684876129114</v>
      </c>
      <c r="I126" s="84">
        <v>8.6731082115619458</v>
      </c>
      <c r="J126" s="84">
        <v>8.4531479355109767</v>
      </c>
      <c r="K126" s="84">
        <v>8.2331876594600111</v>
      </c>
      <c r="L126" s="84">
        <v>8.0132273834090491</v>
      </c>
      <c r="M126" s="84">
        <v>8.0144403822397852</v>
      </c>
      <c r="N126" s="84">
        <v>8.0157499117860098</v>
      </c>
      <c r="O126" s="84">
        <v>8.0157124808169105</v>
      </c>
      <c r="P126" s="84">
        <v>8.0155779068983328</v>
      </c>
      <c r="Q126" s="84">
        <v>8.015740589434655</v>
      </c>
      <c r="R126" s="84">
        <v>8.0157005893995503</v>
      </c>
      <c r="S126" s="84">
        <v>8.0156746698407666</v>
      </c>
      <c r="T126" s="84">
        <v>8.0156746698407666</v>
      </c>
      <c r="U126" s="84">
        <v>8.0156370877966268</v>
      </c>
      <c r="V126" s="84">
        <v>8.0156370877966268</v>
      </c>
      <c r="W126" s="84">
        <v>8.0156370877966268</v>
      </c>
      <c r="X126" s="84">
        <v>8.0156370877966268</v>
      </c>
      <c r="Y126" s="84">
        <v>8.0156370877966268</v>
      </c>
      <c r="Z126" s="84">
        <v>8.0156370877966268</v>
      </c>
      <c r="AA126" s="27"/>
    </row>
    <row r="127" spans="1:27" ht="15" thickBot="1" x14ac:dyDescent="0.25">
      <c r="A127" s="27"/>
      <c r="B127" s="283" t="s">
        <v>535</v>
      </c>
      <c r="C127" s="99">
        <v>9</v>
      </c>
      <c r="D127" s="99">
        <v>9</v>
      </c>
      <c r="E127" s="99">
        <v>9</v>
      </c>
      <c r="F127" s="99">
        <v>9</v>
      </c>
      <c r="G127" s="99">
        <v>9</v>
      </c>
      <c r="H127" s="99">
        <v>9</v>
      </c>
      <c r="I127" s="99">
        <v>9.1668235688729869</v>
      </c>
      <c r="J127" s="99">
        <v>9.3336471377459738</v>
      </c>
      <c r="K127" s="99">
        <v>9.5004707066189606</v>
      </c>
      <c r="L127" s="99">
        <v>9.6672942754919493</v>
      </c>
      <c r="M127" s="99">
        <v>9.6672942754919493</v>
      </c>
      <c r="N127" s="99">
        <v>9.6672942754919493</v>
      </c>
      <c r="O127" s="99">
        <v>9.6672942754919493</v>
      </c>
      <c r="P127" s="99">
        <v>9.6672942754919493</v>
      </c>
      <c r="Q127" s="99">
        <v>9.6672942754919493</v>
      </c>
      <c r="R127" s="99">
        <v>9.6672942754919493</v>
      </c>
      <c r="S127" s="99">
        <v>9.6672942754919493</v>
      </c>
      <c r="T127" s="99">
        <v>9.6672942754919493</v>
      </c>
      <c r="U127" s="99">
        <v>9.6672942754919493</v>
      </c>
      <c r="V127" s="99">
        <v>9.6672942754919493</v>
      </c>
      <c r="W127" s="99">
        <v>9.6672942754919493</v>
      </c>
      <c r="X127" s="99">
        <v>9.6672942754919493</v>
      </c>
      <c r="Y127" s="99">
        <v>9.6672942754919493</v>
      </c>
      <c r="Z127" s="99">
        <v>9.6672942754919493</v>
      </c>
      <c r="AA127" s="27"/>
    </row>
    <row r="128" spans="1:27" x14ac:dyDescent="0.2">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spans="1:42" ht="17.25" thickBot="1" x14ac:dyDescent="0.3">
      <c r="A129" s="27"/>
      <c r="B129" s="287" t="s">
        <v>880</v>
      </c>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spans="1:42" ht="33" customHeight="1" thickTop="1" thickBot="1" x14ac:dyDescent="0.25">
      <c r="A130" s="27"/>
      <c r="B130" s="293"/>
      <c r="C130" s="293" t="s">
        <v>9</v>
      </c>
      <c r="D130" s="293" t="s">
        <v>10</v>
      </c>
      <c r="E130" s="293" t="s">
        <v>11</v>
      </c>
      <c r="F130" s="293" t="s">
        <v>12</v>
      </c>
      <c r="G130" s="293" t="s">
        <v>13</v>
      </c>
      <c r="H130" s="293" t="s">
        <v>14</v>
      </c>
      <c r="I130" s="293" t="s">
        <v>15</v>
      </c>
      <c r="J130" s="293" t="s">
        <v>16</v>
      </c>
      <c r="K130" s="293" t="s">
        <v>17</v>
      </c>
      <c r="L130" s="293" t="s">
        <v>18</v>
      </c>
      <c r="M130" s="293" t="s">
        <v>19</v>
      </c>
      <c r="N130" s="293" t="s">
        <v>20</v>
      </c>
      <c r="O130" s="293" t="s">
        <v>3</v>
      </c>
      <c r="P130" s="293" t="s">
        <v>58</v>
      </c>
      <c r="Q130" s="293" t="s">
        <v>59</v>
      </c>
      <c r="R130" s="293" t="s">
        <v>60</v>
      </c>
      <c r="S130" s="293" t="s">
        <v>61</v>
      </c>
      <c r="T130" s="293" t="s">
        <v>62</v>
      </c>
      <c r="U130" s="293" t="s">
        <v>63</v>
      </c>
      <c r="V130" s="293" t="s">
        <v>64</v>
      </c>
      <c r="W130" s="293" t="s">
        <v>65</v>
      </c>
      <c r="X130" s="293" t="s">
        <v>66</v>
      </c>
      <c r="Y130" s="293" t="s">
        <v>67</v>
      </c>
      <c r="Z130" s="293" t="s">
        <v>68</v>
      </c>
      <c r="AA130" s="27"/>
    </row>
    <row r="131" spans="1:42" ht="15" thickBot="1" x14ac:dyDescent="0.25">
      <c r="A131" s="27"/>
      <c r="B131" s="283" t="s">
        <v>765</v>
      </c>
      <c r="C131" s="99">
        <f>C84/C$85*C$133</f>
        <v>5.7506873805117706</v>
      </c>
      <c r="D131" s="99">
        <f>C131</f>
        <v>5.7506873805117706</v>
      </c>
      <c r="E131" s="99">
        <f t="shared" ref="E131:Z131" si="0">D131</f>
        <v>5.7506873805117706</v>
      </c>
      <c r="F131" s="99">
        <f t="shared" si="0"/>
        <v>5.7506873805117706</v>
      </c>
      <c r="G131" s="99">
        <f t="shared" si="0"/>
        <v>5.7506873805117706</v>
      </c>
      <c r="H131" s="99">
        <f t="shared" si="0"/>
        <v>5.7506873805117706</v>
      </c>
      <c r="I131" s="99">
        <f t="shared" si="0"/>
        <v>5.7506873805117706</v>
      </c>
      <c r="J131" s="99">
        <f t="shared" si="0"/>
        <v>5.7506873805117706</v>
      </c>
      <c r="K131" s="99">
        <f t="shared" si="0"/>
        <v>5.7506873805117706</v>
      </c>
      <c r="L131" s="99">
        <f t="shared" si="0"/>
        <v>5.7506873805117706</v>
      </c>
      <c r="M131" s="99">
        <f t="shared" si="0"/>
        <v>5.7506873805117706</v>
      </c>
      <c r="N131" s="99">
        <f t="shared" si="0"/>
        <v>5.7506873805117706</v>
      </c>
      <c r="O131" s="99">
        <f t="shared" si="0"/>
        <v>5.7506873805117706</v>
      </c>
      <c r="P131" s="99">
        <f t="shared" si="0"/>
        <v>5.7506873805117706</v>
      </c>
      <c r="Q131" s="99">
        <f t="shared" si="0"/>
        <v>5.7506873805117706</v>
      </c>
      <c r="R131" s="99">
        <f t="shared" si="0"/>
        <v>5.7506873805117706</v>
      </c>
      <c r="S131" s="99">
        <f t="shared" si="0"/>
        <v>5.7506873805117706</v>
      </c>
      <c r="T131" s="99">
        <f t="shared" si="0"/>
        <v>5.7506873805117706</v>
      </c>
      <c r="U131" s="99">
        <f t="shared" si="0"/>
        <v>5.7506873805117706</v>
      </c>
      <c r="V131" s="99">
        <f t="shared" si="0"/>
        <v>5.7506873805117706</v>
      </c>
      <c r="W131" s="99">
        <f t="shared" si="0"/>
        <v>5.7506873805117706</v>
      </c>
      <c r="X131" s="99">
        <f t="shared" si="0"/>
        <v>5.7506873805117706</v>
      </c>
      <c r="Y131" s="99">
        <f t="shared" si="0"/>
        <v>5.7506873805117706</v>
      </c>
      <c r="Z131" s="99">
        <f t="shared" si="0"/>
        <v>5.7506873805117706</v>
      </c>
      <c r="AA131" s="27"/>
    </row>
    <row r="132" spans="1:42" ht="15" thickBot="1" x14ac:dyDescent="0.25">
      <c r="A132" s="27"/>
      <c r="B132" s="283" t="s">
        <v>345</v>
      </c>
      <c r="C132" s="84">
        <f>C83/C$85*C$133</f>
        <v>6.2625869613068836</v>
      </c>
      <c r="D132" s="84">
        <f t="shared" ref="D132:Z132" si="1">C132</f>
        <v>6.2625869613068836</v>
      </c>
      <c r="E132" s="84">
        <f t="shared" si="1"/>
        <v>6.2625869613068836</v>
      </c>
      <c r="F132" s="84">
        <f t="shared" si="1"/>
        <v>6.2625869613068836</v>
      </c>
      <c r="G132" s="84">
        <f t="shared" si="1"/>
        <v>6.2625869613068836</v>
      </c>
      <c r="H132" s="84">
        <f t="shared" si="1"/>
        <v>6.2625869613068836</v>
      </c>
      <c r="I132" s="84">
        <f t="shared" si="1"/>
        <v>6.2625869613068836</v>
      </c>
      <c r="J132" s="84">
        <f t="shared" si="1"/>
        <v>6.2625869613068836</v>
      </c>
      <c r="K132" s="84">
        <f t="shared" si="1"/>
        <v>6.2625869613068836</v>
      </c>
      <c r="L132" s="84">
        <f t="shared" si="1"/>
        <v>6.2625869613068836</v>
      </c>
      <c r="M132" s="84">
        <f t="shared" si="1"/>
        <v>6.2625869613068836</v>
      </c>
      <c r="N132" s="84">
        <f t="shared" si="1"/>
        <v>6.2625869613068836</v>
      </c>
      <c r="O132" s="84">
        <f t="shared" si="1"/>
        <v>6.2625869613068836</v>
      </c>
      <c r="P132" s="84">
        <f t="shared" si="1"/>
        <v>6.2625869613068836</v>
      </c>
      <c r="Q132" s="84">
        <f t="shared" si="1"/>
        <v>6.2625869613068836</v>
      </c>
      <c r="R132" s="84">
        <f t="shared" si="1"/>
        <v>6.2625869613068836</v>
      </c>
      <c r="S132" s="84">
        <f t="shared" si="1"/>
        <v>6.2625869613068836</v>
      </c>
      <c r="T132" s="84">
        <f t="shared" si="1"/>
        <v>6.2625869613068836</v>
      </c>
      <c r="U132" s="84">
        <f t="shared" si="1"/>
        <v>6.2625869613068836</v>
      </c>
      <c r="V132" s="84">
        <f t="shared" si="1"/>
        <v>6.2625869613068836</v>
      </c>
      <c r="W132" s="84">
        <f t="shared" si="1"/>
        <v>6.2625869613068836</v>
      </c>
      <c r="X132" s="84">
        <f t="shared" si="1"/>
        <v>6.2625869613068836</v>
      </c>
      <c r="Y132" s="84">
        <f t="shared" si="1"/>
        <v>6.2625869613068836</v>
      </c>
      <c r="Z132" s="84">
        <f t="shared" si="1"/>
        <v>6.2625869613068836</v>
      </c>
      <c r="AA132" s="27"/>
    </row>
    <row r="133" spans="1:42" ht="15" thickBot="1" x14ac:dyDescent="0.25">
      <c r="A133" s="27"/>
      <c r="B133" s="283" t="s">
        <v>766</v>
      </c>
      <c r="C133" s="99">
        <v>6</v>
      </c>
      <c r="D133" s="99">
        <f t="shared" ref="D133:Z133" si="2">C133</f>
        <v>6</v>
      </c>
      <c r="E133" s="99">
        <f t="shared" si="2"/>
        <v>6</v>
      </c>
      <c r="F133" s="99">
        <f t="shared" si="2"/>
        <v>6</v>
      </c>
      <c r="G133" s="99">
        <f t="shared" si="2"/>
        <v>6</v>
      </c>
      <c r="H133" s="99">
        <f t="shared" si="2"/>
        <v>6</v>
      </c>
      <c r="I133" s="99">
        <f t="shared" si="2"/>
        <v>6</v>
      </c>
      <c r="J133" s="99">
        <f t="shared" si="2"/>
        <v>6</v>
      </c>
      <c r="K133" s="99">
        <f t="shared" si="2"/>
        <v>6</v>
      </c>
      <c r="L133" s="99">
        <f t="shared" si="2"/>
        <v>6</v>
      </c>
      <c r="M133" s="99">
        <f t="shared" si="2"/>
        <v>6</v>
      </c>
      <c r="N133" s="99">
        <f t="shared" si="2"/>
        <v>6</v>
      </c>
      <c r="O133" s="99">
        <f t="shared" si="2"/>
        <v>6</v>
      </c>
      <c r="P133" s="99">
        <f t="shared" si="2"/>
        <v>6</v>
      </c>
      <c r="Q133" s="99">
        <f t="shared" si="2"/>
        <v>6</v>
      </c>
      <c r="R133" s="99">
        <f t="shared" si="2"/>
        <v>6</v>
      </c>
      <c r="S133" s="99">
        <f t="shared" si="2"/>
        <v>6</v>
      </c>
      <c r="T133" s="99">
        <f t="shared" si="2"/>
        <v>6</v>
      </c>
      <c r="U133" s="99">
        <f t="shared" si="2"/>
        <v>6</v>
      </c>
      <c r="V133" s="99">
        <f t="shared" si="2"/>
        <v>6</v>
      </c>
      <c r="W133" s="99">
        <f t="shared" si="2"/>
        <v>6</v>
      </c>
      <c r="X133" s="99">
        <f t="shared" si="2"/>
        <v>6</v>
      </c>
      <c r="Y133" s="99">
        <f t="shared" si="2"/>
        <v>6</v>
      </c>
      <c r="Z133" s="99">
        <f t="shared" si="2"/>
        <v>6</v>
      </c>
      <c r="AA133" s="27"/>
    </row>
    <row r="134" spans="1:42" ht="15" thickBot="1" x14ac:dyDescent="0.25">
      <c r="A134" s="27"/>
      <c r="B134" s="283" t="s">
        <v>346</v>
      </c>
      <c r="C134" s="84">
        <f>C82/C$85*C$133</f>
        <v>5.8898124243152976</v>
      </c>
      <c r="D134" s="84">
        <f t="shared" ref="D134:Z134" si="3">C134</f>
        <v>5.8898124243152976</v>
      </c>
      <c r="E134" s="84">
        <f t="shared" si="3"/>
        <v>5.8898124243152976</v>
      </c>
      <c r="F134" s="84">
        <f t="shared" si="3"/>
        <v>5.8898124243152976</v>
      </c>
      <c r="G134" s="84">
        <f t="shared" si="3"/>
        <v>5.8898124243152976</v>
      </c>
      <c r="H134" s="84">
        <f t="shared" si="3"/>
        <v>5.8898124243152976</v>
      </c>
      <c r="I134" s="84">
        <f t="shared" si="3"/>
        <v>5.8898124243152976</v>
      </c>
      <c r="J134" s="84">
        <f t="shared" si="3"/>
        <v>5.8898124243152976</v>
      </c>
      <c r="K134" s="84">
        <f t="shared" si="3"/>
        <v>5.8898124243152976</v>
      </c>
      <c r="L134" s="84">
        <f t="shared" si="3"/>
        <v>5.8898124243152976</v>
      </c>
      <c r="M134" s="84">
        <f t="shared" si="3"/>
        <v>5.8898124243152976</v>
      </c>
      <c r="N134" s="84">
        <f t="shared" si="3"/>
        <v>5.8898124243152976</v>
      </c>
      <c r="O134" s="84">
        <f t="shared" si="3"/>
        <v>5.8898124243152976</v>
      </c>
      <c r="P134" s="84">
        <f t="shared" si="3"/>
        <v>5.8898124243152976</v>
      </c>
      <c r="Q134" s="84">
        <f t="shared" si="3"/>
        <v>5.8898124243152976</v>
      </c>
      <c r="R134" s="84">
        <f t="shared" si="3"/>
        <v>5.8898124243152976</v>
      </c>
      <c r="S134" s="84">
        <f t="shared" si="3"/>
        <v>5.8898124243152976</v>
      </c>
      <c r="T134" s="84">
        <f t="shared" si="3"/>
        <v>5.8898124243152976</v>
      </c>
      <c r="U134" s="84">
        <f t="shared" si="3"/>
        <v>5.8898124243152976</v>
      </c>
      <c r="V134" s="84">
        <f t="shared" si="3"/>
        <v>5.8898124243152976</v>
      </c>
      <c r="W134" s="84">
        <f t="shared" si="3"/>
        <v>5.8898124243152976</v>
      </c>
      <c r="X134" s="84">
        <f t="shared" si="3"/>
        <v>5.8898124243152976</v>
      </c>
      <c r="Y134" s="84">
        <f t="shared" si="3"/>
        <v>5.8898124243152976</v>
      </c>
      <c r="Z134" s="84">
        <f t="shared" si="3"/>
        <v>5.8898124243152976</v>
      </c>
      <c r="AA134" s="27"/>
    </row>
    <row r="135" spans="1:42" ht="15" thickBot="1" x14ac:dyDescent="0.25">
      <c r="A135" s="27"/>
      <c r="B135" s="283" t="s">
        <v>578</v>
      </c>
      <c r="C135" s="99">
        <f>C86/C$85*C$133</f>
        <v>6.4188996916700241</v>
      </c>
      <c r="D135" s="99">
        <f t="shared" ref="D135:Z135" si="4">C135</f>
        <v>6.4188996916700241</v>
      </c>
      <c r="E135" s="99">
        <f t="shared" si="4"/>
        <v>6.4188996916700241</v>
      </c>
      <c r="F135" s="99">
        <f t="shared" si="4"/>
        <v>6.4188996916700241</v>
      </c>
      <c r="G135" s="99">
        <f t="shared" si="4"/>
        <v>6.4188996916700241</v>
      </c>
      <c r="H135" s="99">
        <f t="shared" si="4"/>
        <v>6.4188996916700241</v>
      </c>
      <c r="I135" s="99">
        <f t="shared" si="4"/>
        <v>6.4188996916700241</v>
      </c>
      <c r="J135" s="99">
        <f t="shared" si="4"/>
        <v>6.4188996916700241</v>
      </c>
      <c r="K135" s="99">
        <f t="shared" si="4"/>
        <v>6.4188996916700241</v>
      </c>
      <c r="L135" s="99">
        <f t="shared" si="4"/>
        <v>6.4188996916700241</v>
      </c>
      <c r="M135" s="99">
        <f t="shared" si="4"/>
        <v>6.4188996916700241</v>
      </c>
      <c r="N135" s="99">
        <f t="shared" si="4"/>
        <v>6.4188996916700241</v>
      </c>
      <c r="O135" s="99">
        <f t="shared" si="4"/>
        <v>6.4188996916700241</v>
      </c>
      <c r="P135" s="99">
        <f t="shared" si="4"/>
        <v>6.4188996916700241</v>
      </c>
      <c r="Q135" s="99">
        <f t="shared" si="4"/>
        <v>6.4188996916700241</v>
      </c>
      <c r="R135" s="99">
        <f t="shared" si="4"/>
        <v>6.4188996916700241</v>
      </c>
      <c r="S135" s="99">
        <f t="shared" si="4"/>
        <v>6.4188996916700241</v>
      </c>
      <c r="T135" s="99">
        <f t="shared" si="4"/>
        <v>6.4188996916700241</v>
      </c>
      <c r="U135" s="99">
        <f t="shared" si="4"/>
        <v>6.4188996916700241</v>
      </c>
      <c r="V135" s="99">
        <f t="shared" si="4"/>
        <v>6.4188996916700241</v>
      </c>
      <c r="W135" s="99">
        <f t="shared" si="4"/>
        <v>6.4188996916700241</v>
      </c>
      <c r="X135" s="99">
        <f t="shared" si="4"/>
        <v>6.4188996916700241</v>
      </c>
      <c r="Y135" s="99">
        <f t="shared" si="4"/>
        <v>6.4188996916700241</v>
      </c>
      <c r="Z135" s="99">
        <f t="shared" si="4"/>
        <v>6.4188996916700241</v>
      </c>
      <c r="AA135" s="27"/>
    </row>
    <row r="136" spans="1:42" ht="13.5" thickBot="1"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spans="1:42" s="14" customFormat="1" ht="33" customHeight="1" thickBot="1" x14ac:dyDescent="0.25">
      <c r="A137" s="27"/>
      <c r="B137" s="303" t="s">
        <v>1277</v>
      </c>
      <c r="C137" s="303" t="s">
        <v>9</v>
      </c>
      <c r="D137" s="303" t="s">
        <v>10</v>
      </c>
      <c r="E137" s="303" t="s">
        <v>11</v>
      </c>
      <c r="F137" s="303" t="s">
        <v>12</v>
      </c>
      <c r="G137" s="303" t="s">
        <v>13</v>
      </c>
      <c r="H137" s="303" t="s">
        <v>14</v>
      </c>
      <c r="I137" s="303" t="s">
        <v>15</v>
      </c>
      <c r="J137" s="303" t="s">
        <v>16</v>
      </c>
      <c r="K137" s="303" t="s">
        <v>17</v>
      </c>
      <c r="L137" s="303" t="s">
        <v>18</v>
      </c>
      <c r="M137" s="303" t="s">
        <v>19</v>
      </c>
      <c r="N137" s="303" t="s">
        <v>20</v>
      </c>
      <c r="O137" s="303" t="s">
        <v>3</v>
      </c>
      <c r="P137" s="303" t="s">
        <v>58</v>
      </c>
      <c r="Q137" s="303" t="s">
        <v>59</v>
      </c>
      <c r="R137" s="303" t="s">
        <v>60</v>
      </c>
      <c r="S137" s="303" t="s">
        <v>61</v>
      </c>
      <c r="T137" s="303" t="s">
        <v>62</v>
      </c>
      <c r="U137" s="303" t="s">
        <v>63</v>
      </c>
      <c r="V137" s="303" t="s">
        <v>64</v>
      </c>
      <c r="W137" s="303" t="s">
        <v>65</v>
      </c>
      <c r="X137" s="303" t="s">
        <v>66</v>
      </c>
      <c r="Y137" s="303" t="s">
        <v>67</v>
      </c>
      <c r="Z137" s="303" t="s">
        <v>68</v>
      </c>
      <c r="AA137" s="27"/>
      <c r="AB137" s="29"/>
      <c r="AC137" s="29"/>
      <c r="AD137" s="29"/>
      <c r="AE137" s="29"/>
      <c r="AF137" s="29"/>
      <c r="AG137" s="29"/>
      <c r="AH137" s="29"/>
      <c r="AI137" s="29"/>
      <c r="AJ137" s="29"/>
      <c r="AK137" s="29"/>
      <c r="AL137" s="29"/>
      <c r="AM137" s="29"/>
      <c r="AN137" s="29"/>
      <c r="AO137" s="29"/>
      <c r="AP137" s="29"/>
    </row>
    <row r="138" spans="1:42" s="14" customFormat="1" ht="15" thickBot="1" x14ac:dyDescent="0.25">
      <c r="A138" s="27"/>
      <c r="B138" s="283" t="s">
        <v>1278</v>
      </c>
      <c r="C138" s="306">
        <v>35.104366090525389</v>
      </c>
      <c r="D138" s="306">
        <v>35.318213068562905</v>
      </c>
      <c r="E138" s="306">
        <v>35.014466515880066</v>
      </c>
      <c r="F138" s="306">
        <v>34.564388999106136</v>
      </c>
      <c r="G138" s="306">
        <v>34.030941655233811</v>
      </c>
      <c r="H138" s="306">
        <v>33.495468595703869</v>
      </c>
      <c r="I138" s="306">
        <v>33.005290296788253</v>
      </c>
      <c r="J138" s="306">
        <v>32.552812117223837</v>
      </c>
      <c r="K138" s="306">
        <v>32.132624082313207</v>
      </c>
      <c r="L138" s="306">
        <v>31.764547550066432</v>
      </c>
      <c r="M138" s="306">
        <v>31.436816768090974</v>
      </c>
      <c r="N138" s="306">
        <v>31.10656245809076</v>
      </c>
      <c r="O138" s="306">
        <v>30.785740256121443</v>
      </c>
      <c r="P138" s="306">
        <v>30.48939170845631</v>
      </c>
      <c r="Q138" s="306">
        <v>30.221077924876827</v>
      </c>
      <c r="R138" s="306">
        <v>29.976614442547501</v>
      </c>
      <c r="S138" s="306">
        <v>29.748754256894834</v>
      </c>
      <c r="T138" s="306">
        <v>29.532614965583978</v>
      </c>
      <c r="U138" s="306">
        <v>29.324503311085909</v>
      </c>
      <c r="V138" s="306">
        <v>29.122983201650701</v>
      </c>
      <c r="W138" s="306">
        <v>28.926954448210342</v>
      </c>
      <c r="X138" s="306">
        <v>28.734433104804538</v>
      </c>
      <c r="Y138" s="306">
        <v>28.54526707174038</v>
      </c>
      <c r="Z138" s="306">
        <v>28.183518521855891</v>
      </c>
      <c r="AA138" s="27"/>
      <c r="AB138" s="29"/>
      <c r="AC138" s="29"/>
      <c r="AD138" s="29"/>
      <c r="AE138" s="29"/>
      <c r="AF138" s="29"/>
      <c r="AG138" s="29"/>
      <c r="AH138" s="29"/>
      <c r="AI138" s="29"/>
      <c r="AJ138" s="29"/>
      <c r="AK138" s="29"/>
      <c r="AL138" s="29"/>
      <c r="AM138" s="29"/>
      <c r="AN138" s="29"/>
      <c r="AO138" s="29"/>
      <c r="AP138" s="29"/>
    </row>
    <row r="139" spans="1:42" x14ac:dyDescent="0.2">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sheetData>
  <mergeCells count="1">
    <mergeCell ref="B2:D2"/>
  </mergeCells>
  <pageMargins left="0.7" right="0.7" top="0.75" bottom="0.75" header="0.3" footer="0.3"/>
  <pageSetup paperSize="9" scale="78" orientation="portrait" verticalDpi="0" r:id="rId1"/>
  <rowBreaks count="2" manualBreakCount="2">
    <brk id="46" max="16383" man="1"/>
    <brk id="87" max="16383" man="1"/>
  </rowBreaks>
  <colBreaks count="1" manualBreakCount="1">
    <brk id="13"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2" tint="0.79998168889431442"/>
  </sheetPr>
  <dimension ref="A1:L131"/>
  <sheetViews>
    <sheetView zoomScaleNormal="100" workbookViewId="0"/>
  </sheetViews>
  <sheetFormatPr defaultColWidth="9" defaultRowHeight="12.75" x14ac:dyDescent="0.2"/>
  <cols>
    <col min="1" max="1" width="3.125" style="29" customWidth="1"/>
    <col min="2" max="2" width="23.375" style="29" customWidth="1"/>
    <col min="3" max="4" width="18.25" style="29" customWidth="1"/>
    <col min="5" max="5" width="3.125" style="29" customWidth="1"/>
    <col min="6" max="6" width="15.25" style="29" customWidth="1"/>
    <col min="7" max="7" width="15" style="29" customWidth="1"/>
    <col min="8" max="8" width="17.5" style="29" customWidth="1"/>
    <col min="9" max="9" width="17.375" style="29" customWidth="1"/>
    <col min="10" max="16384" width="9" style="29"/>
  </cols>
  <sheetData>
    <row r="1" spans="1:12" ht="15" x14ac:dyDescent="0.25">
      <c r="A1" s="155"/>
      <c r="B1" s="27"/>
      <c r="C1" s="27"/>
      <c r="D1" s="27"/>
      <c r="E1" s="27"/>
    </row>
    <row r="2" spans="1:12" ht="20.25" thickBot="1" x14ac:dyDescent="0.35">
      <c r="A2" s="27"/>
      <c r="B2" s="286" t="s">
        <v>269</v>
      </c>
      <c r="C2" s="27"/>
      <c r="D2" s="27"/>
      <c r="E2" s="27"/>
    </row>
    <row r="3" spans="1:12" ht="41.25" customHeight="1" thickTop="1" x14ac:dyDescent="0.2">
      <c r="A3" s="27"/>
      <c r="B3" s="392" t="s">
        <v>455</v>
      </c>
      <c r="C3" s="392"/>
      <c r="D3" s="392"/>
      <c r="E3" s="27"/>
    </row>
    <row r="4" spans="1:12" ht="15.75" thickBot="1" x14ac:dyDescent="0.3">
      <c r="A4" s="27"/>
      <c r="B4" s="52" t="s">
        <v>456</v>
      </c>
      <c r="C4" s="27"/>
      <c r="D4" s="27"/>
      <c r="E4" s="27"/>
    </row>
    <row r="5" spans="1:12" ht="33" customHeight="1" thickBot="1" x14ac:dyDescent="0.25">
      <c r="A5" s="27"/>
      <c r="B5" s="281" t="s">
        <v>56</v>
      </c>
      <c r="C5" s="281" t="s">
        <v>267</v>
      </c>
      <c r="D5" s="281" t="s">
        <v>268</v>
      </c>
      <c r="E5" s="27"/>
    </row>
    <row r="6" spans="1:12" ht="15" thickBot="1" x14ac:dyDescent="0.25">
      <c r="A6" s="27"/>
      <c r="B6" s="283" t="s">
        <v>80</v>
      </c>
      <c r="C6" s="95">
        <v>2025</v>
      </c>
      <c r="D6" s="95"/>
      <c r="E6" s="94"/>
      <c r="F6" s="88"/>
      <c r="G6" s="89"/>
      <c r="H6" s="89"/>
      <c r="J6" s="90"/>
      <c r="K6" s="89"/>
      <c r="L6" s="89"/>
    </row>
    <row r="7" spans="1:12" ht="15" thickBot="1" x14ac:dyDescent="0.25">
      <c r="A7" s="27"/>
      <c r="B7" s="283" t="s">
        <v>245</v>
      </c>
      <c r="C7" s="96">
        <v>2024</v>
      </c>
      <c r="D7" s="97"/>
      <c r="E7" s="94"/>
      <c r="F7" s="88"/>
      <c r="G7" s="89"/>
      <c r="H7" s="89"/>
      <c r="J7" s="90"/>
      <c r="K7" s="89"/>
      <c r="L7" s="89"/>
    </row>
    <row r="8" spans="1:12" ht="15" thickBot="1" x14ac:dyDescent="0.25">
      <c r="A8" s="27"/>
      <c r="B8" s="283" t="s">
        <v>89</v>
      </c>
      <c r="C8" s="98">
        <v>2023</v>
      </c>
      <c r="D8" s="95">
        <v>2033</v>
      </c>
      <c r="E8" s="94"/>
      <c r="F8" s="88"/>
      <c r="G8" s="89"/>
      <c r="H8" s="89"/>
      <c r="I8" s="91"/>
      <c r="J8" s="90"/>
      <c r="K8" s="89"/>
      <c r="L8" s="89"/>
    </row>
    <row r="9" spans="1:12" ht="15" thickBot="1" x14ac:dyDescent="0.25">
      <c r="A9" s="27"/>
      <c r="B9" s="283" t="s">
        <v>90</v>
      </c>
      <c r="C9" s="96">
        <v>2022</v>
      </c>
      <c r="D9" s="97"/>
      <c r="E9" s="94"/>
      <c r="F9" s="89"/>
      <c r="G9" s="89"/>
      <c r="H9" s="89"/>
      <c r="I9" s="91"/>
      <c r="J9" s="90"/>
      <c r="K9" s="89"/>
      <c r="L9" s="89"/>
    </row>
    <row r="10" spans="1:12" ht="15" thickBot="1" x14ac:dyDescent="0.25">
      <c r="A10" s="27"/>
      <c r="B10" s="283" t="s">
        <v>91</v>
      </c>
      <c r="C10" s="98">
        <v>2028</v>
      </c>
      <c r="D10" s="95"/>
      <c r="E10" s="94"/>
      <c r="F10" s="89"/>
      <c r="G10" s="89"/>
      <c r="H10" s="89"/>
      <c r="I10" s="91"/>
      <c r="J10" s="90"/>
      <c r="K10" s="89"/>
      <c r="L10" s="89"/>
    </row>
    <row r="11" spans="1:12" ht="15" thickBot="1" x14ac:dyDescent="0.25">
      <c r="A11" s="27"/>
      <c r="B11" s="283" t="s">
        <v>92</v>
      </c>
      <c r="C11" s="96">
        <v>2031</v>
      </c>
      <c r="D11" s="97">
        <v>2041</v>
      </c>
      <c r="E11" s="94"/>
      <c r="F11" s="89"/>
      <c r="G11" s="89"/>
      <c r="H11" s="89"/>
      <c r="I11" s="91"/>
      <c r="J11" s="90"/>
      <c r="K11" s="89"/>
      <c r="L11" s="89"/>
    </row>
    <row r="12" spans="1:12" ht="15" thickBot="1" x14ac:dyDescent="0.25">
      <c r="A12" s="27"/>
      <c r="B12" s="283" t="s">
        <v>95</v>
      </c>
      <c r="C12" s="98">
        <v>2037</v>
      </c>
      <c r="D12" s="95">
        <v>2047</v>
      </c>
      <c r="E12" s="94"/>
      <c r="F12" s="89"/>
      <c r="G12" s="89"/>
      <c r="H12" s="89"/>
      <c r="I12" s="91"/>
      <c r="J12" s="90"/>
      <c r="K12" s="89"/>
      <c r="L12" s="89"/>
    </row>
    <row r="13" spans="1:12" ht="15" thickBot="1" x14ac:dyDescent="0.25">
      <c r="A13" s="27"/>
      <c r="B13" s="283" t="s">
        <v>96</v>
      </c>
      <c r="C13" s="96">
        <v>2032</v>
      </c>
      <c r="D13" s="97">
        <v>2042</v>
      </c>
      <c r="E13" s="94"/>
      <c r="F13" s="89"/>
      <c r="G13" s="89"/>
      <c r="H13" s="89"/>
      <c r="I13" s="91"/>
      <c r="J13" s="90"/>
      <c r="K13" s="89"/>
      <c r="L13" s="89"/>
    </row>
    <row r="14" spans="1:12" ht="15" thickBot="1" x14ac:dyDescent="0.25">
      <c r="A14" s="27"/>
      <c r="B14" s="283" t="s">
        <v>97</v>
      </c>
      <c r="C14" s="98">
        <v>2026</v>
      </c>
      <c r="D14" s="95">
        <v>2036</v>
      </c>
      <c r="E14" s="94"/>
      <c r="F14" s="89"/>
      <c r="G14" s="89"/>
      <c r="H14" s="89"/>
      <c r="I14" s="91"/>
      <c r="J14" s="90"/>
      <c r="K14" s="89"/>
      <c r="L14" s="89"/>
    </row>
    <row r="15" spans="1:12" ht="15" thickBot="1" x14ac:dyDescent="0.25">
      <c r="A15" s="27"/>
      <c r="B15" s="283" t="s">
        <v>98</v>
      </c>
      <c r="C15" s="97">
        <v>2026</v>
      </c>
      <c r="D15" s="97"/>
      <c r="E15" s="94"/>
      <c r="F15" s="89"/>
      <c r="G15" s="89"/>
      <c r="H15" s="89"/>
      <c r="I15" s="91"/>
      <c r="J15" s="90"/>
      <c r="K15" s="89"/>
      <c r="L15" s="89"/>
    </row>
    <row r="16" spans="1:12" ht="15" thickBot="1" x14ac:dyDescent="0.25">
      <c r="A16" s="27"/>
      <c r="B16" s="283" t="s">
        <v>99</v>
      </c>
      <c r="C16" s="98">
        <v>2033</v>
      </c>
      <c r="D16" s="95">
        <v>2043</v>
      </c>
      <c r="E16" s="94"/>
      <c r="F16" s="89"/>
      <c r="G16" s="89"/>
      <c r="H16" s="89"/>
      <c r="I16" s="91"/>
      <c r="J16" s="90"/>
      <c r="K16" s="89"/>
      <c r="L16" s="89"/>
    </row>
    <row r="17" spans="1:12" ht="15" thickBot="1" x14ac:dyDescent="0.25">
      <c r="A17" s="27"/>
      <c r="B17" s="283" t="s">
        <v>100</v>
      </c>
      <c r="C17" s="96">
        <v>2028</v>
      </c>
      <c r="D17" s="97">
        <v>2038</v>
      </c>
      <c r="E17" s="94"/>
      <c r="F17" s="89"/>
      <c r="G17" s="89"/>
      <c r="H17" s="89"/>
      <c r="I17" s="91"/>
      <c r="J17" s="90"/>
      <c r="K17" s="89"/>
      <c r="L17" s="89"/>
    </row>
    <row r="18" spans="1:12" ht="15" thickBot="1" x14ac:dyDescent="0.25">
      <c r="A18" s="27"/>
      <c r="B18" s="283" t="s">
        <v>101</v>
      </c>
      <c r="C18" s="98">
        <v>2026</v>
      </c>
      <c r="D18" s="95">
        <v>2036</v>
      </c>
      <c r="E18" s="94"/>
      <c r="F18" s="89"/>
      <c r="G18" s="89"/>
      <c r="H18" s="89"/>
      <c r="I18" s="91"/>
      <c r="J18" s="90"/>
      <c r="K18" s="89"/>
      <c r="L18" s="89"/>
    </row>
    <row r="19" spans="1:12" ht="15" thickBot="1" x14ac:dyDescent="0.25">
      <c r="A19" s="27"/>
      <c r="B19" s="283" t="s">
        <v>247</v>
      </c>
      <c r="C19" s="96">
        <v>2022</v>
      </c>
      <c r="D19" s="97">
        <v>2032</v>
      </c>
      <c r="E19" s="94"/>
      <c r="F19" s="89"/>
      <c r="G19" s="89"/>
      <c r="H19" s="89"/>
      <c r="I19" s="91"/>
      <c r="J19" s="90"/>
      <c r="K19" s="89"/>
      <c r="L19" s="89"/>
    </row>
    <row r="20" spans="1:12" x14ac:dyDescent="0.2">
      <c r="A20" s="27"/>
      <c r="B20" s="27"/>
      <c r="C20" s="93"/>
      <c r="D20" s="27"/>
      <c r="E20" s="94"/>
      <c r="F20" s="89"/>
      <c r="G20" s="89"/>
      <c r="H20" s="89"/>
      <c r="I20" s="91"/>
      <c r="J20" s="90"/>
      <c r="K20" s="89"/>
      <c r="L20" s="89"/>
    </row>
    <row r="21" spans="1:12" ht="15.75" thickBot="1" x14ac:dyDescent="0.3">
      <c r="A21" s="27"/>
      <c r="B21" s="52" t="s">
        <v>457</v>
      </c>
      <c r="C21" s="93"/>
      <c r="D21" s="27"/>
      <c r="E21" s="94"/>
      <c r="F21" s="89"/>
      <c r="G21" s="89"/>
      <c r="H21" s="89"/>
      <c r="I21" s="91"/>
      <c r="J21" s="90"/>
      <c r="K21" s="89"/>
      <c r="L21" s="89"/>
    </row>
    <row r="22" spans="1:12" ht="33" customHeight="1" thickBot="1" x14ac:dyDescent="0.25">
      <c r="A22" s="27"/>
      <c r="B22" s="281" t="s">
        <v>288</v>
      </c>
      <c r="C22" s="281" t="s">
        <v>1256</v>
      </c>
      <c r="D22" s="27"/>
      <c r="E22" s="94"/>
      <c r="F22" s="89"/>
      <c r="G22" s="89"/>
      <c r="H22" s="89"/>
      <c r="J22" s="90"/>
      <c r="K22" s="89"/>
      <c r="L22" s="89"/>
    </row>
    <row r="23" spans="1:12" ht="15" thickBot="1" x14ac:dyDescent="0.25">
      <c r="A23" s="27"/>
      <c r="B23" s="283" t="s">
        <v>458</v>
      </c>
      <c r="C23" s="100">
        <v>152545</v>
      </c>
      <c r="D23" s="27"/>
      <c r="E23" s="94"/>
      <c r="F23" s="89"/>
      <c r="G23" s="89"/>
      <c r="H23" s="89"/>
      <c r="J23" s="90"/>
      <c r="K23" s="89"/>
      <c r="L23" s="89"/>
    </row>
    <row r="24" spans="1:12" ht="15" thickBot="1" x14ac:dyDescent="0.25">
      <c r="A24" s="27"/>
      <c r="B24" s="283" t="s">
        <v>459</v>
      </c>
      <c r="C24" s="101">
        <v>249353</v>
      </c>
      <c r="D24" s="27"/>
      <c r="E24" s="94"/>
      <c r="F24" s="89"/>
      <c r="G24" s="89"/>
      <c r="H24" s="89"/>
      <c r="J24" s="90"/>
      <c r="K24" s="89"/>
      <c r="L24" s="89"/>
    </row>
    <row r="25" spans="1:12" ht="15" thickBot="1" x14ac:dyDescent="0.25">
      <c r="A25" s="27"/>
      <c r="B25" s="283" t="s">
        <v>906</v>
      </c>
      <c r="C25" s="100">
        <f>2/3*C23</f>
        <v>101696.66666666666</v>
      </c>
      <c r="D25" s="27"/>
      <c r="E25" s="94"/>
      <c r="F25" s="89"/>
      <c r="G25" s="89"/>
      <c r="H25" s="89"/>
      <c r="J25" s="90"/>
      <c r="K25" s="89"/>
      <c r="L25" s="89"/>
    </row>
    <row r="26" spans="1:12" x14ac:dyDescent="0.2">
      <c r="A26" s="27"/>
      <c r="B26" s="27"/>
      <c r="C26" s="93"/>
      <c r="D26" s="27"/>
      <c r="E26" s="94"/>
      <c r="F26" s="89"/>
      <c r="G26" s="89"/>
      <c r="H26" s="89"/>
      <c r="J26" s="90"/>
      <c r="K26" s="89"/>
      <c r="L26" s="89"/>
    </row>
    <row r="27" spans="1:12" x14ac:dyDescent="0.2">
      <c r="A27" s="27"/>
      <c r="B27" s="44" t="s">
        <v>460</v>
      </c>
      <c r="C27" s="93"/>
      <c r="D27" s="27"/>
      <c r="E27" s="94"/>
      <c r="F27" s="89"/>
      <c r="G27" s="89"/>
      <c r="H27" s="89"/>
      <c r="J27" s="90"/>
      <c r="K27" s="89"/>
      <c r="L27" s="89"/>
    </row>
    <row r="28" spans="1:12" x14ac:dyDescent="0.2">
      <c r="A28" s="27"/>
      <c r="B28" s="27"/>
      <c r="C28" s="93"/>
      <c r="D28" s="27"/>
      <c r="E28" s="94"/>
      <c r="F28" s="89"/>
      <c r="G28" s="89"/>
      <c r="H28" s="89"/>
      <c r="J28" s="90"/>
      <c r="K28" s="89"/>
      <c r="L28" s="89"/>
    </row>
    <row r="29" spans="1:12" x14ac:dyDescent="0.2">
      <c r="C29" s="82"/>
      <c r="E29" s="87"/>
      <c r="F29" s="89"/>
      <c r="G29" s="89"/>
      <c r="H29" s="89"/>
      <c r="J29" s="90"/>
      <c r="K29" s="89"/>
      <c r="L29" s="89"/>
    </row>
    <row r="30" spans="1:12" x14ac:dyDescent="0.2">
      <c r="C30" s="82"/>
      <c r="E30" s="87"/>
      <c r="F30" s="89"/>
      <c r="G30" s="89"/>
      <c r="H30" s="89"/>
      <c r="J30" s="90"/>
      <c r="K30" s="89"/>
      <c r="L30" s="89"/>
    </row>
    <row r="31" spans="1:12" x14ac:dyDescent="0.2">
      <c r="C31" s="82"/>
      <c r="E31" s="87"/>
      <c r="F31" s="89"/>
      <c r="G31" s="89"/>
      <c r="H31" s="89"/>
      <c r="J31" s="90"/>
      <c r="K31" s="89"/>
      <c r="L31" s="89"/>
    </row>
    <row r="32" spans="1:12" x14ac:dyDescent="0.2">
      <c r="C32" s="82"/>
      <c r="E32" s="87"/>
      <c r="F32" s="89"/>
      <c r="G32" s="89"/>
      <c r="H32" s="89"/>
      <c r="J32" s="90"/>
      <c r="K32" s="89"/>
      <c r="L32" s="89"/>
    </row>
    <row r="33" spans="3:6" x14ac:dyDescent="0.2">
      <c r="C33" s="82"/>
      <c r="F33" s="92"/>
    </row>
    <row r="34" spans="3:6" x14ac:dyDescent="0.2">
      <c r="C34" s="82"/>
    </row>
    <row r="35" spans="3:6" x14ac:dyDescent="0.2">
      <c r="C35" s="82"/>
    </row>
    <row r="36" spans="3:6" x14ac:dyDescent="0.2">
      <c r="C36" s="82"/>
    </row>
    <row r="38" spans="3:6" x14ac:dyDescent="0.2">
      <c r="C38" s="82"/>
    </row>
    <row r="39" spans="3:6" x14ac:dyDescent="0.2">
      <c r="C39" s="82"/>
    </row>
    <row r="40" spans="3:6" x14ac:dyDescent="0.2">
      <c r="C40" s="82"/>
    </row>
    <row r="41" spans="3:6" x14ac:dyDescent="0.2">
      <c r="C41" s="82"/>
    </row>
    <row r="42" spans="3:6" x14ac:dyDescent="0.2">
      <c r="C42" s="82"/>
    </row>
    <row r="43" spans="3:6" x14ac:dyDescent="0.2">
      <c r="C43" s="82"/>
    </row>
    <row r="44" spans="3:6" x14ac:dyDescent="0.2">
      <c r="C44" s="82"/>
    </row>
    <row r="45" spans="3:6" x14ac:dyDescent="0.2">
      <c r="C45" s="82"/>
    </row>
    <row r="48" spans="3:6" x14ac:dyDescent="0.2">
      <c r="C48" s="82"/>
    </row>
    <row r="49" spans="3:3" x14ac:dyDescent="0.2">
      <c r="C49" s="82"/>
    </row>
    <row r="50" spans="3:3" x14ac:dyDescent="0.2">
      <c r="C50" s="82"/>
    </row>
    <row r="51" spans="3:3" x14ac:dyDescent="0.2">
      <c r="C51" s="82"/>
    </row>
    <row r="52" spans="3:3" x14ac:dyDescent="0.2">
      <c r="C52" s="82"/>
    </row>
    <row r="53" spans="3:3" x14ac:dyDescent="0.2">
      <c r="C53" s="82"/>
    </row>
    <row r="54" spans="3:3" x14ac:dyDescent="0.2">
      <c r="C54" s="82"/>
    </row>
    <row r="55" spans="3:3" x14ac:dyDescent="0.2">
      <c r="C55" s="82"/>
    </row>
    <row r="56" spans="3:3" x14ac:dyDescent="0.2">
      <c r="C56" s="82"/>
    </row>
    <row r="57" spans="3:3" x14ac:dyDescent="0.2">
      <c r="C57" s="82"/>
    </row>
    <row r="58" spans="3:3" x14ac:dyDescent="0.2">
      <c r="C58" s="82"/>
    </row>
    <row r="59" spans="3:3" x14ac:dyDescent="0.2">
      <c r="C59" s="82"/>
    </row>
    <row r="97" spans="3:3" x14ac:dyDescent="0.2">
      <c r="C97" s="91"/>
    </row>
    <row r="98" spans="3:3" x14ac:dyDescent="0.2">
      <c r="C98" s="91"/>
    </row>
    <row r="99" spans="3:3" x14ac:dyDescent="0.2">
      <c r="C99" s="91"/>
    </row>
    <row r="100" spans="3:3" x14ac:dyDescent="0.2">
      <c r="C100" s="91"/>
    </row>
    <row r="101" spans="3:3" x14ac:dyDescent="0.2">
      <c r="C101" s="91"/>
    </row>
    <row r="102" spans="3:3" x14ac:dyDescent="0.2">
      <c r="C102" s="91"/>
    </row>
    <row r="103" spans="3:3" x14ac:dyDescent="0.2">
      <c r="C103" s="91"/>
    </row>
    <row r="104" spans="3:3" x14ac:dyDescent="0.2">
      <c r="C104" s="91"/>
    </row>
    <row r="105" spans="3:3" x14ac:dyDescent="0.2">
      <c r="C105" s="91"/>
    </row>
    <row r="106" spans="3:3" x14ac:dyDescent="0.2">
      <c r="C106" s="91"/>
    </row>
    <row r="107" spans="3:3" x14ac:dyDescent="0.2">
      <c r="C107" s="91"/>
    </row>
    <row r="108" spans="3:3" x14ac:dyDescent="0.2">
      <c r="C108" s="91"/>
    </row>
    <row r="109" spans="3:3" x14ac:dyDescent="0.2">
      <c r="C109" s="91"/>
    </row>
    <row r="110" spans="3:3" x14ac:dyDescent="0.2">
      <c r="C110" s="91"/>
    </row>
    <row r="111" spans="3:3" x14ac:dyDescent="0.2">
      <c r="C111" s="91"/>
    </row>
    <row r="112" spans="3:3" x14ac:dyDescent="0.2">
      <c r="C112" s="91"/>
    </row>
    <row r="113" spans="3:3" x14ac:dyDescent="0.2">
      <c r="C113" s="91"/>
    </row>
    <row r="114" spans="3:3" x14ac:dyDescent="0.2">
      <c r="C114" s="91"/>
    </row>
    <row r="115" spans="3:3" x14ac:dyDescent="0.2">
      <c r="C115" s="91"/>
    </row>
    <row r="116" spans="3:3" x14ac:dyDescent="0.2">
      <c r="C116" s="91"/>
    </row>
    <row r="117" spans="3:3" x14ac:dyDescent="0.2">
      <c r="C117" s="91"/>
    </row>
    <row r="118" spans="3:3" x14ac:dyDescent="0.2">
      <c r="C118" s="91"/>
    </row>
    <row r="119" spans="3:3" x14ac:dyDescent="0.2">
      <c r="C119" s="91"/>
    </row>
    <row r="120" spans="3:3" x14ac:dyDescent="0.2">
      <c r="C120" s="91"/>
    </row>
    <row r="121" spans="3:3" x14ac:dyDescent="0.2">
      <c r="C121" s="91"/>
    </row>
    <row r="122" spans="3:3" x14ac:dyDescent="0.2">
      <c r="C122" s="91"/>
    </row>
    <row r="123" spans="3:3" x14ac:dyDescent="0.2">
      <c r="C123" s="91"/>
    </row>
    <row r="124" spans="3:3" x14ac:dyDescent="0.2">
      <c r="C124" s="91"/>
    </row>
    <row r="125" spans="3:3" x14ac:dyDescent="0.2">
      <c r="C125" s="91"/>
    </row>
    <row r="126" spans="3:3" x14ac:dyDescent="0.2">
      <c r="C126" s="91"/>
    </row>
    <row r="127" spans="3:3" x14ac:dyDescent="0.2">
      <c r="C127" s="91"/>
    </row>
    <row r="128" spans="3:3" x14ac:dyDescent="0.2">
      <c r="C128" s="91"/>
    </row>
    <row r="129" spans="3:3" x14ac:dyDescent="0.2">
      <c r="C129" s="91"/>
    </row>
    <row r="130" spans="3:3" x14ac:dyDescent="0.2">
      <c r="C130" s="91"/>
    </row>
    <row r="131" spans="3:3" x14ac:dyDescent="0.2">
      <c r="C131" s="91"/>
    </row>
  </sheetData>
  <mergeCells count="1">
    <mergeCell ref="B3:D3"/>
  </mergeCells>
  <pageMargins left="0.7" right="0.7" top="0.75" bottom="0.75" header="0.3" footer="0.3"/>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2" tint="0.79998168889431442"/>
  </sheetPr>
  <dimension ref="A1:L141"/>
  <sheetViews>
    <sheetView zoomScaleNormal="100" workbookViewId="0"/>
  </sheetViews>
  <sheetFormatPr defaultColWidth="9" defaultRowHeight="12.75" x14ac:dyDescent="0.2"/>
  <cols>
    <col min="1" max="1" width="3.125" style="29" customWidth="1"/>
    <col min="2" max="2" width="23.375" style="29" customWidth="1"/>
    <col min="3" max="3" width="21.375" style="29" customWidth="1"/>
    <col min="4" max="4" width="13.5" style="29" customWidth="1"/>
    <col min="5" max="5" width="21" style="29" customWidth="1"/>
    <col min="6" max="6" width="18.125" style="29" customWidth="1"/>
    <col min="7" max="7" width="3.125" style="29" customWidth="1"/>
    <col min="8" max="8" width="34" style="29" customWidth="1"/>
    <col min="9" max="9" width="17.375" style="29" customWidth="1"/>
    <col min="10" max="16384" width="9" style="29"/>
  </cols>
  <sheetData>
    <row r="1" spans="1:12" ht="15" x14ac:dyDescent="0.25">
      <c r="A1" s="155"/>
      <c r="B1" s="27"/>
      <c r="C1" s="27"/>
      <c r="D1" s="27"/>
      <c r="E1" s="27"/>
      <c r="F1" s="27"/>
      <c r="G1" s="27"/>
    </row>
    <row r="2" spans="1:12" ht="20.25" thickBot="1" x14ac:dyDescent="0.35">
      <c r="A2" s="27"/>
      <c r="B2" s="286" t="s">
        <v>258</v>
      </c>
      <c r="C2" s="27"/>
      <c r="D2" s="27"/>
      <c r="E2" s="27"/>
      <c r="F2" s="27"/>
      <c r="G2" s="27"/>
    </row>
    <row r="3" spans="1:12" ht="56.25" customHeight="1" thickTop="1" x14ac:dyDescent="0.2">
      <c r="A3" s="27"/>
      <c r="B3" s="392" t="s">
        <v>937</v>
      </c>
      <c r="C3" s="392"/>
      <c r="D3" s="27"/>
      <c r="E3" s="27"/>
      <c r="F3" s="27"/>
      <c r="G3" s="27"/>
    </row>
    <row r="4" spans="1:12" ht="13.5" thickBot="1" x14ac:dyDescent="0.25">
      <c r="A4" s="27"/>
      <c r="B4" s="27"/>
      <c r="C4" s="27"/>
      <c r="D4" s="27"/>
      <c r="E4" s="27"/>
      <c r="F4" s="27"/>
      <c r="G4" s="27"/>
    </row>
    <row r="5" spans="1:12" ht="42.6" customHeight="1" thickBot="1" x14ac:dyDescent="0.25">
      <c r="A5" s="27"/>
      <c r="B5" s="281" t="s">
        <v>56</v>
      </c>
      <c r="C5" s="281" t="s">
        <v>261</v>
      </c>
      <c r="D5" s="27"/>
      <c r="E5" s="281" t="s">
        <v>56</v>
      </c>
      <c r="F5" s="281" t="s">
        <v>1154</v>
      </c>
      <c r="G5" s="27"/>
    </row>
    <row r="6" spans="1:12" ht="15" thickBot="1" x14ac:dyDescent="0.25">
      <c r="A6" s="27"/>
      <c r="B6" s="288" t="s">
        <v>259</v>
      </c>
      <c r="C6" s="27"/>
      <c r="D6" s="27"/>
      <c r="E6" s="283" t="s">
        <v>636</v>
      </c>
      <c r="F6" s="148">
        <v>52439.899999999994</v>
      </c>
      <c r="G6" s="27"/>
      <c r="H6" s="188"/>
      <c r="I6" s="91"/>
      <c r="J6" s="90"/>
      <c r="K6" s="89"/>
      <c r="L6" s="89"/>
    </row>
    <row r="7" spans="1:12" ht="17.25" thickBot="1" x14ac:dyDescent="0.25">
      <c r="A7" s="27"/>
      <c r="B7" s="283" t="s">
        <v>1331</v>
      </c>
      <c r="C7" s="98">
        <v>2021</v>
      </c>
      <c r="D7" s="27"/>
      <c r="E7" s="283" t="s">
        <v>601</v>
      </c>
      <c r="F7" s="149">
        <v>83903.84</v>
      </c>
      <c r="G7" s="27"/>
      <c r="H7" s="188"/>
    </row>
    <row r="8" spans="1:12" ht="17.25" thickBot="1" x14ac:dyDescent="0.25">
      <c r="A8" s="27"/>
      <c r="B8" s="283" t="s">
        <v>1332</v>
      </c>
      <c r="C8" s="96">
        <v>2022</v>
      </c>
      <c r="D8" s="27"/>
      <c r="E8" s="283" t="s">
        <v>250</v>
      </c>
      <c r="F8" s="148">
        <v>5243.99</v>
      </c>
      <c r="G8" s="27"/>
      <c r="H8" s="188"/>
      <c r="J8" s="90"/>
      <c r="K8" s="89"/>
      <c r="L8" s="89"/>
    </row>
    <row r="9" spans="1:12" ht="17.25" thickBot="1" x14ac:dyDescent="0.25">
      <c r="A9" s="27"/>
      <c r="B9" s="283" t="s">
        <v>1333</v>
      </c>
      <c r="C9" s="98">
        <v>2035</v>
      </c>
      <c r="D9" s="27"/>
      <c r="E9" s="283" t="s">
        <v>249</v>
      </c>
      <c r="F9" s="149">
        <v>10487.98</v>
      </c>
      <c r="G9" s="27"/>
      <c r="H9" s="188"/>
      <c r="J9" s="90"/>
      <c r="K9" s="89"/>
      <c r="L9" s="89"/>
    </row>
    <row r="10" spans="1:12" ht="17.25" thickBot="1" x14ac:dyDescent="0.25">
      <c r="A10" s="27"/>
      <c r="B10" s="283" t="s">
        <v>1334</v>
      </c>
      <c r="C10" s="96">
        <v>2048</v>
      </c>
      <c r="D10" s="27"/>
      <c r="E10" s="283" t="s">
        <v>256</v>
      </c>
      <c r="F10" s="148">
        <v>104879.79999999999</v>
      </c>
      <c r="G10" s="27"/>
      <c r="H10" s="188"/>
      <c r="I10" s="91"/>
      <c r="J10" s="90"/>
      <c r="K10" s="89"/>
      <c r="L10" s="89"/>
    </row>
    <row r="11" spans="1:12" ht="15" thickBot="1" x14ac:dyDescent="0.25">
      <c r="A11" s="27"/>
      <c r="B11" s="382" t="s">
        <v>1335</v>
      </c>
      <c r="C11" s="382"/>
      <c r="D11" s="27"/>
      <c r="E11" s="283" t="s">
        <v>252</v>
      </c>
      <c r="F11" s="149">
        <v>10487.98</v>
      </c>
      <c r="G11" s="27"/>
      <c r="H11" s="188"/>
      <c r="J11" s="90"/>
      <c r="K11" s="89"/>
      <c r="L11" s="89"/>
    </row>
    <row r="12" spans="1:12" ht="15" thickBot="1" x14ac:dyDescent="0.25">
      <c r="A12" s="27"/>
      <c r="B12" s="322" t="s">
        <v>1337</v>
      </c>
      <c r="C12" s="322"/>
      <c r="D12" s="27"/>
      <c r="E12" s="283" t="s">
        <v>600</v>
      </c>
      <c r="F12" s="148">
        <v>20975.96</v>
      </c>
      <c r="G12" s="27"/>
      <c r="H12" s="188"/>
      <c r="J12" s="90"/>
      <c r="K12" s="89"/>
      <c r="L12" s="89"/>
    </row>
    <row r="13" spans="1:12" ht="15" customHeight="1" x14ac:dyDescent="0.2">
      <c r="A13" s="27"/>
      <c r="B13" s="393" t="s">
        <v>1336</v>
      </c>
      <c r="C13" s="393"/>
      <c r="D13" s="27"/>
      <c r="E13" s="27"/>
      <c r="F13" s="27"/>
      <c r="G13" s="27"/>
      <c r="H13" s="188"/>
      <c r="J13" s="90"/>
      <c r="K13" s="89"/>
      <c r="L13" s="89"/>
    </row>
    <row r="14" spans="1:12" ht="14.25" x14ac:dyDescent="0.2">
      <c r="A14" s="27"/>
      <c r="B14" s="27"/>
      <c r="C14" s="93"/>
      <c r="D14" s="27"/>
      <c r="E14" s="27"/>
      <c r="F14" s="27"/>
      <c r="G14" s="27"/>
      <c r="H14" s="188"/>
      <c r="I14" s="91"/>
      <c r="J14" s="90"/>
      <c r="K14" s="89"/>
      <c r="L14" s="89"/>
    </row>
    <row r="15" spans="1:12" ht="15" thickBot="1" x14ac:dyDescent="0.25">
      <c r="A15" s="27"/>
      <c r="B15" s="288" t="s">
        <v>260</v>
      </c>
      <c r="C15" s="93"/>
      <c r="D15" s="27"/>
      <c r="E15" s="27"/>
      <c r="F15" s="27"/>
      <c r="G15" s="27"/>
      <c r="H15" s="188"/>
      <c r="I15" s="91"/>
      <c r="J15" s="90"/>
      <c r="K15" s="89"/>
      <c r="L15" s="89"/>
    </row>
    <row r="16" spans="1:12" ht="15" customHeight="1" thickBot="1" x14ac:dyDescent="0.25">
      <c r="A16" s="27"/>
      <c r="B16" s="283" t="s">
        <v>80</v>
      </c>
      <c r="C16" s="98">
        <v>2035</v>
      </c>
      <c r="D16" s="27"/>
      <c r="E16" s="27"/>
      <c r="F16" s="27"/>
      <c r="G16" s="27"/>
      <c r="H16" s="188"/>
      <c r="I16" s="91"/>
      <c r="J16" s="90"/>
      <c r="K16" s="89"/>
      <c r="L16" s="89"/>
    </row>
    <row r="17" spans="1:12" ht="15" customHeight="1" thickBot="1" x14ac:dyDescent="0.25">
      <c r="A17" s="27"/>
      <c r="B17" s="283" t="s">
        <v>245</v>
      </c>
      <c r="C17" s="96">
        <v>2034</v>
      </c>
      <c r="D17" s="27"/>
      <c r="E17" s="27"/>
      <c r="F17" s="27"/>
      <c r="G17" s="27"/>
      <c r="H17" s="188"/>
      <c r="I17" s="91"/>
      <c r="J17" s="90"/>
      <c r="K17" s="89"/>
      <c r="L17" s="89"/>
    </row>
    <row r="18" spans="1:12" ht="15" customHeight="1" thickBot="1" x14ac:dyDescent="0.25">
      <c r="A18" s="27"/>
      <c r="B18" s="283" t="s">
        <v>89</v>
      </c>
      <c r="C18" s="98">
        <v>2043</v>
      </c>
      <c r="D18" s="27"/>
      <c r="E18" s="27"/>
      <c r="F18" s="27"/>
      <c r="G18" s="27"/>
      <c r="H18" s="188"/>
      <c r="I18" s="91"/>
      <c r="J18" s="90"/>
      <c r="K18" s="89"/>
      <c r="L18" s="89"/>
    </row>
    <row r="19" spans="1:12" ht="15" customHeight="1" thickBot="1" x14ac:dyDescent="0.25">
      <c r="A19" s="27"/>
      <c r="B19" s="283" t="s">
        <v>90</v>
      </c>
      <c r="C19" s="96">
        <v>2028</v>
      </c>
      <c r="D19" s="27"/>
      <c r="E19" s="27"/>
      <c r="F19" s="27"/>
      <c r="G19" s="27"/>
      <c r="H19" s="188"/>
      <c r="I19" s="91"/>
      <c r="J19" s="90"/>
      <c r="K19" s="89"/>
      <c r="L19" s="89"/>
    </row>
    <row r="20" spans="1:12" ht="15" customHeight="1" thickBot="1" x14ac:dyDescent="0.25">
      <c r="A20" s="27"/>
      <c r="B20" s="283" t="s">
        <v>91</v>
      </c>
      <c r="C20" s="98">
        <v>2038</v>
      </c>
      <c r="D20" s="27"/>
      <c r="E20" s="27"/>
      <c r="F20" s="27"/>
      <c r="G20" s="27"/>
      <c r="H20" s="188"/>
      <c r="I20" s="91"/>
      <c r="J20" s="90"/>
      <c r="K20" s="89"/>
      <c r="L20" s="89"/>
    </row>
    <row r="21" spans="1:12" ht="15" customHeight="1" thickBot="1" x14ac:dyDescent="0.25">
      <c r="A21" s="27"/>
      <c r="B21" s="283" t="s">
        <v>92</v>
      </c>
      <c r="C21" s="96">
        <v>2051</v>
      </c>
      <c r="D21" s="27"/>
      <c r="E21" s="27"/>
      <c r="F21" s="27"/>
      <c r="G21" s="27"/>
      <c r="H21" s="188"/>
      <c r="I21" s="91"/>
      <c r="J21" s="90"/>
      <c r="K21" s="89"/>
      <c r="L21" s="89"/>
    </row>
    <row r="22" spans="1:12" ht="15" customHeight="1" thickBot="1" x14ac:dyDescent="0.25">
      <c r="A22" s="27"/>
      <c r="B22" s="283" t="s">
        <v>246</v>
      </c>
      <c r="C22" s="98">
        <v>2029</v>
      </c>
      <c r="D22" s="27"/>
      <c r="E22" s="27"/>
      <c r="F22" s="27"/>
      <c r="G22" s="27"/>
      <c r="H22" s="188"/>
      <c r="I22" s="91"/>
      <c r="J22" s="90"/>
      <c r="K22" s="89"/>
      <c r="L22" s="89"/>
    </row>
    <row r="23" spans="1:12" ht="15" customHeight="1" thickBot="1" x14ac:dyDescent="0.25">
      <c r="A23" s="27"/>
      <c r="B23" s="283" t="s">
        <v>95</v>
      </c>
      <c r="C23" s="96">
        <v>2057</v>
      </c>
      <c r="D23" s="27"/>
      <c r="E23" s="27"/>
      <c r="F23" s="27"/>
      <c r="G23" s="27"/>
      <c r="H23" s="188"/>
      <c r="I23" s="91"/>
      <c r="J23" s="90"/>
      <c r="K23" s="89"/>
      <c r="L23" s="89"/>
    </row>
    <row r="24" spans="1:12" ht="15" customHeight="1" thickBot="1" x14ac:dyDescent="0.25">
      <c r="A24" s="27"/>
      <c r="B24" s="283" t="s">
        <v>96</v>
      </c>
      <c r="C24" s="98">
        <v>2052</v>
      </c>
      <c r="D24" s="27"/>
      <c r="E24" s="27"/>
      <c r="F24" s="27"/>
      <c r="G24" s="27"/>
      <c r="H24" s="188"/>
      <c r="I24" s="91"/>
      <c r="J24" s="90"/>
      <c r="K24" s="89"/>
      <c r="L24" s="89"/>
    </row>
    <row r="25" spans="1:12" ht="15" customHeight="1" thickBot="1" x14ac:dyDescent="0.25">
      <c r="A25" s="27"/>
      <c r="B25" s="283" t="s">
        <v>97</v>
      </c>
      <c r="C25" s="96">
        <v>2046</v>
      </c>
      <c r="D25" s="27"/>
      <c r="E25" s="27"/>
      <c r="F25" s="27"/>
      <c r="G25" s="27"/>
      <c r="H25" s="89"/>
      <c r="I25" s="91"/>
      <c r="J25" s="90"/>
      <c r="K25" s="89"/>
      <c r="L25" s="89"/>
    </row>
    <row r="26" spans="1:12" ht="15" customHeight="1" thickBot="1" x14ac:dyDescent="0.25">
      <c r="A26" s="27"/>
      <c r="B26" s="283" t="s">
        <v>98</v>
      </c>
      <c r="C26" s="98">
        <v>2036</v>
      </c>
      <c r="D26" s="27"/>
      <c r="E26" s="27"/>
      <c r="F26" s="27"/>
      <c r="G26" s="27"/>
      <c r="H26" s="89"/>
      <c r="I26" s="91"/>
      <c r="J26" s="90"/>
      <c r="K26" s="89"/>
      <c r="L26" s="89"/>
    </row>
    <row r="27" spans="1:12" ht="15" customHeight="1" thickBot="1" x14ac:dyDescent="0.25">
      <c r="A27" s="27"/>
      <c r="B27" s="283" t="s">
        <v>99</v>
      </c>
      <c r="C27" s="96">
        <v>2053</v>
      </c>
      <c r="D27" s="27"/>
      <c r="E27" s="27"/>
      <c r="F27" s="27"/>
      <c r="G27" s="27"/>
      <c r="H27" s="89"/>
      <c r="I27" s="91"/>
      <c r="J27" s="90"/>
      <c r="K27" s="89"/>
      <c r="L27" s="89"/>
    </row>
    <row r="28" spans="1:12" ht="15" customHeight="1" thickBot="1" x14ac:dyDescent="0.25">
      <c r="A28" s="27"/>
      <c r="B28" s="283" t="s">
        <v>101</v>
      </c>
      <c r="C28" s="98">
        <v>2056</v>
      </c>
      <c r="D28" s="27"/>
      <c r="E28" s="27"/>
      <c r="F28" s="27"/>
      <c r="G28" s="27"/>
      <c r="H28" s="89"/>
      <c r="I28" s="91"/>
      <c r="J28" s="90"/>
      <c r="K28" s="89"/>
      <c r="L28" s="89"/>
    </row>
    <row r="29" spans="1:12" ht="15" customHeight="1" thickBot="1" x14ac:dyDescent="0.25">
      <c r="A29" s="27"/>
      <c r="B29" s="283" t="s">
        <v>1257</v>
      </c>
      <c r="C29" s="96">
        <v>2032</v>
      </c>
      <c r="D29" s="27"/>
      <c r="E29" s="27"/>
      <c r="F29" s="27"/>
      <c r="G29" s="27"/>
      <c r="H29" s="89"/>
      <c r="I29" s="91"/>
      <c r="J29" s="90"/>
      <c r="K29" s="89"/>
      <c r="L29" s="89"/>
    </row>
    <row r="30" spans="1:12" ht="15" customHeight="1" thickBot="1" x14ac:dyDescent="0.25">
      <c r="A30" s="27"/>
      <c r="B30" s="283" t="s">
        <v>162</v>
      </c>
      <c r="C30" s="98">
        <v>2031</v>
      </c>
      <c r="D30" s="27"/>
      <c r="E30" s="27"/>
      <c r="F30" s="27"/>
      <c r="G30" s="27"/>
      <c r="H30" s="89"/>
      <c r="I30" s="91"/>
      <c r="J30" s="90"/>
      <c r="K30" s="89"/>
      <c r="L30" s="89"/>
    </row>
    <row r="31" spans="1:12" ht="15" customHeight="1" thickBot="1" x14ac:dyDescent="0.25">
      <c r="A31" s="27"/>
      <c r="B31" s="283" t="s">
        <v>171</v>
      </c>
      <c r="C31" s="96">
        <v>2021</v>
      </c>
      <c r="D31" s="27"/>
      <c r="E31" s="27"/>
      <c r="F31" s="27"/>
      <c r="G31" s="27"/>
      <c r="H31" s="89"/>
      <c r="I31" s="91"/>
      <c r="J31" s="90"/>
      <c r="K31" s="89"/>
      <c r="L31" s="89"/>
    </row>
    <row r="32" spans="1:12" ht="24" customHeight="1" x14ac:dyDescent="0.2">
      <c r="A32" s="27"/>
      <c r="B32" s="382" t="s">
        <v>536</v>
      </c>
      <c r="C32" s="382"/>
      <c r="D32" s="27"/>
      <c r="E32" s="27"/>
      <c r="F32" s="27"/>
      <c r="G32" s="27"/>
      <c r="H32" s="89"/>
      <c r="J32" s="90"/>
      <c r="K32" s="89"/>
      <c r="L32" s="89"/>
    </row>
    <row r="33" spans="1:12" x14ac:dyDescent="0.2">
      <c r="A33" s="27"/>
      <c r="B33" s="27"/>
      <c r="C33" s="93"/>
      <c r="D33" s="27"/>
      <c r="E33" s="27"/>
      <c r="F33" s="27"/>
      <c r="G33" s="27"/>
      <c r="H33" s="89"/>
      <c r="J33" s="90"/>
      <c r="K33" s="89"/>
      <c r="L33" s="89"/>
    </row>
    <row r="34" spans="1:12" x14ac:dyDescent="0.2">
      <c r="B34" s="82"/>
      <c r="C34" s="82"/>
      <c r="E34" s="87"/>
      <c r="F34" s="89"/>
      <c r="G34" s="89"/>
      <c r="H34" s="89"/>
      <c r="J34" s="90"/>
      <c r="K34" s="89"/>
      <c r="L34" s="89"/>
    </row>
    <row r="35" spans="1:12" x14ac:dyDescent="0.2">
      <c r="C35" s="82"/>
      <c r="E35" s="87"/>
      <c r="F35" s="89"/>
      <c r="G35" s="89"/>
      <c r="H35" s="89"/>
      <c r="J35" s="90"/>
      <c r="K35" s="89"/>
      <c r="L35" s="89"/>
    </row>
    <row r="36" spans="1:12" x14ac:dyDescent="0.2">
      <c r="C36" s="82"/>
      <c r="E36" s="87"/>
      <c r="F36" s="89"/>
      <c r="G36" s="89"/>
      <c r="H36" s="89"/>
      <c r="J36" s="90"/>
      <c r="K36" s="89"/>
      <c r="L36" s="89"/>
    </row>
    <row r="37" spans="1:12" x14ac:dyDescent="0.2">
      <c r="C37" s="82"/>
      <c r="E37" s="87"/>
      <c r="F37" s="89"/>
      <c r="G37" s="89"/>
      <c r="H37" s="89"/>
      <c r="J37" s="90"/>
      <c r="K37" s="89"/>
      <c r="L37" s="89"/>
    </row>
    <row r="38" spans="1:12" x14ac:dyDescent="0.2">
      <c r="C38" s="82"/>
      <c r="E38" s="87"/>
      <c r="F38" s="89"/>
      <c r="G38" s="89"/>
      <c r="H38" s="89"/>
      <c r="J38" s="90"/>
      <c r="K38" s="89"/>
      <c r="L38" s="89"/>
    </row>
    <row r="39" spans="1:12" x14ac:dyDescent="0.2">
      <c r="C39" s="82"/>
      <c r="E39" s="87"/>
      <c r="F39" s="89"/>
      <c r="G39" s="89"/>
      <c r="H39" s="89"/>
      <c r="J39" s="90"/>
      <c r="K39" s="89"/>
      <c r="L39" s="89"/>
    </row>
    <row r="40" spans="1:12" x14ac:dyDescent="0.2">
      <c r="C40" s="82"/>
      <c r="F40" s="92"/>
      <c r="G40" s="89"/>
      <c r="H40" s="89"/>
      <c r="J40" s="90"/>
      <c r="K40" s="89"/>
      <c r="L40" s="89"/>
    </row>
    <row r="41" spans="1:12" x14ac:dyDescent="0.2">
      <c r="C41" s="82"/>
      <c r="G41" s="89"/>
      <c r="H41" s="89"/>
      <c r="J41" s="90"/>
      <c r="K41" s="89"/>
      <c r="L41" s="89"/>
    </row>
    <row r="42" spans="1:12" x14ac:dyDescent="0.2">
      <c r="C42" s="82"/>
    </row>
    <row r="43" spans="1:12" x14ac:dyDescent="0.2">
      <c r="C43" s="82"/>
    </row>
    <row r="44" spans="1:12" x14ac:dyDescent="0.2">
      <c r="C44" s="82"/>
    </row>
    <row r="45" spans="1:12" x14ac:dyDescent="0.2">
      <c r="C45" s="82"/>
    </row>
    <row r="46" spans="1:12" x14ac:dyDescent="0.2">
      <c r="C46" s="82"/>
    </row>
    <row r="48" spans="1:12" x14ac:dyDescent="0.2">
      <c r="C48" s="82"/>
    </row>
    <row r="49" spans="3:3" x14ac:dyDescent="0.2">
      <c r="C49" s="82"/>
    </row>
    <row r="50" spans="3:3" x14ac:dyDescent="0.2">
      <c r="C50" s="82"/>
    </row>
    <row r="51" spans="3:3" x14ac:dyDescent="0.2">
      <c r="C51" s="82"/>
    </row>
    <row r="52" spans="3:3" x14ac:dyDescent="0.2">
      <c r="C52" s="82"/>
    </row>
    <row r="53" spans="3:3" x14ac:dyDescent="0.2">
      <c r="C53" s="82"/>
    </row>
    <row r="54" spans="3:3" x14ac:dyDescent="0.2">
      <c r="C54" s="82"/>
    </row>
    <row r="55" spans="3:3" x14ac:dyDescent="0.2">
      <c r="C55" s="82"/>
    </row>
    <row r="58" spans="3:3" x14ac:dyDescent="0.2">
      <c r="C58" s="82"/>
    </row>
    <row r="59" spans="3:3" x14ac:dyDescent="0.2">
      <c r="C59" s="82"/>
    </row>
    <row r="60" spans="3:3" x14ac:dyDescent="0.2">
      <c r="C60" s="82"/>
    </row>
    <row r="61" spans="3:3" x14ac:dyDescent="0.2">
      <c r="C61" s="82"/>
    </row>
    <row r="62" spans="3:3" x14ac:dyDescent="0.2">
      <c r="C62" s="82"/>
    </row>
    <row r="63" spans="3:3" x14ac:dyDescent="0.2">
      <c r="C63" s="82"/>
    </row>
    <row r="64" spans="3:3" x14ac:dyDescent="0.2">
      <c r="C64" s="82"/>
    </row>
    <row r="65" spans="3:3" x14ac:dyDescent="0.2">
      <c r="C65" s="82"/>
    </row>
    <row r="66" spans="3:3" x14ac:dyDescent="0.2">
      <c r="C66" s="82"/>
    </row>
    <row r="67" spans="3:3" x14ac:dyDescent="0.2">
      <c r="C67" s="82"/>
    </row>
    <row r="68" spans="3:3" x14ac:dyDescent="0.2">
      <c r="C68" s="82"/>
    </row>
    <row r="69" spans="3:3" x14ac:dyDescent="0.2">
      <c r="C69" s="82"/>
    </row>
    <row r="107" spans="3:3" x14ac:dyDescent="0.2">
      <c r="C107" s="91"/>
    </row>
    <row r="108" spans="3:3" x14ac:dyDescent="0.2">
      <c r="C108" s="91"/>
    </row>
    <row r="109" spans="3:3" x14ac:dyDescent="0.2">
      <c r="C109" s="91"/>
    </row>
    <row r="110" spans="3:3" x14ac:dyDescent="0.2">
      <c r="C110" s="91"/>
    </row>
    <row r="111" spans="3:3" x14ac:dyDescent="0.2">
      <c r="C111" s="91"/>
    </row>
    <row r="112" spans="3:3" x14ac:dyDescent="0.2">
      <c r="C112" s="91"/>
    </row>
    <row r="113" spans="3:3" x14ac:dyDescent="0.2">
      <c r="C113" s="91"/>
    </row>
    <row r="114" spans="3:3" x14ac:dyDescent="0.2">
      <c r="C114" s="91"/>
    </row>
    <row r="115" spans="3:3" x14ac:dyDescent="0.2">
      <c r="C115" s="91"/>
    </row>
    <row r="116" spans="3:3" x14ac:dyDescent="0.2">
      <c r="C116" s="91"/>
    </row>
    <row r="117" spans="3:3" x14ac:dyDescent="0.2">
      <c r="C117" s="91"/>
    </row>
    <row r="118" spans="3:3" x14ac:dyDescent="0.2">
      <c r="C118" s="91"/>
    </row>
    <row r="119" spans="3:3" x14ac:dyDescent="0.2">
      <c r="C119" s="91"/>
    </row>
    <row r="120" spans="3:3" x14ac:dyDescent="0.2">
      <c r="C120" s="91"/>
    </row>
    <row r="121" spans="3:3" x14ac:dyDescent="0.2">
      <c r="C121" s="91"/>
    </row>
    <row r="122" spans="3:3" x14ac:dyDescent="0.2">
      <c r="C122" s="91"/>
    </row>
    <row r="123" spans="3:3" x14ac:dyDescent="0.2">
      <c r="C123" s="91"/>
    </row>
    <row r="124" spans="3:3" x14ac:dyDescent="0.2">
      <c r="C124" s="91"/>
    </row>
    <row r="125" spans="3:3" x14ac:dyDescent="0.2">
      <c r="C125" s="91"/>
    </row>
    <row r="126" spans="3:3" x14ac:dyDescent="0.2">
      <c r="C126" s="91"/>
    </row>
    <row r="127" spans="3:3" x14ac:dyDescent="0.2">
      <c r="C127" s="91"/>
    </row>
    <row r="128" spans="3:3" x14ac:dyDescent="0.2">
      <c r="C128" s="91"/>
    </row>
    <row r="129" spans="3:3" x14ac:dyDescent="0.2">
      <c r="C129" s="91"/>
    </row>
    <row r="130" spans="3:3" x14ac:dyDescent="0.2">
      <c r="C130" s="91"/>
    </row>
    <row r="131" spans="3:3" x14ac:dyDescent="0.2">
      <c r="C131" s="91"/>
    </row>
    <row r="132" spans="3:3" x14ac:dyDescent="0.2">
      <c r="C132" s="91"/>
    </row>
    <row r="133" spans="3:3" x14ac:dyDescent="0.2">
      <c r="C133" s="91"/>
    </row>
    <row r="134" spans="3:3" x14ac:dyDescent="0.2">
      <c r="C134" s="91"/>
    </row>
    <row r="135" spans="3:3" x14ac:dyDescent="0.2">
      <c r="C135" s="91"/>
    </row>
    <row r="136" spans="3:3" x14ac:dyDescent="0.2">
      <c r="C136" s="91"/>
    </row>
    <row r="137" spans="3:3" x14ac:dyDescent="0.2">
      <c r="C137" s="91"/>
    </row>
    <row r="138" spans="3:3" x14ac:dyDescent="0.2">
      <c r="C138" s="91"/>
    </row>
    <row r="139" spans="3:3" x14ac:dyDescent="0.2">
      <c r="C139" s="91"/>
    </row>
    <row r="140" spans="3:3" x14ac:dyDescent="0.2">
      <c r="C140" s="91"/>
    </row>
    <row r="141" spans="3:3" x14ac:dyDescent="0.2">
      <c r="C141" s="91"/>
    </row>
  </sheetData>
  <mergeCells count="4">
    <mergeCell ref="B3:C3"/>
    <mergeCell ref="B32:C32"/>
    <mergeCell ref="B11:C11"/>
    <mergeCell ref="B13:C13"/>
  </mergeCells>
  <hyperlinks>
    <hyperlink ref="B13" r:id="rId1" xr:uid="{46153188-6E5E-40E8-B722-20DAB1C679AC}"/>
  </hyperlinks>
  <pageMargins left="0.7" right="0.7" top="0.75" bottom="0.75" header="0.3" footer="0.3"/>
  <pageSetup paperSize="9" scale="94" orientation="landscape" verticalDpi="0"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2" tint="0.79998168889431442"/>
  </sheetPr>
  <dimension ref="A1:J140"/>
  <sheetViews>
    <sheetView zoomScaleNormal="100" workbookViewId="0"/>
  </sheetViews>
  <sheetFormatPr defaultColWidth="9" defaultRowHeight="12.75" x14ac:dyDescent="0.2"/>
  <cols>
    <col min="1" max="1" width="3.125" style="29" customWidth="1"/>
    <col min="2" max="2" width="21.375" style="29" customWidth="1"/>
    <col min="3" max="3" width="11.75" style="29" customWidth="1"/>
    <col min="4" max="4" width="9.625" style="29" customWidth="1"/>
    <col min="5" max="5" width="16.375" style="29" customWidth="1"/>
    <col min="6" max="6" width="11.25" style="29" customWidth="1"/>
    <col min="7" max="16384" width="9" style="29"/>
  </cols>
  <sheetData>
    <row r="1" spans="1:10" ht="15" x14ac:dyDescent="0.25">
      <c r="A1" s="155"/>
      <c r="B1" s="27"/>
      <c r="C1" s="27"/>
      <c r="D1" s="27"/>
      <c r="E1" s="27"/>
      <c r="F1" s="27"/>
      <c r="G1" s="27"/>
    </row>
    <row r="2" spans="1:10" ht="20.25" thickBot="1" x14ac:dyDescent="0.35">
      <c r="A2" s="27"/>
      <c r="B2" s="286" t="s">
        <v>257</v>
      </c>
      <c r="C2" s="27"/>
      <c r="D2" s="27"/>
      <c r="E2" s="27"/>
      <c r="F2" s="27"/>
      <c r="G2" s="27"/>
    </row>
    <row r="3" spans="1:10" ht="13.5" thickTop="1" x14ac:dyDescent="0.2">
      <c r="A3" s="27"/>
      <c r="B3" s="60" t="s">
        <v>576</v>
      </c>
      <c r="C3" s="27"/>
      <c r="D3" s="27"/>
      <c r="E3" s="27"/>
      <c r="F3" s="27"/>
      <c r="G3" s="27"/>
    </row>
    <row r="4" spans="1:10" x14ac:dyDescent="0.2">
      <c r="A4" s="27"/>
      <c r="B4" s="27"/>
      <c r="C4" s="27"/>
      <c r="D4" s="27"/>
      <c r="E4" s="27"/>
      <c r="F4" s="27"/>
      <c r="G4" s="27"/>
    </row>
    <row r="5" spans="1:10" ht="15.75" thickBot="1" x14ac:dyDescent="0.3">
      <c r="A5" s="27"/>
      <c r="B5" s="52" t="s">
        <v>86</v>
      </c>
      <c r="C5" s="27"/>
      <c r="D5" s="27"/>
      <c r="E5" s="52" t="s">
        <v>88</v>
      </c>
      <c r="F5" s="27"/>
      <c r="G5" s="27"/>
    </row>
    <row r="6" spans="1:10" ht="33" customHeight="1" thickBot="1" x14ac:dyDescent="0.25">
      <c r="A6" s="27"/>
      <c r="B6" s="281" t="s">
        <v>56</v>
      </c>
      <c r="C6" s="281" t="s">
        <v>461</v>
      </c>
      <c r="D6" s="27"/>
      <c r="E6" s="281"/>
      <c r="F6" s="281" t="s">
        <v>903</v>
      </c>
      <c r="G6" s="27"/>
    </row>
    <row r="7" spans="1:10" ht="15" thickBot="1" x14ac:dyDescent="0.25">
      <c r="A7" s="27"/>
      <c r="B7" s="283" t="s">
        <v>80</v>
      </c>
      <c r="C7" s="105">
        <v>9.4600000000000009</v>
      </c>
      <c r="D7" s="27"/>
      <c r="E7" s="283" t="s">
        <v>250</v>
      </c>
      <c r="F7" s="105">
        <v>10.15</v>
      </c>
      <c r="G7" s="27"/>
      <c r="H7" s="89"/>
      <c r="I7" s="89"/>
    </row>
    <row r="8" spans="1:10" ht="15" thickBot="1" x14ac:dyDescent="0.25">
      <c r="A8" s="27"/>
      <c r="B8" s="283" t="s">
        <v>245</v>
      </c>
      <c r="C8" s="104">
        <v>9.5489999999999995</v>
      </c>
      <c r="D8" s="27"/>
      <c r="E8" s="283" t="s">
        <v>249</v>
      </c>
      <c r="F8" s="104">
        <v>6.93</v>
      </c>
      <c r="G8" s="27"/>
      <c r="H8" s="89"/>
      <c r="I8" s="89"/>
    </row>
    <row r="9" spans="1:10" ht="15" thickBot="1" x14ac:dyDescent="0.25">
      <c r="A9" s="27"/>
      <c r="B9" s="283" t="s">
        <v>85</v>
      </c>
      <c r="C9" s="105">
        <v>10.144</v>
      </c>
      <c r="D9" s="27"/>
      <c r="E9" s="283" t="s">
        <v>251</v>
      </c>
      <c r="F9" s="105">
        <v>12.66</v>
      </c>
      <c r="G9" s="27"/>
      <c r="H9" s="89"/>
      <c r="I9" s="89"/>
    </row>
    <row r="10" spans="1:10" ht="15" thickBot="1" x14ac:dyDescent="0.25">
      <c r="A10" s="27"/>
      <c r="B10" s="283" t="s">
        <v>89</v>
      </c>
      <c r="C10" s="104">
        <v>9.266</v>
      </c>
      <c r="D10" s="27"/>
      <c r="E10" s="283" t="s">
        <v>1197</v>
      </c>
      <c r="F10" s="104">
        <v>8.6639999999999997</v>
      </c>
      <c r="G10" s="27"/>
      <c r="H10" s="89"/>
      <c r="I10" s="89"/>
    </row>
    <row r="11" spans="1:10" ht="15" thickBot="1" x14ac:dyDescent="0.25">
      <c r="A11" s="27"/>
      <c r="B11" s="283" t="s">
        <v>90</v>
      </c>
      <c r="C11" s="105">
        <v>9.6850000000000005</v>
      </c>
      <c r="D11" s="27"/>
      <c r="E11" s="27"/>
      <c r="F11" s="27"/>
      <c r="G11" s="27"/>
      <c r="H11" s="89"/>
      <c r="I11" s="89"/>
    </row>
    <row r="12" spans="1:10" ht="15" thickBot="1" x14ac:dyDescent="0.25">
      <c r="A12" s="27"/>
      <c r="B12" s="283" t="s">
        <v>91</v>
      </c>
      <c r="C12" s="104">
        <v>9.1489999999999991</v>
      </c>
      <c r="D12" s="27"/>
      <c r="E12" s="27"/>
      <c r="F12" s="27"/>
      <c r="G12" s="102"/>
      <c r="H12" s="89"/>
      <c r="I12" s="89"/>
    </row>
    <row r="13" spans="1:10" ht="15" thickBot="1" x14ac:dyDescent="0.25">
      <c r="A13" s="27"/>
      <c r="B13" s="283" t="s">
        <v>92</v>
      </c>
      <c r="C13" s="105">
        <v>9.3049999999999997</v>
      </c>
      <c r="D13" s="27"/>
      <c r="E13" s="27"/>
      <c r="F13" s="27"/>
      <c r="G13" s="102"/>
      <c r="H13" s="89"/>
      <c r="I13" s="89"/>
    </row>
    <row r="14" spans="1:10" ht="15" thickBot="1" x14ac:dyDescent="0.25">
      <c r="A14" s="27"/>
      <c r="B14" s="283" t="s">
        <v>246</v>
      </c>
      <c r="C14" s="104">
        <v>9.4700000000000006</v>
      </c>
      <c r="D14" s="27"/>
      <c r="E14" s="27"/>
      <c r="F14" s="27"/>
      <c r="G14" s="102"/>
      <c r="H14" s="89"/>
      <c r="I14" s="89"/>
    </row>
    <row r="15" spans="1:10" ht="15" thickBot="1" x14ac:dyDescent="0.25">
      <c r="A15" s="27"/>
      <c r="B15" s="283" t="s">
        <v>95</v>
      </c>
      <c r="C15" s="105">
        <v>8.8070000000000004</v>
      </c>
      <c r="D15" s="27"/>
      <c r="E15" s="27"/>
      <c r="F15" s="27"/>
      <c r="G15" s="102"/>
      <c r="H15" s="89"/>
      <c r="I15" s="89"/>
      <c r="J15" s="126"/>
    </row>
    <row r="16" spans="1:10" ht="15" thickBot="1" x14ac:dyDescent="0.25">
      <c r="A16" s="27"/>
      <c r="B16" s="283" t="s">
        <v>96</v>
      </c>
      <c r="C16" s="104">
        <v>9.2040000000000006</v>
      </c>
      <c r="D16" s="27"/>
      <c r="E16" s="27"/>
      <c r="F16" s="27"/>
      <c r="G16" s="102"/>
      <c r="H16" s="89"/>
      <c r="I16" s="89"/>
    </row>
    <row r="17" spans="1:9" ht="15" thickBot="1" x14ac:dyDescent="0.25">
      <c r="A17" s="27"/>
      <c r="B17" s="283" t="s">
        <v>97</v>
      </c>
      <c r="C17" s="105">
        <v>9.0730000000000004</v>
      </c>
      <c r="D17" s="27"/>
      <c r="E17" s="27"/>
      <c r="F17" s="27"/>
      <c r="G17" s="102"/>
      <c r="H17" s="89"/>
      <c r="I17" s="89"/>
    </row>
    <row r="18" spans="1:9" ht="15" thickBot="1" x14ac:dyDescent="0.25">
      <c r="A18" s="27"/>
      <c r="B18" s="283" t="s">
        <v>98</v>
      </c>
      <c r="C18" s="104">
        <v>9.2080000000000002</v>
      </c>
      <c r="D18" s="27"/>
      <c r="E18" s="27"/>
      <c r="F18" s="27"/>
      <c r="G18" s="102"/>
      <c r="H18" s="89"/>
      <c r="I18" s="89"/>
    </row>
    <row r="19" spans="1:9" ht="15" thickBot="1" x14ac:dyDescent="0.25">
      <c r="A19" s="27"/>
      <c r="B19" s="283" t="s">
        <v>99</v>
      </c>
      <c r="C19" s="105">
        <v>8.6639999999999997</v>
      </c>
      <c r="D19" s="27"/>
      <c r="E19" s="27"/>
      <c r="F19" s="27"/>
      <c r="G19" s="102"/>
      <c r="H19" s="89"/>
      <c r="I19" s="89"/>
    </row>
    <row r="20" spans="1:9" ht="15" thickBot="1" x14ac:dyDescent="0.25">
      <c r="A20" s="27"/>
      <c r="B20" s="283" t="s">
        <v>100</v>
      </c>
      <c r="C20" s="104">
        <v>12.141999999999999</v>
      </c>
      <c r="D20" s="27"/>
      <c r="E20" s="27"/>
      <c r="F20" s="27"/>
      <c r="G20" s="102"/>
      <c r="H20" s="89"/>
      <c r="I20" s="89"/>
    </row>
    <row r="21" spans="1:9" ht="15" thickBot="1" x14ac:dyDescent="0.25">
      <c r="A21" s="27"/>
      <c r="B21" s="283" t="s">
        <v>101</v>
      </c>
      <c r="C21" s="105">
        <v>12.531000000000001</v>
      </c>
      <c r="D21" s="27"/>
      <c r="E21" s="27"/>
      <c r="F21" s="27"/>
      <c r="G21" s="102"/>
      <c r="H21" s="89"/>
      <c r="I21" s="89"/>
    </row>
    <row r="22" spans="1:9" ht="15" thickBot="1" x14ac:dyDescent="0.25">
      <c r="A22" s="27"/>
      <c r="B22" s="283" t="s">
        <v>247</v>
      </c>
      <c r="C22" s="104">
        <v>13.926</v>
      </c>
      <c r="D22" s="27"/>
      <c r="E22" s="27"/>
      <c r="F22" s="27"/>
      <c r="G22" s="102"/>
      <c r="H22" s="89"/>
      <c r="I22" s="89"/>
    </row>
    <row r="23" spans="1:9" ht="15" thickBot="1" x14ac:dyDescent="0.25">
      <c r="A23" s="27"/>
      <c r="B23" s="283" t="s">
        <v>142</v>
      </c>
      <c r="C23" s="105">
        <v>11.138999999999999</v>
      </c>
      <c r="D23" s="27"/>
      <c r="E23" s="27"/>
      <c r="F23" s="27"/>
      <c r="G23" s="102"/>
      <c r="H23" s="89"/>
      <c r="I23" s="89"/>
    </row>
    <row r="24" spans="1:9" ht="15" thickBot="1" x14ac:dyDescent="0.25">
      <c r="A24" s="27"/>
      <c r="B24" s="283" t="s">
        <v>143</v>
      </c>
      <c r="C24" s="104">
        <v>8.3620000000000001</v>
      </c>
      <c r="D24" s="27"/>
      <c r="E24" s="27"/>
      <c r="F24" s="27"/>
      <c r="G24" s="102"/>
      <c r="H24" s="89"/>
      <c r="I24" s="89"/>
    </row>
    <row r="25" spans="1:9" ht="15" thickBot="1" x14ac:dyDescent="0.25">
      <c r="A25" s="27"/>
      <c r="B25" s="283" t="s">
        <v>144</v>
      </c>
      <c r="C25" s="105">
        <v>6.99</v>
      </c>
      <c r="D25" s="27"/>
      <c r="E25" s="27"/>
      <c r="F25" s="27"/>
      <c r="G25" s="102"/>
      <c r="H25" s="89"/>
      <c r="I25" s="89"/>
    </row>
    <row r="26" spans="1:9" ht="15" thickBot="1" x14ac:dyDescent="0.25">
      <c r="A26" s="27"/>
      <c r="B26" s="283" t="s">
        <v>145</v>
      </c>
      <c r="C26" s="104">
        <v>11.138999999999999</v>
      </c>
      <c r="D26" s="27"/>
      <c r="E26" s="27"/>
      <c r="F26" s="27"/>
      <c r="G26" s="102"/>
      <c r="H26" s="89"/>
      <c r="I26" s="89"/>
    </row>
    <row r="27" spans="1:9" ht="15" thickBot="1" x14ac:dyDescent="0.25">
      <c r="A27" s="27"/>
      <c r="B27" s="283" t="s">
        <v>146</v>
      </c>
      <c r="C27" s="105">
        <v>12.73</v>
      </c>
      <c r="D27" s="27"/>
      <c r="E27" s="27"/>
      <c r="F27" s="27"/>
      <c r="G27" s="102"/>
      <c r="H27" s="89"/>
      <c r="I27" s="89"/>
    </row>
    <row r="28" spans="1:9" ht="15" thickBot="1" x14ac:dyDescent="0.25">
      <c r="A28" s="27"/>
      <c r="B28" s="283" t="s">
        <v>147</v>
      </c>
      <c r="C28" s="104">
        <v>11.881</v>
      </c>
      <c r="D28" s="27"/>
      <c r="E28" s="27"/>
      <c r="F28" s="27"/>
      <c r="G28" s="102"/>
      <c r="H28" s="89"/>
      <c r="I28" s="89"/>
    </row>
    <row r="29" spans="1:9" ht="15" thickBot="1" x14ac:dyDescent="0.25">
      <c r="A29" s="27"/>
      <c r="B29" s="283" t="s">
        <v>148</v>
      </c>
      <c r="C29" s="105">
        <v>7.282</v>
      </c>
      <c r="D29" s="27"/>
      <c r="E29" s="27"/>
      <c r="F29" s="27"/>
      <c r="G29" s="102"/>
      <c r="H29" s="89"/>
      <c r="I29" s="89"/>
    </row>
    <row r="30" spans="1:9" ht="15" thickBot="1" x14ac:dyDescent="0.25">
      <c r="A30" s="27"/>
      <c r="B30" s="283" t="s">
        <v>149</v>
      </c>
      <c r="C30" s="104">
        <v>7.383</v>
      </c>
      <c r="D30" s="27"/>
      <c r="E30" s="27"/>
      <c r="F30" s="27"/>
      <c r="G30" s="102"/>
      <c r="H30" s="89"/>
      <c r="I30" s="89"/>
    </row>
    <row r="31" spans="1:9" ht="15" thickBot="1" x14ac:dyDescent="0.25">
      <c r="A31" s="27"/>
      <c r="B31" s="283" t="s">
        <v>150</v>
      </c>
      <c r="C31" s="105">
        <v>10.933999999999999</v>
      </c>
      <c r="D31" s="27"/>
      <c r="E31" s="27"/>
      <c r="F31" s="27"/>
      <c r="G31" s="27"/>
      <c r="H31" s="89"/>
      <c r="I31" s="89"/>
    </row>
    <row r="32" spans="1:9" ht="15" thickBot="1" x14ac:dyDescent="0.25">
      <c r="A32" s="27"/>
      <c r="B32" s="283" t="s">
        <v>151</v>
      </c>
      <c r="C32" s="104">
        <v>11.881</v>
      </c>
      <c r="D32" s="27"/>
      <c r="E32" s="27"/>
      <c r="F32" s="27"/>
      <c r="G32" s="27"/>
      <c r="H32" s="89"/>
      <c r="I32" s="89"/>
    </row>
    <row r="33" spans="1:9" ht="15" thickBot="1" x14ac:dyDescent="0.25">
      <c r="A33" s="27"/>
      <c r="B33" s="283" t="s">
        <v>152</v>
      </c>
      <c r="C33" s="105">
        <v>7.4359999999999999</v>
      </c>
      <c r="D33" s="27"/>
      <c r="E33" s="27"/>
      <c r="F33" s="27"/>
      <c r="G33" s="27"/>
      <c r="H33" s="89"/>
      <c r="I33" s="89"/>
    </row>
    <row r="34" spans="1:9" ht="15" thickBot="1" x14ac:dyDescent="0.25">
      <c r="A34" s="27"/>
      <c r="B34" s="283" t="s">
        <v>614</v>
      </c>
      <c r="C34" s="104">
        <v>7.5979999999999999</v>
      </c>
      <c r="D34" s="27"/>
      <c r="E34" s="27"/>
      <c r="F34" s="27"/>
      <c r="G34" s="27"/>
      <c r="H34" s="89"/>
      <c r="I34" s="89"/>
    </row>
    <row r="35" spans="1:9" ht="15" thickBot="1" x14ac:dyDescent="0.25">
      <c r="A35" s="27"/>
      <c r="B35" s="283" t="s">
        <v>155</v>
      </c>
      <c r="C35" s="105">
        <v>10.381</v>
      </c>
      <c r="D35" s="27"/>
      <c r="E35" s="27"/>
      <c r="F35" s="27"/>
      <c r="G35" s="27"/>
      <c r="H35" s="89"/>
      <c r="I35" s="89"/>
    </row>
    <row r="36" spans="1:9" ht="15" thickBot="1" x14ac:dyDescent="0.25">
      <c r="A36" s="27"/>
      <c r="B36" s="283" t="s">
        <v>156</v>
      </c>
      <c r="C36" s="104">
        <v>14.851000000000001</v>
      </c>
      <c r="D36" s="27"/>
      <c r="E36" s="27"/>
      <c r="F36" s="27"/>
      <c r="G36" s="27"/>
      <c r="H36" s="89"/>
      <c r="I36" s="89"/>
    </row>
    <row r="37" spans="1:9" ht="15" thickBot="1" x14ac:dyDescent="0.25">
      <c r="A37" s="27"/>
      <c r="B37" s="283" t="s">
        <v>157</v>
      </c>
      <c r="C37" s="105">
        <v>10.483000000000001</v>
      </c>
      <c r="D37" s="27"/>
      <c r="E37" s="27"/>
      <c r="F37" s="103"/>
      <c r="G37" s="27"/>
      <c r="H37" s="89"/>
      <c r="I37" s="89"/>
    </row>
    <row r="38" spans="1:9" ht="15" thickBot="1" x14ac:dyDescent="0.25">
      <c r="A38" s="27"/>
      <c r="B38" s="283" t="s">
        <v>158</v>
      </c>
      <c r="C38" s="104">
        <v>15.263</v>
      </c>
      <c r="D38" s="27"/>
      <c r="E38" s="27"/>
      <c r="F38" s="27"/>
      <c r="G38" s="27"/>
      <c r="H38" s="89"/>
      <c r="I38" s="89"/>
    </row>
    <row r="39" spans="1:9" ht="15" thickBot="1" x14ac:dyDescent="0.25">
      <c r="A39" s="27"/>
      <c r="B39" s="283" t="s">
        <v>159</v>
      </c>
      <c r="C39" s="105">
        <v>15.263</v>
      </c>
      <c r="D39" s="27"/>
      <c r="E39" s="27"/>
      <c r="F39" s="27"/>
      <c r="G39" s="27"/>
      <c r="H39" s="89"/>
      <c r="I39" s="89"/>
    </row>
    <row r="40" spans="1:9" ht="15" thickBot="1" x14ac:dyDescent="0.25">
      <c r="A40" s="27"/>
      <c r="B40" s="283" t="s">
        <v>160</v>
      </c>
      <c r="C40" s="104">
        <v>11.497</v>
      </c>
      <c r="D40" s="27"/>
      <c r="E40" s="27"/>
      <c r="F40" s="27"/>
      <c r="G40" s="27"/>
      <c r="H40" s="89"/>
      <c r="I40" s="89"/>
    </row>
    <row r="41" spans="1:9" ht="15" thickBot="1" x14ac:dyDescent="0.25">
      <c r="A41" s="27"/>
      <c r="B41" s="283" t="s">
        <v>161</v>
      </c>
      <c r="C41" s="105">
        <v>11.138999999999999</v>
      </c>
      <c r="D41" s="27"/>
      <c r="E41" s="27"/>
      <c r="F41" s="27"/>
      <c r="G41" s="27"/>
    </row>
    <row r="42" spans="1:9" ht="15" thickBot="1" x14ac:dyDescent="0.25">
      <c r="A42" s="27"/>
      <c r="B42" s="283" t="s">
        <v>162</v>
      </c>
      <c r="C42" s="104">
        <v>10.295999999999999</v>
      </c>
      <c r="D42" s="27"/>
      <c r="E42" s="27"/>
      <c r="F42" s="27"/>
      <c r="G42" s="27"/>
    </row>
    <row r="43" spans="1:9" ht="15" thickBot="1" x14ac:dyDescent="0.25">
      <c r="A43" s="27"/>
      <c r="B43" s="283" t="s">
        <v>163</v>
      </c>
      <c r="C43" s="105">
        <v>14.851000000000001</v>
      </c>
      <c r="D43" s="27"/>
      <c r="E43" s="27"/>
      <c r="F43" s="27"/>
      <c r="G43" s="27"/>
    </row>
    <row r="44" spans="1:9" ht="15" thickBot="1" x14ac:dyDescent="0.25">
      <c r="A44" s="27"/>
      <c r="B44" s="283" t="s">
        <v>164</v>
      </c>
      <c r="C44" s="104">
        <v>14.851000000000001</v>
      </c>
      <c r="D44" s="27"/>
      <c r="E44" s="27"/>
      <c r="F44" s="27"/>
      <c r="G44" s="27"/>
    </row>
    <row r="45" spans="1:9" ht="15" thickBot="1" x14ac:dyDescent="0.25">
      <c r="A45" s="27"/>
      <c r="B45" s="283" t="s">
        <v>409</v>
      </c>
      <c r="C45" s="105">
        <v>7.4109999999999996</v>
      </c>
      <c r="D45" s="27"/>
      <c r="E45" s="27"/>
      <c r="F45" s="27"/>
      <c r="G45" s="27"/>
    </row>
    <row r="46" spans="1:9" ht="15" thickBot="1" x14ac:dyDescent="0.25">
      <c r="A46" s="27"/>
      <c r="B46" s="283" t="s">
        <v>165</v>
      </c>
      <c r="C46" s="104">
        <v>13.709</v>
      </c>
      <c r="D46" s="27"/>
      <c r="E46" s="27"/>
      <c r="F46" s="27"/>
      <c r="G46" s="27"/>
    </row>
    <row r="47" spans="1:9" ht="15" thickBot="1" x14ac:dyDescent="0.25">
      <c r="A47" s="27"/>
      <c r="B47" s="283" t="s">
        <v>166</v>
      </c>
      <c r="C47" s="105">
        <v>11.881</v>
      </c>
      <c r="D47" s="27"/>
      <c r="E47" s="27"/>
      <c r="F47" s="27"/>
      <c r="G47" s="27"/>
    </row>
    <row r="48" spans="1:9" ht="15" thickBot="1" x14ac:dyDescent="0.25">
      <c r="A48" s="27"/>
      <c r="B48" s="283" t="s">
        <v>167</v>
      </c>
      <c r="C48" s="104">
        <v>12.73</v>
      </c>
      <c r="D48" s="27"/>
      <c r="E48" s="27"/>
      <c r="F48" s="27"/>
      <c r="G48" s="27"/>
    </row>
    <row r="49" spans="1:7" ht="15" thickBot="1" x14ac:dyDescent="0.25">
      <c r="A49" s="27"/>
      <c r="B49" s="283" t="s">
        <v>168</v>
      </c>
      <c r="C49" s="152">
        <v>8.1630000000000003</v>
      </c>
      <c r="D49" s="27"/>
      <c r="E49" s="27"/>
      <c r="F49" s="27"/>
      <c r="G49" s="27"/>
    </row>
    <row r="50" spans="1:7" ht="15" thickBot="1" x14ac:dyDescent="0.25">
      <c r="A50" s="27"/>
      <c r="B50" s="283" t="s">
        <v>169</v>
      </c>
      <c r="C50" s="151">
        <v>7.3529999999999998</v>
      </c>
      <c r="D50" s="27"/>
      <c r="E50" s="27"/>
      <c r="F50" s="27"/>
      <c r="G50" s="27"/>
    </row>
    <row r="51" spans="1:7" ht="15" thickBot="1" x14ac:dyDescent="0.25">
      <c r="A51" s="27"/>
      <c r="B51" s="283" t="s">
        <v>170</v>
      </c>
      <c r="C51" s="105">
        <v>10.714</v>
      </c>
      <c r="D51" s="27"/>
      <c r="E51" s="27"/>
      <c r="F51" s="27"/>
      <c r="G51" s="27"/>
    </row>
    <row r="52" spans="1:7" ht="15" thickBot="1" x14ac:dyDescent="0.25">
      <c r="A52" s="27"/>
      <c r="B52" s="283" t="s">
        <v>171</v>
      </c>
      <c r="C52" s="104">
        <v>11.429</v>
      </c>
      <c r="D52" s="27"/>
      <c r="E52" s="27"/>
      <c r="F52" s="27"/>
      <c r="G52" s="27"/>
    </row>
    <row r="53" spans="1:7" ht="15" thickBot="1" x14ac:dyDescent="0.25">
      <c r="A53" s="27"/>
      <c r="B53" s="283" t="s">
        <v>172</v>
      </c>
      <c r="C53" s="105">
        <v>10.714</v>
      </c>
      <c r="D53" s="27"/>
      <c r="E53" s="27"/>
      <c r="F53" s="27"/>
      <c r="G53" s="27"/>
    </row>
    <row r="54" spans="1:7" ht="15" thickBot="1" x14ac:dyDescent="0.25">
      <c r="A54" s="27"/>
      <c r="B54" s="283" t="s">
        <v>173</v>
      </c>
      <c r="C54" s="104">
        <v>12.052</v>
      </c>
      <c r="D54" s="27"/>
      <c r="E54" s="27"/>
      <c r="F54" s="27"/>
      <c r="G54" s="27"/>
    </row>
    <row r="55" spans="1:7" ht="15" thickBot="1" x14ac:dyDescent="0.25">
      <c r="A55" s="27"/>
      <c r="B55" s="283" t="s">
        <v>611</v>
      </c>
      <c r="C55" s="105">
        <v>7.282</v>
      </c>
      <c r="D55" s="27"/>
      <c r="E55" s="27"/>
      <c r="F55" s="27"/>
      <c r="G55" s="27"/>
    </row>
    <row r="56" spans="1:7" ht="15" thickBot="1" x14ac:dyDescent="0.25">
      <c r="A56" s="27"/>
      <c r="B56" s="283" t="s">
        <v>612</v>
      </c>
      <c r="C56" s="104">
        <v>12.73</v>
      </c>
      <c r="D56" s="27"/>
      <c r="E56" s="27"/>
      <c r="F56" s="27"/>
      <c r="G56" s="27"/>
    </row>
    <row r="57" spans="1:7" ht="15" thickBot="1" x14ac:dyDescent="0.25">
      <c r="A57" s="27"/>
      <c r="B57" s="283" t="s">
        <v>175</v>
      </c>
      <c r="C57" s="105">
        <v>12.73</v>
      </c>
      <c r="D57" s="27"/>
      <c r="E57" s="27"/>
      <c r="F57" s="27"/>
      <c r="G57" s="27"/>
    </row>
    <row r="58" spans="1:7" ht="15" thickBot="1" x14ac:dyDescent="0.25">
      <c r="A58" s="27"/>
      <c r="B58" s="283" t="s">
        <v>176</v>
      </c>
      <c r="C58" s="104">
        <v>12.73</v>
      </c>
      <c r="D58" s="27"/>
      <c r="E58" s="27"/>
      <c r="F58" s="27"/>
      <c r="G58" s="27"/>
    </row>
    <row r="59" spans="1:7" ht="15" thickBot="1" x14ac:dyDescent="0.25">
      <c r="A59" s="27"/>
      <c r="B59" s="283" t="s">
        <v>177</v>
      </c>
      <c r="C59" s="105">
        <v>11.881</v>
      </c>
      <c r="D59" s="27"/>
      <c r="E59" s="27"/>
      <c r="F59" s="27"/>
      <c r="G59" s="27"/>
    </row>
    <row r="60" spans="1:7" ht="15" thickBot="1" x14ac:dyDescent="0.25">
      <c r="A60" s="27"/>
      <c r="B60" s="283" t="s">
        <v>178</v>
      </c>
      <c r="C60" s="104">
        <v>13</v>
      </c>
      <c r="D60" s="27"/>
      <c r="E60" s="27"/>
      <c r="F60" s="27"/>
      <c r="G60" s="27"/>
    </row>
    <row r="61" spans="1:7" ht="15" thickBot="1" x14ac:dyDescent="0.25">
      <c r="A61" s="27"/>
      <c r="B61" s="283" t="s">
        <v>179</v>
      </c>
      <c r="C61" s="105">
        <v>13</v>
      </c>
      <c r="D61" s="27"/>
      <c r="E61" s="27"/>
      <c r="F61" s="27"/>
      <c r="G61" s="27"/>
    </row>
    <row r="62" spans="1:7" ht="15" thickBot="1" x14ac:dyDescent="0.25">
      <c r="A62" s="27"/>
      <c r="B62" s="283" t="s">
        <v>180</v>
      </c>
      <c r="C62" s="104">
        <v>12.821</v>
      </c>
      <c r="D62" s="27"/>
      <c r="E62" s="27"/>
      <c r="F62" s="27"/>
      <c r="G62" s="27"/>
    </row>
    <row r="63" spans="1:7" ht="15" thickBot="1" x14ac:dyDescent="0.25">
      <c r="A63" s="27"/>
      <c r="B63" s="283" t="s">
        <v>181</v>
      </c>
      <c r="C63" s="105">
        <v>12.821</v>
      </c>
      <c r="D63" s="27"/>
      <c r="E63" s="27"/>
      <c r="F63" s="27"/>
      <c r="G63" s="27"/>
    </row>
    <row r="64" spans="1:7" ht="15" thickBot="1" x14ac:dyDescent="0.25">
      <c r="A64" s="27"/>
      <c r="B64" s="283" t="s">
        <v>881</v>
      </c>
      <c r="C64" s="104">
        <v>13</v>
      </c>
      <c r="D64" s="27"/>
      <c r="E64" s="27"/>
      <c r="F64" s="27"/>
      <c r="G64" s="27"/>
    </row>
    <row r="65" spans="1:7" ht="15" thickBot="1" x14ac:dyDescent="0.25">
      <c r="A65" s="27"/>
      <c r="B65" s="283" t="s">
        <v>182</v>
      </c>
      <c r="C65" s="105">
        <v>13.443</v>
      </c>
      <c r="D65" s="27"/>
      <c r="E65" s="27"/>
      <c r="F65" s="27"/>
      <c r="G65" s="27"/>
    </row>
    <row r="66" spans="1:7" ht="15" thickBot="1" x14ac:dyDescent="0.25">
      <c r="A66" s="27"/>
      <c r="B66" s="283" t="s">
        <v>183</v>
      </c>
      <c r="C66" s="104">
        <v>13</v>
      </c>
      <c r="D66" s="27"/>
      <c r="E66" s="27"/>
      <c r="F66" s="27"/>
      <c r="G66" s="27"/>
    </row>
    <row r="67" spans="1:7" x14ac:dyDescent="0.2">
      <c r="A67" s="27"/>
      <c r="B67" s="27"/>
      <c r="C67" s="27"/>
      <c r="D67" s="27"/>
      <c r="E67" s="27"/>
      <c r="F67" s="27"/>
      <c r="G67" s="27"/>
    </row>
    <row r="106" spans="3:3" x14ac:dyDescent="0.2">
      <c r="C106" s="91"/>
    </row>
    <row r="107" spans="3:3" x14ac:dyDescent="0.2">
      <c r="C107" s="91"/>
    </row>
    <row r="108" spans="3:3" x14ac:dyDescent="0.2">
      <c r="C108" s="91"/>
    </row>
    <row r="109" spans="3:3" x14ac:dyDescent="0.2">
      <c r="C109" s="91"/>
    </row>
    <row r="110" spans="3:3" x14ac:dyDescent="0.2">
      <c r="C110" s="91"/>
    </row>
    <row r="111" spans="3:3" x14ac:dyDescent="0.2">
      <c r="C111" s="91"/>
    </row>
    <row r="112" spans="3:3" x14ac:dyDescent="0.2">
      <c r="C112" s="91"/>
    </row>
    <row r="113" spans="3:3" x14ac:dyDescent="0.2">
      <c r="C113" s="91"/>
    </row>
    <row r="114" spans="3:3" x14ac:dyDescent="0.2">
      <c r="C114" s="91"/>
    </row>
    <row r="115" spans="3:3" x14ac:dyDescent="0.2">
      <c r="C115" s="91"/>
    </row>
    <row r="116" spans="3:3" x14ac:dyDescent="0.2">
      <c r="C116" s="91"/>
    </row>
    <row r="117" spans="3:3" x14ac:dyDescent="0.2">
      <c r="C117" s="91"/>
    </row>
    <row r="118" spans="3:3" x14ac:dyDescent="0.2">
      <c r="C118" s="91"/>
    </row>
    <row r="119" spans="3:3" x14ac:dyDescent="0.2">
      <c r="C119" s="91"/>
    </row>
    <row r="120" spans="3:3" x14ac:dyDescent="0.2">
      <c r="C120" s="91"/>
    </row>
    <row r="121" spans="3:3" x14ac:dyDescent="0.2">
      <c r="C121" s="91"/>
    </row>
    <row r="122" spans="3:3" x14ac:dyDescent="0.2">
      <c r="C122" s="91"/>
    </row>
    <row r="123" spans="3:3" x14ac:dyDescent="0.2">
      <c r="C123" s="91"/>
    </row>
    <row r="124" spans="3:3" x14ac:dyDescent="0.2">
      <c r="C124" s="91"/>
    </row>
    <row r="125" spans="3:3" x14ac:dyDescent="0.2">
      <c r="C125" s="91"/>
    </row>
    <row r="126" spans="3:3" x14ac:dyDescent="0.2">
      <c r="C126" s="91"/>
    </row>
    <row r="127" spans="3:3" x14ac:dyDescent="0.2">
      <c r="C127" s="91"/>
    </row>
    <row r="128" spans="3:3" x14ac:dyDescent="0.2">
      <c r="C128" s="91"/>
    </row>
    <row r="129" spans="3:3" x14ac:dyDescent="0.2">
      <c r="C129" s="91"/>
    </row>
    <row r="130" spans="3:3" x14ac:dyDescent="0.2">
      <c r="C130" s="91"/>
    </row>
    <row r="131" spans="3:3" x14ac:dyDescent="0.2">
      <c r="C131" s="91"/>
    </row>
    <row r="132" spans="3:3" x14ac:dyDescent="0.2">
      <c r="C132" s="91"/>
    </row>
    <row r="133" spans="3:3" x14ac:dyDescent="0.2">
      <c r="C133" s="91"/>
    </row>
    <row r="134" spans="3:3" x14ac:dyDescent="0.2">
      <c r="C134" s="91"/>
    </row>
    <row r="135" spans="3:3" x14ac:dyDescent="0.2">
      <c r="C135" s="91"/>
    </row>
    <row r="136" spans="3:3" x14ac:dyDescent="0.2">
      <c r="C136" s="91"/>
    </row>
    <row r="137" spans="3:3" x14ac:dyDescent="0.2">
      <c r="C137" s="91"/>
    </row>
    <row r="138" spans="3:3" x14ac:dyDescent="0.2">
      <c r="C138" s="91"/>
    </row>
    <row r="139" spans="3:3" x14ac:dyDescent="0.2">
      <c r="C139" s="91"/>
    </row>
    <row r="140" spans="3:3" x14ac:dyDescent="0.2">
      <c r="C140" s="91"/>
    </row>
  </sheetData>
  <pageMargins left="0.7" right="0.7" top="0.75" bottom="0.75" header="0.3" footer="0.3"/>
  <pageSetup paperSize="9" scale="81"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2" tint="0.79998168889431442"/>
  </sheetPr>
  <dimension ref="A1:G140"/>
  <sheetViews>
    <sheetView zoomScaleNormal="100" workbookViewId="0"/>
  </sheetViews>
  <sheetFormatPr defaultColWidth="9" defaultRowHeight="12.75" x14ac:dyDescent="0.2"/>
  <cols>
    <col min="1" max="1" width="3.125" style="29" customWidth="1"/>
    <col min="2" max="2" width="21.375" style="29" customWidth="1"/>
    <col min="3" max="3" width="14.875" style="29" customWidth="1"/>
    <col min="4" max="4" width="3.125" style="29" customWidth="1"/>
    <col min="5" max="5" width="36.625" style="29" bestFit="1" customWidth="1"/>
    <col min="6" max="6" width="9.875" style="29" customWidth="1"/>
    <col min="7" max="7" width="3.125" style="29" customWidth="1"/>
    <col min="8" max="16384" width="9" style="29"/>
  </cols>
  <sheetData>
    <row r="1" spans="1:7" ht="15" x14ac:dyDescent="0.25">
      <c r="A1" s="155"/>
      <c r="B1" s="27"/>
      <c r="C1" s="27"/>
      <c r="D1" s="27"/>
      <c r="E1" s="27"/>
      <c r="F1" s="27"/>
      <c r="G1" s="27"/>
    </row>
    <row r="2" spans="1:7" ht="20.25" thickBot="1" x14ac:dyDescent="0.35">
      <c r="A2" s="27"/>
      <c r="B2" s="286" t="s">
        <v>242</v>
      </c>
      <c r="C2" s="27"/>
      <c r="D2" s="27"/>
      <c r="E2" s="27"/>
      <c r="F2" s="27"/>
      <c r="G2" s="27"/>
    </row>
    <row r="3" spans="1:7" ht="13.5" thickTop="1" x14ac:dyDescent="0.2">
      <c r="A3" s="27"/>
      <c r="B3" s="376" t="s">
        <v>243</v>
      </c>
      <c r="C3" s="376"/>
      <c r="D3" s="376"/>
      <c r="E3" s="376"/>
      <c r="F3" s="376"/>
      <c r="G3" s="27"/>
    </row>
    <row r="4" spans="1:7" x14ac:dyDescent="0.2">
      <c r="A4" s="27"/>
      <c r="B4" s="27"/>
      <c r="C4" s="27"/>
      <c r="D4" s="27"/>
      <c r="E4" s="27"/>
      <c r="F4" s="27"/>
      <c r="G4" s="27"/>
    </row>
    <row r="5" spans="1:7" ht="17.25" thickBot="1" x14ac:dyDescent="0.3">
      <c r="A5" s="27"/>
      <c r="B5" s="287" t="s">
        <v>86</v>
      </c>
      <c r="C5" s="27"/>
      <c r="D5" s="27"/>
      <c r="E5" s="287" t="s">
        <v>664</v>
      </c>
      <c r="F5" s="27"/>
      <c r="G5" s="27"/>
    </row>
    <row r="6" spans="1:7" ht="33" customHeight="1" thickTop="1" thickBot="1" x14ac:dyDescent="0.25">
      <c r="A6" s="27"/>
      <c r="B6" s="281" t="s">
        <v>56</v>
      </c>
      <c r="C6" s="281" t="s">
        <v>244</v>
      </c>
      <c r="D6" s="27"/>
      <c r="E6" s="281" t="s">
        <v>56</v>
      </c>
      <c r="F6" s="281" t="s">
        <v>244</v>
      </c>
      <c r="G6" s="27"/>
    </row>
    <row r="7" spans="1:7" ht="15" thickBot="1" x14ac:dyDescent="0.25">
      <c r="A7" s="27"/>
      <c r="B7" s="283" t="s">
        <v>80</v>
      </c>
      <c r="C7" s="109">
        <v>6</v>
      </c>
      <c r="D7" s="27"/>
      <c r="E7" s="283" t="s">
        <v>252</v>
      </c>
      <c r="F7" s="109">
        <v>1</v>
      </c>
      <c r="G7" s="27"/>
    </row>
    <row r="8" spans="1:7" ht="15" thickBot="1" x14ac:dyDescent="0.25">
      <c r="A8" s="27"/>
      <c r="B8" s="283" t="s">
        <v>245</v>
      </c>
      <c r="C8" s="108">
        <v>6</v>
      </c>
      <c r="D8" s="27"/>
      <c r="E8" s="283" t="s">
        <v>730</v>
      </c>
      <c r="F8" s="108">
        <v>1</v>
      </c>
      <c r="G8" s="27"/>
    </row>
    <row r="9" spans="1:7" ht="15" thickBot="1" x14ac:dyDescent="0.25">
      <c r="A9" s="27"/>
      <c r="B9" s="283" t="s">
        <v>85</v>
      </c>
      <c r="C9" s="109">
        <v>5</v>
      </c>
      <c r="D9" s="27"/>
      <c r="E9" s="283" t="s">
        <v>249</v>
      </c>
      <c r="F9" s="109">
        <v>3</v>
      </c>
      <c r="G9" s="27"/>
    </row>
    <row r="10" spans="1:7" ht="15" thickBot="1" x14ac:dyDescent="0.25">
      <c r="A10" s="27"/>
      <c r="B10" s="283" t="s">
        <v>89</v>
      </c>
      <c r="C10" s="108">
        <v>5</v>
      </c>
      <c r="D10" s="27"/>
      <c r="E10" s="283" t="s">
        <v>250</v>
      </c>
      <c r="F10" s="108">
        <v>1</v>
      </c>
      <c r="G10" s="27"/>
    </row>
    <row r="11" spans="1:7" ht="15" thickBot="1" x14ac:dyDescent="0.25">
      <c r="A11" s="27"/>
      <c r="B11" s="283" t="s">
        <v>90</v>
      </c>
      <c r="C11" s="109">
        <v>5</v>
      </c>
      <c r="D11" s="27"/>
      <c r="E11" s="283" t="s">
        <v>894</v>
      </c>
      <c r="F11" s="109">
        <v>3</v>
      </c>
      <c r="G11" s="27"/>
    </row>
    <row r="12" spans="1:7" ht="15" thickBot="1" x14ac:dyDescent="0.25">
      <c r="A12" s="27"/>
      <c r="B12" s="283" t="s">
        <v>91</v>
      </c>
      <c r="C12" s="108">
        <v>9</v>
      </c>
      <c r="D12" s="27"/>
      <c r="E12" s="283" t="s">
        <v>251</v>
      </c>
      <c r="F12" s="108">
        <v>8</v>
      </c>
      <c r="G12" s="27"/>
    </row>
    <row r="13" spans="1:7" ht="15" thickBot="1" x14ac:dyDescent="0.25">
      <c r="A13" s="27"/>
      <c r="B13" s="283" t="s">
        <v>92</v>
      </c>
      <c r="C13" s="109">
        <v>6</v>
      </c>
      <c r="D13" s="27"/>
      <c r="E13" s="283" t="s">
        <v>817</v>
      </c>
      <c r="F13" s="109">
        <v>1</v>
      </c>
      <c r="G13" s="27"/>
    </row>
    <row r="14" spans="1:7" ht="15" thickBot="1" x14ac:dyDescent="0.25">
      <c r="A14" s="27"/>
      <c r="B14" s="283" t="s">
        <v>246</v>
      </c>
      <c r="C14" s="108">
        <v>8</v>
      </c>
      <c r="D14" s="27"/>
      <c r="E14" s="283" t="s">
        <v>1197</v>
      </c>
      <c r="F14" s="108">
        <v>6</v>
      </c>
      <c r="G14" s="27"/>
    </row>
    <row r="15" spans="1:7" ht="15" thickBot="1" x14ac:dyDescent="0.25">
      <c r="A15" s="27"/>
      <c r="B15" s="283" t="s">
        <v>95</v>
      </c>
      <c r="C15" s="109">
        <v>9</v>
      </c>
      <c r="D15" s="27"/>
      <c r="E15" s="283" t="s">
        <v>969</v>
      </c>
      <c r="F15" s="109">
        <v>1</v>
      </c>
      <c r="G15" s="27"/>
    </row>
    <row r="16" spans="1:7" ht="15" thickBot="1" x14ac:dyDescent="0.25">
      <c r="A16" s="27"/>
      <c r="B16" s="283" t="s">
        <v>96</v>
      </c>
      <c r="C16" s="108">
        <v>6</v>
      </c>
      <c r="D16" s="27"/>
      <c r="E16" s="27"/>
      <c r="F16" s="27"/>
      <c r="G16" s="27"/>
    </row>
    <row r="17" spans="1:7" ht="15" thickBot="1" x14ac:dyDescent="0.25">
      <c r="A17" s="27"/>
      <c r="B17" s="283" t="s">
        <v>97</v>
      </c>
      <c r="C17" s="109">
        <v>9</v>
      </c>
      <c r="D17" s="27"/>
      <c r="E17" s="27"/>
      <c r="F17" s="102"/>
      <c r="G17" s="27"/>
    </row>
    <row r="18" spans="1:7" ht="15" thickBot="1" x14ac:dyDescent="0.25">
      <c r="A18" s="27"/>
      <c r="B18" s="283" t="s">
        <v>98</v>
      </c>
      <c r="C18" s="108">
        <v>8</v>
      </c>
      <c r="D18" s="27"/>
      <c r="E18" s="27"/>
      <c r="F18" s="102"/>
      <c r="G18" s="27"/>
    </row>
    <row r="19" spans="1:7" ht="15" thickBot="1" x14ac:dyDescent="0.25">
      <c r="A19" s="27"/>
      <c r="B19" s="283" t="s">
        <v>99</v>
      </c>
      <c r="C19" s="109">
        <v>6</v>
      </c>
      <c r="D19" s="27"/>
      <c r="E19" s="27"/>
      <c r="F19" s="102"/>
      <c r="G19" s="27"/>
    </row>
    <row r="20" spans="1:7" ht="15" thickBot="1" x14ac:dyDescent="0.25">
      <c r="A20" s="27"/>
      <c r="B20" s="283" t="s">
        <v>100</v>
      </c>
      <c r="C20" s="108">
        <v>9</v>
      </c>
      <c r="D20" s="27"/>
      <c r="E20" s="27"/>
      <c r="F20" s="102"/>
      <c r="G20" s="27"/>
    </row>
    <row r="21" spans="1:7" ht="15" thickBot="1" x14ac:dyDescent="0.25">
      <c r="A21" s="27"/>
      <c r="B21" s="283" t="s">
        <v>101</v>
      </c>
      <c r="C21" s="109">
        <v>8</v>
      </c>
      <c r="D21" s="27"/>
      <c r="E21" s="27"/>
      <c r="F21" s="102"/>
      <c r="G21" s="27"/>
    </row>
    <row r="22" spans="1:7" ht="15" thickBot="1" x14ac:dyDescent="0.25">
      <c r="A22" s="27"/>
      <c r="B22" s="283" t="s">
        <v>247</v>
      </c>
      <c r="C22" s="108">
        <v>10</v>
      </c>
      <c r="D22" s="27"/>
      <c r="E22" s="27"/>
      <c r="F22" s="102"/>
      <c r="G22" s="27"/>
    </row>
    <row r="23" spans="1:7" ht="15" thickBot="1" x14ac:dyDescent="0.25">
      <c r="A23" s="27"/>
      <c r="B23" s="283" t="s">
        <v>142</v>
      </c>
      <c r="C23" s="109">
        <v>1</v>
      </c>
      <c r="D23" s="27"/>
      <c r="E23" s="27"/>
      <c r="F23" s="102"/>
      <c r="G23" s="27"/>
    </row>
    <row r="24" spans="1:7" ht="15" thickBot="1" x14ac:dyDescent="0.25">
      <c r="A24" s="27"/>
      <c r="B24" s="283" t="s">
        <v>143</v>
      </c>
      <c r="C24" s="108">
        <v>5</v>
      </c>
      <c r="D24" s="27"/>
      <c r="E24" s="27"/>
      <c r="F24" s="102"/>
      <c r="G24" s="27"/>
    </row>
    <row r="25" spans="1:7" ht="15" thickBot="1" x14ac:dyDescent="0.25">
      <c r="A25" s="27"/>
      <c r="B25" s="283" t="s">
        <v>144</v>
      </c>
      <c r="C25" s="109">
        <v>3</v>
      </c>
      <c r="D25" s="27"/>
      <c r="E25" s="27"/>
      <c r="F25" s="102"/>
      <c r="G25" s="27"/>
    </row>
    <row r="26" spans="1:7" ht="15" thickBot="1" x14ac:dyDescent="0.25">
      <c r="A26" s="27"/>
      <c r="B26" s="283" t="s">
        <v>145</v>
      </c>
      <c r="C26" s="108">
        <v>1</v>
      </c>
      <c r="D26" s="27"/>
      <c r="E26" s="27"/>
      <c r="F26" s="102"/>
      <c r="G26" s="27"/>
    </row>
    <row r="27" spans="1:7" ht="15" thickBot="1" x14ac:dyDescent="0.25">
      <c r="A27" s="27"/>
      <c r="B27" s="283" t="s">
        <v>146</v>
      </c>
      <c r="C27" s="109">
        <v>1</v>
      </c>
      <c r="D27" s="27"/>
      <c r="E27" s="27"/>
      <c r="F27" s="102"/>
      <c r="G27" s="27"/>
    </row>
    <row r="28" spans="1:7" ht="15" thickBot="1" x14ac:dyDescent="0.25">
      <c r="A28" s="27"/>
      <c r="B28" s="283" t="s">
        <v>147</v>
      </c>
      <c r="C28" s="108">
        <v>1</v>
      </c>
      <c r="D28" s="27"/>
      <c r="E28" s="27"/>
      <c r="F28" s="102"/>
      <c r="G28" s="27"/>
    </row>
    <row r="29" spans="1:7" ht="15" thickBot="1" x14ac:dyDescent="0.25">
      <c r="A29" s="27"/>
      <c r="B29" s="283" t="s">
        <v>148</v>
      </c>
      <c r="C29" s="109">
        <v>3</v>
      </c>
      <c r="D29" s="27"/>
      <c r="E29" s="27"/>
      <c r="F29" s="102"/>
      <c r="G29" s="27"/>
    </row>
    <row r="30" spans="1:7" ht="15" thickBot="1" x14ac:dyDescent="0.25">
      <c r="A30" s="27"/>
      <c r="B30" s="283" t="s">
        <v>149</v>
      </c>
      <c r="C30" s="108">
        <v>6</v>
      </c>
      <c r="D30" s="27"/>
      <c r="E30" s="27"/>
      <c r="F30" s="102"/>
      <c r="G30" s="27"/>
    </row>
    <row r="31" spans="1:7" ht="15" thickBot="1" x14ac:dyDescent="0.25">
      <c r="A31" s="27"/>
      <c r="B31" s="283" t="s">
        <v>150</v>
      </c>
      <c r="C31" s="109">
        <v>1</v>
      </c>
      <c r="D31" s="27"/>
      <c r="E31" s="27"/>
      <c r="F31" s="102"/>
      <c r="G31" s="27"/>
    </row>
    <row r="32" spans="1:7" ht="15" thickBot="1" x14ac:dyDescent="0.25">
      <c r="A32" s="27"/>
      <c r="B32" s="283" t="s">
        <v>151</v>
      </c>
      <c r="C32" s="108">
        <v>1</v>
      </c>
      <c r="D32" s="27"/>
      <c r="E32" s="27"/>
      <c r="F32" s="27"/>
      <c r="G32" s="27"/>
    </row>
    <row r="33" spans="1:7" ht="15" thickBot="1" x14ac:dyDescent="0.25">
      <c r="A33" s="27"/>
      <c r="B33" s="283" t="s">
        <v>152</v>
      </c>
      <c r="C33" s="109">
        <v>3</v>
      </c>
      <c r="D33" s="27"/>
      <c r="E33" s="27"/>
      <c r="F33" s="27"/>
      <c r="G33" s="27"/>
    </row>
    <row r="34" spans="1:7" ht="15" thickBot="1" x14ac:dyDescent="0.25">
      <c r="A34" s="27"/>
      <c r="B34" s="283" t="s">
        <v>614</v>
      </c>
      <c r="C34" s="108">
        <v>3</v>
      </c>
      <c r="D34" s="27"/>
      <c r="E34" s="27"/>
      <c r="F34" s="27"/>
      <c r="G34" s="27"/>
    </row>
    <row r="35" spans="1:7" ht="15" thickBot="1" x14ac:dyDescent="0.25">
      <c r="A35" s="27"/>
      <c r="B35" s="283" t="s">
        <v>155</v>
      </c>
      <c r="C35" s="109">
        <v>2</v>
      </c>
      <c r="D35" s="27"/>
      <c r="E35" s="27"/>
      <c r="F35" s="27"/>
      <c r="G35" s="27"/>
    </row>
    <row r="36" spans="1:7" ht="15" thickBot="1" x14ac:dyDescent="0.25">
      <c r="A36" s="27"/>
      <c r="B36" s="283" t="s">
        <v>156</v>
      </c>
      <c r="C36" s="108">
        <v>1</v>
      </c>
      <c r="D36" s="27"/>
      <c r="E36" s="27"/>
      <c r="F36" s="27"/>
      <c r="G36" s="27"/>
    </row>
    <row r="37" spans="1:7" ht="15" thickBot="1" x14ac:dyDescent="0.25">
      <c r="A37" s="27"/>
      <c r="B37" s="283" t="s">
        <v>157</v>
      </c>
      <c r="C37" s="109">
        <v>1</v>
      </c>
      <c r="D37" s="27"/>
      <c r="E37" s="27"/>
      <c r="F37" s="27"/>
      <c r="G37" s="27"/>
    </row>
    <row r="38" spans="1:7" ht="15" thickBot="1" x14ac:dyDescent="0.25">
      <c r="A38" s="27"/>
      <c r="B38" s="283" t="s">
        <v>158</v>
      </c>
      <c r="C38" s="108">
        <v>3</v>
      </c>
      <c r="D38" s="27"/>
      <c r="E38" s="27"/>
      <c r="F38" s="27"/>
      <c r="G38" s="27"/>
    </row>
    <row r="39" spans="1:7" ht="15" thickBot="1" x14ac:dyDescent="0.25">
      <c r="A39" s="27"/>
      <c r="B39" s="283" t="s">
        <v>159</v>
      </c>
      <c r="C39" s="109">
        <v>3</v>
      </c>
      <c r="D39" s="27"/>
      <c r="E39" s="27"/>
      <c r="F39" s="27"/>
      <c r="G39" s="27"/>
    </row>
    <row r="40" spans="1:7" ht="15" thickBot="1" x14ac:dyDescent="0.25">
      <c r="A40" s="27"/>
      <c r="B40" s="283" t="s">
        <v>160</v>
      </c>
      <c r="C40" s="108">
        <v>3</v>
      </c>
      <c r="D40" s="27"/>
      <c r="E40" s="27"/>
      <c r="F40" s="27"/>
      <c r="G40" s="27"/>
    </row>
    <row r="41" spans="1:7" ht="15" thickBot="1" x14ac:dyDescent="0.25">
      <c r="A41" s="27"/>
      <c r="B41" s="283" t="s">
        <v>161</v>
      </c>
      <c r="C41" s="109">
        <v>1</v>
      </c>
      <c r="D41" s="27"/>
      <c r="E41" s="27"/>
      <c r="F41" s="27"/>
      <c r="G41" s="27"/>
    </row>
    <row r="42" spans="1:7" ht="15" thickBot="1" x14ac:dyDescent="0.25">
      <c r="A42" s="27"/>
      <c r="B42" s="283" t="s">
        <v>162</v>
      </c>
      <c r="C42" s="108">
        <v>5</v>
      </c>
      <c r="D42" s="27"/>
      <c r="E42" s="27"/>
      <c r="F42" s="27"/>
      <c r="G42" s="27"/>
    </row>
    <row r="43" spans="1:7" ht="15" thickBot="1" x14ac:dyDescent="0.25">
      <c r="A43" s="27"/>
      <c r="B43" s="283" t="s">
        <v>163</v>
      </c>
      <c r="C43" s="109">
        <v>1</v>
      </c>
      <c r="D43" s="27"/>
      <c r="E43" s="27"/>
      <c r="F43" s="27"/>
      <c r="G43" s="27"/>
    </row>
    <row r="44" spans="1:7" ht="15" thickBot="1" x14ac:dyDescent="0.25">
      <c r="A44" s="27"/>
      <c r="B44" s="283" t="s">
        <v>164</v>
      </c>
      <c r="C44" s="108">
        <v>1</v>
      </c>
      <c r="D44" s="27"/>
      <c r="E44" s="27"/>
      <c r="F44" s="27"/>
      <c r="G44" s="27"/>
    </row>
    <row r="45" spans="1:7" ht="15" thickBot="1" x14ac:dyDescent="0.25">
      <c r="A45" s="27"/>
      <c r="B45" s="283" t="s">
        <v>165</v>
      </c>
      <c r="C45" s="109">
        <v>1</v>
      </c>
      <c r="D45" s="27"/>
      <c r="E45" s="27"/>
      <c r="F45" s="27"/>
      <c r="G45" s="27"/>
    </row>
    <row r="46" spans="1:7" ht="15" thickBot="1" x14ac:dyDescent="0.25">
      <c r="A46" s="27"/>
      <c r="B46" s="283" t="s">
        <v>166</v>
      </c>
      <c r="C46" s="108">
        <v>1</v>
      </c>
      <c r="D46" s="27"/>
      <c r="E46" s="27"/>
      <c r="F46" s="27"/>
      <c r="G46" s="27"/>
    </row>
    <row r="47" spans="1:7" ht="15" thickBot="1" x14ac:dyDescent="0.25">
      <c r="A47" s="27"/>
      <c r="B47" s="283" t="s">
        <v>167</v>
      </c>
      <c r="C47" s="109">
        <v>1</v>
      </c>
      <c r="D47" s="27"/>
      <c r="E47" s="27"/>
      <c r="F47" s="27"/>
      <c r="G47" s="27"/>
    </row>
    <row r="48" spans="1:7" ht="15" thickBot="1" x14ac:dyDescent="0.25">
      <c r="A48" s="27"/>
      <c r="B48" s="283" t="s">
        <v>168</v>
      </c>
      <c r="C48" s="108">
        <v>5</v>
      </c>
      <c r="D48" s="27"/>
      <c r="E48" s="27"/>
      <c r="F48" s="27"/>
      <c r="G48" s="27"/>
    </row>
    <row r="49" spans="1:7" ht="15" thickBot="1" x14ac:dyDescent="0.25">
      <c r="A49" s="27"/>
      <c r="B49" s="283" t="s">
        <v>169</v>
      </c>
      <c r="C49" s="109">
        <v>2</v>
      </c>
      <c r="D49" s="27"/>
      <c r="E49" s="27"/>
      <c r="F49" s="27"/>
      <c r="G49" s="27"/>
    </row>
    <row r="50" spans="1:7" ht="15" thickBot="1" x14ac:dyDescent="0.25">
      <c r="A50" s="27"/>
      <c r="B50" s="283" t="s">
        <v>170</v>
      </c>
      <c r="C50" s="108">
        <v>5</v>
      </c>
      <c r="D50" s="27"/>
      <c r="E50" s="27"/>
      <c r="F50" s="27"/>
      <c r="G50" s="27"/>
    </row>
    <row r="51" spans="1:7" ht="15" thickBot="1" x14ac:dyDescent="0.25">
      <c r="A51" s="27"/>
      <c r="B51" s="283" t="s">
        <v>171</v>
      </c>
      <c r="C51" s="109">
        <v>5</v>
      </c>
      <c r="D51" s="27"/>
      <c r="E51" s="27"/>
      <c r="F51" s="27"/>
      <c r="G51" s="27"/>
    </row>
    <row r="52" spans="1:7" ht="15" thickBot="1" x14ac:dyDescent="0.25">
      <c r="A52" s="27"/>
      <c r="B52" s="283" t="s">
        <v>172</v>
      </c>
      <c r="C52" s="108">
        <v>5</v>
      </c>
      <c r="D52" s="27"/>
      <c r="E52" s="27"/>
      <c r="F52" s="27"/>
      <c r="G52" s="27"/>
    </row>
    <row r="53" spans="1:7" ht="15" thickBot="1" x14ac:dyDescent="0.25">
      <c r="A53" s="27"/>
      <c r="B53" s="283" t="s">
        <v>173</v>
      </c>
      <c r="C53" s="109">
        <v>3</v>
      </c>
      <c r="D53" s="27"/>
      <c r="E53" s="27"/>
      <c r="F53" s="27"/>
      <c r="G53" s="27"/>
    </row>
    <row r="54" spans="1:7" ht="15" thickBot="1" x14ac:dyDescent="0.25">
      <c r="A54" s="27"/>
      <c r="B54" s="283" t="s">
        <v>174</v>
      </c>
      <c r="C54" s="108">
        <v>1</v>
      </c>
      <c r="D54" s="27"/>
      <c r="E54" s="27"/>
      <c r="F54" s="27"/>
      <c r="G54" s="27"/>
    </row>
    <row r="55" spans="1:7" ht="15" thickBot="1" x14ac:dyDescent="0.25">
      <c r="A55" s="27"/>
      <c r="B55" s="283" t="s">
        <v>175</v>
      </c>
      <c r="C55" s="109">
        <v>1</v>
      </c>
      <c r="D55" s="27"/>
      <c r="E55" s="27"/>
      <c r="F55" s="27"/>
      <c r="G55" s="27"/>
    </row>
    <row r="56" spans="1:7" ht="15" thickBot="1" x14ac:dyDescent="0.25">
      <c r="A56" s="27"/>
      <c r="B56" s="283" t="s">
        <v>176</v>
      </c>
      <c r="C56" s="108">
        <v>1</v>
      </c>
      <c r="D56" s="27"/>
      <c r="E56" s="27"/>
      <c r="F56" s="27"/>
      <c r="G56" s="27"/>
    </row>
    <row r="57" spans="1:7" ht="15" thickBot="1" x14ac:dyDescent="0.25">
      <c r="A57" s="27"/>
      <c r="B57" s="283" t="s">
        <v>177</v>
      </c>
      <c r="C57" s="109">
        <v>1</v>
      </c>
      <c r="D57" s="27"/>
      <c r="E57" s="27"/>
      <c r="F57" s="27"/>
      <c r="G57" s="27"/>
    </row>
    <row r="58" spans="1:7" ht="15" thickBot="1" x14ac:dyDescent="0.25">
      <c r="A58" s="27"/>
      <c r="B58" s="283" t="s">
        <v>178</v>
      </c>
      <c r="C58" s="108">
        <v>2.5</v>
      </c>
      <c r="D58" s="27"/>
      <c r="E58" s="27"/>
      <c r="F58" s="27"/>
      <c r="G58" s="27"/>
    </row>
    <row r="59" spans="1:7" ht="15" thickBot="1" x14ac:dyDescent="0.25">
      <c r="A59" s="27"/>
      <c r="B59" s="283" t="s">
        <v>179</v>
      </c>
      <c r="C59" s="109">
        <v>2.5</v>
      </c>
      <c r="D59" s="27"/>
      <c r="E59" s="27"/>
      <c r="F59" s="27"/>
      <c r="G59" s="27"/>
    </row>
    <row r="60" spans="1:7" ht="15" thickBot="1" x14ac:dyDescent="0.25">
      <c r="A60" s="27"/>
      <c r="B60" s="283" t="s">
        <v>180</v>
      </c>
      <c r="C60" s="108">
        <v>8</v>
      </c>
      <c r="D60" s="27"/>
      <c r="E60" s="27"/>
      <c r="F60" s="27"/>
      <c r="G60" s="27"/>
    </row>
    <row r="61" spans="1:7" ht="15" thickBot="1" x14ac:dyDescent="0.25">
      <c r="A61" s="27"/>
      <c r="B61" s="283" t="s">
        <v>181</v>
      </c>
      <c r="C61" s="109">
        <v>8</v>
      </c>
      <c r="D61" s="27"/>
      <c r="E61" s="27"/>
      <c r="F61" s="27"/>
      <c r="G61" s="27"/>
    </row>
    <row r="62" spans="1:7" ht="15" thickBot="1" x14ac:dyDescent="0.25">
      <c r="A62" s="27"/>
      <c r="B62" s="283" t="s">
        <v>881</v>
      </c>
      <c r="C62" s="108">
        <v>2.5</v>
      </c>
      <c r="D62" s="27"/>
      <c r="E62" s="27"/>
      <c r="F62" s="27"/>
      <c r="G62" s="27"/>
    </row>
    <row r="63" spans="1:7" ht="15" thickBot="1" x14ac:dyDescent="0.25">
      <c r="A63" s="27"/>
      <c r="B63" s="283" t="s">
        <v>182</v>
      </c>
      <c r="C63" s="109">
        <v>3</v>
      </c>
      <c r="D63" s="27"/>
      <c r="E63" s="27"/>
      <c r="F63" s="27"/>
      <c r="G63" s="27"/>
    </row>
    <row r="64" spans="1:7" ht="15" thickBot="1" x14ac:dyDescent="0.25">
      <c r="A64" s="27"/>
      <c r="B64" s="283" t="s">
        <v>248</v>
      </c>
      <c r="C64" s="108">
        <v>1</v>
      </c>
      <c r="D64" s="27"/>
      <c r="E64" s="27"/>
      <c r="F64" s="27"/>
      <c r="G64" s="27"/>
    </row>
    <row r="65" spans="1:7" ht="15" thickBot="1" x14ac:dyDescent="0.25">
      <c r="A65" s="27"/>
      <c r="B65" s="283" t="s">
        <v>223</v>
      </c>
      <c r="C65" s="109">
        <v>1</v>
      </c>
      <c r="D65" s="27"/>
      <c r="E65" s="27"/>
      <c r="F65" s="27"/>
      <c r="G65" s="27"/>
    </row>
    <row r="66" spans="1:7" ht="15" thickBot="1" x14ac:dyDescent="0.25">
      <c r="A66" s="27"/>
      <c r="B66" s="283" t="s">
        <v>224</v>
      </c>
      <c r="C66" s="108">
        <v>1</v>
      </c>
      <c r="D66" s="27"/>
      <c r="E66" s="27"/>
      <c r="F66" s="27"/>
      <c r="G66" s="27"/>
    </row>
    <row r="67" spans="1:7" x14ac:dyDescent="0.2">
      <c r="A67" s="27"/>
      <c r="B67" s="27"/>
      <c r="C67" s="27"/>
      <c r="D67" s="27"/>
      <c r="E67" s="27"/>
      <c r="F67" s="27"/>
      <c r="G67" s="27"/>
    </row>
    <row r="106" spans="3:3" x14ac:dyDescent="0.2">
      <c r="C106" s="91"/>
    </row>
    <row r="107" spans="3:3" x14ac:dyDescent="0.2">
      <c r="C107" s="91"/>
    </row>
    <row r="108" spans="3:3" x14ac:dyDescent="0.2">
      <c r="C108" s="91"/>
    </row>
    <row r="109" spans="3:3" x14ac:dyDescent="0.2">
      <c r="C109" s="91"/>
    </row>
    <row r="110" spans="3:3" x14ac:dyDescent="0.2">
      <c r="C110" s="91"/>
    </row>
    <row r="111" spans="3:3" x14ac:dyDescent="0.2">
      <c r="C111" s="91"/>
    </row>
    <row r="112" spans="3:3" x14ac:dyDescent="0.2">
      <c r="C112" s="91"/>
    </row>
    <row r="113" spans="3:3" x14ac:dyDescent="0.2">
      <c r="C113" s="91"/>
    </row>
    <row r="114" spans="3:3" x14ac:dyDescent="0.2">
      <c r="C114" s="91"/>
    </row>
    <row r="115" spans="3:3" x14ac:dyDescent="0.2">
      <c r="C115" s="91"/>
    </row>
    <row r="116" spans="3:3" x14ac:dyDescent="0.2">
      <c r="C116" s="91"/>
    </row>
    <row r="117" spans="3:3" x14ac:dyDescent="0.2">
      <c r="C117" s="91"/>
    </row>
    <row r="118" spans="3:3" x14ac:dyDescent="0.2">
      <c r="C118" s="91"/>
    </row>
    <row r="119" spans="3:3" x14ac:dyDescent="0.2">
      <c r="C119" s="91"/>
    </row>
    <row r="120" spans="3:3" x14ac:dyDescent="0.2">
      <c r="C120" s="91"/>
    </row>
    <row r="121" spans="3:3" x14ac:dyDescent="0.2">
      <c r="C121" s="91"/>
    </row>
    <row r="122" spans="3:3" x14ac:dyDescent="0.2">
      <c r="C122" s="91"/>
    </row>
    <row r="123" spans="3:3" x14ac:dyDescent="0.2">
      <c r="C123" s="91"/>
    </row>
    <row r="124" spans="3:3" x14ac:dyDescent="0.2">
      <c r="C124" s="91"/>
    </row>
    <row r="125" spans="3:3" x14ac:dyDescent="0.2">
      <c r="C125" s="91"/>
    </row>
    <row r="126" spans="3:3" x14ac:dyDescent="0.2">
      <c r="C126" s="91"/>
    </row>
    <row r="127" spans="3:3" x14ac:dyDescent="0.2">
      <c r="C127" s="91"/>
    </row>
    <row r="128" spans="3:3" x14ac:dyDescent="0.2">
      <c r="C128" s="91"/>
    </row>
    <row r="129" spans="3:3" x14ac:dyDescent="0.2">
      <c r="C129" s="91"/>
    </row>
    <row r="130" spans="3:3" x14ac:dyDescent="0.2">
      <c r="C130" s="91"/>
    </row>
    <row r="131" spans="3:3" x14ac:dyDescent="0.2">
      <c r="C131" s="91"/>
    </row>
    <row r="132" spans="3:3" x14ac:dyDescent="0.2">
      <c r="C132" s="91"/>
    </row>
    <row r="133" spans="3:3" x14ac:dyDescent="0.2">
      <c r="C133" s="91"/>
    </row>
    <row r="134" spans="3:3" x14ac:dyDescent="0.2">
      <c r="C134" s="91"/>
    </row>
    <row r="135" spans="3:3" x14ac:dyDescent="0.2">
      <c r="C135" s="91"/>
    </row>
    <row r="136" spans="3:3" x14ac:dyDescent="0.2">
      <c r="C136" s="91"/>
    </row>
    <row r="137" spans="3:3" x14ac:dyDescent="0.2">
      <c r="C137" s="91"/>
    </row>
    <row r="138" spans="3:3" x14ac:dyDescent="0.2">
      <c r="C138" s="91"/>
    </row>
    <row r="139" spans="3:3" x14ac:dyDescent="0.2">
      <c r="C139" s="91"/>
    </row>
    <row r="140" spans="3:3" x14ac:dyDescent="0.2">
      <c r="C140" s="91"/>
    </row>
  </sheetData>
  <sortState ref="J7:J41">
    <sortCondition ref="J7"/>
  </sortState>
  <mergeCells count="1">
    <mergeCell ref="B3:F3"/>
  </mergeCells>
  <pageMargins left="0.7" right="0.7" top="0.75" bottom="0.75" header="0.3" footer="0.3"/>
  <pageSetup paperSize="9" orientation="portrait" verticalDpi="0" r:id="rId1"/>
  <rowBreaks count="1" manualBreakCount="1">
    <brk id="34" max="6"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2" tint="0.79998168889431442"/>
  </sheetPr>
  <dimension ref="A1:J101"/>
  <sheetViews>
    <sheetView zoomScaleNormal="100" workbookViewId="0"/>
  </sheetViews>
  <sheetFormatPr defaultColWidth="9" defaultRowHeight="12.75" x14ac:dyDescent="0.2"/>
  <cols>
    <col min="1" max="1" width="3.125" style="29" customWidth="1"/>
    <col min="2" max="2" width="26.625" style="29" customWidth="1"/>
    <col min="3" max="3" width="21.375" style="29" customWidth="1"/>
    <col min="4" max="4" width="9" style="29"/>
    <col min="5" max="5" width="34.25" style="29" bestFit="1" customWidth="1"/>
    <col min="6" max="6" width="27.25" style="29" customWidth="1"/>
    <col min="7" max="7" width="3.125" style="29" customWidth="1"/>
    <col min="8" max="8" width="7.125" style="29" customWidth="1"/>
    <col min="9" max="9" width="17.375" style="29" customWidth="1"/>
    <col min="10" max="10" width="10.25" style="29" customWidth="1"/>
    <col min="11" max="16384" width="9" style="29"/>
  </cols>
  <sheetData>
    <row r="1" spans="1:10" ht="15" x14ac:dyDescent="0.25">
      <c r="A1" s="155"/>
      <c r="B1" s="27"/>
      <c r="C1" s="27"/>
      <c r="D1" s="27"/>
      <c r="E1" s="27"/>
      <c r="F1" s="27"/>
      <c r="G1" s="27"/>
    </row>
    <row r="2" spans="1:10" ht="20.25" thickBot="1" x14ac:dyDescent="0.35">
      <c r="A2" s="27"/>
      <c r="B2" s="340" t="s">
        <v>934</v>
      </c>
      <c r="C2" s="340"/>
      <c r="D2" s="27"/>
      <c r="E2" s="27"/>
      <c r="F2" s="27"/>
      <c r="G2" s="27"/>
    </row>
    <row r="3" spans="1:10" ht="13.5" thickTop="1" x14ac:dyDescent="0.2">
      <c r="A3" s="27"/>
      <c r="B3" s="60" t="s">
        <v>266</v>
      </c>
      <c r="C3" s="27"/>
      <c r="D3" s="27"/>
      <c r="E3" s="27"/>
      <c r="F3" s="27"/>
      <c r="G3" s="27"/>
    </row>
    <row r="4" spans="1:10" x14ac:dyDescent="0.2">
      <c r="A4" s="27"/>
      <c r="B4" s="27"/>
      <c r="C4" s="27"/>
      <c r="D4" s="27"/>
      <c r="E4" s="27"/>
      <c r="F4" s="27"/>
      <c r="G4" s="27"/>
    </row>
    <row r="5" spans="1:10" ht="17.25" thickBot="1" x14ac:dyDescent="0.3">
      <c r="A5" s="27"/>
      <c r="B5" s="287" t="s">
        <v>1292</v>
      </c>
      <c r="C5" s="27"/>
      <c r="D5" s="27"/>
      <c r="E5" s="287" t="s">
        <v>622</v>
      </c>
      <c r="F5" s="27"/>
      <c r="G5" s="27"/>
    </row>
    <row r="6" spans="1:10" ht="33" customHeight="1" thickTop="1" thickBot="1" x14ac:dyDescent="0.25">
      <c r="A6" s="27"/>
      <c r="B6" s="281" t="s">
        <v>56</v>
      </c>
      <c r="C6" s="281" t="s">
        <v>616</v>
      </c>
      <c r="D6" s="27"/>
      <c r="E6" s="281" t="s">
        <v>56</v>
      </c>
      <c r="F6" s="281" t="s">
        <v>616</v>
      </c>
      <c r="G6" s="27"/>
    </row>
    <row r="7" spans="1:10" ht="15" thickBot="1" x14ac:dyDescent="0.25">
      <c r="A7" s="27"/>
      <c r="B7" s="283" t="s">
        <v>80</v>
      </c>
      <c r="C7" s="99">
        <v>54.863507720930222</v>
      </c>
      <c r="D7" s="27"/>
      <c r="E7" s="283" t="s">
        <v>252</v>
      </c>
      <c r="F7" s="99">
        <v>47.2</v>
      </c>
      <c r="G7" s="27"/>
      <c r="I7" s="83"/>
      <c r="J7" s="106"/>
    </row>
    <row r="8" spans="1:10" ht="15" thickBot="1" x14ac:dyDescent="0.25">
      <c r="A8" s="27"/>
      <c r="B8" s="283" t="s">
        <v>245</v>
      </c>
      <c r="C8" s="84">
        <v>54.863507720930222</v>
      </c>
      <c r="D8" s="27"/>
      <c r="E8" s="283" t="s">
        <v>730</v>
      </c>
      <c r="F8" s="84">
        <v>30.44</v>
      </c>
      <c r="G8" s="27"/>
      <c r="I8" s="83"/>
      <c r="J8" s="106"/>
    </row>
    <row r="9" spans="1:10" ht="15" thickBot="1" x14ac:dyDescent="0.25">
      <c r="A9" s="27"/>
      <c r="B9" s="283" t="s">
        <v>85</v>
      </c>
      <c r="C9" s="99">
        <v>58.253949209302313</v>
      </c>
      <c r="D9" s="27"/>
      <c r="E9" s="283" t="s">
        <v>250</v>
      </c>
      <c r="F9" s="99">
        <v>4.0599999999999996</v>
      </c>
      <c r="G9" s="27"/>
      <c r="I9" s="83"/>
      <c r="J9" s="106"/>
    </row>
    <row r="10" spans="1:10" ht="15" thickBot="1" x14ac:dyDescent="0.25">
      <c r="A10" s="27"/>
      <c r="B10" s="283" t="s">
        <v>89</v>
      </c>
      <c r="C10" s="84">
        <v>54.863507720930222</v>
      </c>
      <c r="D10" s="27"/>
      <c r="E10" s="283" t="s">
        <v>249</v>
      </c>
      <c r="F10" s="84">
        <v>10.15</v>
      </c>
      <c r="G10" s="27"/>
      <c r="I10" s="83"/>
      <c r="J10" s="106"/>
    </row>
    <row r="11" spans="1:10" ht="15" thickBot="1" x14ac:dyDescent="0.25">
      <c r="A11" s="27"/>
      <c r="B11" s="283" t="s">
        <v>90</v>
      </c>
      <c r="C11" s="99">
        <v>54.863507720930222</v>
      </c>
      <c r="D11" s="27"/>
      <c r="E11" s="283" t="s">
        <v>256</v>
      </c>
      <c r="F11" s="99">
        <v>5</v>
      </c>
      <c r="G11" s="27"/>
      <c r="I11" s="83"/>
      <c r="J11" s="106"/>
    </row>
    <row r="12" spans="1:10" ht="15" thickBot="1" x14ac:dyDescent="0.25">
      <c r="A12" s="27"/>
      <c r="B12" s="283" t="s">
        <v>91</v>
      </c>
      <c r="C12" s="84">
        <v>55.479951627906964</v>
      </c>
      <c r="D12" s="27"/>
      <c r="E12" s="283" t="s">
        <v>251</v>
      </c>
      <c r="F12" s="84">
        <v>126.85</v>
      </c>
      <c r="G12" s="27"/>
      <c r="I12" s="83"/>
      <c r="J12" s="106"/>
    </row>
    <row r="13" spans="1:10" ht="15" thickBot="1" x14ac:dyDescent="0.25">
      <c r="A13" s="27"/>
      <c r="B13" s="283" t="s">
        <v>92</v>
      </c>
      <c r="C13" s="99">
        <v>55.479951627906964</v>
      </c>
      <c r="D13" s="27"/>
      <c r="E13" s="283" t="s">
        <v>763</v>
      </c>
      <c r="F13" s="99">
        <f>1.05*72</f>
        <v>75.600000000000009</v>
      </c>
      <c r="G13" s="27"/>
      <c r="I13" s="83"/>
      <c r="J13" s="106"/>
    </row>
    <row r="14" spans="1:10" ht="15" thickBot="1" x14ac:dyDescent="0.25">
      <c r="A14" s="27"/>
      <c r="B14" s="283" t="s">
        <v>246</v>
      </c>
      <c r="C14" s="84">
        <v>58.253949209302313</v>
      </c>
      <c r="D14" s="27"/>
      <c r="E14" s="283" t="s">
        <v>894</v>
      </c>
      <c r="F14" s="84">
        <v>15.12</v>
      </c>
      <c r="G14" s="107"/>
      <c r="I14" s="83"/>
      <c r="J14" s="106"/>
    </row>
    <row r="15" spans="1:10" ht="15" thickBot="1" x14ac:dyDescent="0.25">
      <c r="A15" s="27"/>
      <c r="B15" s="283" t="s">
        <v>95</v>
      </c>
      <c r="C15" s="99">
        <v>56.003928948837192</v>
      </c>
      <c r="D15" s="27"/>
      <c r="E15" s="283" t="s">
        <v>1197</v>
      </c>
      <c r="F15" s="99">
        <v>53.733360558139523</v>
      </c>
      <c r="G15" s="27"/>
      <c r="I15" s="83"/>
      <c r="J15" s="106"/>
    </row>
    <row r="16" spans="1:10" ht="15" thickBot="1" x14ac:dyDescent="0.25">
      <c r="A16" s="27"/>
      <c r="B16" s="283" t="s">
        <v>96</v>
      </c>
      <c r="C16" s="84">
        <v>53.733360558139523</v>
      </c>
      <c r="D16" s="27"/>
      <c r="E16" s="283" t="s">
        <v>967</v>
      </c>
      <c r="F16" s="84">
        <v>0</v>
      </c>
      <c r="G16" s="27"/>
      <c r="I16" s="83"/>
    </row>
    <row r="17" spans="1:9" ht="15" thickBot="1" x14ac:dyDescent="0.25">
      <c r="A17" s="27"/>
      <c r="B17" s="283" t="s">
        <v>97</v>
      </c>
      <c r="C17" s="99">
        <v>54.863507720930222</v>
      </c>
      <c r="D17" s="27"/>
      <c r="E17" s="27"/>
      <c r="F17" s="27"/>
      <c r="G17" s="27"/>
      <c r="I17" s="83"/>
    </row>
    <row r="18" spans="1:9" ht="15" thickBot="1" x14ac:dyDescent="0.25">
      <c r="A18" s="27"/>
      <c r="B18" s="283" t="s">
        <v>98</v>
      </c>
      <c r="C18" s="84">
        <v>55.479951627906964</v>
      </c>
      <c r="D18" s="27"/>
      <c r="E18" s="27"/>
      <c r="F18" s="27"/>
      <c r="G18" s="27"/>
    </row>
    <row r="19" spans="1:9" ht="15" thickBot="1" x14ac:dyDescent="0.25">
      <c r="A19" s="27"/>
      <c r="B19" s="283" t="s">
        <v>99</v>
      </c>
      <c r="C19" s="99">
        <v>53.733360558139523</v>
      </c>
      <c r="D19" s="27"/>
      <c r="E19" s="27"/>
      <c r="F19" s="103"/>
      <c r="G19" s="27"/>
    </row>
    <row r="20" spans="1:9" ht="15" thickBot="1" x14ac:dyDescent="0.25">
      <c r="A20" s="27"/>
      <c r="B20" s="283" t="s">
        <v>100</v>
      </c>
      <c r="C20" s="84">
        <v>145.58350269767436</v>
      </c>
      <c r="D20" s="27"/>
      <c r="E20" s="27"/>
      <c r="F20" s="103"/>
      <c r="G20" s="27"/>
    </row>
    <row r="21" spans="1:9" ht="15" thickBot="1" x14ac:dyDescent="0.25">
      <c r="A21" s="27"/>
      <c r="B21" s="283" t="s">
        <v>101</v>
      </c>
      <c r="C21" s="99">
        <v>115.06952930232555</v>
      </c>
      <c r="D21" s="27"/>
      <c r="E21" s="27"/>
      <c r="F21" s="103"/>
      <c r="G21" s="27"/>
    </row>
    <row r="22" spans="1:9" ht="15" thickBot="1" x14ac:dyDescent="0.25">
      <c r="A22" s="27"/>
      <c r="B22" s="283" t="s">
        <v>247</v>
      </c>
      <c r="C22" s="84">
        <v>151.23423851162786</v>
      </c>
      <c r="D22" s="27"/>
      <c r="E22" s="27"/>
      <c r="F22" s="103"/>
      <c r="G22" s="27"/>
    </row>
    <row r="23" spans="1:9" ht="15" thickBot="1" x14ac:dyDescent="0.25">
      <c r="A23" s="27"/>
      <c r="B23" s="283" t="s">
        <v>142</v>
      </c>
      <c r="C23" s="99">
        <v>14.589172465116276</v>
      </c>
      <c r="D23" s="27"/>
      <c r="E23" s="27"/>
      <c r="F23" s="103"/>
      <c r="G23" s="27"/>
    </row>
    <row r="24" spans="1:9" ht="15" thickBot="1" x14ac:dyDescent="0.25">
      <c r="A24" s="27"/>
      <c r="B24" s="283" t="s">
        <v>143</v>
      </c>
      <c r="C24" s="84">
        <v>10.274065116279068</v>
      </c>
      <c r="D24" s="27"/>
      <c r="E24" s="27"/>
      <c r="F24" s="103"/>
      <c r="G24" s="27"/>
    </row>
    <row r="25" spans="1:9" ht="15" thickBot="1" x14ac:dyDescent="0.25">
      <c r="A25" s="27"/>
      <c r="B25" s="283" t="s">
        <v>144</v>
      </c>
      <c r="C25" s="99">
        <v>10.274065116279068</v>
      </c>
      <c r="D25" s="27"/>
      <c r="E25" s="27"/>
      <c r="F25" s="103"/>
      <c r="G25" s="27"/>
    </row>
    <row r="26" spans="1:9" ht="15" thickBot="1" x14ac:dyDescent="0.25">
      <c r="A26" s="27"/>
      <c r="B26" s="283" t="s">
        <v>145</v>
      </c>
      <c r="C26" s="84">
        <v>14.589172465116276</v>
      </c>
      <c r="D26" s="27"/>
      <c r="E26" s="27"/>
      <c r="F26" s="103"/>
      <c r="G26" s="27"/>
    </row>
    <row r="27" spans="1:9" ht="15" thickBot="1" x14ac:dyDescent="0.25">
      <c r="A27" s="27"/>
      <c r="B27" s="283" t="s">
        <v>146</v>
      </c>
      <c r="C27" s="99">
        <v>14.589172465116276</v>
      </c>
      <c r="D27" s="27"/>
      <c r="E27" s="27"/>
      <c r="F27" s="103"/>
      <c r="G27" s="27"/>
    </row>
    <row r="28" spans="1:9" ht="15" thickBot="1" x14ac:dyDescent="0.25">
      <c r="A28" s="27"/>
      <c r="B28" s="283" t="s">
        <v>147</v>
      </c>
      <c r="C28" s="84">
        <v>14.589172465116276</v>
      </c>
      <c r="D28" s="27"/>
      <c r="E28" s="27"/>
      <c r="F28" s="103"/>
      <c r="G28" s="27"/>
    </row>
    <row r="29" spans="1:9" ht="15" thickBot="1" x14ac:dyDescent="0.25">
      <c r="A29" s="27"/>
      <c r="B29" s="283" t="s">
        <v>148</v>
      </c>
      <c r="C29" s="99">
        <v>10.274065116279068</v>
      </c>
      <c r="D29" s="27"/>
      <c r="E29" s="27"/>
      <c r="F29" s="103"/>
      <c r="G29" s="27"/>
    </row>
    <row r="30" spans="1:9" ht="15" thickBot="1" x14ac:dyDescent="0.25">
      <c r="A30" s="27"/>
      <c r="B30" s="283" t="s">
        <v>149</v>
      </c>
      <c r="C30" s="84">
        <v>10.274065116279068</v>
      </c>
      <c r="D30" s="27"/>
      <c r="E30" s="27"/>
      <c r="F30" s="103"/>
      <c r="G30" s="27"/>
    </row>
    <row r="31" spans="1:9" ht="15" thickBot="1" x14ac:dyDescent="0.25">
      <c r="A31" s="27"/>
      <c r="B31" s="283" t="s">
        <v>150</v>
      </c>
      <c r="C31" s="99">
        <v>14.589172465116276</v>
      </c>
      <c r="D31" s="27"/>
      <c r="E31" s="27"/>
      <c r="F31" s="103"/>
      <c r="G31" s="27"/>
    </row>
    <row r="32" spans="1:9" ht="15" thickBot="1" x14ac:dyDescent="0.25">
      <c r="A32" s="27"/>
      <c r="B32" s="283" t="s">
        <v>151</v>
      </c>
      <c r="C32" s="84">
        <v>14.589172465116276</v>
      </c>
      <c r="D32" s="27"/>
      <c r="E32" s="27"/>
      <c r="F32" s="103"/>
      <c r="G32" s="27"/>
    </row>
    <row r="33" spans="1:7" ht="15" thickBot="1" x14ac:dyDescent="0.25">
      <c r="A33" s="27"/>
      <c r="B33" s="283" t="s">
        <v>152</v>
      </c>
      <c r="C33" s="99">
        <v>10.274065116279068</v>
      </c>
      <c r="D33" s="27"/>
      <c r="E33" s="27"/>
      <c r="F33" s="103"/>
      <c r="G33" s="27"/>
    </row>
    <row r="34" spans="1:7" ht="15" thickBot="1" x14ac:dyDescent="0.25">
      <c r="A34" s="27"/>
      <c r="B34" s="283" t="s">
        <v>614</v>
      </c>
      <c r="C34" s="84">
        <v>10.274065116279068</v>
      </c>
      <c r="D34" s="27"/>
      <c r="E34" s="27"/>
      <c r="F34" s="103"/>
      <c r="G34" s="27"/>
    </row>
    <row r="35" spans="1:7" ht="15" thickBot="1" x14ac:dyDescent="0.25">
      <c r="A35" s="27"/>
      <c r="B35" s="283" t="s">
        <v>155</v>
      </c>
      <c r="C35" s="99">
        <v>10.274065116279068</v>
      </c>
      <c r="D35" s="27"/>
      <c r="E35" s="27"/>
      <c r="F35" s="103"/>
      <c r="G35" s="27"/>
    </row>
    <row r="36" spans="1:7" ht="15" thickBot="1" x14ac:dyDescent="0.25">
      <c r="A36" s="27"/>
      <c r="B36" s="283" t="s">
        <v>156</v>
      </c>
      <c r="C36" s="84">
        <v>14.589172465116276</v>
      </c>
      <c r="D36" s="27"/>
      <c r="E36" s="27"/>
      <c r="F36" s="103"/>
      <c r="G36" s="27"/>
    </row>
    <row r="37" spans="1:7" ht="15" thickBot="1" x14ac:dyDescent="0.25">
      <c r="A37" s="27"/>
      <c r="B37" s="283" t="s">
        <v>157</v>
      </c>
      <c r="C37" s="99">
        <v>14.589172465116276</v>
      </c>
      <c r="D37" s="27"/>
      <c r="E37" s="27"/>
      <c r="F37" s="103"/>
      <c r="G37" s="27"/>
    </row>
    <row r="38" spans="1:7" ht="15" thickBot="1" x14ac:dyDescent="0.25">
      <c r="A38" s="27"/>
      <c r="B38" s="283" t="s">
        <v>158</v>
      </c>
      <c r="C38" s="84">
        <v>14.589172465116276</v>
      </c>
      <c r="D38" s="27"/>
      <c r="E38" s="27"/>
      <c r="F38" s="103"/>
      <c r="G38" s="27"/>
    </row>
    <row r="39" spans="1:7" ht="15" thickBot="1" x14ac:dyDescent="0.25">
      <c r="A39" s="27"/>
      <c r="B39" s="283" t="s">
        <v>159</v>
      </c>
      <c r="C39" s="99">
        <v>14.589172465116276</v>
      </c>
      <c r="D39" s="27"/>
      <c r="E39" s="27"/>
      <c r="F39" s="27"/>
      <c r="G39" s="27"/>
    </row>
    <row r="40" spans="1:7" ht="15" thickBot="1" x14ac:dyDescent="0.25">
      <c r="A40" s="27"/>
      <c r="B40" s="283" t="s">
        <v>160</v>
      </c>
      <c r="C40" s="84">
        <v>14.589172465116276</v>
      </c>
      <c r="D40" s="27"/>
      <c r="E40" s="27"/>
      <c r="F40" s="27"/>
      <c r="G40" s="27"/>
    </row>
    <row r="41" spans="1:7" ht="15" thickBot="1" x14ac:dyDescent="0.25">
      <c r="A41" s="27"/>
      <c r="B41" s="283" t="s">
        <v>161</v>
      </c>
      <c r="C41" s="99">
        <v>14.589172465116276</v>
      </c>
      <c r="D41" s="27"/>
      <c r="E41" s="27"/>
      <c r="F41" s="27"/>
      <c r="G41" s="27"/>
    </row>
    <row r="42" spans="1:7" ht="15" thickBot="1" x14ac:dyDescent="0.25">
      <c r="A42" s="27"/>
      <c r="B42" s="283" t="s">
        <v>162</v>
      </c>
      <c r="C42" s="84">
        <v>44.794923906976734</v>
      </c>
      <c r="D42" s="27"/>
      <c r="E42" s="27"/>
      <c r="F42" s="27"/>
      <c r="G42" s="27"/>
    </row>
    <row r="43" spans="1:7" ht="15" thickBot="1" x14ac:dyDescent="0.25">
      <c r="A43" s="27"/>
      <c r="B43" s="283" t="s">
        <v>163</v>
      </c>
      <c r="C43" s="99">
        <v>14.589172465116276</v>
      </c>
      <c r="D43" s="27"/>
      <c r="E43" s="27"/>
      <c r="F43" s="27"/>
      <c r="G43" s="27"/>
    </row>
    <row r="44" spans="1:7" ht="15" thickBot="1" x14ac:dyDescent="0.25">
      <c r="A44" s="27"/>
      <c r="B44" s="283" t="s">
        <v>164</v>
      </c>
      <c r="C44" s="84">
        <v>14.589172465116276</v>
      </c>
      <c r="D44" s="27"/>
      <c r="E44" s="27"/>
      <c r="F44" s="27"/>
      <c r="G44" s="27"/>
    </row>
    <row r="45" spans="1:7" ht="15" thickBot="1" x14ac:dyDescent="0.25">
      <c r="A45" s="27"/>
      <c r="B45" s="283" t="s">
        <v>165</v>
      </c>
      <c r="C45" s="99">
        <v>14.589172465116276</v>
      </c>
      <c r="D45" s="27"/>
      <c r="E45" s="27"/>
      <c r="F45" s="27"/>
      <c r="G45" s="27"/>
    </row>
    <row r="46" spans="1:7" ht="15" thickBot="1" x14ac:dyDescent="0.25">
      <c r="A46" s="27"/>
      <c r="B46" s="283" t="s">
        <v>166</v>
      </c>
      <c r="C46" s="84">
        <v>14.589172465116276</v>
      </c>
      <c r="D46" s="27"/>
      <c r="E46" s="27"/>
      <c r="F46" s="27"/>
      <c r="G46" s="27"/>
    </row>
    <row r="47" spans="1:7" ht="15" thickBot="1" x14ac:dyDescent="0.25">
      <c r="A47" s="27"/>
      <c r="B47" s="283" t="s">
        <v>167</v>
      </c>
      <c r="C47" s="99">
        <v>14.589172465116276</v>
      </c>
      <c r="D47" s="27"/>
      <c r="E47" s="27"/>
      <c r="F47" s="27"/>
      <c r="G47" s="27"/>
    </row>
    <row r="48" spans="1:7" ht="15" thickBot="1" x14ac:dyDescent="0.25">
      <c r="A48" s="27"/>
      <c r="B48" s="283" t="s">
        <v>168</v>
      </c>
      <c r="C48" s="84">
        <v>10.274065116279068</v>
      </c>
      <c r="D48" s="27"/>
      <c r="E48" s="27"/>
      <c r="F48" s="27"/>
      <c r="G48" s="27"/>
    </row>
    <row r="49" spans="1:7" ht="15" thickBot="1" x14ac:dyDescent="0.25">
      <c r="A49" s="27"/>
      <c r="B49" s="283" t="s">
        <v>169</v>
      </c>
      <c r="C49" s="99">
        <v>10.274065116279068</v>
      </c>
      <c r="D49" s="27"/>
      <c r="E49" s="27"/>
      <c r="F49" s="27"/>
      <c r="G49" s="27"/>
    </row>
    <row r="50" spans="1:7" ht="15" thickBot="1" x14ac:dyDescent="0.25">
      <c r="A50" s="27"/>
      <c r="B50" s="283" t="s">
        <v>170</v>
      </c>
      <c r="C50" s="84">
        <v>14.589172465116276</v>
      </c>
      <c r="D50" s="27"/>
      <c r="E50" s="27"/>
      <c r="F50" s="27"/>
      <c r="G50" s="27"/>
    </row>
    <row r="51" spans="1:7" ht="15" thickBot="1" x14ac:dyDescent="0.25">
      <c r="A51" s="27"/>
      <c r="B51" s="283" t="s">
        <v>171</v>
      </c>
      <c r="C51" s="99">
        <v>43.664776744186035</v>
      </c>
      <c r="D51" s="27"/>
      <c r="E51" s="27"/>
      <c r="F51" s="27"/>
      <c r="G51" s="27"/>
    </row>
    <row r="52" spans="1:7" ht="15" thickBot="1" x14ac:dyDescent="0.25">
      <c r="A52" s="27"/>
      <c r="B52" s="283" t="s">
        <v>172</v>
      </c>
      <c r="C52" s="84">
        <v>43.664776744186035</v>
      </c>
      <c r="D52" s="27"/>
      <c r="E52" s="27"/>
      <c r="F52" s="27"/>
      <c r="G52" s="27"/>
    </row>
    <row r="53" spans="1:7" ht="15" thickBot="1" x14ac:dyDescent="0.25">
      <c r="A53" s="27"/>
      <c r="B53" s="283" t="s">
        <v>173</v>
      </c>
      <c r="C53" s="99">
        <v>14.589172465116276</v>
      </c>
      <c r="D53" s="27"/>
      <c r="E53" s="27"/>
      <c r="F53" s="27"/>
      <c r="G53" s="27"/>
    </row>
    <row r="54" spans="1:7" ht="15" thickBot="1" x14ac:dyDescent="0.25">
      <c r="A54" s="27"/>
      <c r="B54" s="283" t="s">
        <v>174</v>
      </c>
      <c r="C54" s="84">
        <v>14.589172465116276</v>
      </c>
      <c r="D54" s="27"/>
      <c r="E54" s="27"/>
      <c r="F54" s="27"/>
      <c r="G54" s="27"/>
    </row>
    <row r="55" spans="1:7" ht="15" thickBot="1" x14ac:dyDescent="0.25">
      <c r="A55" s="27"/>
      <c r="B55" s="283" t="s">
        <v>175</v>
      </c>
      <c r="C55" s="99">
        <v>14.589172465116276</v>
      </c>
      <c r="D55" s="27"/>
      <c r="E55" s="27"/>
      <c r="F55" s="27"/>
      <c r="G55" s="27"/>
    </row>
    <row r="56" spans="1:7" ht="15" thickBot="1" x14ac:dyDescent="0.25">
      <c r="A56" s="27"/>
      <c r="B56" s="283" t="s">
        <v>176</v>
      </c>
      <c r="C56" s="84">
        <v>14.589172465116276</v>
      </c>
      <c r="D56" s="27"/>
      <c r="E56" s="27"/>
      <c r="F56" s="27"/>
      <c r="G56" s="27"/>
    </row>
    <row r="57" spans="1:7" ht="15" thickBot="1" x14ac:dyDescent="0.25">
      <c r="A57" s="27"/>
      <c r="B57" s="283" t="s">
        <v>177</v>
      </c>
      <c r="C57" s="99">
        <v>14.589172465116276</v>
      </c>
      <c r="D57" s="27"/>
      <c r="E57" s="27"/>
      <c r="F57" s="27"/>
      <c r="G57" s="27"/>
    </row>
    <row r="58" spans="1:7" ht="15" thickBot="1" x14ac:dyDescent="0.25">
      <c r="A58" s="27"/>
      <c r="B58" s="283" t="s">
        <v>178</v>
      </c>
      <c r="C58" s="84">
        <v>15.123423851162787</v>
      </c>
      <c r="D58" s="27"/>
      <c r="E58" s="27"/>
      <c r="F58" s="27"/>
      <c r="G58" s="27"/>
    </row>
    <row r="59" spans="1:7" ht="15" thickBot="1" x14ac:dyDescent="0.25">
      <c r="A59" s="27"/>
      <c r="B59" s="283" t="s">
        <v>179</v>
      </c>
      <c r="C59" s="99">
        <v>14.589172465116276</v>
      </c>
      <c r="D59" s="27"/>
      <c r="E59" s="27"/>
      <c r="F59" s="27"/>
      <c r="G59" s="27"/>
    </row>
    <row r="60" spans="1:7" ht="15" thickBot="1" x14ac:dyDescent="0.25">
      <c r="A60" s="27"/>
      <c r="B60" s="283" t="s">
        <v>180</v>
      </c>
      <c r="C60" s="84">
        <v>14.589172465116276</v>
      </c>
      <c r="D60" s="27"/>
      <c r="E60" s="27"/>
      <c r="F60" s="27"/>
      <c r="G60" s="27"/>
    </row>
    <row r="61" spans="1:7" ht="15" thickBot="1" x14ac:dyDescent="0.25">
      <c r="A61" s="27"/>
      <c r="B61" s="283" t="s">
        <v>181</v>
      </c>
      <c r="C61" s="99">
        <v>14.589172465116276</v>
      </c>
      <c r="D61" s="27"/>
      <c r="E61" s="27"/>
      <c r="F61" s="27"/>
      <c r="G61" s="27"/>
    </row>
    <row r="62" spans="1:7" ht="15" thickBot="1" x14ac:dyDescent="0.25">
      <c r="A62" s="27"/>
      <c r="B62" s="283" t="s">
        <v>881</v>
      </c>
      <c r="C62" s="84">
        <v>15.123423851162787</v>
      </c>
      <c r="D62" s="27"/>
      <c r="E62" s="27"/>
      <c r="F62" s="103"/>
      <c r="G62" s="27"/>
    </row>
    <row r="63" spans="1:7" ht="15" thickBot="1" x14ac:dyDescent="0.25">
      <c r="A63" s="27"/>
      <c r="B63" s="283" t="s">
        <v>182</v>
      </c>
      <c r="C63" s="99">
        <v>14.589172465116276</v>
      </c>
      <c r="D63" s="27"/>
      <c r="E63" s="27"/>
      <c r="F63" s="103"/>
      <c r="G63" s="27"/>
    </row>
    <row r="64" spans="1:7" ht="15" thickBot="1" x14ac:dyDescent="0.25">
      <c r="A64" s="27"/>
      <c r="B64" s="283" t="s">
        <v>248</v>
      </c>
      <c r="C64" s="84">
        <v>58.253949209302313</v>
      </c>
      <c r="D64" s="27"/>
      <c r="E64" s="27"/>
      <c r="F64" s="27"/>
      <c r="G64" s="27"/>
    </row>
    <row r="65" spans="1:7" ht="15" thickBot="1" x14ac:dyDescent="0.25">
      <c r="A65" s="27"/>
      <c r="B65" s="283" t="s">
        <v>223</v>
      </c>
      <c r="C65" s="99">
        <v>45.1</v>
      </c>
      <c r="D65" s="27"/>
      <c r="E65" s="27"/>
      <c r="F65" s="27"/>
      <c r="G65" s="27"/>
    </row>
    <row r="66" spans="1:7" ht="15" thickBot="1" x14ac:dyDescent="0.25">
      <c r="A66" s="27"/>
      <c r="B66" s="283" t="s">
        <v>224</v>
      </c>
      <c r="C66" s="84">
        <v>25.7</v>
      </c>
      <c r="D66" s="27"/>
      <c r="E66" s="27"/>
      <c r="F66" s="27"/>
      <c r="G66" s="27"/>
    </row>
    <row r="67" spans="1:7" x14ac:dyDescent="0.2">
      <c r="A67" s="27"/>
      <c r="B67" s="102"/>
      <c r="C67" s="102"/>
      <c r="D67" s="27"/>
      <c r="E67" s="27"/>
      <c r="F67" s="27"/>
      <c r="G67" s="27"/>
    </row>
    <row r="68" spans="1:7" x14ac:dyDescent="0.2">
      <c r="A68" s="27"/>
      <c r="B68" s="102"/>
      <c r="C68" s="102"/>
      <c r="D68" s="27"/>
      <c r="E68" s="27"/>
      <c r="F68" s="27"/>
      <c r="G68" s="27"/>
    </row>
    <row r="69" spans="1:7" x14ac:dyDescent="0.2">
      <c r="C69" s="91"/>
    </row>
    <row r="70" spans="1:7" x14ac:dyDescent="0.2">
      <c r="C70" s="91"/>
    </row>
    <row r="71" spans="1:7" x14ac:dyDescent="0.2">
      <c r="C71" s="91"/>
    </row>
    <row r="72" spans="1:7" x14ac:dyDescent="0.2">
      <c r="C72" s="91"/>
    </row>
    <row r="73" spans="1:7" x14ac:dyDescent="0.2">
      <c r="C73" s="91"/>
    </row>
    <row r="74" spans="1:7" x14ac:dyDescent="0.2">
      <c r="C74" s="91"/>
    </row>
    <row r="75" spans="1:7" x14ac:dyDescent="0.2">
      <c r="C75" s="91"/>
    </row>
    <row r="76" spans="1:7" x14ac:dyDescent="0.2">
      <c r="C76" s="91"/>
    </row>
    <row r="77" spans="1:7" x14ac:dyDescent="0.2">
      <c r="C77" s="91"/>
    </row>
    <row r="78" spans="1:7" x14ac:dyDescent="0.2">
      <c r="C78" s="91"/>
    </row>
    <row r="79" spans="1:7" x14ac:dyDescent="0.2">
      <c r="C79" s="91"/>
    </row>
    <row r="80" spans="1:7" x14ac:dyDescent="0.2">
      <c r="C80" s="91"/>
    </row>
    <row r="81" spans="3:3" x14ac:dyDescent="0.2">
      <c r="C81" s="91"/>
    </row>
    <row r="82" spans="3:3" x14ac:dyDescent="0.2">
      <c r="C82" s="91"/>
    </row>
    <row r="83" spans="3:3" x14ac:dyDescent="0.2">
      <c r="C83" s="91"/>
    </row>
    <row r="84" spans="3:3" x14ac:dyDescent="0.2">
      <c r="C84" s="91"/>
    </row>
    <row r="85" spans="3:3" x14ac:dyDescent="0.2">
      <c r="C85" s="91"/>
    </row>
    <row r="86" spans="3:3" x14ac:dyDescent="0.2">
      <c r="C86" s="91"/>
    </row>
    <row r="87" spans="3:3" x14ac:dyDescent="0.2">
      <c r="C87" s="91"/>
    </row>
    <row r="88" spans="3:3" x14ac:dyDescent="0.2">
      <c r="C88" s="91"/>
    </row>
    <row r="89" spans="3:3" x14ac:dyDescent="0.2">
      <c r="C89" s="91"/>
    </row>
    <row r="90" spans="3:3" x14ac:dyDescent="0.2">
      <c r="C90" s="91"/>
    </row>
    <row r="91" spans="3:3" x14ac:dyDescent="0.2">
      <c r="C91" s="91"/>
    </row>
    <row r="92" spans="3:3" x14ac:dyDescent="0.2">
      <c r="C92" s="91"/>
    </row>
    <row r="93" spans="3:3" x14ac:dyDescent="0.2">
      <c r="C93" s="91"/>
    </row>
    <row r="94" spans="3:3" x14ac:dyDescent="0.2">
      <c r="C94" s="91"/>
    </row>
    <row r="95" spans="3:3" x14ac:dyDescent="0.2">
      <c r="C95" s="91"/>
    </row>
    <row r="96" spans="3:3" x14ac:dyDescent="0.2">
      <c r="C96" s="91"/>
    </row>
    <row r="97" spans="3:3" x14ac:dyDescent="0.2">
      <c r="C97" s="91"/>
    </row>
    <row r="98" spans="3:3" x14ac:dyDescent="0.2">
      <c r="C98" s="91"/>
    </row>
    <row r="99" spans="3:3" x14ac:dyDescent="0.2">
      <c r="C99" s="91"/>
    </row>
    <row r="100" spans="3:3" x14ac:dyDescent="0.2">
      <c r="C100" s="91"/>
    </row>
    <row r="101" spans="3:3" x14ac:dyDescent="0.2">
      <c r="C101" s="91"/>
    </row>
  </sheetData>
  <mergeCells count="1">
    <mergeCell ref="B2:C2"/>
  </mergeCells>
  <pageMargins left="0.7" right="0.7" top="0.75" bottom="0.75" header="0.3" footer="0.3"/>
  <pageSetup paperSize="9" orientation="portrait" verticalDpi="0" r:id="rId1"/>
  <rowBreaks count="1" manualBreakCount="1">
    <brk id="35" max="6"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2" tint="0.79998168889431442"/>
  </sheetPr>
  <dimension ref="A1:G143"/>
  <sheetViews>
    <sheetView zoomScaleNormal="100" workbookViewId="0"/>
  </sheetViews>
  <sheetFormatPr defaultColWidth="9" defaultRowHeight="12.75" x14ac:dyDescent="0.2"/>
  <cols>
    <col min="1" max="1" width="3.125" style="29" customWidth="1"/>
    <col min="2" max="3" width="23.75" style="29" customWidth="1"/>
    <col min="4" max="4" width="9" style="29"/>
    <col min="5" max="5" width="34.25" style="29" bestFit="1" customWidth="1"/>
    <col min="6" max="6" width="27.625" style="29" customWidth="1"/>
    <col min="7" max="7" width="3.125" style="29" customWidth="1"/>
    <col min="8" max="16384" width="9" style="29"/>
  </cols>
  <sheetData>
    <row r="1" spans="1:7" ht="15" x14ac:dyDescent="0.25">
      <c r="A1" s="155"/>
      <c r="B1" s="27"/>
      <c r="C1" s="27"/>
      <c r="D1" s="27"/>
      <c r="E1" s="27"/>
      <c r="F1" s="27"/>
      <c r="G1" s="27"/>
    </row>
    <row r="2" spans="1:7" ht="20.25" thickBot="1" x14ac:dyDescent="0.35">
      <c r="A2" s="27"/>
      <c r="B2" s="340" t="s">
        <v>935</v>
      </c>
      <c r="C2" s="340"/>
      <c r="D2" s="27"/>
      <c r="E2" s="27"/>
      <c r="F2" s="27"/>
      <c r="G2" s="27"/>
    </row>
    <row r="3" spans="1:7" ht="13.5" thickTop="1" x14ac:dyDescent="0.2">
      <c r="A3" s="27"/>
      <c r="B3" s="60" t="s">
        <v>265</v>
      </c>
      <c r="C3" s="27"/>
      <c r="D3" s="27"/>
      <c r="E3" s="27"/>
      <c r="F3" s="27"/>
      <c r="G3" s="27"/>
    </row>
    <row r="4" spans="1:7" x14ac:dyDescent="0.2">
      <c r="A4" s="27"/>
      <c r="B4" s="27"/>
      <c r="C4" s="27"/>
      <c r="D4" s="27"/>
      <c r="E4" s="27"/>
      <c r="F4" s="27"/>
      <c r="G4" s="27"/>
    </row>
    <row r="5" spans="1:7" ht="17.25" thickBot="1" x14ac:dyDescent="0.3">
      <c r="A5" s="27"/>
      <c r="B5" s="305" t="s">
        <v>1292</v>
      </c>
      <c r="C5" s="27"/>
      <c r="D5" s="27"/>
      <c r="E5" s="287" t="s">
        <v>622</v>
      </c>
      <c r="F5" s="27"/>
      <c r="G5" s="27"/>
    </row>
    <row r="6" spans="1:7" ht="33" customHeight="1" thickTop="1" thickBot="1" x14ac:dyDescent="0.25">
      <c r="A6" s="27"/>
      <c r="B6" s="281" t="s">
        <v>56</v>
      </c>
      <c r="C6" s="281" t="s">
        <v>1258</v>
      </c>
      <c r="D6" s="27"/>
      <c r="E6" s="281" t="s">
        <v>56</v>
      </c>
      <c r="F6" s="281" t="s">
        <v>463</v>
      </c>
      <c r="G6" s="27"/>
    </row>
    <row r="7" spans="1:7" ht="15" thickBot="1" x14ac:dyDescent="0.25">
      <c r="A7" s="27"/>
      <c r="B7" s="283" t="s">
        <v>80</v>
      </c>
      <c r="C7" s="99">
        <v>1.03</v>
      </c>
      <c r="D7" s="27"/>
      <c r="E7" s="283" t="s">
        <v>252</v>
      </c>
      <c r="F7" s="99">
        <v>15.73</v>
      </c>
      <c r="G7" s="27"/>
    </row>
    <row r="8" spans="1:7" ht="15" thickBot="1" x14ac:dyDescent="0.25">
      <c r="A8" s="27"/>
      <c r="B8" s="283" t="s">
        <v>245</v>
      </c>
      <c r="C8" s="84">
        <v>1.03</v>
      </c>
      <c r="D8" s="27"/>
      <c r="E8" s="283" t="s">
        <v>730</v>
      </c>
      <c r="F8" s="84">
        <v>0</v>
      </c>
      <c r="G8" s="27"/>
    </row>
    <row r="9" spans="1:7" ht="15" thickBot="1" x14ac:dyDescent="0.25">
      <c r="A9" s="27"/>
      <c r="B9" s="283" t="s">
        <v>85</v>
      </c>
      <c r="C9" s="99">
        <v>1.03</v>
      </c>
      <c r="D9" s="27"/>
      <c r="E9" s="283" t="s">
        <v>250</v>
      </c>
      <c r="F9" s="99">
        <v>10.15</v>
      </c>
      <c r="G9" s="27"/>
    </row>
    <row r="10" spans="1:7" ht="15" thickBot="1" x14ac:dyDescent="0.25">
      <c r="A10" s="27"/>
      <c r="B10" s="283" t="s">
        <v>89</v>
      </c>
      <c r="C10" s="84">
        <v>1.03</v>
      </c>
      <c r="D10" s="27"/>
      <c r="E10" s="283" t="s">
        <v>249</v>
      </c>
      <c r="F10" s="84">
        <v>7.1</v>
      </c>
      <c r="G10" s="27"/>
    </row>
    <row r="11" spans="1:7" ht="15" thickBot="1" x14ac:dyDescent="0.25">
      <c r="A11" s="27"/>
      <c r="B11" s="283" t="s">
        <v>90</v>
      </c>
      <c r="C11" s="99">
        <v>1.03</v>
      </c>
      <c r="D11" s="27"/>
      <c r="E11" s="283" t="s">
        <v>256</v>
      </c>
      <c r="F11" s="99">
        <v>5</v>
      </c>
      <c r="G11" s="27"/>
    </row>
    <row r="12" spans="1:7" ht="15" thickBot="1" x14ac:dyDescent="0.25">
      <c r="A12" s="27"/>
      <c r="B12" s="283" t="s">
        <v>91</v>
      </c>
      <c r="C12" s="84">
        <v>1.03</v>
      </c>
      <c r="D12" s="27"/>
      <c r="E12" s="283" t="s">
        <v>251</v>
      </c>
      <c r="F12" s="84">
        <v>8.1199999999999992</v>
      </c>
      <c r="G12" s="27"/>
    </row>
    <row r="13" spans="1:7" ht="15" thickBot="1" x14ac:dyDescent="0.25">
      <c r="A13" s="27"/>
      <c r="B13" s="283" t="s">
        <v>92</v>
      </c>
      <c r="C13" s="99">
        <v>1.03</v>
      </c>
      <c r="D13" s="27"/>
      <c r="E13" s="283" t="s">
        <v>763</v>
      </c>
      <c r="F13" s="99">
        <f>1.05*5.7</f>
        <v>5.9850000000000003</v>
      </c>
      <c r="G13" s="27"/>
    </row>
    <row r="14" spans="1:7" ht="15" thickBot="1" x14ac:dyDescent="0.25">
      <c r="A14" s="27"/>
      <c r="B14" s="283" t="s">
        <v>246</v>
      </c>
      <c r="C14" s="84">
        <v>1.03</v>
      </c>
      <c r="D14" s="27"/>
      <c r="E14" s="283" t="s">
        <v>894</v>
      </c>
      <c r="F14" s="84">
        <v>11.18</v>
      </c>
      <c r="G14" s="107"/>
    </row>
    <row r="15" spans="1:7" ht="15" thickBot="1" x14ac:dyDescent="0.25">
      <c r="A15" s="27"/>
      <c r="B15" s="283" t="s">
        <v>95</v>
      </c>
      <c r="C15" s="99">
        <v>0.51</v>
      </c>
      <c r="D15" s="27"/>
      <c r="E15" s="283" t="s">
        <v>1197</v>
      </c>
      <c r="F15" s="99">
        <v>1.03</v>
      </c>
      <c r="G15" s="27"/>
    </row>
    <row r="16" spans="1:7" ht="15" thickBot="1" x14ac:dyDescent="0.25">
      <c r="A16" s="27"/>
      <c r="B16" s="283" t="s">
        <v>96</v>
      </c>
      <c r="C16" s="84">
        <v>3.18</v>
      </c>
      <c r="D16" s="27"/>
      <c r="E16" s="283" t="s">
        <v>967</v>
      </c>
      <c r="F16" s="84">
        <v>0</v>
      </c>
      <c r="G16" s="27"/>
    </row>
    <row r="17" spans="1:7" ht="15" thickBot="1" x14ac:dyDescent="0.25">
      <c r="A17" s="27"/>
      <c r="B17" s="283" t="s">
        <v>97</v>
      </c>
      <c r="C17" s="99">
        <v>3.18</v>
      </c>
      <c r="D17" s="27"/>
      <c r="E17" s="27"/>
      <c r="F17" s="27"/>
      <c r="G17" s="27"/>
    </row>
    <row r="18" spans="1:7" ht="15" thickBot="1" x14ac:dyDescent="0.25">
      <c r="A18" s="27"/>
      <c r="B18" s="283" t="s">
        <v>98</v>
      </c>
      <c r="C18" s="84">
        <v>3.18</v>
      </c>
      <c r="D18" s="27"/>
      <c r="E18" s="125"/>
      <c r="F18" s="103"/>
      <c r="G18" s="27"/>
    </row>
    <row r="19" spans="1:7" ht="15" thickBot="1" x14ac:dyDescent="0.25">
      <c r="A19" s="27"/>
      <c r="B19" s="283" t="s">
        <v>99</v>
      </c>
      <c r="C19" s="99">
        <v>1.03</v>
      </c>
      <c r="D19" s="27"/>
      <c r="E19" s="27"/>
      <c r="F19" s="103"/>
      <c r="G19" s="27"/>
    </row>
    <row r="20" spans="1:7" ht="15" thickBot="1" x14ac:dyDescent="0.25">
      <c r="A20" s="27"/>
      <c r="B20" s="283" t="s">
        <v>100</v>
      </c>
      <c r="C20" s="84">
        <v>1.03</v>
      </c>
      <c r="D20" s="27"/>
      <c r="E20" s="27"/>
      <c r="F20" s="103"/>
      <c r="G20" s="27"/>
    </row>
    <row r="21" spans="1:7" ht="15" thickBot="1" x14ac:dyDescent="0.25">
      <c r="A21" s="27"/>
      <c r="B21" s="283" t="s">
        <v>101</v>
      </c>
      <c r="C21" s="99">
        <v>1.03</v>
      </c>
      <c r="D21" s="27"/>
      <c r="E21" s="27"/>
      <c r="F21" s="103"/>
      <c r="G21" s="27"/>
    </row>
    <row r="22" spans="1:7" ht="15" thickBot="1" x14ac:dyDescent="0.25">
      <c r="A22" s="27"/>
      <c r="B22" s="283" t="s">
        <v>247</v>
      </c>
      <c r="C22" s="84">
        <v>1.03</v>
      </c>
      <c r="D22" s="27"/>
      <c r="E22" s="27"/>
      <c r="F22" s="103"/>
      <c r="G22" s="27"/>
    </row>
    <row r="23" spans="1:7" ht="15" thickBot="1" x14ac:dyDescent="0.25">
      <c r="A23" s="27"/>
      <c r="B23" s="283" t="s">
        <v>142</v>
      </c>
      <c r="C23" s="99">
        <v>8.5299999999999994</v>
      </c>
      <c r="D23" s="27"/>
      <c r="E23" s="27"/>
      <c r="F23" s="103"/>
      <c r="G23" s="27"/>
    </row>
    <row r="24" spans="1:7" ht="15" thickBot="1" x14ac:dyDescent="0.25">
      <c r="A24" s="27"/>
      <c r="B24" s="283" t="s">
        <v>143</v>
      </c>
      <c r="C24" s="84">
        <v>7.19</v>
      </c>
      <c r="D24" s="27"/>
      <c r="E24" s="27"/>
      <c r="F24" s="103"/>
      <c r="G24" s="27"/>
    </row>
    <row r="25" spans="1:7" ht="15" thickBot="1" x14ac:dyDescent="0.25">
      <c r="A25" s="27"/>
      <c r="B25" s="283" t="s">
        <v>144</v>
      </c>
      <c r="C25" s="99">
        <v>7.19</v>
      </c>
      <c r="D25" s="27"/>
      <c r="E25" s="27"/>
      <c r="F25" s="103"/>
      <c r="G25" s="27"/>
    </row>
    <row r="26" spans="1:7" ht="15" thickBot="1" x14ac:dyDescent="0.25">
      <c r="A26" s="27"/>
      <c r="B26" s="283" t="s">
        <v>145</v>
      </c>
      <c r="C26" s="84">
        <v>10.69</v>
      </c>
      <c r="D26" s="27"/>
      <c r="E26" s="27"/>
      <c r="F26" s="103"/>
      <c r="G26" s="27"/>
    </row>
    <row r="27" spans="1:7" ht="15" thickBot="1" x14ac:dyDescent="0.25">
      <c r="A27" s="27"/>
      <c r="B27" s="283" t="s">
        <v>146</v>
      </c>
      <c r="C27" s="99">
        <v>10.69</v>
      </c>
      <c r="D27" s="27"/>
      <c r="E27" s="27"/>
      <c r="F27" s="103"/>
      <c r="G27" s="27"/>
    </row>
    <row r="28" spans="1:7" ht="15" thickBot="1" x14ac:dyDescent="0.25">
      <c r="A28" s="27"/>
      <c r="B28" s="283" t="s">
        <v>147</v>
      </c>
      <c r="C28" s="84">
        <v>10.69</v>
      </c>
      <c r="D28" s="27"/>
      <c r="E28" s="27"/>
      <c r="F28" s="103"/>
      <c r="G28" s="27"/>
    </row>
    <row r="29" spans="1:7" ht="15" thickBot="1" x14ac:dyDescent="0.25">
      <c r="A29" s="27"/>
      <c r="B29" s="283" t="s">
        <v>148</v>
      </c>
      <c r="C29" s="99">
        <v>7.19</v>
      </c>
      <c r="D29" s="27"/>
      <c r="E29" s="27"/>
      <c r="F29" s="103"/>
      <c r="G29" s="27"/>
    </row>
    <row r="30" spans="1:7" ht="15" thickBot="1" x14ac:dyDescent="0.25">
      <c r="A30" s="27"/>
      <c r="B30" s="283" t="s">
        <v>149</v>
      </c>
      <c r="C30" s="84">
        <v>7.19</v>
      </c>
      <c r="D30" s="27"/>
      <c r="E30" s="27"/>
      <c r="F30" s="103"/>
      <c r="G30" s="27"/>
    </row>
    <row r="31" spans="1:7" ht="15" thickBot="1" x14ac:dyDescent="0.25">
      <c r="A31" s="27"/>
      <c r="B31" s="283" t="s">
        <v>150</v>
      </c>
      <c r="C31" s="99">
        <v>10.69</v>
      </c>
      <c r="D31" s="27"/>
      <c r="E31" s="27"/>
      <c r="F31" s="103"/>
      <c r="G31" s="27"/>
    </row>
    <row r="32" spans="1:7" ht="15" thickBot="1" x14ac:dyDescent="0.25">
      <c r="A32" s="27"/>
      <c r="B32" s="283" t="s">
        <v>151</v>
      </c>
      <c r="C32" s="84">
        <v>10.69</v>
      </c>
      <c r="D32" s="27"/>
      <c r="E32" s="27"/>
      <c r="F32" s="103"/>
      <c r="G32" s="27"/>
    </row>
    <row r="33" spans="1:7" ht="15" thickBot="1" x14ac:dyDescent="0.25">
      <c r="A33" s="27"/>
      <c r="B33" s="283" t="s">
        <v>152</v>
      </c>
      <c r="C33" s="99">
        <v>7.19</v>
      </c>
      <c r="D33" s="27"/>
      <c r="E33" s="27"/>
      <c r="F33" s="103"/>
      <c r="G33" s="27"/>
    </row>
    <row r="34" spans="1:7" ht="15" thickBot="1" x14ac:dyDescent="0.25">
      <c r="A34" s="27"/>
      <c r="B34" s="283" t="s">
        <v>614</v>
      </c>
      <c r="C34" s="84">
        <v>7.19</v>
      </c>
      <c r="D34" s="27"/>
      <c r="E34" s="27"/>
      <c r="F34" s="103"/>
      <c r="G34" s="27"/>
    </row>
    <row r="35" spans="1:7" ht="15" thickBot="1" x14ac:dyDescent="0.25">
      <c r="A35" s="27"/>
      <c r="B35" s="283" t="s">
        <v>155</v>
      </c>
      <c r="C35" s="99">
        <v>7.19</v>
      </c>
      <c r="D35" s="27"/>
      <c r="E35" s="27"/>
      <c r="F35" s="103"/>
      <c r="G35" s="27"/>
    </row>
    <row r="36" spans="1:7" ht="15" thickBot="1" x14ac:dyDescent="0.25">
      <c r="A36" s="27"/>
      <c r="B36" s="283" t="s">
        <v>156</v>
      </c>
      <c r="C36" s="84">
        <v>10.69</v>
      </c>
      <c r="D36" s="27"/>
      <c r="E36" s="27"/>
      <c r="F36" s="103"/>
      <c r="G36" s="27"/>
    </row>
    <row r="37" spans="1:7" ht="15" thickBot="1" x14ac:dyDescent="0.25">
      <c r="A37" s="27"/>
      <c r="B37" s="283" t="s">
        <v>157</v>
      </c>
      <c r="C37" s="99">
        <v>10.69</v>
      </c>
      <c r="D37" s="27"/>
      <c r="E37" s="27"/>
      <c r="F37" s="103"/>
      <c r="G37" s="27"/>
    </row>
    <row r="38" spans="1:7" ht="15" thickBot="1" x14ac:dyDescent="0.25">
      <c r="A38" s="27"/>
      <c r="B38" s="283" t="s">
        <v>158</v>
      </c>
      <c r="C38" s="84">
        <v>10.69</v>
      </c>
      <c r="D38" s="27"/>
      <c r="E38" s="27"/>
      <c r="F38" s="103"/>
      <c r="G38" s="27"/>
    </row>
    <row r="39" spans="1:7" ht="15" thickBot="1" x14ac:dyDescent="0.25">
      <c r="A39" s="27"/>
      <c r="B39" s="283" t="s">
        <v>159</v>
      </c>
      <c r="C39" s="99">
        <v>10.69</v>
      </c>
      <c r="D39" s="27"/>
      <c r="E39" s="27"/>
      <c r="F39" s="103"/>
      <c r="G39" s="27"/>
    </row>
    <row r="40" spans="1:7" ht="15" thickBot="1" x14ac:dyDescent="0.25">
      <c r="A40" s="27"/>
      <c r="B40" s="283" t="s">
        <v>160</v>
      </c>
      <c r="C40" s="84">
        <v>10.69</v>
      </c>
      <c r="D40" s="27"/>
      <c r="E40" s="27"/>
      <c r="F40" s="103"/>
      <c r="G40" s="27"/>
    </row>
    <row r="41" spans="1:7" ht="15" thickBot="1" x14ac:dyDescent="0.25">
      <c r="A41" s="27"/>
      <c r="B41" s="283" t="s">
        <v>161</v>
      </c>
      <c r="C41" s="99">
        <v>10.69</v>
      </c>
      <c r="D41" s="27"/>
      <c r="E41" s="27"/>
      <c r="F41" s="27"/>
      <c r="G41" s="27"/>
    </row>
    <row r="42" spans="1:7" ht="15" thickBot="1" x14ac:dyDescent="0.25">
      <c r="A42" s="27"/>
      <c r="B42" s="283" t="s">
        <v>162</v>
      </c>
      <c r="C42" s="84">
        <v>12.84</v>
      </c>
      <c r="D42" s="27"/>
      <c r="E42" s="27"/>
      <c r="F42" s="27"/>
      <c r="G42" s="27"/>
    </row>
    <row r="43" spans="1:7" ht="15" thickBot="1" x14ac:dyDescent="0.25">
      <c r="A43" s="27"/>
      <c r="B43" s="283" t="s">
        <v>163</v>
      </c>
      <c r="C43" s="99">
        <v>10.69</v>
      </c>
      <c r="D43" s="27"/>
      <c r="E43" s="27"/>
      <c r="F43" s="27"/>
      <c r="G43" s="27"/>
    </row>
    <row r="44" spans="1:7" ht="15" thickBot="1" x14ac:dyDescent="0.25">
      <c r="A44" s="27"/>
      <c r="B44" s="283" t="s">
        <v>164</v>
      </c>
      <c r="C44" s="84">
        <v>10.69</v>
      </c>
      <c r="D44" s="27"/>
      <c r="E44" s="27"/>
      <c r="F44" s="27"/>
      <c r="G44" s="27"/>
    </row>
    <row r="45" spans="1:7" ht="15" thickBot="1" x14ac:dyDescent="0.25">
      <c r="A45" s="27"/>
      <c r="B45" s="283" t="s">
        <v>165</v>
      </c>
      <c r="C45" s="99">
        <v>10.69</v>
      </c>
      <c r="D45" s="27"/>
      <c r="E45" s="27"/>
      <c r="F45" s="27"/>
      <c r="G45" s="27"/>
    </row>
    <row r="46" spans="1:7" ht="15" thickBot="1" x14ac:dyDescent="0.25">
      <c r="A46" s="27"/>
      <c r="B46" s="283" t="s">
        <v>166</v>
      </c>
      <c r="C46" s="84">
        <v>10.69</v>
      </c>
      <c r="D46" s="27"/>
      <c r="E46" s="27"/>
      <c r="F46" s="27"/>
      <c r="G46" s="27"/>
    </row>
    <row r="47" spans="1:7" ht="15" thickBot="1" x14ac:dyDescent="0.25">
      <c r="A47" s="27"/>
      <c r="B47" s="283" t="s">
        <v>167</v>
      </c>
      <c r="C47" s="99">
        <v>10.69</v>
      </c>
      <c r="D47" s="27"/>
      <c r="E47" s="27"/>
      <c r="F47" s="27"/>
      <c r="G47" s="27"/>
    </row>
    <row r="48" spans="1:7" ht="15" thickBot="1" x14ac:dyDescent="0.25">
      <c r="A48" s="27"/>
      <c r="B48" s="283" t="s">
        <v>168</v>
      </c>
      <c r="C48" s="84">
        <v>7.19</v>
      </c>
      <c r="D48" s="27"/>
      <c r="E48" s="27"/>
      <c r="F48" s="27"/>
      <c r="G48" s="27"/>
    </row>
    <row r="49" spans="1:7" ht="15" thickBot="1" x14ac:dyDescent="0.25">
      <c r="A49" s="27"/>
      <c r="B49" s="283" t="s">
        <v>169</v>
      </c>
      <c r="C49" s="99">
        <v>7.19</v>
      </c>
      <c r="D49" s="27"/>
      <c r="E49" s="27"/>
      <c r="F49" s="27"/>
      <c r="G49" s="27"/>
    </row>
    <row r="50" spans="1:7" ht="15" thickBot="1" x14ac:dyDescent="0.25">
      <c r="A50" s="27"/>
      <c r="B50" s="283" t="s">
        <v>170</v>
      </c>
      <c r="C50" s="84">
        <v>10.69</v>
      </c>
      <c r="D50" s="27"/>
      <c r="E50" s="27"/>
      <c r="F50" s="27"/>
      <c r="G50" s="27"/>
    </row>
    <row r="51" spans="1:7" ht="15" thickBot="1" x14ac:dyDescent="0.25">
      <c r="A51" s="27"/>
      <c r="B51" s="283" t="s">
        <v>171</v>
      </c>
      <c r="C51" s="99">
        <v>2.16</v>
      </c>
      <c r="D51" s="27"/>
      <c r="E51" s="27"/>
      <c r="F51" s="27"/>
      <c r="G51" s="27"/>
    </row>
    <row r="52" spans="1:7" ht="15" thickBot="1" x14ac:dyDescent="0.25">
      <c r="A52" s="27"/>
      <c r="B52" s="283" t="s">
        <v>172</v>
      </c>
      <c r="C52" s="84">
        <v>2.16</v>
      </c>
      <c r="D52" s="27"/>
      <c r="E52" s="27"/>
      <c r="F52" s="27"/>
      <c r="G52" s="27"/>
    </row>
    <row r="53" spans="1:7" ht="15" thickBot="1" x14ac:dyDescent="0.25">
      <c r="A53" s="27"/>
      <c r="B53" s="283" t="s">
        <v>173</v>
      </c>
      <c r="C53" s="99">
        <v>10.69</v>
      </c>
      <c r="D53" s="27"/>
      <c r="E53" s="27"/>
      <c r="F53" s="27"/>
      <c r="G53" s="27"/>
    </row>
    <row r="54" spans="1:7" ht="15" thickBot="1" x14ac:dyDescent="0.25">
      <c r="A54" s="27"/>
      <c r="B54" s="283" t="s">
        <v>174</v>
      </c>
      <c r="C54" s="84">
        <v>10.69</v>
      </c>
      <c r="D54" s="27"/>
      <c r="E54" s="27"/>
      <c r="F54" s="27"/>
      <c r="G54" s="27"/>
    </row>
    <row r="55" spans="1:7" ht="15" thickBot="1" x14ac:dyDescent="0.25">
      <c r="A55" s="27"/>
      <c r="B55" s="283" t="s">
        <v>175</v>
      </c>
      <c r="C55" s="99">
        <v>10.69</v>
      </c>
      <c r="D55" s="27"/>
      <c r="E55" s="27"/>
      <c r="F55" s="27"/>
      <c r="G55" s="27"/>
    </row>
    <row r="56" spans="1:7" ht="15" thickBot="1" x14ac:dyDescent="0.25">
      <c r="A56" s="27"/>
      <c r="B56" s="283" t="s">
        <v>176</v>
      </c>
      <c r="C56" s="84">
        <v>10.69</v>
      </c>
      <c r="D56" s="27"/>
      <c r="E56" s="27"/>
      <c r="F56" s="27"/>
      <c r="G56" s="27"/>
    </row>
    <row r="57" spans="1:7" ht="15" thickBot="1" x14ac:dyDescent="0.25">
      <c r="A57" s="27"/>
      <c r="B57" s="283" t="s">
        <v>177</v>
      </c>
      <c r="C57" s="99">
        <v>10.69</v>
      </c>
      <c r="D57" s="27"/>
      <c r="E57" s="27"/>
      <c r="F57" s="27"/>
      <c r="G57" s="27"/>
    </row>
    <row r="58" spans="1:7" ht="15" thickBot="1" x14ac:dyDescent="0.25">
      <c r="A58" s="27"/>
      <c r="B58" s="283" t="s">
        <v>178</v>
      </c>
      <c r="C58" s="84">
        <v>11.18</v>
      </c>
      <c r="D58" s="27"/>
      <c r="E58" s="27"/>
      <c r="F58" s="27"/>
      <c r="G58" s="27"/>
    </row>
    <row r="59" spans="1:7" ht="15" thickBot="1" x14ac:dyDescent="0.25">
      <c r="A59" s="27"/>
      <c r="B59" s="283" t="s">
        <v>179</v>
      </c>
      <c r="C59" s="99">
        <v>11.18</v>
      </c>
      <c r="D59" s="27"/>
      <c r="E59" s="27"/>
      <c r="F59" s="27"/>
      <c r="G59" s="27"/>
    </row>
    <row r="60" spans="1:7" ht="15" thickBot="1" x14ac:dyDescent="0.25">
      <c r="A60" s="27"/>
      <c r="B60" s="283" t="s">
        <v>180</v>
      </c>
      <c r="C60" s="84">
        <v>10.69</v>
      </c>
      <c r="D60" s="27"/>
      <c r="E60" s="27"/>
      <c r="F60" s="27"/>
      <c r="G60" s="27"/>
    </row>
    <row r="61" spans="1:7" ht="15" thickBot="1" x14ac:dyDescent="0.25">
      <c r="A61" s="27"/>
      <c r="B61" s="283" t="s">
        <v>181</v>
      </c>
      <c r="C61" s="99">
        <v>10.69</v>
      </c>
      <c r="D61" s="27"/>
      <c r="E61" s="27"/>
      <c r="F61" s="27"/>
      <c r="G61" s="27"/>
    </row>
    <row r="62" spans="1:7" ht="15" thickBot="1" x14ac:dyDescent="0.25">
      <c r="A62" s="27"/>
      <c r="B62" s="283" t="s">
        <v>881</v>
      </c>
      <c r="C62" s="84">
        <v>11.18</v>
      </c>
      <c r="D62" s="27"/>
      <c r="E62" s="27"/>
      <c r="F62" s="27"/>
      <c r="G62" s="27"/>
    </row>
    <row r="63" spans="1:7" ht="15" thickBot="1" x14ac:dyDescent="0.25">
      <c r="A63" s="27"/>
      <c r="B63" s="283" t="s">
        <v>182</v>
      </c>
      <c r="C63" s="99">
        <v>10.69</v>
      </c>
      <c r="D63" s="27"/>
      <c r="E63" s="27"/>
      <c r="F63" s="27"/>
      <c r="G63" s="27"/>
    </row>
    <row r="64" spans="1:7" ht="15" thickBot="1" x14ac:dyDescent="0.25">
      <c r="A64" s="27"/>
      <c r="B64" s="283" t="s">
        <v>248</v>
      </c>
      <c r="C64" s="84">
        <v>7.19</v>
      </c>
      <c r="D64" s="27"/>
      <c r="E64" s="27"/>
      <c r="F64" s="103"/>
      <c r="G64" s="27"/>
    </row>
    <row r="65" spans="1:7" ht="15" thickBot="1" x14ac:dyDescent="0.25">
      <c r="A65" s="27"/>
      <c r="B65" s="283" t="s">
        <v>223</v>
      </c>
      <c r="C65" s="99">
        <v>10.39</v>
      </c>
      <c r="D65" s="27"/>
      <c r="E65" s="27"/>
      <c r="F65" s="27"/>
      <c r="G65" s="27"/>
    </row>
    <row r="66" spans="1:7" ht="15" thickBot="1" x14ac:dyDescent="0.25">
      <c r="A66" s="27"/>
      <c r="B66" s="283" t="s">
        <v>224</v>
      </c>
      <c r="C66" s="84">
        <v>0</v>
      </c>
      <c r="D66" s="27"/>
      <c r="E66" s="27"/>
      <c r="F66" s="27"/>
      <c r="G66" s="27"/>
    </row>
    <row r="67" spans="1:7" x14ac:dyDescent="0.2">
      <c r="A67" s="27"/>
      <c r="B67" s="27"/>
      <c r="C67" s="27"/>
      <c r="D67" s="27"/>
      <c r="E67" s="27"/>
      <c r="F67" s="27"/>
      <c r="G67" s="27"/>
    </row>
    <row r="68" spans="1:7" x14ac:dyDescent="0.2">
      <c r="A68" s="27"/>
      <c r="B68" s="27"/>
      <c r="C68" s="27"/>
      <c r="D68" s="27"/>
      <c r="E68" s="27"/>
      <c r="F68" s="27"/>
      <c r="G68" s="27"/>
    </row>
    <row r="69" spans="1:7" ht="26.25" customHeight="1" x14ac:dyDescent="0.2">
      <c r="A69" s="27"/>
      <c r="B69" s="382" t="s">
        <v>462</v>
      </c>
      <c r="C69" s="382"/>
      <c r="D69" s="382"/>
      <c r="E69" s="382"/>
      <c r="F69" s="382"/>
      <c r="G69" s="27"/>
    </row>
    <row r="70" spans="1:7" x14ac:dyDescent="0.2">
      <c r="A70" s="27"/>
      <c r="B70" s="27"/>
      <c r="C70" s="27"/>
      <c r="D70" s="27"/>
      <c r="E70" s="27"/>
      <c r="F70" s="27"/>
      <c r="G70" s="27"/>
    </row>
    <row r="109" spans="3:3" x14ac:dyDescent="0.2">
      <c r="C109" s="91"/>
    </row>
    <row r="110" spans="3:3" x14ac:dyDescent="0.2">
      <c r="C110" s="91"/>
    </row>
    <row r="111" spans="3:3" x14ac:dyDescent="0.2">
      <c r="C111" s="91"/>
    </row>
    <row r="112" spans="3:3" x14ac:dyDescent="0.2">
      <c r="C112" s="91"/>
    </row>
    <row r="113" spans="3:3" x14ac:dyDescent="0.2">
      <c r="C113" s="91"/>
    </row>
    <row r="114" spans="3:3" x14ac:dyDescent="0.2">
      <c r="C114" s="91"/>
    </row>
    <row r="115" spans="3:3" x14ac:dyDescent="0.2">
      <c r="C115" s="91"/>
    </row>
    <row r="116" spans="3:3" x14ac:dyDescent="0.2">
      <c r="C116" s="91"/>
    </row>
    <row r="117" spans="3:3" x14ac:dyDescent="0.2">
      <c r="C117" s="91"/>
    </row>
    <row r="118" spans="3:3" x14ac:dyDescent="0.2">
      <c r="C118" s="91"/>
    </row>
    <row r="119" spans="3:3" x14ac:dyDescent="0.2">
      <c r="C119" s="91"/>
    </row>
    <row r="120" spans="3:3" x14ac:dyDescent="0.2">
      <c r="C120" s="91"/>
    </row>
    <row r="121" spans="3:3" x14ac:dyDescent="0.2">
      <c r="C121" s="91"/>
    </row>
    <row r="122" spans="3:3" x14ac:dyDescent="0.2">
      <c r="C122" s="91"/>
    </row>
    <row r="123" spans="3:3" x14ac:dyDescent="0.2">
      <c r="C123" s="91"/>
    </row>
    <row r="124" spans="3:3" x14ac:dyDescent="0.2">
      <c r="C124" s="91"/>
    </row>
    <row r="125" spans="3:3" x14ac:dyDescent="0.2">
      <c r="C125" s="91"/>
    </row>
    <row r="126" spans="3:3" x14ac:dyDescent="0.2">
      <c r="C126" s="91"/>
    </row>
    <row r="127" spans="3:3" x14ac:dyDescent="0.2">
      <c r="C127" s="91"/>
    </row>
    <row r="128" spans="3:3" x14ac:dyDescent="0.2">
      <c r="C128" s="91"/>
    </row>
    <row r="129" spans="3:3" x14ac:dyDescent="0.2">
      <c r="C129" s="91"/>
    </row>
    <row r="130" spans="3:3" x14ac:dyDescent="0.2">
      <c r="C130" s="91"/>
    </row>
    <row r="131" spans="3:3" x14ac:dyDescent="0.2">
      <c r="C131" s="91"/>
    </row>
    <row r="132" spans="3:3" x14ac:dyDescent="0.2">
      <c r="C132" s="91"/>
    </row>
    <row r="133" spans="3:3" x14ac:dyDescent="0.2">
      <c r="C133" s="91"/>
    </row>
    <row r="134" spans="3:3" x14ac:dyDescent="0.2">
      <c r="C134" s="91"/>
    </row>
    <row r="135" spans="3:3" x14ac:dyDescent="0.2">
      <c r="C135" s="91"/>
    </row>
    <row r="136" spans="3:3" x14ac:dyDescent="0.2">
      <c r="C136" s="91"/>
    </row>
    <row r="137" spans="3:3" x14ac:dyDescent="0.2">
      <c r="C137" s="91"/>
    </row>
    <row r="138" spans="3:3" x14ac:dyDescent="0.2">
      <c r="C138" s="91"/>
    </row>
    <row r="139" spans="3:3" x14ac:dyDescent="0.2">
      <c r="C139" s="91"/>
    </row>
    <row r="140" spans="3:3" x14ac:dyDescent="0.2">
      <c r="C140" s="91"/>
    </row>
    <row r="141" spans="3:3" x14ac:dyDescent="0.2">
      <c r="C141" s="91"/>
    </row>
    <row r="142" spans="3:3" x14ac:dyDescent="0.2">
      <c r="C142" s="91"/>
    </row>
    <row r="143" spans="3:3" x14ac:dyDescent="0.2">
      <c r="C143" s="91"/>
    </row>
  </sheetData>
  <mergeCells count="2">
    <mergeCell ref="B69:F69"/>
    <mergeCell ref="B2:C2"/>
  </mergeCells>
  <pageMargins left="0.7" right="0.7" top="0.75" bottom="0.75" header="0.3" footer="0.3"/>
  <pageSetup paperSize="9" orientation="portrait" verticalDpi="0" r:id="rId1"/>
  <rowBreaks count="1" manualBreakCount="1">
    <brk id="39" max="6"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2" tint="0.79998168889431442"/>
  </sheetPr>
  <dimension ref="A1:J146"/>
  <sheetViews>
    <sheetView zoomScaleNormal="100" workbookViewId="0"/>
  </sheetViews>
  <sheetFormatPr defaultColWidth="9" defaultRowHeight="12.75" x14ac:dyDescent="0.2"/>
  <cols>
    <col min="1" max="1" width="3.125" style="29" customWidth="1"/>
    <col min="2" max="2" width="21.375" style="29" customWidth="1"/>
    <col min="3" max="4" width="14.25" style="29" customWidth="1"/>
    <col min="5" max="5" width="13.625" style="29" customWidth="1"/>
    <col min="6" max="6" width="3.125" style="29" customWidth="1"/>
    <col min="7" max="7" width="62.375" style="29" customWidth="1"/>
    <col min="8" max="8" width="19.625" style="29" customWidth="1"/>
    <col min="9" max="9" width="17" style="29" customWidth="1"/>
    <col min="10" max="10" width="21.875" style="29" customWidth="1"/>
    <col min="11" max="16384" width="9" style="29"/>
  </cols>
  <sheetData>
    <row r="1" spans="1:10" ht="15" x14ac:dyDescent="0.25">
      <c r="A1" s="155"/>
      <c r="B1" s="27"/>
      <c r="C1" s="27"/>
      <c r="D1" s="27"/>
      <c r="E1" s="27"/>
      <c r="F1" s="27"/>
      <c r="G1" s="27"/>
      <c r="H1" s="27"/>
      <c r="I1" s="27"/>
      <c r="J1" s="27"/>
    </row>
    <row r="2" spans="1:10" ht="20.25" thickBot="1" x14ac:dyDescent="0.35">
      <c r="A2" s="27"/>
      <c r="B2" s="286" t="s">
        <v>254</v>
      </c>
      <c r="C2" s="27"/>
      <c r="D2" s="27"/>
      <c r="E2" s="27"/>
      <c r="F2" s="27"/>
      <c r="G2" s="27"/>
      <c r="H2" s="27"/>
      <c r="I2" s="27"/>
      <c r="J2" s="27"/>
    </row>
    <row r="3" spans="1:10" ht="13.5" thickTop="1" x14ac:dyDescent="0.2">
      <c r="A3" s="27"/>
      <c r="B3" s="27"/>
      <c r="C3" s="27"/>
      <c r="D3" s="27"/>
      <c r="E3" s="27"/>
      <c r="F3" s="27"/>
      <c r="G3" s="27"/>
      <c r="H3" s="27"/>
      <c r="I3" s="27"/>
      <c r="J3" s="27"/>
    </row>
    <row r="4" spans="1:10" ht="17.25" thickBot="1" x14ac:dyDescent="0.3">
      <c r="A4" s="27"/>
      <c r="B4" s="287" t="s">
        <v>86</v>
      </c>
      <c r="C4" s="27"/>
      <c r="D4" s="27"/>
      <c r="E4" s="27"/>
      <c r="F4" s="27"/>
      <c r="G4" s="287" t="s">
        <v>255</v>
      </c>
      <c r="H4" s="27"/>
      <c r="I4" s="27"/>
      <c r="J4" s="27"/>
    </row>
    <row r="5" spans="1:10" ht="48.75" customHeight="1" thickTop="1" thickBot="1" x14ac:dyDescent="0.25">
      <c r="A5" s="27"/>
      <c r="B5" s="281" t="s">
        <v>56</v>
      </c>
      <c r="C5" s="281" t="s">
        <v>464</v>
      </c>
      <c r="D5" s="281" t="s">
        <v>465</v>
      </c>
      <c r="E5" s="281" t="s">
        <v>466</v>
      </c>
      <c r="F5" s="27"/>
      <c r="G5" s="281" t="s">
        <v>56</v>
      </c>
      <c r="H5" s="281" t="s">
        <v>517</v>
      </c>
      <c r="I5" s="27"/>
      <c r="J5" s="27"/>
    </row>
    <row r="6" spans="1:10" ht="15" thickBot="1" x14ac:dyDescent="0.25">
      <c r="A6" s="27"/>
      <c r="B6" s="283" t="s">
        <v>80</v>
      </c>
      <c r="C6" s="105">
        <v>865.51220055710303</v>
      </c>
      <c r="D6" s="105">
        <v>47.130919220055709</v>
      </c>
      <c r="E6" s="105">
        <f>C6+D6</f>
        <v>912.64311977715874</v>
      </c>
      <c r="F6" s="27"/>
      <c r="G6" s="283" t="s">
        <v>252</v>
      </c>
      <c r="H6" s="105">
        <v>0</v>
      </c>
      <c r="I6" s="27"/>
      <c r="J6" s="27"/>
    </row>
    <row r="7" spans="1:10" ht="15" thickBot="1" x14ac:dyDescent="0.25">
      <c r="A7" s="27"/>
      <c r="B7" s="283" t="s">
        <v>245</v>
      </c>
      <c r="C7" s="104">
        <v>862.34644067796614</v>
      </c>
      <c r="D7" s="104">
        <v>47.79661016949153</v>
      </c>
      <c r="E7" s="104">
        <f t="shared" ref="E7:E68" si="0">C7+D7</f>
        <v>910.14305084745763</v>
      </c>
      <c r="F7" s="27"/>
      <c r="G7" s="283" t="s">
        <v>730</v>
      </c>
      <c r="H7" s="104">
        <v>0</v>
      </c>
      <c r="I7" s="27"/>
      <c r="J7" s="27"/>
    </row>
    <row r="8" spans="1:10" ht="15" thickBot="1" x14ac:dyDescent="0.25">
      <c r="A8" s="27"/>
      <c r="B8" s="283" t="s">
        <v>85</v>
      </c>
      <c r="C8" s="105">
        <v>930</v>
      </c>
      <c r="D8" s="105">
        <v>50.591715976331372</v>
      </c>
      <c r="E8" s="105">
        <f t="shared" si="0"/>
        <v>980.59171597633133</v>
      </c>
      <c r="F8" s="27"/>
      <c r="G8" s="297" t="s">
        <v>251</v>
      </c>
      <c r="H8" s="113">
        <v>57.13</v>
      </c>
      <c r="I8" s="27"/>
      <c r="J8" s="27"/>
    </row>
    <row r="9" spans="1:10" ht="17.25" thickBot="1" x14ac:dyDescent="0.25">
      <c r="A9" s="27"/>
      <c r="B9" s="283" t="s">
        <v>89</v>
      </c>
      <c r="C9" s="104">
        <v>862.30216216216229</v>
      </c>
      <c r="D9" s="104">
        <v>46.216216216216218</v>
      </c>
      <c r="E9" s="104">
        <f t="shared" si="0"/>
        <v>908.51837837837854</v>
      </c>
      <c r="F9" s="27"/>
      <c r="G9" s="297" t="s">
        <v>1260</v>
      </c>
      <c r="H9" s="104">
        <f>381.9+D51</f>
        <v>500.46</v>
      </c>
      <c r="I9" s="27"/>
      <c r="J9" s="27"/>
    </row>
    <row r="10" spans="1:10" ht="15" thickBot="1" x14ac:dyDescent="0.25">
      <c r="A10" s="27"/>
      <c r="B10" s="283" t="s">
        <v>90</v>
      </c>
      <c r="C10" s="105">
        <v>860</v>
      </c>
      <c r="D10" s="105">
        <v>48.305084745762713</v>
      </c>
      <c r="E10" s="105">
        <f t="shared" si="0"/>
        <v>908.30508474576277</v>
      </c>
      <c r="F10" s="27"/>
      <c r="G10" s="283" t="s">
        <v>969</v>
      </c>
      <c r="H10" s="105">
        <v>0</v>
      </c>
      <c r="I10" s="27"/>
      <c r="J10" s="27"/>
    </row>
    <row r="11" spans="1:10" ht="15" thickBot="1" x14ac:dyDescent="0.25">
      <c r="A11" s="27"/>
      <c r="B11" s="283" t="s">
        <v>91</v>
      </c>
      <c r="C11" s="104">
        <v>920</v>
      </c>
      <c r="D11" s="104">
        <v>11.343490304709142</v>
      </c>
      <c r="E11" s="104">
        <f t="shared" si="0"/>
        <v>931.34349030470912</v>
      </c>
      <c r="F11" s="27"/>
      <c r="G11" s="283" t="s">
        <v>1202</v>
      </c>
      <c r="H11" s="104">
        <v>0</v>
      </c>
      <c r="I11" s="27"/>
      <c r="J11" s="27"/>
    </row>
    <row r="12" spans="1:10" ht="19.5" thickBot="1" x14ac:dyDescent="0.3">
      <c r="A12" s="27"/>
      <c r="B12" s="283" t="s">
        <v>92</v>
      </c>
      <c r="C12" s="105">
        <v>895.32295890410956</v>
      </c>
      <c r="D12" s="105">
        <v>11.589041095890412</v>
      </c>
      <c r="E12" s="105">
        <f t="shared" si="0"/>
        <v>906.91199999999992</v>
      </c>
      <c r="F12" s="27"/>
      <c r="G12" s="287" t="s">
        <v>1261</v>
      </c>
      <c r="H12" s="103"/>
      <c r="I12" s="27"/>
      <c r="J12" s="27"/>
    </row>
    <row r="13" spans="1:10" ht="15" thickBot="1" x14ac:dyDescent="0.25">
      <c r="A13" s="27"/>
      <c r="B13" s="283" t="s">
        <v>246</v>
      </c>
      <c r="C13" s="104">
        <v>960</v>
      </c>
      <c r="D13" s="104">
        <v>11.761363636363635</v>
      </c>
      <c r="E13" s="104">
        <f t="shared" si="0"/>
        <v>971.76136363636363</v>
      </c>
      <c r="F13" s="27"/>
      <c r="G13" s="281"/>
      <c r="H13" s="281" t="s">
        <v>541</v>
      </c>
      <c r="I13" s="27"/>
      <c r="J13" s="27"/>
    </row>
    <row r="14" spans="1:10" ht="15" thickBot="1" x14ac:dyDescent="0.25">
      <c r="A14" s="27"/>
      <c r="B14" s="283" t="s">
        <v>95</v>
      </c>
      <c r="C14" s="105">
        <v>820</v>
      </c>
      <c r="D14" s="105">
        <v>11.040000000000001</v>
      </c>
      <c r="E14" s="105">
        <f t="shared" si="0"/>
        <v>831.04</v>
      </c>
      <c r="F14" s="27"/>
      <c r="G14" s="283" t="s">
        <v>250</v>
      </c>
      <c r="H14" s="105">
        <v>51.53</v>
      </c>
      <c r="I14" s="27"/>
      <c r="J14" s="27"/>
    </row>
    <row r="15" spans="1:10" ht="15" thickBot="1" x14ac:dyDescent="0.25">
      <c r="A15" s="27"/>
      <c r="B15" s="283" t="s">
        <v>96</v>
      </c>
      <c r="C15" s="104">
        <v>830.13463414634134</v>
      </c>
      <c r="D15" s="104">
        <v>11.463414634146341</v>
      </c>
      <c r="E15" s="104">
        <f t="shared" si="0"/>
        <v>841.59804878048772</v>
      </c>
      <c r="F15" s="27"/>
      <c r="G15" s="283" t="s">
        <v>249</v>
      </c>
      <c r="H15" s="104">
        <v>51.53</v>
      </c>
      <c r="I15" s="27"/>
      <c r="J15" s="27"/>
    </row>
    <row r="16" spans="1:10" ht="13.9" customHeight="1" thickBot="1" x14ac:dyDescent="0.25">
      <c r="A16" s="27"/>
      <c r="B16" s="283" t="s">
        <v>97</v>
      </c>
      <c r="C16" s="105">
        <v>860.94000000000017</v>
      </c>
      <c r="D16" s="105">
        <v>11.250000000000002</v>
      </c>
      <c r="E16" s="105">
        <f t="shared" si="0"/>
        <v>872.19000000000017</v>
      </c>
      <c r="F16" s="27"/>
      <c r="G16" s="283" t="s">
        <v>1197</v>
      </c>
      <c r="H16" s="105">
        <v>96.14</v>
      </c>
      <c r="I16" s="257"/>
      <c r="J16" s="27"/>
    </row>
    <row r="17" spans="1:10" ht="15" thickBot="1" x14ac:dyDescent="0.25">
      <c r="A17" s="27"/>
      <c r="B17" s="283" t="s">
        <v>98</v>
      </c>
      <c r="C17" s="104">
        <v>860.02209944751382</v>
      </c>
      <c r="D17" s="104">
        <v>11.436464088397791</v>
      </c>
      <c r="E17" s="104">
        <f t="shared" si="0"/>
        <v>871.45856353591159</v>
      </c>
      <c r="F17" s="27"/>
      <c r="G17" s="257"/>
      <c r="H17" s="257"/>
      <c r="I17" s="257"/>
      <c r="J17" s="27"/>
    </row>
    <row r="18" spans="1:10" ht="17.25" thickBot="1" x14ac:dyDescent="0.3">
      <c r="A18" s="27"/>
      <c r="B18" s="283" t="s">
        <v>99</v>
      </c>
      <c r="C18" s="105">
        <v>832.96469387755099</v>
      </c>
      <c r="D18" s="105">
        <v>10.790816326530612</v>
      </c>
      <c r="E18" s="105">
        <f t="shared" si="0"/>
        <v>843.75551020408159</v>
      </c>
      <c r="F18" s="27"/>
      <c r="G18" s="296" t="s">
        <v>554</v>
      </c>
      <c r="H18" s="116"/>
      <c r="I18" s="27"/>
      <c r="J18" s="27"/>
    </row>
    <row r="19" spans="1:10" ht="13.5" customHeight="1" thickBot="1" x14ac:dyDescent="0.25">
      <c r="A19" s="27"/>
      <c r="B19" s="283" t="s">
        <v>100</v>
      </c>
      <c r="C19" s="104">
        <v>1150</v>
      </c>
      <c r="D19" s="104">
        <v>4.8176470588235301</v>
      </c>
      <c r="E19" s="104">
        <f t="shared" si="0"/>
        <v>1154.8176470588235</v>
      </c>
      <c r="F19" s="27"/>
      <c r="G19" s="281"/>
      <c r="H19" s="281" t="s">
        <v>1200</v>
      </c>
      <c r="I19" s="281" t="s">
        <v>1201</v>
      </c>
      <c r="J19" s="27"/>
    </row>
    <row r="20" spans="1:10" ht="15" thickBot="1" x14ac:dyDescent="0.25">
      <c r="A20" s="27"/>
      <c r="B20" s="283" t="s">
        <v>101</v>
      </c>
      <c r="C20" s="105">
        <v>1136.0409022556391</v>
      </c>
      <c r="D20" s="105">
        <v>4.9804511278195491</v>
      </c>
      <c r="E20" s="105">
        <f t="shared" si="0"/>
        <v>1141.0213533834587</v>
      </c>
      <c r="F20" s="27"/>
      <c r="G20" s="283" t="s">
        <v>538</v>
      </c>
      <c r="H20" s="105">
        <v>7.8</v>
      </c>
      <c r="I20" s="105">
        <v>1.25</v>
      </c>
      <c r="J20" s="27"/>
    </row>
    <row r="21" spans="1:10" ht="15" thickBot="1" x14ac:dyDescent="0.25">
      <c r="A21" s="27"/>
      <c r="B21" s="283" t="s">
        <v>247</v>
      </c>
      <c r="C21" s="104">
        <v>1310</v>
      </c>
      <c r="D21" s="104">
        <v>5.5148936170212783</v>
      </c>
      <c r="E21" s="104">
        <f t="shared" si="0"/>
        <v>1315.5148936170212</v>
      </c>
      <c r="F21" s="27"/>
      <c r="G21" s="283" t="s">
        <v>345</v>
      </c>
      <c r="H21" s="104">
        <v>12.8</v>
      </c>
      <c r="I21" s="104">
        <v>5</v>
      </c>
      <c r="J21" s="27"/>
    </row>
    <row r="22" spans="1:10" ht="15" thickBot="1" x14ac:dyDescent="0.25">
      <c r="A22" s="27"/>
      <c r="B22" s="283" t="s">
        <v>142</v>
      </c>
      <c r="C22" s="105">
        <v>640</v>
      </c>
      <c r="D22" s="105">
        <v>142.56</v>
      </c>
      <c r="E22" s="105">
        <f t="shared" si="0"/>
        <v>782.56</v>
      </c>
      <c r="F22" s="27"/>
      <c r="G22" s="283" t="s">
        <v>539</v>
      </c>
      <c r="H22" s="105">
        <v>3.9</v>
      </c>
      <c r="I22" s="105"/>
      <c r="J22" s="27"/>
    </row>
    <row r="23" spans="1:10" ht="15" thickBot="1" x14ac:dyDescent="0.25">
      <c r="A23" s="27"/>
      <c r="B23" s="283" t="s">
        <v>143</v>
      </c>
      <c r="C23" s="104">
        <v>480.96878048780485</v>
      </c>
      <c r="D23" s="104">
        <v>106.77073170731708</v>
      </c>
      <c r="E23" s="104">
        <f t="shared" si="0"/>
        <v>587.73951219512196</v>
      </c>
      <c r="F23" s="27"/>
      <c r="G23" s="283" t="s">
        <v>346</v>
      </c>
      <c r="H23" s="104">
        <v>10.4</v>
      </c>
      <c r="I23" s="104">
        <v>2.5</v>
      </c>
      <c r="J23" s="27"/>
    </row>
    <row r="24" spans="1:10" ht="15" thickBot="1" x14ac:dyDescent="0.25">
      <c r="A24" s="27"/>
      <c r="B24" s="283" t="s">
        <v>144</v>
      </c>
      <c r="C24" s="105">
        <v>358.13951999999995</v>
      </c>
      <c r="D24" s="105">
        <v>89.395199999999988</v>
      </c>
      <c r="E24" s="105">
        <f t="shared" si="0"/>
        <v>447.53471999999994</v>
      </c>
      <c r="F24" s="27"/>
      <c r="G24" s="283" t="s">
        <v>540</v>
      </c>
      <c r="H24" s="105">
        <v>3.9</v>
      </c>
      <c r="I24" s="105"/>
      <c r="J24" s="27"/>
    </row>
    <row r="25" spans="1:10" ht="15" thickBot="1" x14ac:dyDescent="0.25">
      <c r="A25" s="27"/>
      <c r="B25" s="283" t="s">
        <v>145</v>
      </c>
      <c r="C25" s="104">
        <v>581.71162499999991</v>
      </c>
      <c r="D25" s="104">
        <v>142.56</v>
      </c>
      <c r="E25" s="104">
        <f t="shared" si="0"/>
        <v>724.27162499999986</v>
      </c>
      <c r="F25" s="27"/>
      <c r="G25" s="27"/>
      <c r="H25" s="27"/>
      <c r="I25" s="27"/>
      <c r="J25" s="27"/>
    </row>
    <row r="26" spans="1:10" ht="17.25" thickBot="1" x14ac:dyDescent="0.3">
      <c r="A26" s="27"/>
      <c r="B26" s="283" t="s">
        <v>146</v>
      </c>
      <c r="C26" s="105">
        <v>999.95657142857124</v>
      </c>
      <c r="D26" s="105">
        <v>99.282857142857125</v>
      </c>
      <c r="E26" s="105">
        <f t="shared" si="0"/>
        <v>1099.2394285714283</v>
      </c>
      <c r="F26" s="27"/>
      <c r="G26" s="296" t="s">
        <v>552</v>
      </c>
      <c r="H26" s="115"/>
      <c r="I26" s="27"/>
      <c r="J26" s="27"/>
    </row>
    <row r="27" spans="1:10" ht="17.25" thickBot="1" x14ac:dyDescent="0.25">
      <c r="A27" s="27"/>
      <c r="B27" s="283" t="s">
        <v>147</v>
      </c>
      <c r="C27" s="104">
        <v>570.47760000000005</v>
      </c>
      <c r="D27" s="104">
        <v>92.664000000000001</v>
      </c>
      <c r="E27" s="104">
        <f t="shared" si="0"/>
        <v>663.14160000000004</v>
      </c>
      <c r="F27" s="27"/>
      <c r="G27" s="281" t="s">
        <v>553</v>
      </c>
      <c r="H27" s="281" t="s">
        <v>1262</v>
      </c>
      <c r="I27" s="27"/>
      <c r="J27" s="27"/>
    </row>
    <row r="28" spans="1:10" ht="15" thickBot="1" x14ac:dyDescent="0.25">
      <c r="A28" s="27"/>
      <c r="B28" s="283" t="s">
        <v>148</v>
      </c>
      <c r="C28" s="105">
        <v>454.32374999999996</v>
      </c>
      <c r="D28" s="105">
        <v>56.744999999999997</v>
      </c>
      <c r="E28" s="105">
        <f t="shared" si="0"/>
        <v>511.06874999999997</v>
      </c>
      <c r="F28" s="27"/>
      <c r="G28" s="283" t="s">
        <v>542</v>
      </c>
      <c r="H28" s="105">
        <f>(H20+H14)*'Heat rates'!F7</f>
        <v>602.19950000000006</v>
      </c>
      <c r="I28" s="27"/>
      <c r="J28" s="27"/>
    </row>
    <row r="29" spans="1:10" ht="15" thickBot="1" x14ac:dyDescent="0.25">
      <c r="A29" s="27"/>
      <c r="B29" s="283" t="s">
        <v>149</v>
      </c>
      <c r="C29" s="104">
        <v>420.20452173913037</v>
      </c>
      <c r="D29" s="104">
        <v>57.380869565217381</v>
      </c>
      <c r="E29" s="104">
        <f t="shared" si="0"/>
        <v>477.58539130434775</v>
      </c>
      <c r="F29" s="27"/>
      <c r="G29" s="283" t="s">
        <v>543</v>
      </c>
      <c r="H29" s="104">
        <f>(H20+H15)*'Heat rates'!F8</f>
        <v>411.15689999999995</v>
      </c>
      <c r="I29" s="27"/>
      <c r="J29" s="27"/>
    </row>
    <row r="30" spans="1:10" ht="15" thickBot="1" x14ac:dyDescent="0.25">
      <c r="A30" s="27"/>
      <c r="B30" s="283" t="s">
        <v>150</v>
      </c>
      <c r="C30" s="105">
        <v>760</v>
      </c>
      <c r="D30" s="105">
        <v>85.273619631901838</v>
      </c>
      <c r="E30" s="105">
        <f t="shared" si="0"/>
        <v>845.27361963190185</v>
      </c>
      <c r="F30" s="27"/>
      <c r="G30" s="283" t="s">
        <v>544</v>
      </c>
      <c r="H30" s="105">
        <f>(H21+H14)*'Heat rates'!F7</f>
        <v>652.94950000000006</v>
      </c>
      <c r="I30" s="27"/>
      <c r="J30" s="27"/>
    </row>
    <row r="31" spans="1:10" ht="15" thickBot="1" x14ac:dyDescent="0.25">
      <c r="A31" s="27"/>
      <c r="B31" s="283" t="s">
        <v>151</v>
      </c>
      <c r="C31" s="104">
        <v>663.85440000000006</v>
      </c>
      <c r="D31" s="104">
        <v>92.664000000000001</v>
      </c>
      <c r="E31" s="104">
        <f t="shared" si="0"/>
        <v>756.51840000000004</v>
      </c>
      <c r="F31" s="27"/>
      <c r="G31" s="283" t="s">
        <v>545</v>
      </c>
      <c r="H31" s="104">
        <f>(H21+H15)*'Heat rates'!F8</f>
        <v>445.80689999999998</v>
      </c>
      <c r="I31" s="27"/>
      <c r="J31" s="27"/>
    </row>
    <row r="32" spans="1:10" ht="15" thickBot="1" x14ac:dyDescent="0.25">
      <c r="A32" s="27"/>
      <c r="B32" s="283" t="s">
        <v>152</v>
      </c>
      <c r="C32" s="105">
        <v>370</v>
      </c>
      <c r="D32" s="105">
        <v>57.952340425531915</v>
      </c>
      <c r="E32" s="105">
        <f t="shared" si="0"/>
        <v>427.95234042553193</v>
      </c>
      <c r="F32" s="27"/>
      <c r="G32" s="283" t="s">
        <v>546</v>
      </c>
      <c r="H32" s="105">
        <f>(H22+H14)*'Heat rates'!F7</f>
        <v>562.61450000000002</v>
      </c>
      <c r="I32" s="27"/>
      <c r="J32" s="27"/>
    </row>
    <row r="33" spans="1:10" ht="15" thickBot="1" x14ac:dyDescent="0.25">
      <c r="A33" s="27"/>
      <c r="B33" s="283" t="s">
        <v>153</v>
      </c>
      <c r="C33" s="104">
        <v>450</v>
      </c>
      <c r="D33" s="104">
        <v>59.212173913043472</v>
      </c>
      <c r="E33" s="104">
        <f t="shared" si="0"/>
        <v>509.21217391304344</v>
      </c>
      <c r="F33" s="27"/>
      <c r="G33" s="283" t="s">
        <v>547</v>
      </c>
      <c r="H33" s="104">
        <f>(H22+H15)*'Heat rates'!F8</f>
        <v>384.12989999999996</v>
      </c>
      <c r="I33" s="27"/>
      <c r="J33" s="27"/>
    </row>
    <row r="34" spans="1:10" ht="15" thickBot="1" x14ac:dyDescent="0.25">
      <c r="A34" s="27"/>
      <c r="B34" s="283" t="s">
        <v>154</v>
      </c>
      <c r="C34" s="104">
        <v>450</v>
      </c>
      <c r="D34" s="105">
        <v>59.212173913043472</v>
      </c>
      <c r="E34" s="105">
        <f t="shared" si="0"/>
        <v>509.21217391304344</v>
      </c>
      <c r="F34" s="27"/>
      <c r="G34" s="283" t="s">
        <v>548</v>
      </c>
      <c r="H34" s="105">
        <f>(H23+H14)*'Heat rates'!F7</f>
        <v>628.58950000000004</v>
      </c>
      <c r="I34" s="27"/>
      <c r="J34" s="27"/>
    </row>
    <row r="35" spans="1:10" ht="15" thickBot="1" x14ac:dyDescent="0.25">
      <c r="A35" s="27"/>
      <c r="B35" s="283" t="s">
        <v>155</v>
      </c>
      <c r="C35" s="104">
        <v>532.31294117647053</v>
      </c>
      <c r="D35" s="104">
        <v>80.936470588235281</v>
      </c>
      <c r="E35" s="104">
        <f t="shared" si="0"/>
        <v>613.24941176470577</v>
      </c>
      <c r="F35" s="27"/>
      <c r="G35" s="283" t="s">
        <v>549</v>
      </c>
      <c r="H35" s="104">
        <f>(H23+H15)*'Heat rates'!F8</f>
        <v>429.17489999999998</v>
      </c>
      <c r="I35" s="27"/>
      <c r="J35" s="27"/>
    </row>
    <row r="36" spans="1:10" ht="15" thickBot="1" x14ac:dyDescent="0.25">
      <c r="A36" s="27"/>
      <c r="B36" s="283" t="s">
        <v>156</v>
      </c>
      <c r="C36" s="105">
        <v>760</v>
      </c>
      <c r="D36" s="105">
        <v>57.914999999999999</v>
      </c>
      <c r="E36" s="105">
        <f t="shared" si="0"/>
        <v>817.91499999999996</v>
      </c>
      <c r="F36" s="27"/>
      <c r="G36" s="283" t="s">
        <v>550</v>
      </c>
      <c r="H36" s="105">
        <f>(H24+H14)*'Heat rates'!F7</f>
        <v>562.61450000000002</v>
      </c>
      <c r="I36" s="27"/>
      <c r="J36" s="27"/>
    </row>
    <row r="37" spans="1:10" ht="15" thickBot="1" x14ac:dyDescent="0.25">
      <c r="A37" s="27"/>
      <c r="B37" s="283" t="s">
        <v>157</v>
      </c>
      <c r="C37" s="104">
        <v>524.32729411764706</v>
      </c>
      <c r="D37" s="104">
        <v>40.88117647058823</v>
      </c>
      <c r="E37" s="104">
        <f t="shared" si="0"/>
        <v>565.20847058823529</v>
      </c>
      <c r="F37" s="27"/>
      <c r="G37" s="283" t="s">
        <v>551</v>
      </c>
      <c r="H37" s="104">
        <f>(H24+H15)*'Heat rates'!F8</f>
        <v>384.12989999999996</v>
      </c>
      <c r="I37" s="27"/>
      <c r="J37" s="27"/>
    </row>
    <row r="38" spans="1:10" ht="15" thickBot="1" x14ac:dyDescent="0.25">
      <c r="A38" s="27"/>
      <c r="B38" s="283" t="s">
        <v>158</v>
      </c>
      <c r="C38" s="105">
        <v>819.93379912663772</v>
      </c>
      <c r="D38" s="105">
        <v>59.47074235807861</v>
      </c>
      <c r="E38" s="105">
        <f t="shared" si="0"/>
        <v>879.40454148471633</v>
      </c>
      <c r="F38" s="27"/>
      <c r="G38" s="283" t="s">
        <v>1203</v>
      </c>
      <c r="H38" s="105">
        <f>($H$16+I20)*'Heat rates'!$F$10</f>
        <v>843.78696000000002</v>
      </c>
      <c r="I38" s="258"/>
      <c r="J38" s="27"/>
    </row>
    <row r="39" spans="1:10" ht="15" thickBot="1" x14ac:dyDescent="0.25">
      <c r="A39" s="27"/>
      <c r="B39" s="283" t="s">
        <v>159</v>
      </c>
      <c r="C39" s="104">
        <v>819.93379912663772</v>
      </c>
      <c r="D39" s="104">
        <v>59.47074235807861</v>
      </c>
      <c r="E39" s="104">
        <f t="shared" si="0"/>
        <v>879.40454148471633</v>
      </c>
      <c r="F39" s="27"/>
      <c r="G39" s="283" t="s">
        <v>1204</v>
      </c>
      <c r="H39" s="104">
        <f>($H$16+I21)*'Heat rates'!$F$10</f>
        <v>876.27696000000003</v>
      </c>
      <c r="I39" s="27"/>
      <c r="J39" s="27"/>
    </row>
    <row r="40" spans="1:10" ht="15" thickBot="1" x14ac:dyDescent="0.25">
      <c r="A40" s="27"/>
      <c r="B40" s="283" t="s">
        <v>160</v>
      </c>
      <c r="C40" s="105">
        <v>745.38118421052627</v>
      </c>
      <c r="D40" s="105">
        <v>44.798684210526311</v>
      </c>
      <c r="E40" s="105">
        <f t="shared" si="0"/>
        <v>790.17986842105256</v>
      </c>
      <c r="F40" s="27"/>
      <c r="G40" s="283" t="s">
        <v>1205</v>
      </c>
      <c r="H40" s="105">
        <v>803.41272000000004</v>
      </c>
      <c r="I40" s="27"/>
      <c r="J40" s="27"/>
    </row>
    <row r="41" spans="1:10" ht="15" thickBot="1" x14ac:dyDescent="0.25">
      <c r="A41" s="27"/>
      <c r="B41" s="283" t="s">
        <v>161</v>
      </c>
      <c r="C41" s="104">
        <v>530</v>
      </c>
      <c r="D41" s="104">
        <v>43.436249999999994</v>
      </c>
      <c r="E41" s="104">
        <f t="shared" si="0"/>
        <v>573.43624999999997</v>
      </c>
      <c r="F41" s="27"/>
      <c r="G41" s="115"/>
      <c r="H41" s="115"/>
      <c r="I41" s="27"/>
      <c r="J41" s="27"/>
    </row>
    <row r="42" spans="1:10" ht="15" thickBot="1" x14ac:dyDescent="0.25">
      <c r="A42" s="27"/>
      <c r="B42" s="283" t="s">
        <v>162</v>
      </c>
      <c r="C42" s="105">
        <v>530</v>
      </c>
      <c r="D42" s="105">
        <v>40.054054054054056</v>
      </c>
      <c r="E42" s="105">
        <f t="shared" si="0"/>
        <v>570.05405405405406</v>
      </c>
      <c r="F42" s="27"/>
      <c r="G42" s="115"/>
      <c r="H42" s="115"/>
      <c r="I42" s="27"/>
      <c r="J42" s="27"/>
    </row>
    <row r="43" spans="1:10" ht="15" thickBot="1" x14ac:dyDescent="0.25">
      <c r="A43" s="27"/>
      <c r="B43" s="283" t="s">
        <v>163</v>
      </c>
      <c r="C43" s="104">
        <v>813.63149999999996</v>
      </c>
      <c r="D43" s="104">
        <v>57.914999999999999</v>
      </c>
      <c r="E43" s="104">
        <f t="shared" si="0"/>
        <v>871.54649999999992</v>
      </c>
      <c r="F43" s="27"/>
      <c r="G43" s="125"/>
      <c r="H43" s="125"/>
      <c r="I43" s="125"/>
      <c r="J43" s="27"/>
    </row>
    <row r="44" spans="1:10" ht="13.9" customHeight="1" thickBot="1" x14ac:dyDescent="0.25">
      <c r="A44" s="27"/>
      <c r="B44" s="283" t="s">
        <v>164</v>
      </c>
      <c r="C44" s="105">
        <v>1020</v>
      </c>
      <c r="D44" s="105">
        <v>154.44</v>
      </c>
      <c r="E44" s="105">
        <f t="shared" si="0"/>
        <v>1174.44</v>
      </c>
      <c r="F44" s="27"/>
      <c r="G44" s="125"/>
      <c r="H44" s="125"/>
      <c r="I44" s="125"/>
      <c r="J44" s="27"/>
    </row>
    <row r="45" spans="1:10" ht="15" thickBot="1" x14ac:dyDescent="0.25">
      <c r="A45" s="27"/>
      <c r="B45" s="283" t="s">
        <v>165</v>
      </c>
      <c r="C45" s="104">
        <v>1200</v>
      </c>
      <c r="D45" s="104">
        <v>142.56</v>
      </c>
      <c r="E45" s="104">
        <f t="shared" si="0"/>
        <v>1342.56</v>
      </c>
      <c r="F45" s="27"/>
      <c r="G45" s="125" t="s">
        <v>1206</v>
      </c>
      <c r="H45" s="125"/>
      <c r="I45" s="125"/>
      <c r="J45" s="27"/>
    </row>
    <row r="46" spans="1:10" ht="15" thickBot="1" x14ac:dyDescent="0.25">
      <c r="A46" s="27"/>
      <c r="B46" s="283" t="s">
        <v>166</v>
      </c>
      <c r="C46" s="105">
        <v>530</v>
      </c>
      <c r="D46" s="105">
        <v>123.55200000000001</v>
      </c>
      <c r="E46" s="105">
        <f t="shared" si="0"/>
        <v>653.55200000000002</v>
      </c>
      <c r="F46" s="27"/>
      <c r="G46" s="125" t="s">
        <v>1207</v>
      </c>
      <c r="H46" s="116"/>
      <c r="I46" s="27"/>
      <c r="J46" s="27"/>
    </row>
    <row r="47" spans="1:10" ht="15" thickBot="1" x14ac:dyDescent="0.25">
      <c r="A47" s="27"/>
      <c r="B47" s="283" t="s">
        <v>167</v>
      </c>
      <c r="C47" s="104">
        <v>820</v>
      </c>
      <c r="D47" s="104">
        <v>132.37714285714284</v>
      </c>
      <c r="E47" s="104">
        <f t="shared" si="0"/>
        <v>952.37714285714287</v>
      </c>
      <c r="F47" s="27"/>
      <c r="G47" s="125" t="s">
        <v>1208</v>
      </c>
      <c r="H47" s="115"/>
      <c r="I47" s="27"/>
      <c r="J47" s="27"/>
    </row>
    <row r="48" spans="1:10" ht="15" thickBot="1" x14ac:dyDescent="0.25">
      <c r="A48" s="27"/>
      <c r="B48" s="283" t="s">
        <v>168</v>
      </c>
      <c r="C48" s="105">
        <v>460</v>
      </c>
      <c r="D48" s="105">
        <v>84.685714285714297</v>
      </c>
      <c r="E48" s="105">
        <f t="shared" si="0"/>
        <v>544.68571428571431</v>
      </c>
      <c r="F48" s="27"/>
      <c r="G48" s="114"/>
      <c r="H48" s="116"/>
      <c r="I48" s="27"/>
      <c r="J48" s="27"/>
    </row>
    <row r="49" spans="1:10" ht="15" thickBot="1" x14ac:dyDescent="0.25">
      <c r="A49" s="27"/>
      <c r="B49" s="283" t="s">
        <v>169</v>
      </c>
      <c r="C49" s="104">
        <v>397.26749999999998</v>
      </c>
      <c r="D49" s="104">
        <v>76.440000000000012</v>
      </c>
      <c r="E49" s="104">
        <f t="shared" si="0"/>
        <v>473.70749999999998</v>
      </c>
      <c r="F49" s="27"/>
      <c r="G49" s="114"/>
      <c r="H49" s="115"/>
      <c r="I49" s="27"/>
      <c r="J49" s="27"/>
    </row>
    <row r="50" spans="1:10" ht="15" thickBot="1" x14ac:dyDescent="0.25">
      <c r="A50" s="27"/>
      <c r="B50" s="283" t="s">
        <v>170</v>
      </c>
      <c r="C50" s="105">
        <v>688.80937499999993</v>
      </c>
      <c r="D50" s="105">
        <v>111.14999999999999</v>
      </c>
      <c r="E50" s="105">
        <f t="shared" si="0"/>
        <v>799.95937499999991</v>
      </c>
      <c r="F50" s="27"/>
      <c r="G50" s="114"/>
      <c r="H50" s="116"/>
      <c r="I50" s="27"/>
      <c r="J50" s="27"/>
    </row>
    <row r="51" spans="1:10" ht="15" thickBot="1" x14ac:dyDescent="0.25">
      <c r="A51" s="27"/>
      <c r="B51" s="283" t="s">
        <v>171</v>
      </c>
      <c r="C51" s="104">
        <v>590</v>
      </c>
      <c r="D51" s="104">
        <v>118.56</v>
      </c>
      <c r="E51" s="104">
        <f t="shared" si="0"/>
        <v>708.56</v>
      </c>
      <c r="F51" s="27"/>
      <c r="G51" s="114"/>
      <c r="H51" s="115"/>
      <c r="I51" s="27"/>
      <c r="J51" s="27"/>
    </row>
    <row r="52" spans="1:10" ht="15" thickBot="1" x14ac:dyDescent="0.25">
      <c r="A52" s="27"/>
      <c r="B52" s="283" t="s">
        <v>172</v>
      </c>
      <c r="C52" s="105">
        <v>570</v>
      </c>
      <c r="D52" s="105">
        <v>111.14999999999999</v>
      </c>
      <c r="E52" s="105">
        <f t="shared" si="0"/>
        <v>681.15</v>
      </c>
      <c r="F52" s="27"/>
      <c r="G52" s="125"/>
      <c r="H52" s="116"/>
      <c r="I52" s="27"/>
      <c r="J52" s="27"/>
    </row>
    <row r="53" spans="1:10" ht="15" thickBot="1" x14ac:dyDescent="0.25">
      <c r="A53" s="27"/>
      <c r="B53" s="283" t="s">
        <v>173</v>
      </c>
      <c r="C53" s="104">
        <v>617.72275862068966</v>
      </c>
      <c r="D53" s="104">
        <v>46.961379310344832</v>
      </c>
      <c r="E53" s="104">
        <f t="shared" si="0"/>
        <v>664.68413793103446</v>
      </c>
      <c r="F53" s="27"/>
      <c r="G53" s="366"/>
      <c r="H53" s="366"/>
      <c r="I53" s="366"/>
      <c r="J53" s="27"/>
    </row>
    <row r="54" spans="1:10" ht="15" thickBot="1" x14ac:dyDescent="0.25">
      <c r="A54" s="27"/>
      <c r="B54" s="283" t="s">
        <v>263</v>
      </c>
      <c r="C54" s="105">
        <v>652.97571428571416</v>
      </c>
      <c r="D54" s="105">
        <v>49.641428571428563</v>
      </c>
      <c r="E54" s="105">
        <f t="shared" si="0"/>
        <v>702.61714285714277</v>
      </c>
      <c r="F54" s="27"/>
      <c r="G54" s="114"/>
      <c r="H54" s="116"/>
      <c r="I54" s="27"/>
      <c r="J54" s="27"/>
    </row>
    <row r="55" spans="1:10" ht="15" thickBot="1" x14ac:dyDescent="0.25">
      <c r="A55" s="27"/>
      <c r="B55" s="283" t="s">
        <v>264</v>
      </c>
      <c r="C55" s="104">
        <v>410.38274999999993</v>
      </c>
      <c r="D55" s="104">
        <v>28.372499999999999</v>
      </c>
      <c r="E55" s="104">
        <f t="shared" si="0"/>
        <v>438.75524999999993</v>
      </c>
      <c r="F55" s="27"/>
      <c r="G55" s="114"/>
      <c r="H55" s="115"/>
      <c r="I55" s="27"/>
      <c r="J55" s="27"/>
    </row>
    <row r="56" spans="1:10" ht="15" thickBot="1" x14ac:dyDescent="0.25">
      <c r="A56" s="27"/>
      <c r="B56" s="283" t="s">
        <v>175</v>
      </c>
      <c r="C56" s="105">
        <v>887.18142857142846</v>
      </c>
      <c r="D56" s="105">
        <v>45.822857142857131</v>
      </c>
      <c r="E56" s="105">
        <f t="shared" si="0"/>
        <v>933.00428571428563</v>
      </c>
      <c r="F56" s="27"/>
      <c r="G56" s="114"/>
      <c r="H56" s="116"/>
      <c r="I56" s="27"/>
      <c r="J56" s="27"/>
    </row>
    <row r="57" spans="1:10" ht="15" thickBot="1" x14ac:dyDescent="0.25">
      <c r="A57" s="27"/>
      <c r="B57" s="283" t="s">
        <v>176</v>
      </c>
      <c r="C57" s="104">
        <v>1000</v>
      </c>
      <c r="D57" s="104">
        <v>45.822857142857131</v>
      </c>
      <c r="E57" s="104">
        <f t="shared" si="0"/>
        <v>1045.8228571428572</v>
      </c>
      <c r="F57" s="27"/>
      <c r="G57" s="114"/>
      <c r="H57" s="115"/>
      <c r="I57" s="27"/>
      <c r="J57" s="27"/>
    </row>
    <row r="58" spans="1:10" ht="15" thickBot="1" x14ac:dyDescent="0.25">
      <c r="A58" s="27"/>
      <c r="B58" s="283" t="s">
        <v>177</v>
      </c>
      <c r="C58" s="105">
        <v>955.86479999999995</v>
      </c>
      <c r="D58" s="105">
        <v>42.768000000000001</v>
      </c>
      <c r="E58" s="105">
        <f t="shared" si="0"/>
        <v>998.63279999999997</v>
      </c>
      <c r="F58" s="27"/>
      <c r="G58" s="114"/>
      <c r="H58" s="116"/>
      <c r="I58" s="27"/>
      <c r="J58" s="27"/>
    </row>
    <row r="59" spans="1:10" ht="15" thickBot="1" x14ac:dyDescent="0.25">
      <c r="A59" s="27"/>
      <c r="B59" s="283" t="s">
        <v>1214</v>
      </c>
      <c r="C59" s="104">
        <v>940.2</v>
      </c>
      <c r="D59" s="104">
        <v>73.400000000000006</v>
      </c>
      <c r="E59" s="104">
        <f t="shared" si="0"/>
        <v>1013.6</v>
      </c>
      <c r="F59" s="27"/>
      <c r="G59" s="114"/>
      <c r="H59" s="115"/>
      <c r="I59" s="27"/>
      <c r="J59" s="27"/>
    </row>
    <row r="60" spans="1:10" ht="15" thickBot="1" x14ac:dyDescent="0.25">
      <c r="A60" s="27"/>
      <c r="B60" s="283" t="s">
        <v>1215</v>
      </c>
      <c r="C60" s="105">
        <v>1442</v>
      </c>
      <c r="D60" s="105">
        <v>49.8</v>
      </c>
      <c r="E60" s="105">
        <f t="shared" si="0"/>
        <v>1491.8</v>
      </c>
      <c r="F60" s="27"/>
      <c r="G60" s="114"/>
      <c r="H60" s="116"/>
      <c r="I60" s="27"/>
      <c r="J60" s="27"/>
    </row>
    <row r="61" spans="1:10" ht="15" thickBot="1" x14ac:dyDescent="0.25">
      <c r="A61" s="27"/>
      <c r="B61" s="283" t="s">
        <v>180</v>
      </c>
      <c r="C61" s="104">
        <v>1400</v>
      </c>
      <c r="D61" s="104">
        <v>45.85846153846154</v>
      </c>
      <c r="E61" s="104">
        <f t="shared" si="0"/>
        <v>1445.8584615384616</v>
      </c>
      <c r="F61" s="27"/>
      <c r="G61" s="114"/>
      <c r="H61" s="115"/>
      <c r="I61" s="27"/>
      <c r="J61" s="27"/>
    </row>
    <row r="62" spans="1:10" ht="15" thickBot="1" x14ac:dyDescent="0.25">
      <c r="A62" s="27"/>
      <c r="B62" s="283" t="s">
        <v>181</v>
      </c>
      <c r="C62" s="105">
        <v>1400</v>
      </c>
      <c r="D62" s="105">
        <v>45.85846153846154</v>
      </c>
      <c r="E62" s="105">
        <f t="shared" si="0"/>
        <v>1445.8584615384616</v>
      </c>
      <c r="F62" s="27"/>
      <c r="G62" s="114"/>
      <c r="H62" s="116"/>
      <c r="I62" s="27"/>
      <c r="J62" s="27"/>
    </row>
    <row r="63" spans="1:10" ht="17.25" thickBot="1" x14ac:dyDescent="0.25">
      <c r="A63" s="27"/>
      <c r="B63" s="283" t="s">
        <v>1259</v>
      </c>
      <c r="C63" s="104">
        <v>1442</v>
      </c>
      <c r="D63" s="104">
        <v>49.8</v>
      </c>
      <c r="E63" s="104">
        <f t="shared" si="0"/>
        <v>1491.8</v>
      </c>
      <c r="F63" s="27"/>
      <c r="G63" s="114"/>
      <c r="H63" s="115"/>
      <c r="I63" s="27"/>
      <c r="J63" s="27"/>
    </row>
    <row r="64" spans="1:10" ht="15" thickBot="1" x14ac:dyDescent="0.25">
      <c r="A64" s="27"/>
      <c r="B64" s="283" t="s">
        <v>182</v>
      </c>
      <c r="C64" s="105">
        <v>1400</v>
      </c>
      <c r="D64" s="105">
        <v>48.350769230769231</v>
      </c>
      <c r="E64" s="105">
        <f t="shared" si="0"/>
        <v>1448.3507692307692</v>
      </c>
      <c r="F64" s="27"/>
      <c r="G64" s="114"/>
      <c r="H64" s="116"/>
      <c r="I64" s="27"/>
      <c r="J64" s="27"/>
    </row>
    <row r="65" spans="1:10" ht="15" thickBot="1" x14ac:dyDescent="0.25">
      <c r="A65" s="27"/>
      <c r="B65" s="283" t="s">
        <v>183</v>
      </c>
      <c r="C65" s="104">
        <v>940.2</v>
      </c>
      <c r="D65" s="104">
        <v>73.400000000000006</v>
      </c>
      <c r="E65" s="104">
        <f t="shared" si="0"/>
        <v>1013.6</v>
      </c>
      <c r="F65" s="27"/>
      <c r="G65" s="114"/>
      <c r="H65" s="115"/>
      <c r="I65" s="27"/>
      <c r="J65" s="27"/>
    </row>
    <row r="66" spans="1:10" ht="15" thickBot="1" x14ac:dyDescent="0.25">
      <c r="A66" s="27"/>
      <c r="B66" s="283" t="s">
        <v>248</v>
      </c>
      <c r="C66" s="105">
        <v>0</v>
      </c>
      <c r="D66" s="105">
        <v>0</v>
      </c>
      <c r="E66" s="105">
        <f t="shared" si="0"/>
        <v>0</v>
      </c>
      <c r="F66" s="27"/>
      <c r="G66" s="114"/>
      <c r="H66" s="116"/>
      <c r="I66" s="27"/>
      <c r="J66" s="27"/>
    </row>
    <row r="67" spans="1:10" ht="15" thickBot="1" x14ac:dyDescent="0.25">
      <c r="A67" s="27"/>
      <c r="B67" s="283" t="s">
        <v>223</v>
      </c>
      <c r="C67" s="104">
        <v>0</v>
      </c>
      <c r="D67" s="104">
        <v>0</v>
      </c>
      <c r="E67" s="104">
        <f t="shared" si="0"/>
        <v>0</v>
      </c>
      <c r="F67" s="27"/>
      <c r="G67" s="114"/>
      <c r="H67" s="115"/>
      <c r="I67" s="27"/>
      <c r="J67" s="27"/>
    </row>
    <row r="68" spans="1:10" ht="15" thickBot="1" x14ac:dyDescent="0.25">
      <c r="A68" s="27"/>
      <c r="B68" s="283" t="s">
        <v>224</v>
      </c>
      <c r="C68" s="105">
        <v>0</v>
      </c>
      <c r="D68" s="105">
        <v>0</v>
      </c>
      <c r="E68" s="105">
        <f t="shared" si="0"/>
        <v>0</v>
      </c>
      <c r="F68" s="27"/>
      <c r="G68" s="114"/>
      <c r="H68" s="116"/>
      <c r="I68" s="27"/>
      <c r="J68" s="27"/>
    </row>
    <row r="69" spans="1:10" x14ac:dyDescent="0.2">
      <c r="A69" s="27"/>
      <c r="B69" s="27"/>
      <c r="C69" s="27"/>
      <c r="D69" s="27"/>
      <c r="E69" s="27"/>
      <c r="F69" s="27"/>
      <c r="G69" s="27"/>
      <c r="H69" s="27"/>
      <c r="I69" s="27"/>
      <c r="J69" s="27"/>
    </row>
    <row r="70" spans="1:10" x14ac:dyDescent="0.2">
      <c r="A70" s="27"/>
      <c r="B70" s="44" t="s">
        <v>537</v>
      </c>
      <c r="C70" s="27"/>
      <c r="D70" s="27"/>
      <c r="E70" s="27"/>
      <c r="F70" s="27"/>
      <c r="G70" s="27"/>
      <c r="H70" s="27"/>
      <c r="I70" s="27"/>
      <c r="J70" s="27"/>
    </row>
    <row r="71" spans="1:10" x14ac:dyDescent="0.2">
      <c r="A71" s="27"/>
      <c r="B71" s="44" t="s">
        <v>1199</v>
      </c>
      <c r="C71" s="27"/>
      <c r="D71" s="27"/>
      <c r="E71" s="27"/>
      <c r="F71" s="27"/>
      <c r="G71" s="27"/>
      <c r="H71" s="27"/>
      <c r="I71" s="27"/>
      <c r="J71" s="27"/>
    </row>
    <row r="72" spans="1:10" x14ac:dyDescent="0.2">
      <c r="H72" s="89"/>
    </row>
    <row r="73" spans="1:10" x14ac:dyDescent="0.2">
      <c r="H73" s="89"/>
    </row>
    <row r="74" spans="1:10" x14ac:dyDescent="0.2">
      <c r="H74" s="89"/>
    </row>
    <row r="75" spans="1:10" x14ac:dyDescent="0.2">
      <c r="H75" s="89"/>
    </row>
    <row r="76" spans="1:10" x14ac:dyDescent="0.2">
      <c r="H76" s="89"/>
    </row>
    <row r="77" spans="1:10" x14ac:dyDescent="0.2">
      <c r="H77" s="89"/>
    </row>
    <row r="78" spans="1:10" x14ac:dyDescent="0.2">
      <c r="H78" s="89"/>
    </row>
    <row r="79" spans="1:10" x14ac:dyDescent="0.2">
      <c r="H79" s="89"/>
    </row>
    <row r="80" spans="1:10" x14ac:dyDescent="0.2">
      <c r="H80" s="89"/>
    </row>
    <row r="81" spans="8:8" x14ac:dyDescent="0.2">
      <c r="H81" s="89"/>
    </row>
    <row r="82" spans="8:8" x14ac:dyDescent="0.2">
      <c r="H82" s="89"/>
    </row>
    <row r="83" spans="8:8" x14ac:dyDescent="0.2">
      <c r="H83" s="89"/>
    </row>
    <row r="84" spans="8:8" x14ac:dyDescent="0.2">
      <c r="H84" s="89"/>
    </row>
    <row r="85" spans="8:8" x14ac:dyDescent="0.2">
      <c r="H85" s="89"/>
    </row>
    <row r="86" spans="8:8" x14ac:dyDescent="0.2">
      <c r="H86" s="89"/>
    </row>
    <row r="87" spans="8:8" x14ac:dyDescent="0.2">
      <c r="H87" s="89"/>
    </row>
    <row r="88" spans="8:8" x14ac:dyDescent="0.2">
      <c r="H88" s="89"/>
    </row>
    <row r="89" spans="8:8" x14ac:dyDescent="0.2">
      <c r="H89" s="89"/>
    </row>
    <row r="90" spans="8:8" x14ac:dyDescent="0.2">
      <c r="H90" s="89"/>
    </row>
    <row r="91" spans="8:8" x14ac:dyDescent="0.2">
      <c r="H91" s="89"/>
    </row>
    <row r="92" spans="8:8" x14ac:dyDescent="0.2">
      <c r="H92" s="89"/>
    </row>
    <row r="93" spans="8:8" x14ac:dyDescent="0.2">
      <c r="H93" s="89"/>
    </row>
    <row r="94" spans="8:8" x14ac:dyDescent="0.2">
      <c r="H94" s="89"/>
    </row>
    <row r="95" spans="8:8" x14ac:dyDescent="0.2">
      <c r="H95" s="89"/>
    </row>
    <row r="96" spans="8:8" x14ac:dyDescent="0.2">
      <c r="H96" s="89"/>
    </row>
    <row r="112" spans="3:4" x14ac:dyDescent="0.2">
      <c r="C112" s="91"/>
      <c r="D112" s="91"/>
    </row>
    <row r="113" spans="3:4" x14ac:dyDescent="0.2">
      <c r="C113" s="91"/>
      <c r="D113" s="91"/>
    </row>
    <row r="114" spans="3:4" x14ac:dyDescent="0.2">
      <c r="C114" s="91"/>
      <c r="D114" s="91"/>
    </row>
    <row r="115" spans="3:4" x14ac:dyDescent="0.2">
      <c r="C115" s="91"/>
      <c r="D115" s="91"/>
    </row>
    <row r="116" spans="3:4" x14ac:dyDescent="0.2">
      <c r="C116" s="91"/>
      <c r="D116" s="91"/>
    </row>
    <row r="117" spans="3:4" x14ac:dyDescent="0.2">
      <c r="C117" s="91"/>
      <c r="D117" s="91"/>
    </row>
    <row r="118" spans="3:4" x14ac:dyDescent="0.2">
      <c r="C118" s="91"/>
      <c r="D118" s="91"/>
    </row>
    <row r="119" spans="3:4" x14ac:dyDescent="0.2">
      <c r="C119" s="91"/>
      <c r="D119" s="91"/>
    </row>
    <row r="120" spans="3:4" x14ac:dyDescent="0.2">
      <c r="C120" s="91"/>
      <c r="D120" s="91"/>
    </row>
    <row r="121" spans="3:4" x14ac:dyDescent="0.2">
      <c r="C121" s="91"/>
      <c r="D121" s="91"/>
    </row>
    <row r="122" spans="3:4" x14ac:dyDescent="0.2">
      <c r="C122" s="91"/>
      <c r="D122" s="91"/>
    </row>
    <row r="123" spans="3:4" x14ac:dyDescent="0.2">
      <c r="C123" s="91"/>
      <c r="D123" s="91"/>
    </row>
    <row r="124" spans="3:4" x14ac:dyDescent="0.2">
      <c r="C124" s="91"/>
      <c r="D124" s="91"/>
    </row>
    <row r="125" spans="3:4" x14ac:dyDescent="0.2">
      <c r="C125" s="91"/>
      <c r="D125" s="91"/>
    </row>
    <row r="126" spans="3:4" x14ac:dyDescent="0.2">
      <c r="C126" s="91"/>
      <c r="D126" s="91"/>
    </row>
    <row r="127" spans="3:4" x14ac:dyDescent="0.2">
      <c r="C127" s="91"/>
      <c r="D127" s="91"/>
    </row>
    <row r="128" spans="3:4" x14ac:dyDescent="0.2">
      <c r="C128" s="91"/>
      <c r="D128" s="91"/>
    </row>
    <row r="129" spans="3:4" x14ac:dyDescent="0.2">
      <c r="C129" s="91"/>
      <c r="D129" s="91"/>
    </row>
    <row r="130" spans="3:4" x14ac:dyDescent="0.2">
      <c r="C130" s="91"/>
      <c r="D130" s="91"/>
    </row>
    <row r="131" spans="3:4" x14ac:dyDescent="0.2">
      <c r="C131" s="91"/>
      <c r="D131" s="91"/>
    </row>
    <row r="132" spans="3:4" x14ac:dyDescent="0.2">
      <c r="C132" s="91"/>
      <c r="D132" s="91"/>
    </row>
    <row r="133" spans="3:4" x14ac:dyDescent="0.2">
      <c r="C133" s="91"/>
      <c r="D133" s="91"/>
    </row>
    <row r="134" spans="3:4" x14ac:dyDescent="0.2">
      <c r="C134" s="91"/>
      <c r="D134" s="91"/>
    </row>
    <row r="135" spans="3:4" x14ac:dyDescent="0.2">
      <c r="C135" s="91"/>
      <c r="D135" s="91"/>
    </row>
    <row r="136" spans="3:4" x14ac:dyDescent="0.2">
      <c r="C136" s="91"/>
      <c r="D136" s="91"/>
    </row>
    <row r="137" spans="3:4" x14ac:dyDescent="0.2">
      <c r="C137" s="91"/>
      <c r="D137" s="91"/>
    </row>
    <row r="138" spans="3:4" x14ac:dyDescent="0.2">
      <c r="C138" s="91"/>
      <c r="D138" s="91"/>
    </row>
    <row r="139" spans="3:4" x14ac:dyDescent="0.2">
      <c r="C139" s="91"/>
      <c r="D139" s="91"/>
    </row>
    <row r="140" spans="3:4" x14ac:dyDescent="0.2">
      <c r="C140" s="91"/>
      <c r="D140" s="91"/>
    </row>
    <row r="141" spans="3:4" x14ac:dyDescent="0.2">
      <c r="C141" s="91"/>
      <c r="D141" s="91"/>
    </row>
    <row r="142" spans="3:4" x14ac:dyDescent="0.2">
      <c r="C142" s="91"/>
      <c r="D142" s="91"/>
    </row>
    <row r="143" spans="3:4" x14ac:dyDescent="0.2">
      <c r="C143" s="91"/>
      <c r="D143" s="91"/>
    </row>
    <row r="144" spans="3:4" x14ac:dyDescent="0.2">
      <c r="C144" s="91"/>
      <c r="D144" s="91"/>
    </row>
    <row r="145" spans="3:4" x14ac:dyDescent="0.2">
      <c r="C145" s="91"/>
      <c r="D145" s="91"/>
    </row>
    <row r="146" spans="3:4" x14ac:dyDescent="0.2">
      <c r="C146" s="91"/>
      <c r="D146" s="91"/>
    </row>
  </sheetData>
  <mergeCells count="1">
    <mergeCell ref="G53:I53"/>
  </mergeCells>
  <pageMargins left="0.7" right="0.7" top="0.75" bottom="0.75" header="0.3" footer="0.3"/>
  <pageSetup paperSize="9" orientation="portrait" verticalDpi="0" r:id="rId1"/>
  <rowBreaks count="1" manualBreakCount="1">
    <brk id="40" max="9"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2" tint="0.79998168889431442"/>
  </sheetPr>
  <dimension ref="A1:L148"/>
  <sheetViews>
    <sheetView zoomScaleNormal="100" workbookViewId="0"/>
  </sheetViews>
  <sheetFormatPr defaultColWidth="9" defaultRowHeight="12.75" x14ac:dyDescent="0.2"/>
  <cols>
    <col min="1" max="1" width="3.125" style="29" customWidth="1"/>
    <col min="2" max="2" width="21.375" style="29" customWidth="1"/>
    <col min="3" max="3" width="11.625" style="29" customWidth="1"/>
    <col min="4" max="4" width="3.125" style="29" customWidth="1"/>
    <col min="5" max="5" width="21.5" style="29" customWidth="1"/>
    <col min="6" max="6" width="11.625" style="29" customWidth="1"/>
    <col min="7" max="7" width="22" style="29" customWidth="1"/>
    <col min="8" max="8" width="3.125" style="29" customWidth="1"/>
    <col min="9" max="9" width="28.25" style="29" customWidth="1"/>
    <col min="10" max="10" width="11.625" style="29" customWidth="1"/>
    <col min="11" max="11" width="23.5" style="29" customWidth="1"/>
    <col min="12" max="12" width="3.125" style="29" customWidth="1"/>
    <col min="13" max="16384" width="9" style="29"/>
  </cols>
  <sheetData>
    <row r="1" spans="1:12" ht="15" x14ac:dyDescent="0.25">
      <c r="A1" s="155"/>
      <c r="B1" s="27"/>
      <c r="C1" s="27"/>
      <c r="D1" s="27"/>
      <c r="E1" s="27"/>
      <c r="F1" s="27"/>
      <c r="G1" s="27"/>
      <c r="H1" s="27"/>
      <c r="I1" s="27"/>
      <c r="J1" s="27"/>
      <c r="K1" s="27"/>
      <c r="L1" s="27"/>
    </row>
    <row r="2" spans="1:12" ht="20.25" thickBot="1" x14ac:dyDescent="0.35">
      <c r="A2" s="27"/>
      <c r="B2" s="340" t="s">
        <v>78</v>
      </c>
      <c r="C2" s="340"/>
      <c r="D2" s="27"/>
      <c r="E2" s="27"/>
      <c r="F2" s="27"/>
      <c r="G2" s="27"/>
      <c r="H2" s="27"/>
      <c r="I2" s="27"/>
      <c r="J2" s="27"/>
      <c r="K2" s="27"/>
      <c r="L2" s="27"/>
    </row>
    <row r="3" spans="1:12" ht="13.5" thickTop="1" x14ac:dyDescent="0.2">
      <c r="A3" s="27"/>
      <c r="B3" s="60" t="s">
        <v>1122</v>
      </c>
      <c r="C3" s="27"/>
      <c r="D3" s="27"/>
      <c r="E3" s="27"/>
      <c r="F3" s="27"/>
      <c r="G3" s="27"/>
      <c r="H3" s="27"/>
      <c r="I3" s="27"/>
      <c r="J3" s="27"/>
      <c r="K3" s="27"/>
      <c r="L3" s="27"/>
    </row>
    <row r="4" spans="1:12" x14ac:dyDescent="0.2">
      <c r="A4" s="27"/>
      <c r="B4" s="60" t="s">
        <v>1032</v>
      </c>
      <c r="C4" s="27"/>
      <c r="D4" s="27"/>
      <c r="E4" s="27"/>
      <c r="F4" s="27"/>
      <c r="G4" s="27"/>
      <c r="H4" s="27"/>
      <c r="I4" s="27"/>
      <c r="J4" s="27"/>
      <c r="K4" s="27"/>
      <c r="L4" s="27"/>
    </row>
    <row r="5" spans="1:12" x14ac:dyDescent="0.2">
      <c r="A5" s="27"/>
      <c r="B5" s="60"/>
      <c r="C5" s="27"/>
      <c r="D5" s="27"/>
      <c r="E5" s="27"/>
      <c r="F5" s="27"/>
      <c r="G5" s="27"/>
      <c r="H5" s="27"/>
      <c r="I5" s="27"/>
      <c r="J5" s="27"/>
      <c r="K5" s="27"/>
      <c r="L5" s="27"/>
    </row>
    <row r="6" spans="1:12" x14ac:dyDescent="0.2">
      <c r="A6" s="27"/>
      <c r="B6" s="27"/>
      <c r="C6" s="27"/>
      <c r="D6" s="27"/>
      <c r="E6" s="27"/>
      <c r="F6" s="27"/>
      <c r="G6" s="27"/>
      <c r="H6" s="27"/>
      <c r="I6" s="27"/>
      <c r="J6" s="27"/>
      <c r="K6" s="27"/>
      <c r="L6" s="27"/>
    </row>
    <row r="7" spans="1:12" ht="17.25" thickBot="1" x14ac:dyDescent="0.3">
      <c r="A7" s="27"/>
      <c r="B7" s="287" t="s">
        <v>86</v>
      </c>
      <c r="C7" s="27"/>
      <c r="D7" s="27"/>
      <c r="E7" s="287" t="s">
        <v>87</v>
      </c>
      <c r="F7" s="27"/>
      <c r="G7" s="27"/>
      <c r="H7" s="27"/>
      <c r="I7" s="287" t="s">
        <v>88</v>
      </c>
      <c r="J7" s="27"/>
      <c r="K7" s="27"/>
      <c r="L7" s="27"/>
    </row>
    <row r="8" spans="1:12" ht="33" customHeight="1" thickTop="1" thickBot="1" x14ac:dyDescent="0.25">
      <c r="A8" s="27"/>
      <c r="B8" s="281" t="s">
        <v>56</v>
      </c>
      <c r="C8" s="281" t="s">
        <v>79</v>
      </c>
      <c r="D8" s="27"/>
      <c r="E8" s="281" t="s">
        <v>56</v>
      </c>
      <c r="F8" s="281" t="s">
        <v>79</v>
      </c>
      <c r="G8" s="281" t="s">
        <v>225</v>
      </c>
      <c r="H8" s="27"/>
      <c r="I8" s="281" t="s">
        <v>56</v>
      </c>
      <c r="J8" s="281" t="s">
        <v>79</v>
      </c>
      <c r="K8" s="281" t="s">
        <v>225</v>
      </c>
      <c r="L8" s="27"/>
    </row>
    <row r="9" spans="1:12" ht="15" thickBot="1" x14ac:dyDescent="0.25">
      <c r="A9" s="27"/>
      <c r="B9" s="283" t="s">
        <v>81</v>
      </c>
      <c r="C9" s="110">
        <v>0.95199999999999996</v>
      </c>
      <c r="D9" s="27"/>
      <c r="E9" s="283" t="s">
        <v>409</v>
      </c>
      <c r="F9" s="111">
        <v>1.0016</v>
      </c>
      <c r="G9" s="97" t="s">
        <v>171</v>
      </c>
      <c r="H9" s="27"/>
      <c r="I9" s="283" t="s">
        <v>855</v>
      </c>
      <c r="J9" s="110">
        <v>0.94310000000000005</v>
      </c>
      <c r="K9" s="95" t="s">
        <v>246</v>
      </c>
      <c r="L9" s="27"/>
    </row>
    <row r="10" spans="1:12" ht="15" thickBot="1" x14ac:dyDescent="0.25">
      <c r="A10" s="27"/>
      <c r="B10" s="283" t="s">
        <v>82</v>
      </c>
      <c r="C10" s="111">
        <v>0.95320000000000005</v>
      </c>
      <c r="D10" s="27"/>
      <c r="E10" s="283" t="s">
        <v>408</v>
      </c>
      <c r="F10" s="110">
        <v>0.98309999999999997</v>
      </c>
      <c r="G10" s="95" t="s">
        <v>142</v>
      </c>
      <c r="H10" s="27"/>
      <c r="I10" s="283" t="s">
        <v>829</v>
      </c>
      <c r="J10" s="111">
        <v>0.94310000000000005</v>
      </c>
      <c r="K10" s="97" t="s">
        <v>246</v>
      </c>
      <c r="L10" s="27"/>
    </row>
    <row r="11" spans="1:12" ht="15" thickBot="1" x14ac:dyDescent="0.25">
      <c r="A11" s="27"/>
      <c r="B11" s="283" t="s">
        <v>83</v>
      </c>
      <c r="C11" s="110">
        <v>0.98199999999999998</v>
      </c>
      <c r="D11" s="27"/>
      <c r="E11" s="283" t="s">
        <v>410</v>
      </c>
      <c r="F11" s="111">
        <v>1.0009999999999999</v>
      </c>
      <c r="G11" s="97" t="s">
        <v>187</v>
      </c>
      <c r="H11" s="27"/>
      <c r="I11" s="283" t="s">
        <v>838</v>
      </c>
      <c r="J11" s="110">
        <v>1.2757000000000001</v>
      </c>
      <c r="K11" s="95" t="s">
        <v>227</v>
      </c>
      <c r="L11" s="27"/>
    </row>
    <row r="12" spans="1:12" ht="15" thickBot="1" x14ac:dyDescent="0.25">
      <c r="A12" s="27"/>
      <c r="B12" s="283" t="s">
        <v>84</v>
      </c>
      <c r="C12" s="111">
        <v>0.98460000000000003</v>
      </c>
      <c r="D12" s="27"/>
      <c r="E12" s="283" t="s">
        <v>411</v>
      </c>
      <c r="F12" s="110">
        <v>0.95089999999999997</v>
      </c>
      <c r="G12" s="95" t="s">
        <v>85</v>
      </c>
      <c r="H12" s="27"/>
      <c r="I12" s="283" t="s">
        <v>861</v>
      </c>
      <c r="J12" s="111">
        <v>0.8911</v>
      </c>
      <c r="K12" s="97" t="s">
        <v>219</v>
      </c>
      <c r="L12" s="27"/>
    </row>
    <row r="13" spans="1:12" ht="15" thickBot="1" x14ac:dyDescent="0.25">
      <c r="A13" s="27"/>
      <c r="B13" s="283" t="s">
        <v>85</v>
      </c>
      <c r="C13" s="110">
        <v>0.95089999999999997</v>
      </c>
      <c r="D13" s="27"/>
      <c r="E13" s="283" t="s">
        <v>412</v>
      </c>
      <c r="F13" s="111">
        <v>1.2757000000000001</v>
      </c>
      <c r="G13" s="97" t="s">
        <v>227</v>
      </c>
      <c r="H13" s="27"/>
      <c r="I13" s="283" t="s">
        <v>835</v>
      </c>
      <c r="J13" s="110">
        <v>0.95089999999999997</v>
      </c>
      <c r="K13" s="95" t="s">
        <v>85</v>
      </c>
      <c r="L13" s="27"/>
    </row>
    <row r="14" spans="1:12" ht="15" thickBot="1" x14ac:dyDescent="0.25">
      <c r="A14" s="27"/>
      <c r="B14" s="283" t="s">
        <v>89</v>
      </c>
      <c r="C14" s="111">
        <v>0.97250000000000003</v>
      </c>
      <c r="D14" s="27"/>
      <c r="E14" s="283" t="s">
        <v>413</v>
      </c>
      <c r="F14" s="110">
        <v>0.95089999999999997</v>
      </c>
      <c r="G14" s="95" t="s">
        <v>85</v>
      </c>
      <c r="H14" s="27"/>
      <c r="I14" s="283" t="s">
        <v>862</v>
      </c>
      <c r="J14" s="111">
        <v>0.8911</v>
      </c>
      <c r="K14" s="97" t="s">
        <v>219</v>
      </c>
      <c r="L14" s="27"/>
    </row>
    <row r="15" spans="1:12" ht="15" thickBot="1" x14ac:dyDescent="0.25">
      <c r="A15" s="27"/>
      <c r="B15" s="283" t="s">
        <v>90</v>
      </c>
      <c r="C15" s="110">
        <v>0.98450000000000004</v>
      </c>
      <c r="D15" s="27"/>
      <c r="E15" s="283" t="s">
        <v>414</v>
      </c>
      <c r="F15" s="111">
        <v>1.0238</v>
      </c>
      <c r="G15" s="97" t="s">
        <v>111</v>
      </c>
      <c r="H15" s="27"/>
      <c r="I15" s="283" t="s">
        <v>836</v>
      </c>
      <c r="J15" s="110">
        <v>0.97250000000000003</v>
      </c>
      <c r="K15" s="95" t="s">
        <v>89</v>
      </c>
      <c r="L15" s="27"/>
    </row>
    <row r="16" spans="1:12" ht="15" thickBot="1" x14ac:dyDescent="0.25">
      <c r="A16" s="27"/>
      <c r="B16" s="283" t="s">
        <v>91</v>
      </c>
      <c r="C16" s="111">
        <v>0.92349999999999999</v>
      </c>
      <c r="D16" s="27"/>
      <c r="E16" s="283" t="s">
        <v>415</v>
      </c>
      <c r="F16" s="110">
        <v>1.0019</v>
      </c>
      <c r="G16" s="95" t="s">
        <v>49</v>
      </c>
      <c r="H16" s="27"/>
      <c r="I16" s="283" t="s">
        <v>858</v>
      </c>
      <c r="J16" s="111">
        <v>0.9607</v>
      </c>
      <c r="K16" s="97" t="s">
        <v>149</v>
      </c>
      <c r="L16" s="27"/>
    </row>
    <row r="17" spans="1:12" ht="15" thickBot="1" x14ac:dyDescent="0.25">
      <c r="A17" s="27"/>
      <c r="B17" s="283" t="s">
        <v>92</v>
      </c>
      <c r="C17" s="110">
        <v>0.92110000000000003</v>
      </c>
      <c r="D17" s="27"/>
      <c r="E17" s="283" t="s">
        <v>634</v>
      </c>
      <c r="F17" s="111">
        <v>1.0019</v>
      </c>
      <c r="G17" s="97" t="s">
        <v>49</v>
      </c>
      <c r="H17" s="27"/>
      <c r="I17" s="283" t="s">
        <v>832</v>
      </c>
      <c r="J17" s="110">
        <v>0.9607</v>
      </c>
      <c r="K17" s="95" t="s">
        <v>149</v>
      </c>
      <c r="L17" s="27"/>
    </row>
    <row r="18" spans="1:12" ht="15" thickBot="1" x14ac:dyDescent="0.25">
      <c r="A18" s="27"/>
      <c r="B18" s="283" t="s">
        <v>94</v>
      </c>
      <c r="C18" s="111">
        <v>0.94310000000000005</v>
      </c>
      <c r="D18" s="27"/>
      <c r="E18" s="283" t="s">
        <v>416</v>
      </c>
      <c r="F18" s="110">
        <v>1.0472999999999999</v>
      </c>
      <c r="G18" s="95" t="s">
        <v>228</v>
      </c>
      <c r="H18" s="27"/>
      <c r="I18" s="283" t="s">
        <v>866</v>
      </c>
      <c r="J18" s="111">
        <v>1.0047999999999999</v>
      </c>
      <c r="K18" s="97" t="s">
        <v>239</v>
      </c>
      <c r="L18" s="27"/>
    </row>
    <row r="19" spans="1:12" ht="15" thickBot="1" x14ac:dyDescent="0.25">
      <c r="A19" s="27"/>
      <c r="B19" s="283" t="s">
        <v>93</v>
      </c>
      <c r="C19" s="110">
        <v>0.94020000000000004</v>
      </c>
      <c r="D19" s="27"/>
      <c r="E19" s="283" t="s">
        <v>417</v>
      </c>
      <c r="F19" s="111">
        <v>1.02</v>
      </c>
      <c r="G19" s="97" t="s">
        <v>262</v>
      </c>
      <c r="H19" s="27"/>
      <c r="I19" s="283" t="s">
        <v>847</v>
      </c>
      <c r="J19" s="110">
        <v>0.91720000000000002</v>
      </c>
      <c r="K19" s="95" t="s">
        <v>209</v>
      </c>
      <c r="L19" s="27"/>
    </row>
    <row r="20" spans="1:12" ht="15" thickBot="1" x14ac:dyDescent="0.25">
      <c r="A20" s="27"/>
      <c r="B20" s="283" t="s">
        <v>95</v>
      </c>
      <c r="C20" s="111">
        <v>0.96350000000000002</v>
      </c>
      <c r="D20" s="27"/>
      <c r="E20" s="283" t="s">
        <v>418</v>
      </c>
      <c r="F20" s="110">
        <v>1.0322</v>
      </c>
      <c r="G20" s="95" t="s">
        <v>226</v>
      </c>
      <c r="H20" s="27"/>
      <c r="I20" s="283" t="s">
        <v>857</v>
      </c>
      <c r="J20" s="111">
        <v>0.94310000000000005</v>
      </c>
      <c r="K20" s="97" t="s">
        <v>246</v>
      </c>
      <c r="L20" s="27"/>
    </row>
    <row r="21" spans="1:12" ht="15" thickBot="1" x14ac:dyDescent="0.25">
      <c r="A21" s="27"/>
      <c r="B21" s="283" t="s">
        <v>96</v>
      </c>
      <c r="C21" s="110">
        <v>0.97370000000000001</v>
      </c>
      <c r="D21" s="27"/>
      <c r="E21" s="283" t="s">
        <v>633</v>
      </c>
      <c r="F21" s="111">
        <v>1.0029999999999999</v>
      </c>
      <c r="G21" s="97" t="s">
        <v>262</v>
      </c>
      <c r="H21" s="27"/>
      <c r="I21" s="283" t="s">
        <v>831</v>
      </c>
      <c r="J21" s="110">
        <v>0.94310000000000005</v>
      </c>
      <c r="K21" s="95" t="s">
        <v>246</v>
      </c>
      <c r="L21" s="27"/>
    </row>
    <row r="22" spans="1:12" ht="15" thickBot="1" x14ac:dyDescent="0.25">
      <c r="A22" s="27"/>
      <c r="B22" s="283" t="s">
        <v>97</v>
      </c>
      <c r="C22" s="111">
        <v>0.93289999999999995</v>
      </c>
      <c r="D22" s="27"/>
      <c r="E22" s="283" t="s">
        <v>419</v>
      </c>
      <c r="F22" s="110">
        <v>0.98409999999999997</v>
      </c>
      <c r="G22" s="95" t="s">
        <v>207</v>
      </c>
      <c r="H22" s="27"/>
      <c r="I22" s="283" t="s">
        <v>841</v>
      </c>
      <c r="J22" s="111">
        <v>0.98860000000000003</v>
      </c>
      <c r="K22" s="97" t="s">
        <v>1309</v>
      </c>
      <c r="L22" s="27"/>
    </row>
    <row r="23" spans="1:12" ht="15" thickBot="1" x14ac:dyDescent="0.25">
      <c r="A23" s="27"/>
      <c r="B23" s="283" t="s">
        <v>98</v>
      </c>
      <c r="C23" s="110">
        <v>0.97119999999999995</v>
      </c>
      <c r="D23" s="27"/>
      <c r="E23" s="283" t="s">
        <v>386</v>
      </c>
      <c r="F23" s="111">
        <v>1.1321000000000001</v>
      </c>
      <c r="G23" s="97" t="s">
        <v>229</v>
      </c>
      <c r="H23" s="27"/>
      <c r="I23" s="283" t="s">
        <v>856</v>
      </c>
      <c r="J23" s="110">
        <v>1.0035000000000001</v>
      </c>
      <c r="K23" s="95" t="s">
        <v>153</v>
      </c>
      <c r="L23" s="27"/>
    </row>
    <row r="24" spans="1:12" ht="15" thickBot="1" x14ac:dyDescent="0.25">
      <c r="A24" s="27"/>
      <c r="B24" s="283" t="s">
        <v>99</v>
      </c>
      <c r="C24" s="111">
        <v>0.97130000000000005</v>
      </c>
      <c r="D24" s="27"/>
      <c r="E24" s="283" t="s">
        <v>387</v>
      </c>
      <c r="F24" s="110">
        <v>1.0374000000000001</v>
      </c>
      <c r="G24" s="95" t="s">
        <v>240</v>
      </c>
      <c r="H24" s="27"/>
      <c r="I24" s="283" t="s">
        <v>830</v>
      </c>
      <c r="J24" s="111">
        <v>1.0035000000000001</v>
      </c>
      <c r="K24" s="97" t="s">
        <v>153</v>
      </c>
      <c r="L24" s="27"/>
    </row>
    <row r="25" spans="1:12" ht="15" thickBot="1" x14ac:dyDescent="0.25">
      <c r="A25" s="27"/>
      <c r="B25" s="283" t="s">
        <v>100</v>
      </c>
      <c r="C25" s="110">
        <v>0.98009999999999997</v>
      </c>
      <c r="D25" s="27"/>
      <c r="E25" s="283" t="s">
        <v>390</v>
      </c>
      <c r="F25" s="111">
        <v>0.98309999999999997</v>
      </c>
      <c r="G25" s="97" t="s">
        <v>624</v>
      </c>
      <c r="H25" s="27"/>
      <c r="I25" s="283" t="s">
        <v>849</v>
      </c>
      <c r="J25" s="110">
        <v>0.90249999999999997</v>
      </c>
      <c r="K25" s="95" t="s">
        <v>216</v>
      </c>
      <c r="L25" s="27"/>
    </row>
    <row r="26" spans="1:12" ht="15" thickBot="1" x14ac:dyDescent="0.25">
      <c r="A26" s="27"/>
      <c r="B26" s="283" t="s">
        <v>101</v>
      </c>
      <c r="C26" s="111">
        <v>0.98009999999999997</v>
      </c>
      <c r="D26" s="27"/>
      <c r="E26" s="283" t="s">
        <v>391</v>
      </c>
      <c r="F26" s="110">
        <v>1.0457000000000001</v>
      </c>
      <c r="G26" s="95" t="s">
        <v>623</v>
      </c>
      <c r="H26" s="27"/>
      <c r="I26" s="283" t="s">
        <v>864</v>
      </c>
      <c r="J26" s="111">
        <v>1.0047999999999999</v>
      </c>
      <c r="K26" s="97" t="s">
        <v>239</v>
      </c>
      <c r="L26" s="27"/>
    </row>
    <row r="27" spans="1:12" ht="15" thickBot="1" x14ac:dyDescent="0.25">
      <c r="A27" s="27"/>
      <c r="B27" s="283" t="s">
        <v>102</v>
      </c>
      <c r="C27" s="110">
        <v>0.97019999999999995</v>
      </c>
      <c r="D27" s="27"/>
      <c r="E27" s="283" t="s">
        <v>392</v>
      </c>
      <c r="F27" s="111">
        <v>1.0125999999999999</v>
      </c>
      <c r="G27" s="97" t="s">
        <v>230</v>
      </c>
      <c r="H27" s="27"/>
      <c r="I27" s="283" t="s">
        <v>846</v>
      </c>
      <c r="J27" s="110">
        <v>0.98199999999999998</v>
      </c>
      <c r="K27" s="95" t="s">
        <v>557</v>
      </c>
      <c r="L27" s="27"/>
    </row>
    <row r="28" spans="1:12" ht="15" thickBot="1" x14ac:dyDescent="0.25">
      <c r="A28" s="27"/>
      <c r="B28" s="283" t="s">
        <v>103</v>
      </c>
      <c r="C28" s="111">
        <v>0.95579999999999998</v>
      </c>
      <c r="D28" s="27"/>
      <c r="E28" s="283" t="s">
        <v>393</v>
      </c>
      <c r="F28" s="110">
        <v>1.07</v>
      </c>
      <c r="G28" s="95" t="s">
        <v>241</v>
      </c>
      <c r="H28" s="27"/>
      <c r="I28" s="283" t="s">
        <v>843</v>
      </c>
      <c r="J28" s="111">
        <v>0.98199999999999998</v>
      </c>
      <c r="K28" s="97" t="s">
        <v>557</v>
      </c>
      <c r="L28" s="27"/>
    </row>
    <row r="29" spans="1:12" ht="15" thickBot="1" x14ac:dyDescent="0.25">
      <c r="A29" s="27"/>
      <c r="B29" s="283" t="s">
        <v>104</v>
      </c>
      <c r="C29" s="110">
        <v>1.0506</v>
      </c>
      <c r="D29" s="27"/>
      <c r="E29" s="283" t="s">
        <v>220</v>
      </c>
      <c r="F29" s="111">
        <v>0.97789999999999999</v>
      </c>
      <c r="G29" s="97" t="s">
        <v>231</v>
      </c>
      <c r="H29" s="27"/>
      <c r="I29" s="283" t="s">
        <v>840</v>
      </c>
      <c r="J29" s="110">
        <v>0.99970000000000003</v>
      </c>
      <c r="K29" s="95" t="s">
        <v>199</v>
      </c>
      <c r="L29" s="27"/>
    </row>
    <row r="30" spans="1:12" ht="15" thickBot="1" x14ac:dyDescent="0.25">
      <c r="A30" s="27"/>
      <c r="B30" s="283" t="s">
        <v>105</v>
      </c>
      <c r="C30" s="111">
        <v>0.96579999999999999</v>
      </c>
      <c r="D30" s="27"/>
      <c r="E30" s="283" t="s">
        <v>394</v>
      </c>
      <c r="F30" s="110">
        <v>0.99639999999999995</v>
      </c>
      <c r="G30" s="95" t="s">
        <v>177</v>
      </c>
      <c r="H30" s="27"/>
      <c r="I30" s="283" t="s">
        <v>1305</v>
      </c>
      <c r="J30" s="111">
        <v>0.98309999999999997</v>
      </c>
      <c r="K30" s="97" t="s">
        <v>218</v>
      </c>
      <c r="L30" s="27"/>
    </row>
    <row r="31" spans="1:12" ht="15" thickBot="1" x14ac:dyDescent="0.25">
      <c r="A31" s="27"/>
      <c r="B31" s="283" t="s">
        <v>467</v>
      </c>
      <c r="C31" s="110">
        <v>1.1054999999999999</v>
      </c>
      <c r="D31" s="27"/>
      <c r="E31" s="283" t="s">
        <v>395</v>
      </c>
      <c r="F31" s="111">
        <v>0.99639999999999995</v>
      </c>
      <c r="G31" s="97" t="s">
        <v>177</v>
      </c>
      <c r="H31" s="27"/>
      <c r="I31" s="283" t="s">
        <v>1306</v>
      </c>
      <c r="J31" s="110">
        <v>0.89639999999999997</v>
      </c>
      <c r="K31" s="95" t="s">
        <v>118</v>
      </c>
      <c r="L31" s="27"/>
    </row>
    <row r="32" spans="1:12" ht="15" thickBot="1" x14ac:dyDescent="0.25">
      <c r="A32" s="27"/>
      <c r="B32" s="283" t="s">
        <v>468</v>
      </c>
      <c r="C32" s="111">
        <v>0.8911</v>
      </c>
      <c r="D32" s="27"/>
      <c r="E32" s="283" t="s">
        <v>396</v>
      </c>
      <c r="F32" s="110">
        <v>0.98699999999999999</v>
      </c>
      <c r="G32" s="95" t="s">
        <v>232</v>
      </c>
      <c r="H32" s="27"/>
      <c r="I32" s="283" t="s">
        <v>1301</v>
      </c>
      <c r="J32" s="111">
        <v>1.0086999999999999</v>
      </c>
      <c r="K32" s="97" t="s">
        <v>145</v>
      </c>
      <c r="L32" s="27"/>
    </row>
    <row r="33" spans="1:12" ht="15" thickBot="1" x14ac:dyDescent="0.25">
      <c r="A33" s="27"/>
      <c r="B33" s="283" t="s">
        <v>107</v>
      </c>
      <c r="C33" s="110">
        <v>0.99309999999999998</v>
      </c>
      <c r="D33" s="27"/>
      <c r="E33" s="283" t="s">
        <v>397</v>
      </c>
      <c r="F33" s="111">
        <v>1.0125999999999999</v>
      </c>
      <c r="G33" s="97" t="s">
        <v>230</v>
      </c>
      <c r="H33" s="27"/>
      <c r="I33" s="283" t="s">
        <v>1302</v>
      </c>
      <c r="J33" s="110">
        <v>1.0019</v>
      </c>
      <c r="K33" s="95" t="s">
        <v>49</v>
      </c>
      <c r="L33" s="27"/>
    </row>
    <row r="34" spans="1:12" ht="15" thickBot="1" x14ac:dyDescent="0.25">
      <c r="A34" s="27"/>
      <c r="B34" s="283" t="s">
        <v>108</v>
      </c>
      <c r="C34" s="111">
        <v>1.0356000000000001</v>
      </c>
      <c r="D34" s="27"/>
      <c r="E34" s="283" t="s">
        <v>398</v>
      </c>
      <c r="F34" s="110">
        <v>1.1068</v>
      </c>
      <c r="G34" s="95" t="s">
        <v>233</v>
      </c>
      <c r="H34" s="27"/>
      <c r="I34" s="283" t="s">
        <v>850</v>
      </c>
      <c r="J34" s="111">
        <v>0.9133</v>
      </c>
      <c r="K34" s="97" t="s">
        <v>215</v>
      </c>
      <c r="L34" s="27"/>
    </row>
    <row r="35" spans="1:12" ht="15" thickBot="1" x14ac:dyDescent="0.25">
      <c r="A35" s="27"/>
      <c r="B35" s="283" t="s">
        <v>109</v>
      </c>
      <c r="C35" s="110">
        <v>1.0356000000000001</v>
      </c>
      <c r="D35" s="27"/>
      <c r="E35" s="283" t="s">
        <v>399</v>
      </c>
      <c r="F35" s="111">
        <v>1.0754999999999999</v>
      </c>
      <c r="G35" s="97" t="s">
        <v>234</v>
      </c>
      <c r="H35" s="27"/>
      <c r="I35" s="283" t="s">
        <v>853</v>
      </c>
      <c r="J35" s="110">
        <v>1.0035000000000001</v>
      </c>
      <c r="K35" s="95" t="s">
        <v>153</v>
      </c>
      <c r="L35" s="27"/>
    </row>
    <row r="36" spans="1:12" ht="15" thickBot="1" x14ac:dyDescent="0.25">
      <c r="A36" s="27"/>
      <c r="B36" s="283" t="s">
        <v>110</v>
      </c>
      <c r="C36" s="111">
        <v>1.0155000000000001</v>
      </c>
      <c r="D36" s="27"/>
      <c r="E36" s="283" t="s">
        <v>400</v>
      </c>
      <c r="F36" s="110">
        <v>1.1068</v>
      </c>
      <c r="G36" s="95" t="s">
        <v>233</v>
      </c>
      <c r="H36" s="27"/>
      <c r="I36" s="283" t="s">
        <v>828</v>
      </c>
      <c r="J36" s="111">
        <v>1.0541</v>
      </c>
      <c r="K36" s="97" t="s">
        <v>555</v>
      </c>
      <c r="L36" s="27"/>
    </row>
    <row r="37" spans="1:12" ht="15" thickBot="1" x14ac:dyDescent="0.25">
      <c r="A37" s="27"/>
      <c r="B37" s="283" t="s">
        <v>111</v>
      </c>
      <c r="C37" s="110">
        <v>1.0238</v>
      </c>
      <c r="D37" s="27"/>
      <c r="E37" s="283" t="s">
        <v>401</v>
      </c>
      <c r="F37" s="111">
        <v>1.1068</v>
      </c>
      <c r="G37" s="97" t="s">
        <v>233</v>
      </c>
      <c r="H37" s="27"/>
      <c r="I37" s="283" t="s">
        <v>859</v>
      </c>
      <c r="J37" s="110">
        <v>0.8911</v>
      </c>
      <c r="K37" s="95" t="s">
        <v>219</v>
      </c>
      <c r="L37" s="27"/>
    </row>
    <row r="38" spans="1:12" ht="15" thickBot="1" x14ac:dyDescent="0.25">
      <c r="A38" s="27"/>
      <c r="B38" s="283" t="s">
        <v>112</v>
      </c>
      <c r="C38" s="111">
        <v>1.0181</v>
      </c>
      <c r="D38" s="27"/>
      <c r="E38" s="283" t="s">
        <v>402</v>
      </c>
      <c r="F38" s="110">
        <v>1.1068</v>
      </c>
      <c r="G38" s="95" t="s">
        <v>233</v>
      </c>
      <c r="H38" s="27"/>
      <c r="I38" s="283" t="s">
        <v>833</v>
      </c>
      <c r="J38" s="111">
        <v>0.90200000000000002</v>
      </c>
      <c r="K38" s="97" t="s">
        <v>556</v>
      </c>
      <c r="L38" s="27"/>
    </row>
    <row r="39" spans="1:12" ht="15" thickBot="1" x14ac:dyDescent="0.25">
      <c r="A39" s="27"/>
      <c r="B39" s="283" t="s">
        <v>113</v>
      </c>
      <c r="C39" s="110">
        <v>0.99350000000000005</v>
      </c>
      <c r="D39" s="27"/>
      <c r="E39" s="283" t="s">
        <v>403</v>
      </c>
      <c r="F39" s="111">
        <v>1.0038</v>
      </c>
      <c r="G39" s="97" t="s">
        <v>235</v>
      </c>
      <c r="H39" s="27"/>
      <c r="I39" s="283" t="s">
        <v>851</v>
      </c>
      <c r="J39" s="110">
        <v>0.90249999999999997</v>
      </c>
      <c r="K39" s="95" t="s">
        <v>216</v>
      </c>
      <c r="L39" s="27"/>
    </row>
    <row r="40" spans="1:12" ht="15" thickBot="1" x14ac:dyDescent="0.25">
      <c r="A40" s="27"/>
      <c r="B40" s="283" t="s">
        <v>114</v>
      </c>
      <c r="C40" s="111">
        <v>0.92130000000000001</v>
      </c>
      <c r="D40" s="27"/>
      <c r="E40" s="283" t="s">
        <v>221</v>
      </c>
      <c r="F40" s="110">
        <v>0.99360000000000004</v>
      </c>
      <c r="G40" s="95" t="s">
        <v>236</v>
      </c>
      <c r="H40" s="27"/>
      <c r="I40" s="283" t="s">
        <v>860</v>
      </c>
      <c r="J40" s="111">
        <v>0.8911</v>
      </c>
      <c r="K40" s="97" t="s">
        <v>219</v>
      </c>
      <c r="L40" s="27"/>
    </row>
    <row r="41" spans="1:12" ht="15" thickBot="1" x14ac:dyDescent="0.25">
      <c r="A41" s="27"/>
      <c r="B41" s="283" t="s">
        <v>115</v>
      </c>
      <c r="C41" s="110">
        <v>0.93720000000000003</v>
      </c>
      <c r="D41" s="27"/>
      <c r="E41" s="283" t="s">
        <v>632</v>
      </c>
      <c r="F41" s="111">
        <v>1.0125999999999999</v>
      </c>
      <c r="G41" s="97" t="s">
        <v>230</v>
      </c>
      <c r="H41" s="27"/>
      <c r="I41" s="283" t="s">
        <v>834</v>
      </c>
      <c r="J41" s="110">
        <v>0.90200000000000002</v>
      </c>
      <c r="K41" s="95" t="s">
        <v>556</v>
      </c>
      <c r="L41" s="27"/>
    </row>
    <row r="42" spans="1:12" ht="15" thickBot="1" x14ac:dyDescent="0.25">
      <c r="A42" s="27"/>
      <c r="B42" s="283" t="s">
        <v>116</v>
      </c>
      <c r="C42" s="111">
        <v>0.96960000000000002</v>
      </c>
      <c r="D42" s="27"/>
      <c r="E42" s="283" t="s">
        <v>222</v>
      </c>
      <c r="F42" s="110">
        <v>0.9607</v>
      </c>
      <c r="G42" s="95" t="s">
        <v>149</v>
      </c>
      <c r="H42" s="27"/>
      <c r="I42" s="283" t="s">
        <v>854</v>
      </c>
      <c r="J42" s="111">
        <v>1.0035000000000001</v>
      </c>
      <c r="K42" s="97" t="s">
        <v>153</v>
      </c>
      <c r="L42" s="27"/>
    </row>
    <row r="43" spans="1:12" ht="15" thickBot="1" x14ac:dyDescent="0.25">
      <c r="A43" s="27"/>
      <c r="B43" s="283" t="s">
        <v>117</v>
      </c>
      <c r="C43" s="110">
        <v>0.92130000000000001</v>
      </c>
      <c r="D43" s="27"/>
      <c r="E43" s="283" t="s">
        <v>628</v>
      </c>
      <c r="F43" s="111">
        <v>0.98</v>
      </c>
      <c r="G43" s="97" t="s">
        <v>237</v>
      </c>
      <c r="H43" s="27"/>
      <c r="I43" s="283" t="s">
        <v>863</v>
      </c>
      <c r="J43" s="110">
        <v>1.0047999999999999</v>
      </c>
      <c r="K43" s="95" t="s">
        <v>239</v>
      </c>
      <c r="L43" s="27"/>
    </row>
    <row r="44" spans="1:12" ht="15" thickBot="1" x14ac:dyDescent="0.25">
      <c r="A44" s="27"/>
      <c r="B44" s="283" t="s">
        <v>118</v>
      </c>
      <c r="C44" s="111">
        <v>0.89639999999999997</v>
      </c>
      <c r="D44" s="27"/>
      <c r="E44" s="283" t="s">
        <v>625</v>
      </c>
      <c r="F44" s="110">
        <v>1.0192000000000001</v>
      </c>
      <c r="G44" s="95" t="s">
        <v>238</v>
      </c>
      <c r="H44" s="27"/>
      <c r="I44" s="283" t="s">
        <v>845</v>
      </c>
      <c r="J44" s="111">
        <v>0.98199999999999998</v>
      </c>
      <c r="K44" s="97" t="s">
        <v>557</v>
      </c>
      <c r="L44" s="27"/>
    </row>
    <row r="45" spans="1:12" ht="15" thickBot="1" x14ac:dyDescent="0.25">
      <c r="A45" s="27"/>
      <c r="B45" s="283" t="s">
        <v>119</v>
      </c>
      <c r="C45" s="110">
        <v>0.95399999999999996</v>
      </c>
      <c r="D45" s="27"/>
      <c r="E45" s="283" t="s">
        <v>626</v>
      </c>
      <c r="F45" s="111">
        <v>1.0192000000000001</v>
      </c>
      <c r="G45" s="97" t="s">
        <v>238</v>
      </c>
      <c r="H45" s="27"/>
      <c r="I45" s="283" t="s">
        <v>1155</v>
      </c>
      <c r="J45" s="110">
        <v>1</v>
      </c>
      <c r="K45" s="95" t="s">
        <v>792</v>
      </c>
      <c r="L45" s="27"/>
    </row>
    <row r="46" spans="1:12" ht="15" thickBot="1" x14ac:dyDescent="0.25">
      <c r="A46" s="27"/>
      <c r="B46" s="283" t="s">
        <v>120</v>
      </c>
      <c r="C46" s="111">
        <v>0.9486</v>
      </c>
      <c r="D46" s="27"/>
      <c r="E46" s="283" t="s">
        <v>627</v>
      </c>
      <c r="F46" s="110">
        <v>0.98</v>
      </c>
      <c r="G46" s="95" t="s">
        <v>237</v>
      </c>
      <c r="H46" s="27"/>
      <c r="I46" s="311" t="s">
        <v>1317</v>
      </c>
      <c r="J46" s="111">
        <v>0.95089999999999997</v>
      </c>
      <c r="K46" s="97" t="s">
        <v>792</v>
      </c>
      <c r="L46" s="27"/>
    </row>
    <row r="47" spans="1:12" ht="15" thickBot="1" x14ac:dyDescent="0.25">
      <c r="A47" s="27"/>
      <c r="B47" s="283" t="s">
        <v>121</v>
      </c>
      <c r="C47" s="110">
        <v>0.9919</v>
      </c>
      <c r="D47" s="27"/>
      <c r="E47" s="283" t="s">
        <v>629</v>
      </c>
      <c r="F47" s="111">
        <v>0.97119999999999995</v>
      </c>
      <c r="G47" s="97" t="s">
        <v>98</v>
      </c>
      <c r="H47" s="27"/>
      <c r="I47" s="283" t="s">
        <v>868</v>
      </c>
      <c r="J47" s="110">
        <v>1</v>
      </c>
      <c r="K47" s="95" t="s">
        <v>792</v>
      </c>
      <c r="L47" s="27"/>
    </row>
    <row r="48" spans="1:12" ht="15" thickBot="1" x14ac:dyDescent="0.25">
      <c r="A48" s="27"/>
      <c r="B48" s="283" t="s">
        <v>122</v>
      </c>
      <c r="C48" s="111">
        <v>0.96299999999999997</v>
      </c>
      <c r="D48" s="27"/>
      <c r="E48" s="283" t="s">
        <v>630</v>
      </c>
      <c r="F48" s="110">
        <v>1.0047999999999999</v>
      </c>
      <c r="G48" s="95" t="s">
        <v>239</v>
      </c>
      <c r="H48" s="27"/>
      <c r="I48" s="311" t="s">
        <v>1316</v>
      </c>
      <c r="J48" s="111">
        <v>0.94310000000000005</v>
      </c>
      <c r="K48" s="97" t="s">
        <v>792</v>
      </c>
      <c r="L48" s="27"/>
    </row>
    <row r="49" spans="1:12" ht="15" thickBot="1" x14ac:dyDescent="0.25">
      <c r="A49" s="27"/>
      <c r="B49" s="283" t="s">
        <v>123</v>
      </c>
      <c r="C49" s="110">
        <v>0.97030000000000005</v>
      </c>
      <c r="D49" s="27"/>
      <c r="E49" s="283" t="s">
        <v>631</v>
      </c>
      <c r="F49" s="111">
        <v>0.94869999999999999</v>
      </c>
      <c r="G49" s="97" t="s">
        <v>128</v>
      </c>
      <c r="H49" s="27"/>
      <c r="I49" s="283" t="s">
        <v>1308</v>
      </c>
      <c r="J49" s="110">
        <v>0.98309999999999997</v>
      </c>
      <c r="K49" s="95" t="s">
        <v>218</v>
      </c>
      <c r="L49" s="27"/>
    </row>
    <row r="50" spans="1:12" ht="15" thickBot="1" x14ac:dyDescent="0.25">
      <c r="A50" s="27"/>
      <c r="B50" s="283" t="s">
        <v>124</v>
      </c>
      <c r="C50" s="111">
        <v>0.96709999999999996</v>
      </c>
      <c r="D50" s="27"/>
      <c r="E50" s="283" t="s">
        <v>1009</v>
      </c>
      <c r="F50" s="110">
        <v>1.0356000000000001</v>
      </c>
      <c r="G50" s="95" t="s">
        <v>793</v>
      </c>
      <c r="H50" s="27"/>
      <c r="I50" s="283" t="s">
        <v>1307</v>
      </c>
      <c r="J50" s="111">
        <v>1.0047999999999999</v>
      </c>
      <c r="K50" s="97" t="s">
        <v>239</v>
      </c>
      <c r="L50" s="27"/>
    </row>
    <row r="51" spans="1:12" ht="15" thickBot="1" x14ac:dyDescent="0.25">
      <c r="A51" s="27"/>
      <c r="B51" s="283" t="s">
        <v>125</v>
      </c>
      <c r="C51" s="110">
        <v>0.95940000000000003</v>
      </c>
      <c r="D51" s="27"/>
      <c r="E51" s="283" t="s">
        <v>1011</v>
      </c>
      <c r="F51" s="111">
        <v>1</v>
      </c>
      <c r="G51" s="97" t="s">
        <v>792</v>
      </c>
      <c r="H51" s="27"/>
      <c r="I51" s="283" t="s">
        <v>1304</v>
      </c>
      <c r="J51" s="110">
        <v>1.2757000000000001</v>
      </c>
      <c r="K51" s="95" t="s">
        <v>227</v>
      </c>
      <c r="L51" s="27"/>
    </row>
    <row r="52" spans="1:12" ht="15" thickBot="1" x14ac:dyDescent="0.25">
      <c r="A52" s="27"/>
      <c r="B52" s="283" t="s">
        <v>126</v>
      </c>
      <c r="C52" s="111">
        <v>0.94450000000000001</v>
      </c>
      <c r="D52" s="27"/>
      <c r="E52" s="27"/>
      <c r="F52" s="27"/>
      <c r="G52" s="27"/>
      <c r="H52" s="27"/>
      <c r="I52" s="283" t="s">
        <v>1303</v>
      </c>
      <c r="J52" s="111">
        <v>0.98199999999999998</v>
      </c>
      <c r="K52" s="97" t="s">
        <v>557</v>
      </c>
      <c r="L52" s="27"/>
    </row>
    <row r="53" spans="1:12" ht="15" thickBot="1" x14ac:dyDescent="0.25">
      <c r="A53" s="27"/>
      <c r="B53" s="283" t="s">
        <v>127</v>
      </c>
      <c r="C53" s="110">
        <v>0.9919</v>
      </c>
      <c r="D53" s="27"/>
      <c r="E53" s="27"/>
      <c r="F53" s="27"/>
      <c r="G53" s="27"/>
      <c r="H53" s="27"/>
      <c r="I53" s="283" t="s">
        <v>865</v>
      </c>
      <c r="J53" s="110">
        <v>1.0047999999999999</v>
      </c>
      <c r="K53" s="95" t="s">
        <v>239</v>
      </c>
      <c r="L53" s="27"/>
    </row>
    <row r="54" spans="1:12" ht="15" thickBot="1" x14ac:dyDescent="0.25">
      <c r="A54" s="27"/>
      <c r="B54" s="283" t="s">
        <v>128</v>
      </c>
      <c r="C54" s="111">
        <v>0.94869999999999999</v>
      </c>
      <c r="D54" s="27"/>
      <c r="E54" s="27"/>
      <c r="F54" s="27"/>
      <c r="G54" s="27"/>
      <c r="H54" s="27"/>
      <c r="I54" s="283" t="s">
        <v>870</v>
      </c>
      <c r="J54" s="111">
        <v>1</v>
      </c>
      <c r="K54" s="97" t="s">
        <v>792</v>
      </c>
      <c r="L54" s="27"/>
    </row>
    <row r="55" spans="1:12" ht="15" thickBot="1" x14ac:dyDescent="0.25">
      <c r="A55" s="27"/>
      <c r="B55" s="283" t="s">
        <v>129</v>
      </c>
      <c r="C55" s="110">
        <v>0.97109999999999996</v>
      </c>
      <c r="D55" s="27"/>
      <c r="E55" s="27"/>
      <c r="F55" s="27"/>
      <c r="G55" s="27"/>
      <c r="H55" s="27"/>
      <c r="I55" s="311" t="s">
        <v>1319</v>
      </c>
      <c r="J55" s="110">
        <v>0.91700000000000004</v>
      </c>
      <c r="K55" s="95" t="s">
        <v>792</v>
      </c>
      <c r="L55" s="27"/>
    </row>
    <row r="56" spans="1:12" ht="15" thickBot="1" x14ac:dyDescent="0.25">
      <c r="A56" s="27"/>
      <c r="B56" s="283" t="s">
        <v>130</v>
      </c>
      <c r="C56" s="111">
        <v>0.94020000000000004</v>
      </c>
      <c r="D56" s="27"/>
      <c r="E56" s="27"/>
      <c r="F56" s="27"/>
      <c r="G56" s="27"/>
      <c r="H56" s="27"/>
      <c r="I56" s="283" t="s">
        <v>842</v>
      </c>
      <c r="J56" s="111">
        <v>0.99360000000000004</v>
      </c>
      <c r="K56" s="97" t="s">
        <v>183</v>
      </c>
      <c r="L56" s="27"/>
    </row>
    <row r="57" spans="1:12" ht="15" thickBot="1" x14ac:dyDescent="0.25">
      <c r="A57" s="27"/>
      <c r="B57" s="283" t="s">
        <v>131</v>
      </c>
      <c r="C57" s="110">
        <v>0.97699999999999998</v>
      </c>
      <c r="D57" s="27"/>
      <c r="E57" s="27"/>
      <c r="F57" s="27"/>
      <c r="G57" s="27"/>
      <c r="H57" s="27"/>
      <c r="I57" s="283" t="s">
        <v>1315</v>
      </c>
      <c r="J57" s="110">
        <v>0.8911</v>
      </c>
      <c r="K57" s="95" t="s">
        <v>219</v>
      </c>
      <c r="L57" s="27"/>
    </row>
    <row r="58" spans="1:12" ht="15" thickBot="1" x14ac:dyDescent="0.25">
      <c r="A58" s="27"/>
      <c r="B58" s="283" t="s">
        <v>132</v>
      </c>
      <c r="C58" s="111">
        <v>0.9677</v>
      </c>
      <c r="D58" s="27"/>
      <c r="E58" s="27"/>
      <c r="F58" s="27"/>
      <c r="G58" s="27"/>
      <c r="H58" s="27"/>
      <c r="I58" s="283" t="s">
        <v>837</v>
      </c>
      <c r="J58" s="111">
        <v>1.0163</v>
      </c>
      <c r="K58" s="97" t="s">
        <v>186</v>
      </c>
      <c r="L58" s="27"/>
    </row>
    <row r="59" spans="1:12" ht="15" thickBot="1" x14ac:dyDescent="0.25">
      <c r="A59" s="27"/>
      <c r="B59" s="283" t="s">
        <v>133</v>
      </c>
      <c r="C59" s="110">
        <v>0.98129999999999995</v>
      </c>
      <c r="D59" s="27"/>
      <c r="E59" s="27"/>
      <c r="F59" s="27"/>
      <c r="G59" s="27"/>
      <c r="H59" s="27"/>
      <c r="I59" s="283" t="s">
        <v>871</v>
      </c>
      <c r="J59" s="110">
        <v>1</v>
      </c>
      <c r="K59" s="95" t="s">
        <v>792</v>
      </c>
      <c r="L59" s="27"/>
    </row>
    <row r="60" spans="1:12" ht="15" thickBot="1" x14ac:dyDescent="0.25">
      <c r="A60" s="27"/>
      <c r="B60" s="283" t="s">
        <v>134</v>
      </c>
      <c r="C60" s="111">
        <v>0.93989999999999996</v>
      </c>
      <c r="D60" s="27"/>
      <c r="E60" s="27"/>
      <c r="F60" s="27"/>
      <c r="G60" s="27"/>
      <c r="H60" s="27"/>
      <c r="I60" s="311" t="s">
        <v>1320</v>
      </c>
      <c r="J60" s="111">
        <v>1.0009999999999999</v>
      </c>
      <c r="K60" s="97" t="s">
        <v>792</v>
      </c>
      <c r="L60" s="27"/>
    </row>
    <row r="61" spans="1:12" ht="15" thickBot="1" x14ac:dyDescent="0.25">
      <c r="A61" s="27"/>
      <c r="B61" s="283" t="s">
        <v>135</v>
      </c>
      <c r="C61" s="110">
        <v>0.94020000000000004</v>
      </c>
      <c r="D61" s="27"/>
      <c r="E61" s="27"/>
      <c r="F61" s="27"/>
      <c r="G61" s="27"/>
      <c r="H61" s="27"/>
      <c r="I61" s="283" t="s">
        <v>852</v>
      </c>
      <c r="J61" s="110">
        <v>0.94869999999999999</v>
      </c>
      <c r="K61" s="95" t="s">
        <v>128</v>
      </c>
      <c r="L61" s="27"/>
    </row>
    <row r="62" spans="1:12" ht="15" thickBot="1" x14ac:dyDescent="0.25">
      <c r="A62" s="27"/>
      <c r="B62" s="283" t="s">
        <v>136</v>
      </c>
      <c r="C62" s="111">
        <v>0.93379999999999996</v>
      </c>
      <c r="D62" s="27"/>
      <c r="E62" s="27"/>
      <c r="F62" s="27"/>
      <c r="G62" s="27"/>
      <c r="H62" s="27"/>
      <c r="I62" s="283" t="s">
        <v>869</v>
      </c>
      <c r="J62" s="111">
        <v>1</v>
      </c>
      <c r="K62" s="97" t="s">
        <v>792</v>
      </c>
      <c r="L62" s="27"/>
    </row>
    <row r="63" spans="1:12" ht="15" thickBot="1" x14ac:dyDescent="0.25">
      <c r="A63" s="27"/>
      <c r="B63" s="283" t="s">
        <v>137</v>
      </c>
      <c r="C63" s="110">
        <v>0.98980000000000001</v>
      </c>
      <c r="D63" s="27"/>
      <c r="E63" s="27"/>
      <c r="F63" s="27"/>
      <c r="G63" s="27"/>
      <c r="H63" s="27"/>
      <c r="I63" s="310" t="s">
        <v>1318</v>
      </c>
      <c r="J63" s="110">
        <v>0.98009999999999997</v>
      </c>
      <c r="K63" s="95" t="s">
        <v>792</v>
      </c>
      <c r="L63" s="27"/>
    </row>
    <row r="64" spans="1:12" ht="15" thickBot="1" x14ac:dyDescent="0.25">
      <c r="A64" s="27"/>
      <c r="B64" s="283" t="s">
        <v>138</v>
      </c>
      <c r="C64" s="111">
        <v>0.9466</v>
      </c>
      <c r="D64" s="27"/>
      <c r="E64" s="27"/>
      <c r="F64" s="27"/>
      <c r="G64" s="27"/>
      <c r="H64" s="27"/>
      <c r="I64" s="312" t="s">
        <v>867</v>
      </c>
      <c r="J64" s="111">
        <v>1.0047999999999999</v>
      </c>
      <c r="K64" s="97" t="s">
        <v>239</v>
      </c>
      <c r="L64" s="27"/>
    </row>
    <row r="65" spans="1:12" ht="15" thickBot="1" x14ac:dyDescent="0.25">
      <c r="A65" s="27"/>
      <c r="B65" s="283" t="s">
        <v>139</v>
      </c>
      <c r="C65" s="110">
        <v>0.92330000000000001</v>
      </c>
      <c r="D65" s="27"/>
      <c r="E65" s="27"/>
      <c r="F65" s="27"/>
      <c r="G65" s="27"/>
      <c r="H65" s="27"/>
      <c r="I65" s="312" t="s">
        <v>848</v>
      </c>
      <c r="J65" s="110">
        <v>1.0118</v>
      </c>
      <c r="K65" s="95" t="s">
        <v>1310</v>
      </c>
      <c r="L65" s="27"/>
    </row>
    <row r="66" spans="1:12" ht="15" thickBot="1" x14ac:dyDescent="0.25">
      <c r="A66" s="27"/>
      <c r="B66" s="283" t="s">
        <v>140</v>
      </c>
      <c r="C66" s="111">
        <v>0.97109999999999996</v>
      </c>
      <c r="D66" s="27"/>
      <c r="E66" s="27"/>
      <c r="F66" s="27"/>
      <c r="G66" s="27"/>
      <c r="H66" s="27"/>
      <c r="I66" s="312" t="s">
        <v>839</v>
      </c>
      <c r="J66" s="111">
        <v>1.0019</v>
      </c>
      <c r="K66" s="97" t="s">
        <v>49</v>
      </c>
      <c r="L66" s="27"/>
    </row>
    <row r="67" spans="1:12" ht="15" thickBot="1" x14ac:dyDescent="0.25">
      <c r="A67" s="27"/>
      <c r="B67" s="283" t="s">
        <v>141</v>
      </c>
      <c r="C67" s="110">
        <v>0.9919</v>
      </c>
      <c r="D67" s="27"/>
      <c r="E67" s="27"/>
      <c r="F67" s="27"/>
      <c r="G67" s="27"/>
      <c r="H67" s="27"/>
      <c r="I67" s="312" t="s">
        <v>844</v>
      </c>
      <c r="J67" s="110">
        <v>0.83299999999999996</v>
      </c>
      <c r="K67" s="95" t="s">
        <v>214</v>
      </c>
      <c r="L67" s="27"/>
    </row>
    <row r="68" spans="1:12" ht="15" thickBot="1" x14ac:dyDescent="0.25">
      <c r="A68" s="27"/>
      <c r="B68" s="283" t="s">
        <v>142</v>
      </c>
      <c r="C68" s="111">
        <v>0.98309999999999997</v>
      </c>
      <c r="D68" s="27"/>
      <c r="E68" s="27"/>
      <c r="F68" s="27"/>
      <c r="G68" s="27"/>
      <c r="H68" s="27"/>
      <c r="I68" s="27"/>
      <c r="J68" s="27"/>
      <c r="K68" s="27"/>
      <c r="L68" s="27"/>
    </row>
    <row r="69" spans="1:12" ht="15" thickBot="1" x14ac:dyDescent="0.25">
      <c r="A69" s="27"/>
      <c r="B69" s="283" t="s">
        <v>143</v>
      </c>
      <c r="C69" s="110">
        <v>1.0041</v>
      </c>
      <c r="D69" s="27"/>
      <c r="E69" s="27"/>
      <c r="F69" s="27"/>
      <c r="G69" s="27"/>
      <c r="H69" s="27"/>
      <c r="I69" s="27"/>
      <c r="J69" s="27"/>
      <c r="K69" s="27"/>
      <c r="L69" s="27"/>
    </row>
    <row r="70" spans="1:12" ht="15" thickBot="1" x14ac:dyDescent="0.25">
      <c r="A70" s="27"/>
      <c r="B70" s="283" t="s">
        <v>144</v>
      </c>
      <c r="C70" s="111">
        <v>1.0013000000000001</v>
      </c>
      <c r="D70" s="27"/>
      <c r="E70" s="27"/>
      <c r="F70" s="27"/>
      <c r="G70" s="27"/>
      <c r="H70" s="27"/>
      <c r="I70" s="27"/>
      <c r="J70" s="27"/>
      <c r="K70" s="27"/>
      <c r="L70" s="27"/>
    </row>
    <row r="71" spans="1:12" ht="15" thickBot="1" x14ac:dyDescent="0.25">
      <c r="A71" s="27"/>
      <c r="B71" s="283" t="s">
        <v>145</v>
      </c>
      <c r="C71" s="110">
        <v>1.0086999999999999</v>
      </c>
      <c r="D71" s="27"/>
      <c r="E71" s="27"/>
      <c r="F71" s="27"/>
      <c r="G71" s="27"/>
      <c r="H71" s="27"/>
      <c r="I71" s="27"/>
      <c r="J71" s="27"/>
      <c r="K71" s="27"/>
      <c r="L71" s="27"/>
    </row>
    <row r="72" spans="1:12" ht="15" thickBot="1" x14ac:dyDescent="0.25">
      <c r="A72" s="27"/>
      <c r="B72" s="283" t="s">
        <v>146</v>
      </c>
      <c r="C72" s="111">
        <v>0.95069999999999999</v>
      </c>
      <c r="D72" s="27"/>
      <c r="E72" s="27"/>
      <c r="F72" s="27"/>
      <c r="G72" s="27"/>
      <c r="H72" s="27"/>
      <c r="I72" s="27"/>
      <c r="J72" s="27"/>
      <c r="K72" s="27"/>
      <c r="L72" s="27"/>
    </row>
    <row r="73" spans="1:12" ht="15" thickBot="1" x14ac:dyDescent="0.25">
      <c r="A73" s="27"/>
      <c r="B73" s="283" t="s">
        <v>147</v>
      </c>
      <c r="C73" s="110">
        <v>0.9607</v>
      </c>
      <c r="D73" s="27"/>
      <c r="E73" s="27"/>
      <c r="F73" s="27"/>
      <c r="G73" s="27"/>
      <c r="H73" s="27"/>
      <c r="I73" s="27"/>
      <c r="J73" s="27"/>
      <c r="K73" s="27"/>
      <c r="L73" s="27"/>
    </row>
    <row r="74" spans="1:12" ht="15" thickBot="1" x14ac:dyDescent="0.25">
      <c r="A74" s="27"/>
      <c r="B74" s="283" t="s">
        <v>148</v>
      </c>
      <c r="C74" s="111">
        <v>0.96879999999999999</v>
      </c>
      <c r="D74" s="27"/>
      <c r="E74" s="27"/>
      <c r="F74" s="27"/>
      <c r="G74" s="27"/>
      <c r="H74" s="27"/>
      <c r="I74" s="27"/>
      <c r="J74" s="27"/>
      <c r="K74" s="27"/>
      <c r="L74" s="27"/>
    </row>
    <row r="75" spans="1:12" ht="15" thickBot="1" x14ac:dyDescent="0.25">
      <c r="A75" s="27"/>
      <c r="B75" s="283" t="s">
        <v>149</v>
      </c>
      <c r="C75" s="110">
        <v>0.9607</v>
      </c>
      <c r="D75" s="27"/>
      <c r="E75" s="27"/>
      <c r="F75" s="27"/>
      <c r="G75" s="27"/>
      <c r="H75" s="27"/>
      <c r="I75" s="27"/>
      <c r="J75" s="27"/>
      <c r="K75" s="27"/>
      <c r="L75" s="27"/>
    </row>
    <row r="76" spans="1:12" ht="15" thickBot="1" x14ac:dyDescent="0.25">
      <c r="A76" s="27"/>
      <c r="B76" s="283" t="s">
        <v>150</v>
      </c>
      <c r="C76" s="111">
        <v>0.9667</v>
      </c>
      <c r="D76" s="27"/>
      <c r="E76" s="27"/>
      <c r="F76" s="27"/>
      <c r="G76" s="27"/>
      <c r="H76" s="27"/>
      <c r="I76" s="27"/>
      <c r="J76" s="27"/>
      <c r="K76" s="27"/>
      <c r="L76" s="27"/>
    </row>
    <row r="77" spans="1:12" ht="15" thickBot="1" x14ac:dyDescent="0.25">
      <c r="A77" s="27"/>
      <c r="B77" s="283" t="s">
        <v>151</v>
      </c>
      <c r="C77" s="110">
        <v>0.96230000000000004</v>
      </c>
      <c r="D77" s="27"/>
      <c r="E77" s="27"/>
      <c r="F77" s="27"/>
      <c r="G77" s="27"/>
      <c r="H77" s="27"/>
      <c r="I77" s="27"/>
      <c r="J77" s="27"/>
      <c r="K77" s="27"/>
      <c r="L77" s="27"/>
    </row>
    <row r="78" spans="1:12" ht="15" thickBot="1" x14ac:dyDescent="0.25">
      <c r="A78" s="27"/>
      <c r="B78" s="283" t="s">
        <v>152</v>
      </c>
      <c r="C78" s="111">
        <v>1.0019</v>
      </c>
      <c r="D78" s="27"/>
      <c r="E78" s="27"/>
      <c r="F78" s="27"/>
      <c r="G78" s="27"/>
      <c r="H78" s="27"/>
      <c r="I78" s="27"/>
      <c r="J78" s="27"/>
      <c r="K78" s="27"/>
      <c r="L78" s="27"/>
    </row>
    <row r="79" spans="1:12" ht="15" thickBot="1" x14ac:dyDescent="0.25">
      <c r="A79" s="27"/>
      <c r="B79" s="283" t="s">
        <v>153</v>
      </c>
      <c r="C79" s="110">
        <v>1.0035000000000001</v>
      </c>
      <c r="D79" s="27"/>
      <c r="E79" s="27"/>
      <c r="F79" s="27"/>
      <c r="G79" s="27"/>
      <c r="H79" s="27"/>
      <c r="I79" s="27"/>
      <c r="J79" s="27"/>
      <c r="K79" s="27"/>
      <c r="L79" s="27"/>
    </row>
    <row r="80" spans="1:12" ht="15" thickBot="1" x14ac:dyDescent="0.25">
      <c r="A80" s="27"/>
      <c r="B80" s="283" t="s">
        <v>154</v>
      </c>
      <c r="C80" s="111">
        <v>0.9778</v>
      </c>
      <c r="D80" s="27"/>
      <c r="E80" s="27"/>
      <c r="F80" s="27"/>
      <c r="G80" s="27"/>
      <c r="H80" s="27"/>
      <c r="I80" s="27"/>
      <c r="J80" s="27"/>
      <c r="K80" s="27"/>
      <c r="L80" s="27"/>
    </row>
    <row r="81" spans="1:12" ht="15" thickBot="1" x14ac:dyDescent="0.25">
      <c r="A81" s="27"/>
      <c r="B81" s="283" t="s">
        <v>155</v>
      </c>
      <c r="C81" s="110">
        <v>0.94350000000000001</v>
      </c>
      <c r="D81" s="27"/>
      <c r="E81" s="27"/>
      <c r="F81" s="27"/>
      <c r="G81" s="27"/>
      <c r="H81" s="27"/>
      <c r="I81" s="27"/>
      <c r="J81" s="27"/>
      <c r="K81" s="27"/>
      <c r="L81" s="27"/>
    </row>
    <row r="82" spans="1:12" ht="15" thickBot="1" x14ac:dyDescent="0.25">
      <c r="A82" s="27"/>
      <c r="B82" s="283" t="s">
        <v>156</v>
      </c>
      <c r="C82" s="111">
        <v>0.99680000000000002</v>
      </c>
      <c r="D82" s="27"/>
      <c r="E82" s="27"/>
      <c r="F82" s="27"/>
      <c r="G82" s="27"/>
      <c r="H82" s="27"/>
      <c r="I82" s="27"/>
      <c r="J82" s="27"/>
      <c r="K82" s="27"/>
      <c r="L82" s="27"/>
    </row>
    <row r="83" spans="1:12" ht="15" thickBot="1" x14ac:dyDescent="0.25">
      <c r="A83" s="27"/>
      <c r="B83" s="283" t="s">
        <v>157</v>
      </c>
      <c r="C83" s="110">
        <v>0.98629999999999995</v>
      </c>
      <c r="D83" s="27"/>
      <c r="E83" s="27"/>
      <c r="F83" s="27"/>
      <c r="G83" s="27"/>
      <c r="H83" s="27"/>
      <c r="I83" s="27"/>
      <c r="J83" s="27"/>
      <c r="K83" s="27"/>
      <c r="L83" s="27"/>
    </row>
    <row r="84" spans="1:12" ht="15" thickBot="1" x14ac:dyDescent="0.25">
      <c r="A84" s="27"/>
      <c r="B84" s="283" t="s">
        <v>158</v>
      </c>
      <c r="C84" s="111">
        <v>0.98299999999999998</v>
      </c>
      <c r="D84" s="27"/>
      <c r="E84" s="27"/>
      <c r="F84" s="27"/>
      <c r="G84" s="27"/>
      <c r="H84" s="27"/>
      <c r="I84" s="27"/>
      <c r="J84" s="27"/>
      <c r="K84" s="27"/>
      <c r="L84" s="27"/>
    </row>
    <row r="85" spans="1:12" ht="15" thickBot="1" x14ac:dyDescent="0.25">
      <c r="A85" s="27"/>
      <c r="B85" s="283" t="s">
        <v>159</v>
      </c>
      <c r="C85" s="110">
        <v>0.98299999999999998</v>
      </c>
      <c r="D85" s="27"/>
      <c r="E85" s="27"/>
      <c r="F85" s="27"/>
      <c r="G85" s="27"/>
      <c r="H85" s="27"/>
      <c r="I85" s="27"/>
      <c r="J85" s="27"/>
      <c r="K85" s="27"/>
      <c r="L85" s="27"/>
    </row>
    <row r="86" spans="1:12" ht="15" thickBot="1" x14ac:dyDescent="0.25">
      <c r="A86" s="27"/>
      <c r="B86" s="283" t="s">
        <v>160</v>
      </c>
      <c r="C86" s="111">
        <v>1.0081</v>
      </c>
      <c r="D86" s="27"/>
      <c r="E86" s="27"/>
      <c r="F86" s="27"/>
      <c r="G86" s="27"/>
      <c r="H86" s="27"/>
      <c r="I86" s="27"/>
      <c r="J86" s="27"/>
      <c r="K86" s="27"/>
      <c r="L86" s="27"/>
    </row>
    <row r="87" spans="1:12" ht="15" thickBot="1" x14ac:dyDescent="0.25">
      <c r="A87" s="27"/>
      <c r="B87" s="283" t="s">
        <v>161</v>
      </c>
      <c r="C87" s="110">
        <v>1.0049999999999999</v>
      </c>
      <c r="D87" s="27"/>
      <c r="E87" s="27"/>
      <c r="F87" s="27"/>
      <c r="G87" s="27"/>
      <c r="H87" s="27"/>
      <c r="I87" s="27"/>
      <c r="J87" s="27"/>
      <c r="K87" s="27"/>
      <c r="L87" s="27"/>
    </row>
    <row r="88" spans="1:12" ht="15" thickBot="1" x14ac:dyDescent="0.25">
      <c r="A88" s="27"/>
      <c r="B88" s="283" t="s">
        <v>162</v>
      </c>
      <c r="C88" s="111">
        <v>0.999</v>
      </c>
      <c r="D88" s="27"/>
      <c r="E88" s="27"/>
      <c r="F88" s="27"/>
      <c r="G88" s="27"/>
      <c r="H88" s="27"/>
      <c r="I88" s="27"/>
      <c r="J88" s="27"/>
      <c r="K88" s="27"/>
      <c r="L88" s="27"/>
    </row>
    <row r="89" spans="1:12" ht="15" thickBot="1" x14ac:dyDescent="0.25">
      <c r="A89" s="27"/>
      <c r="B89" s="283" t="s">
        <v>163</v>
      </c>
      <c r="C89" s="110">
        <v>0.98009999999999997</v>
      </c>
      <c r="D89" s="27"/>
      <c r="E89" s="27"/>
      <c r="F89" s="27"/>
      <c r="G89" s="27"/>
      <c r="H89" s="27"/>
      <c r="I89" s="27"/>
      <c r="J89" s="27"/>
      <c r="K89" s="27"/>
      <c r="L89" s="27"/>
    </row>
    <row r="90" spans="1:12" ht="15" thickBot="1" x14ac:dyDescent="0.25">
      <c r="A90" s="27"/>
      <c r="B90" s="283" t="s">
        <v>164</v>
      </c>
      <c r="C90" s="111">
        <v>0.98199999999999998</v>
      </c>
      <c r="D90" s="27"/>
      <c r="E90" s="27"/>
      <c r="F90" s="27"/>
      <c r="G90" s="27"/>
      <c r="H90" s="27"/>
      <c r="I90" s="27"/>
      <c r="J90" s="27"/>
      <c r="K90" s="27"/>
      <c r="L90" s="27"/>
    </row>
    <row r="91" spans="1:12" ht="15" thickBot="1" x14ac:dyDescent="0.25">
      <c r="A91" s="27"/>
      <c r="B91" s="283" t="s">
        <v>165</v>
      </c>
      <c r="C91" s="110">
        <v>1.0019</v>
      </c>
      <c r="D91" s="27"/>
      <c r="E91" s="27"/>
      <c r="F91" s="27"/>
      <c r="G91" s="27"/>
      <c r="H91" s="27"/>
      <c r="I91" s="27"/>
      <c r="J91" s="27"/>
      <c r="K91" s="27"/>
      <c r="L91" s="27"/>
    </row>
    <row r="92" spans="1:12" ht="15" thickBot="1" x14ac:dyDescent="0.25">
      <c r="A92" s="27"/>
      <c r="B92" s="283" t="s">
        <v>166</v>
      </c>
      <c r="C92" s="111">
        <v>0.91700000000000004</v>
      </c>
      <c r="D92" s="27"/>
      <c r="E92" s="27"/>
      <c r="F92" s="27"/>
      <c r="G92" s="27"/>
      <c r="H92" s="27"/>
      <c r="I92" s="27"/>
      <c r="J92" s="27"/>
      <c r="K92" s="27"/>
      <c r="L92" s="27"/>
    </row>
    <row r="93" spans="1:12" ht="15" thickBot="1" x14ac:dyDescent="0.25">
      <c r="A93" s="27"/>
      <c r="B93" s="283" t="s">
        <v>167</v>
      </c>
      <c r="C93" s="110">
        <v>0.99409999999999998</v>
      </c>
      <c r="D93" s="27"/>
      <c r="E93" s="27"/>
      <c r="F93" s="27"/>
      <c r="G93" s="27"/>
      <c r="H93" s="27"/>
      <c r="I93" s="27"/>
      <c r="J93" s="27"/>
      <c r="K93" s="27"/>
      <c r="L93" s="27"/>
    </row>
    <row r="94" spans="1:12" ht="15" thickBot="1" x14ac:dyDescent="0.25">
      <c r="A94" s="27"/>
      <c r="B94" s="283" t="s">
        <v>168</v>
      </c>
      <c r="C94" s="111">
        <v>0.99880000000000002</v>
      </c>
      <c r="D94" s="27"/>
      <c r="E94" s="27"/>
      <c r="F94" s="27"/>
      <c r="G94" s="27"/>
      <c r="H94" s="27"/>
      <c r="I94" s="27"/>
      <c r="J94" s="27"/>
      <c r="K94" s="27"/>
      <c r="L94" s="27"/>
    </row>
    <row r="95" spans="1:12" ht="15" thickBot="1" x14ac:dyDescent="0.25">
      <c r="A95" s="27"/>
      <c r="B95" s="283" t="s">
        <v>169</v>
      </c>
      <c r="C95" s="110">
        <v>1.0012000000000001</v>
      </c>
      <c r="D95" s="27"/>
      <c r="E95" s="27"/>
      <c r="F95" s="27"/>
      <c r="G95" s="27"/>
      <c r="H95" s="27"/>
      <c r="I95" s="27"/>
      <c r="J95" s="27"/>
      <c r="K95" s="27"/>
      <c r="L95" s="27"/>
    </row>
    <row r="96" spans="1:12" ht="15" thickBot="1" x14ac:dyDescent="0.25">
      <c r="A96" s="27"/>
      <c r="B96" s="283" t="s">
        <v>170</v>
      </c>
      <c r="C96" s="111">
        <v>0.98560000000000003</v>
      </c>
      <c r="D96" s="27"/>
      <c r="E96" s="27"/>
      <c r="F96" s="27"/>
      <c r="G96" s="27"/>
      <c r="H96" s="27"/>
      <c r="I96" s="27"/>
      <c r="J96" s="27"/>
      <c r="K96" s="27"/>
      <c r="L96" s="27"/>
    </row>
    <row r="97" spans="1:12" ht="15" thickBot="1" x14ac:dyDescent="0.25">
      <c r="A97" s="27"/>
      <c r="B97" s="283" t="s">
        <v>171</v>
      </c>
      <c r="C97" s="110">
        <v>1.0016</v>
      </c>
      <c r="D97" s="27"/>
      <c r="E97" s="27"/>
      <c r="F97" s="27"/>
      <c r="G97" s="27"/>
      <c r="H97" s="27"/>
      <c r="I97" s="27"/>
      <c r="J97" s="27"/>
      <c r="K97" s="27"/>
      <c r="L97" s="27"/>
    </row>
    <row r="98" spans="1:12" ht="15" thickBot="1" x14ac:dyDescent="0.25">
      <c r="A98" s="27"/>
      <c r="B98" s="283" t="s">
        <v>172</v>
      </c>
      <c r="C98" s="111">
        <v>1.0016</v>
      </c>
      <c r="D98" s="27"/>
      <c r="E98" s="27"/>
      <c r="F98" s="27"/>
      <c r="G98" s="27"/>
      <c r="H98" s="27"/>
      <c r="I98" s="27"/>
      <c r="J98" s="27"/>
      <c r="K98" s="27"/>
      <c r="L98" s="27"/>
    </row>
    <row r="99" spans="1:12" ht="15" thickBot="1" x14ac:dyDescent="0.25">
      <c r="A99" s="27"/>
      <c r="B99" s="283" t="s">
        <v>173</v>
      </c>
      <c r="C99" s="110">
        <v>1.0001</v>
      </c>
      <c r="D99" s="27"/>
      <c r="E99" s="27"/>
      <c r="F99" s="27"/>
      <c r="G99" s="27"/>
      <c r="H99" s="27"/>
      <c r="I99" s="27"/>
      <c r="J99" s="27"/>
      <c r="K99" s="27"/>
      <c r="L99" s="27"/>
    </row>
    <row r="100" spans="1:12" ht="15" thickBot="1" x14ac:dyDescent="0.25">
      <c r="A100" s="27"/>
      <c r="B100" s="283" t="s">
        <v>174</v>
      </c>
      <c r="C100" s="111">
        <v>1.0001</v>
      </c>
      <c r="D100" s="27"/>
      <c r="E100" s="27"/>
      <c r="F100" s="27"/>
      <c r="G100" s="27"/>
      <c r="H100" s="27"/>
      <c r="I100" s="27"/>
      <c r="J100" s="27"/>
      <c r="K100" s="27"/>
      <c r="L100" s="27"/>
    </row>
    <row r="101" spans="1:12" ht="15" thickBot="1" x14ac:dyDescent="0.25">
      <c r="A101" s="27"/>
      <c r="B101" s="283" t="s">
        <v>175</v>
      </c>
      <c r="C101" s="110">
        <v>0.95820000000000005</v>
      </c>
      <c r="D101" s="27"/>
      <c r="E101" s="27"/>
      <c r="F101" s="27"/>
      <c r="G101" s="27"/>
      <c r="H101" s="27"/>
      <c r="I101" s="27"/>
      <c r="J101" s="27"/>
      <c r="K101" s="27"/>
      <c r="L101" s="27"/>
    </row>
    <row r="102" spans="1:12" ht="15" thickBot="1" x14ac:dyDescent="0.25">
      <c r="A102" s="27"/>
      <c r="B102" s="283" t="s">
        <v>176</v>
      </c>
      <c r="C102" s="111">
        <v>0.9577</v>
      </c>
      <c r="D102" s="27"/>
      <c r="E102" s="27"/>
      <c r="F102" s="27"/>
      <c r="G102" s="27"/>
      <c r="H102" s="27"/>
      <c r="I102" s="27"/>
      <c r="J102" s="27"/>
      <c r="K102" s="27"/>
      <c r="L102" s="27"/>
    </row>
    <row r="103" spans="1:12" ht="15" thickBot="1" x14ac:dyDescent="0.25">
      <c r="A103" s="27"/>
      <c r="B103" s="283" t="s">
        <v>177</v>
      </c>
      <c r="C103" s="110">
        <v>0.99639999999999995</v>
      </c>
      <c r="D103" s="27"/>
      <c r="E103" s="27"/>
      <c r="F103" s="27"/>
      <c r="G103" s="27"/>
      <c r="H103" s="27"/>
      <c r="I103" s="27"/>
      <c r="J103" s="27"/>
      <c r="K103" s="27"/>
      <c r="L103" s="27"/>
    </row>
    <row r="104" spans="1:12" ht="15" thickBot="1" x14ac:dyDescent="0.25">
      <c r="A104" s="27"/>
      <c r="B104" s="283" t="s">
        <v>178</v>
      </c>
      <c r="C104" s="111">
        <v>1.0121</v>
      </c>
      <c r="D104" s="27"/>
      <c r="E104" s="27"/>
      <c r="F104" s="27"/>
      <c r="G104" s="27"/>
      <c r="H104" s="27"/>
      <c r="I104" s="27"/>
      <c r="J104" s="27"/>
      <c r="K104" s="27"/>
      <c r="L104" s="27"/>
    </row>
    <row r="105" spans="1:12" ht="15" thickBot="1" x14ac:dyDescent="0.25">
      <c r="A105" s="27"/>
      <c r="B105" s="283" t="s">
        <v>179</v>
      </c>
      <c r="C105" s="110">
        <v>1.0046999999999999</v>
      </c>
      <c r="D105" s="27"/>
      <c r="E105" s="27"/>
      <c r="F105" s="27"/>
      <c r="G105" s="27"/>
      <c r="H105" s="27"/>
      <c r="I105" s="27"/>
      <c r="J105" s="27"/>
      <c r="K105" s="27"/>
      <c r="L105" s="27"/>
    </row>
    <row r="106" spans="1:12" ht="15" thickBot="1" x14ac:dyDescent="0.25">
      <c r="A106" s="27"/>
      <c r="B106" s="283" t="s">
        <v>180</v>
      </c>
      <c r="C106" s="111">
        <v>1.0158</v>
      </c>
      <c r="D106" s="27"/>
      <c r="E106" s="27"/>
      <c r="F106" s="27"/>
      <c r="G106" s="27"/>
      <c r="H106" s="27"/>
      <c r="I106" s="27"/>
      <c r="J106" s="27"/>
      <c r="K106" s="27"/>
      <c r="L106" s="27"/>
    </row>
    <row r="107" spans="1:12" ht="15" thickBot="1" x14ac:dyDescent="0.25">
      <c r="A107" s="27"/>
      <c r="B107" s="283" t="s">
        <v>181</v>
      </c>
      <c r="C107" s="110">
        <v>1.0509999999999999</v>
      </c>
      <c r="D107" s="27"/>
      <c r="E107" s="27"/>
      <c r="F107" s="27"/>
      <c r="G107" s="27"/>
      <c r="H107" s="27"/>
      <c r="I107" s="27"/>
      <c r="J107" s="27"/>
      <c r="K107" s="27"/>
      <c r="L107" s="27"/>
    </row>
    <row r="108" spans="1:12" ht="15" thickBot="1" x14ac:dyDescent="0.25">
      <c r="A108" s="27"/>
      <c r="B108" s="283" t="s">
        <v>881</v>
      </c>
      <c r="C108" s="111">
        <v>1.0046999999999999</v>
      </c>
      <c r="D108" s="27"/>
      <c r="E108" s="27"/>
      <c r="F108" s="27"/>
      <c r="G108" s="27"/>
      <c r="H108" s="27"/>
      <c r="I108" s="27"/>
      <c r="J108" s="27"/>
      <c r="K108" s="27"/>
      <c r="L108" s="27"/>
    </row>
    <row r="109" spans="1:12" ht="15" thickBot="1" x14ac:dyDescent="0.25">
      <c r="A109" s="27"/>
      <c r="B109" s="283" t="s">
        <v>182</v>
      </c>
      <c r="C109" s="110">
        <v>0.93179999999999996</v>
      </c>
      <c r="D109" s="27"/>
      <c r="E109" s="27"/>
      <c r="F109" s="27"/>
      <c r="G109" s="27"/>
      <c r="H109" s="27"/>
      <c r="I109" s="27"/>
      <c r="J109" s="27"/>
      <c r="K109" s="27"/>
      <c r="L109" s="27"/>
    </row>
    <row r="110" spans="1:12" ht="15" thickBot="1" x14ac:dyDescent="0.25">
      <c r="A110" s="27"/>
      <c r="B110" s="283" t="s">
        <v>183</v>
      </c>
      <c r="C110" s="111">
        <v>1</v>
      </c>
      <c r="D110" s="27"/>
      <c r="E110" s="27"/>
      <c r="F110" s="27"/>
      <c r="G110" s="27"/>
      <c r="H110" s="27"/>
      <c r="I110" s="27"/>
      <c r="J110" s="27"/>
      <c r="K110" s="27"/>
      <c r="L110" s="27"/>
    </row>
    <row r="111" spans="1:12" ht="15" thickBot="1" x14ac:dyDescent="0.25">
      <c r="A111" s="27"/>
      <c r="B111" s="283" t="s">
        <v>184</v>
      </c>
      <c r="C111" s="110">
        <v>1.0166999999999999</v>
      </c>
      <c r="D111" s="27"/>
      <c r="E111" s="27"/>
      <c r="F111" s="27"/>
      <c r="G111" s="27"/>
      <c r="H111" s="27"/>
      <c r="I111" s="27"/>
      <c r="J111" s="27"/>
      <c r="K111" s="27"/>
      <c r="L111" s="27"/>
    </row>
    <row r="112" spans="1:12" ht="15" thickBot="1" x14ac:dyDescent="0.25">
      <c r="A112" s="27"/>
      <c r="B112" s="283" t="s">
        <v>186</v>
      </c>
      <c r="C112" s="111">
        <v>1.0163</v>
      </c>
      <c r="D112" s="27"/>
      <c r="E112" s="27"/>
      <c r="F112" s="27"/>
      <c r="G112" s="27"/>
      <c r="H112" s="27"/>
      <c r="I112" s="27"/>
      <c r="J112" s="27"/>
      <c r="K112" s="27"/>
      <c r="L112" s="27"/>
    </row>
    <row r="113" spans="1:12" ht="15" thickBot="1" x14ac:dyDescent="0.25">
      <c r="A113" s="27"/>
      <c r="B113" s="283" t="s">
        <v>185</v>
      </c>
      <c r="C113" s="110">
        <v>1.0135000000000001</v>
      </c>
      <c r="D113" s="27"/>
      <c r="E113" s="27"/>
      <c r="F113" s="27"/>
      <c r="G113" s="27"/>
      <c r="H113" s="27"/>
      <c r="I113" s="27"/>
      <c r="J113" s="27"/>
      <c r="K113" s="27"/>
      <c r="L113" s="27"/>
    </row>
    <row r="114" spans="1:12" ht="15" thickBot="1" x14ac:dyDescent="0.25">
      <c r="A114" s="27"/>
      <c r="B114" s="283" t="s">
        <v>187</v>
      </c>
      <c r="C114" s="111">
        <v>1.0009999999999999</v>
      </c>
      <c r="D114" s="27"/>
      <c r="E114" s="27"/>
      <c r="F114" s="27"/>
      <c r="G114" s="27"/>
      <c r="H114" s="27"/>
      <c r="I114" s="27"/>
      <c r="J114" s="27"/>
      <c r="K114" s="27"/>
      <c r="L114" s="27"/>
    </row>
    <row r="115" spans="1:12" ht="15" thickBot="1" x14ac:dyDescent="0.25">
      <c r="A115" s="27"/>
      <c r="B115" s="283" t="s">
        <v>188</v>
      </c>
      <c r="C115" s="110">
        <v>1.0135000000000001</v>
      </c>
      <c r="D115" s="27"/>
      <c r="E115" s="27"/>
      <c r="F115" s="27"/>
      <c r="G115" s="27"/>
      <c r="H115" s="27"/>
      <c r="I115" s="27"/>
      <c r="J115" s="27"/>
      <c r="K115" s="27"/>
      <c r="L115" s="27"/>
    </row>
    <row r="116" spans="1:12" ht="15" thickBot="1" x14ac:dyDescent="0.25">
      <c r="A116" s="27"/>
      <c r="B116" s="283" t="s">
        <v>189</v>
      </c>
      <c r="C116" s="111">
        <v>0.99980000000000002</v>
      </c>
      <c r="D116" s="27"/>
      <c r="E116" s="27"/>
      <c r="F116" s="27"/>
      <c r="G116" s="27"/>
      <c r="H116" s="27"/>
      <c r="I116" s="27"/>
      <c r="J116" s="27"/>
      <c r="K116" s="27"/>
      <c r="L116" s="27"/>
    </row>
    <row r="117" spans="1:12" ht="15" thickBot="1" x14ac:dyDescent="0.25">
      <c r="A117" s="27"/>
      <c r="B117" s="283" t="s">
        <v>190</v>
      </c>
      <c r="C117" s="110">
        <v>1.0163</v>
      </c>
      <c r="D117" s="27"/>
      <c r="E117" s="27"/>
      <c r="F117" s="27"/>
      <c r="G117" s="27"/>
      <c r="H117" s="27"/>
      <c r="I117" s="27"/>
      <c r="J117" s="27"/>
      <c r="K117" s="27"/>
      <c r="L117" s="27"/>
    </row>
    <row r="118" spans="1:12" ht="15" thickBot="1" x14ac:dyDescent="0.25">
      <c r="A118" s="27"/>
      <c r="B118" s="283" t="s">
        <v>49</v>
      </c>
      <c r="C118" s="111">
        <v>1.0019</v>
      </c>
      <c r="D118" s="27"/>
      <c r="E118" s="27"/>
      <c r="F118" s="27"/>
      <c r="G118" s="27"/>
      <c r="H118" s="27"/>
      <c r="I118" s="27"/>
      <c r="J118" s="27"/>
      <c r="K118" s="27"/>
      <c r="L118" s="27"/>
    </row>
    <row r="119" spans="1:12" ht="15" thickBot="1" x14ac:dyDescent="0.25">
      <c r="A119" s="27"/>
      <c r="B119" s="283" t="s">
        <v>191</v>
      </c>
      <c r="C119" s="110">
        <v>0.98860000000000003</v>
      </c>
      <c r="D119" s="27"/>
      <c r="E119" s="27"/>
      <c r="F119" s="27"/>
      <c r="G119" s="27"/>
      <c r="H119" s="27"/>
      <c r="I119" s="27"/>
      <c r="J119" s="27"/>
      <c r="K119" s="27"/>
      <c r="L119" s="27"/>
    </row>
    <row r="120" spans="1:12" ht="15" thickBot="1" x14ac:dyDescent="0.25">
      <c r="A120" s="27"/>
      <c r="B120" s="283" t="s">
        <v>192</v>
      </c>
      <c r="C120" s="111">
        <v>1.0322</v>
      </c>
      <c r="D120" s="27"/>
      <c r="E120" s="27"/>
      <c r="F120" s="27"/>
      <c r="G120" s="27"/>
      <c r="H120" s="27"/>
      <c r="I120" s="27"/>
      <c r="J120" s="27"/>
      <c r="K120" s="27"/>
      <c r="L120" s="27"/>
    </row>
    <row r="121" spans="1:12" ht="15" thickBot="1" x14ac:dyDescent="0.25">
      <c r="A121" s="27"/>
      <c r="B121" s="283" t="s">
        <v>193</v>
      </c>
      <c r="C121" s="110">
        <v>1.0017</v>
      </c>
      <c r="D121" s="27"/>
      <c r="E121" s="27"/>
      <c r="F121" s="27"/>
      <c r="G121" s="27"/>
      <c r="H121" s="27"/>
      <c r="I121" s="27"/>
      <c r="J121" s="27"/>
      <c r="K121" s="27"/>
      <c r="L121" s="27"/>
    </row>
    <row r="122" spans="1:12" ht="15" thickBot="1" x14ac:dyDescent="0.25">
      <c r="A122" s="27"/>
      <c r="B122" s="283" t="s">
        <v>194</v>
      </c>
      <c r="C122" s="111">
        <v>1.0322</v>
      </c>
      <c r="D122" s="27"/>
      <c r="E122" s="27"/>
      <c r="F122" s="27"/>
      <c r="G122" s="27"/>
      <c r="H122" s="27"/>
      <c r="I122" s="27"/>
      <c r="J122" s="27"/>
      <c r="K122" s="27"/>
      <c r="L122" s="27"/>
    </row>
    <row r="123" spans="1:12" ht="15" thickBot="1" x14ac:dyDescent="0.25">
      <c r="A123" s="27"/>
      <c r="B123" s="283" t="s">
        <v>195</v>
      </c>
      <c r="C123" s="110">
        <v>1.0009999999999999</v>
      </c>
      <c r="D123" s="27"/>
      <c r="E123" s="27"/>
      <c r="F123" s="27"/>
      <c r="G123" s="27"/>
      <c r="H123" s="27"/>
      <c r="I123" s="27"/>
      <c r="J123" s="27"/>
      <c r="K123" s="27"/>
      <c r="L123" s="27"/>
    </row>
    <row r="124" spans="1:12" ht="15" thickBot="1" x14ac:dyDescent="0.25">
      <c r="A124" s="27"/>
      <c r="B124" s="283" t="s">
        <v>196</v>
      </c>
      <c r="C124" s="111">
        <v>1.0322</v>
      </c>
      <c r="D124" s="27"/>
      <c r="E124" s="27"/>
      <c r="F124" s="27"/>
      <c r="G124" s="27"/>
      <c r="H124" s="27"/>
      <c r="I124" s="27"/>
      <c r="J124" s="27"/>
      <c r="K124" s="27"/>
      <c r="L124" s="27"/>
    </row>
    <row r="125" spans="1:12" ht="15" thickBot="1" x14ac:dyDescent="0.25">
      <c r="A125" s="27"/>
      <c r="B125" s="283" t="s">
        <v>197</v>
      </c>
      <c r="C125" s="110">
        <v>1.0322</v>
      </c>
      <c r="D125" s="27"/>
      <c r="E125" s="27"/>
      <c r="F125" s="27"/>
      <c r="G125" s="27"/>
      <c r="H125" s="27"/>
      <c r="I125" s="27"/>
      <c r="J125" s="27"/>
      <c r="K125" s="27"/>
      <c r="L125" s="27"/>
    </row>
    <row r="126" spans="1:12" ht="15" thickBot="1" x14ac:dyDescent="0.25">
      <c r="A126" s="27"/>
      <c r="B126" s="283" t="s">
        <v>198</v>
      </c>
      <c r="C126" s="111">
        <v>1.0121</v>
      </c>
      <c r="D126" s="27"/>
      <c r="E126" s="27"/>
      <c r="F126" s="27"/>
      <c r="G126" s="27"/>
      <c r="H126" s="27"/>
      <c r="I126" s="27"/>
      <c r="J126" s="27"/>
      <c r="K126" s="27"/>
      <c r="L126" s="27"/>
    </row>
    <row r="127" spans="1:12" ht="15" thickBot="1" x14ac:dyDescent="0.25">
      <c r="A127" s="27"/>
      <c r="B127" s="283" t="s">
        <v>199</v>
      </c>
      <c r="C127" s="110">
        <v>0.99970000000000003</v>
      </c>
      <c r="D127" s="27"/>
      <c r="E127" s="27"/>
      <c r="F127" s="27"/>
      <c r="G127" s="27"/>
      <c r="H127" s="27"/>
      <c r="I127" s="27"/>
      <c r="J127" s="27"/>
      <c r="K127" s="27"/>
      <c r="L127" s="27"/>
    </row>
    <row r="128" spans="1:12" ht="15" thickBot="1" x14ac:dyDescent="0.25">
      <c r="A128" s="27"/>
      <c r="B128" s="283" t="s">
        <v>200</v>
      </c>
      <c r="C128" s="111">
        <v>0.89670000000000005</v>
      </c>
      <c r="D128" s="27"/>
      <c r="E128" s="27"/>
      <c r="F128" s="27"/>
      <c r="G128" s="27"/>
      <c r="H128" s="27"/>
      <c r="I128" s="27"/>
      <c r="J128" s="27"/>
      <c r="K128" s="27"/>
      <c r="L128" s="27"/>
    </row>
    <row r="129" spans="1:12" ht="15" thickBot="1" x14ac:dyDescent="0.25">
      <c r="A129" s="27"/>
      <c r="B129" s="283" t="s">
        <v>201</v>
      </c>
      <c r="C129" s="110">
        <v>0.89649999999999996</v>
      </c>
      <c r="D129" s="27"/>
      <c r="E129" s="27"/>
      <c r="F129" s="27"/>
      <c r="G129" s="27"/>
      <c r="H129" s="27"/>
      <c r="I129" s="27"/>
      <c r="J129" s="27"/>
      <c r="K129" s="27"/>
      <c r="L129" s="27"/>
    </row>
    <row r="130" spans="1:12" ht="15" thickBot="1" x14ac:dyDescent="0.25">
      <c r="A130" s="27"/>
      <c r="B130" s="283" t="s">
        <v>202</v>
      </c>
      <c r="C130" s="111">
        <v>0.97870000000000001</v>
      </c>
      <c r="D130" s="27"/>
      <c r="E130" s="27"/>
      <c r="F130" s="27"/>
      <c r="G130" s="27"/>
      <c r="H130" s="27"/>
      <c r="I130" s="27"/>
      <c r="J130" s="27"/>
      <c r="K130" s="27"/>
      <c r="L130" s="27"/>
    </row>
    <row r="131" spans="1:12" ht="15" thickBot="1" x14ac:dyDescent="0.25">
      <c r="A131" s="27"/>
      <c r="B131" s="283" t="s">
        <v>203</v>
      </c>
      <c r="C131" s="110">
        <v>0.98199999999999998</v>
      </c>
      <c r="D131" s="27"/>
      <c r="E131" s="27"/>
      <c r="F131" s="27"/>
      <c r="G131" s="27"/>
      <c r="H131" s="27"/>
      <c r="I131" s="27"/>
      <c r="J131" s="27"/>
      <c r="K131" s="27"/>
      <c r="L131" s="27"/>
    </row>
    <row r="132" spans="1:12" ht="15" thickBot="1" x14ac:dyDescent="0.25">
      <c r="A132" s="27"/>
      <c r="B132" s="283" t="s">
        <v>204</v>
      </c>
      <c r="C132" s="111">
        <v>0.98180000000000001</v>
      </c>
      <c r="D132" s="27"/>
      <c r="E132" s="27"/>
      <c r="F132" s="27"/>
      <c r="G132" s="27"/>
      <c r="H132" s="27"/>
      <c r="I132" s="27"/>
      <c r="J132" s="27"/>
      <c r="K132" s="27"/>
      <c r="L132" s="27"/>
    </row>
    <row r="133" spans="1:12" ht="15" thickBot="1" x14ac:dyDescent="0.25">
      <c r="A133" s="27"/>
      <c r="B133" s="283" t="s">
        <v>205</v>
      </c>
      <c r="C133" s="110">
        <v>0.9798</v>
      </c>
      <c r="D133" s="27"/>
      <c r="E133" s="27"/>
      <c r="F133" s="27"/>
      <c r="G133" s="27"/>
      <c r="H133" s="27"/>
      <c r="I133" s="27"/>
      <c r="J133" s="27"/>
      <c r="K133" s="27"/>
      <c r="L133" s="27"/>
    </row>
    <row r="134" spans="1:12" ht="15" thickBot="1" x14ac:dyDescent="0.25">
      <c r="A134" s="27"/>
      <c r="B134" s="283" t="s">
        <v>206</v>
      </c>
      <c r="C134" s="111">
        <v>0.9798</v>
      </c>
      <c r="D134" s="27"/>
      <c r="E134" s="27"/>
      <c r="F134" s="27"/>
      <c r="G134" s="27"/>
      <c r="H134" s="27"/>
      <c r="I134" s="27"/>
      <c r="J134" s="27"/>
      <c r="K134" s="27"/>
      <c r="L134" s="27"/>
    </row>
    <row r="135" spans="1:12" ht="15" thickBot="1" x14ac:dyDescent="0.25">
      <c r="A135" s="27"/>
      <c r="B135" s="283" t="s">
        <v>207</v>
      </c>
      <c r="C135" s="110">
        <v>0.98409999999999997</v>
      </c>
      <c r="D135" s="27"/>
      <c r="E135" s="27"/>
      <c r="F135" s="27"/>
      <c r="G135" s="27"/>
      <c r="H135" s="27"/>
      <c r="I135" s="27"/>
      <c r="J135" s="27"/>
      <c r="K135" s="27"/>
      <c r="L135" s="27"/>
    </row>
    <row r="136" spans="1:12" ht="15" thickBot="1" x14ac:dyDescent="0.25">
      <c r="A136" s="27"/>
      <c r="B136" s="283" t="s">
        <v>208</v>
      </c>
      <c r="C136" s="111">
        <v>0.89059999999999995</v>
      </c>
      <c r="D136" s="27"/>
      <c r="E136" s="27"/>
      <c r="F136" s="27"/>
      <c r="G136" s="27"/>
      <c r="H136" s="27"/>
      <c r="I136" s="27"/>
      <c r="J136" s="27"/>
      <c r="K136" s="27"/>
      <c r="L136" s="27"/>
    </row>
    <row r="137" spans="1:12" ht="15" thickBot="1" x14ac:dyDescent="0.25">
      <c r="A137" s="27"/>
      <c r="B137" s="283" t="s">
        <v>209</v>
      </c>
      <c r="C137" s="110">
        <v>0.91720000000000002</v>
      </c>
      <c r="D137" s="27"/>
      <c r="E137" s="27"/>
      <c r="F137" s="27"/>
      <c r="G137" s="27"/>
      <c r="H137" s="27"/>
      <c r="I137" s="27"/>
      <c r="J137" s="27"/>
      <c r="K137" s="27"/>
      <c r="L137" s="27"/>
    </row>
    <row r="138" spans="1:12" ht="15" thickBot="1" x14ac:dyDescent="0.25">
      <c r="A138" s="27"/>
      <c r="B138" s="283" t="s">
        <v>210</v>
      </c>
      <c r="C138" s="111">
        <v>0.92959999999999998</v>
      </c>
      <c r="D138" s="27"/>
      <c r="E138" s="27"/>
      <c r="F138" s="27"/>
      <c r="G138" s="27"/>
      <c r="H138" s="27"/>
      <c r="I138" s="27"/>
      <c r="J138" s="27"/>
      <c r="K138" s="27"/>
      <c r="L138" s="27"/>
    </row>
    <row r="139" spans="1:12" ht="15" thickBot="1" x14ac:dyDescent="0.25">
      <c r="A139" s="27"/>
      <c r="B139" s="283" t="s">
        <v>211</v>
      </c>
      <c r="C139" s="110">
        <v>0.9869</v>
      </c>
      <c r="D139" s="27"/>
      <c r="E139" s="27"/>
      <c r="F139" s="27"/>
      <c r="G139" s="27"/>
      <c r="H139" s="27"/>
      <c r="I139" s="27"/>
      <c r="J139" s="27"/>
      <c r="K139" s="27"/>
      <c r="L139" s="27"/>
    </row>
    <row r="140" spans="1:12" ht="15" thickBot="1" x14ac:dyDescent="0.25">
      <c r="A140" s="27"/>
      <c r="B140" s="283" t="s">
        <v>212</v>
      </c>
      <c r="C140" s="111">
        <v>1.0046999999999999</v>
      </c>
      <c r="D140" s="27"/>
      <c r="E140" s="27"/>
      <c r="F140" s="27"/>
      <c r="G140" s="27"/>
      <c r="H140" s="27"/>
      <c r="I140" s="27"/>
      <c r="J140" s="27"/>
      <c r="K140" s="27"/>
      <c r="L140" s="27"/>
    </row>
    <row r="141" spans="1:12" ht="15" thickBot="1" x14ac:dyDescent="0.25">
      <c r="A141" s="27"/>
      <c r="B141" s="283" t="s">
        <v>213</v>
      </c>
      <c r="C141" s="110">
        <v>0.97509999999999997</v>
      </c>
      <c r="D141" s="27"/>
      <c r="E141" s="27"/>
      <c r="F141" s="27"/>
      <c r="G141" s="27"/>
      <c r="H141" s="27"/>
      <c r="I141" s="27"/>
      <c r="J141" s="27"/>
      <c r="K141" s="27"/>
      <c r="L141" s="27"/>
    </row>
    <row r="142" spans="1:12" ht="15" thickBot="1" x14ac:dyDescent="0.25">
      <c r="A142" s="27"/>
      <c r="B142" s="283" t="s">
        <v>214</v>
      </c>
      <c r="C142" s="111">
        <v>0.83299999999999996</v>
      </c>
      <c r="D142" s="27"/>
      <c r="E142" s="27"/>
      <c r="F142" s="27"/>
      <c r="G142" s="27"/>
      <c r="H142" s="27"/>
      <c r="I142" s="27"/>
      <c r="J142" s="27"/>
      <c r="K142" s="27"/>
      <c r="L142" s="27"/>
    </row>
    <row r="143" spans="1:12" ht="15" thickBot="1" x14ac:dyDescent="0.25">
      <c r="A143" s="27"/>
      <c r="B143" s="283" t="s">
        <v>215</v>
      </c>
      <c r="C143" s="110">
        <v>0.9133</v>
      </c>
      <c r="D143" s="27"/>
      <c r="E143" s="27"/>
      <c r="F143" s="27"/>
      <c r="G143" s="27"/>
      <c r="H143" s="27"/>
      <c r="I143" s="27"/>
      <c r="J143" s="27"/>
      <c r="K143" s="27"/>
      <c r="L143" s="27"/>
    </row>
    <row r="144" spans="1:12" ht="15" thickBot="1" x14ac:dyDescent="0.25">
      <c r="A144" s="27"/>
      <c r="B144" s="283" t="s">
        <v>216</v>
      </c>
      <c r="C144" s="111">
        <v>0.90249999999999997</v>
      </c>
      <c r="D144" s="27"/>
      <c r="E144" s="27"/>
      <c r="F144" s="27"/>
      <c r="G144" s="27"/>
      <c r="H144" s="27"/>
      <c r="I144" s="27"/>
      <c r="J144" s="27"/>
      <c r="K144" s="27"/>
      <c r="L144" s="27"/>
    </row>
    <row r="145" spans="1:12" ht="15" thickBot="1" x14ac:dyDescent="0.25">
      <c r="A145" s="27"/>
      <c r="B145" s="283" t="s">
        <v>217</v>
      </c>
      <c r="C145" s="110">
        <v>1.2456</v>
      </c>
      <c r="D145" s="27"/>
      <c r="E145" s="27"/>
      <c r="F145" s="27"/>
      <c r="G145" s="27"/>
      <c r="H145" s="27"/>
      <c r="I145" s="27"/>
      <c r="J145" s="27"/>
      <c r="K145" s="27"/>
      <c r="L145" s="27"/>
    </row>
    <row r="146" spans="1:12" ht="15" thickBot="1" x14ac:dyDescent="0.25">
      <c r="A146" s="27"/>
      <c r="B146" s="283" t="s">
        <v>218</v>
      </c>
      <c r="C146" s="111">
        <v>0.98309999999999997</v>
      </c>
      <c r="D146" s="27"/>
      <c r="E146" s="27"/>
      <c r="F146" s="27"/>
      <c r="G146" s="27"/>
      <c r="H146" s="27"/>
      <c r="I146" s="27"/>
      <c r="J146" s="27"/>
      <c r="K146" s="27"/>
      <c r="L146" s="27"/>
    </row>
    <row r="147" spans="1:12" ht="15" thickBot="1" x14ac:dyDescent="0.25">
      <c r="A147" s="27"/>
      <c r="B147" s="283" t="s">
        <v>219</v>
      </c>
      <c r="C147" s="110">
        <v>0.8911</v>
      </c>
      <c r="D147" s="27"/>
      <c r="E147" s="27"/>
      <c r="F147" s="27"/>
      <c r="G147" s="27"/>
      <c r="H147" s="27"/>
      <c r="I147" s="27"/>
      <c r="J147" s="27"/>
      <c r="K147" s="27"/>
      <c r="L147" s="27"/>
    </row>
    <row r="148" spans="1:12" x14ac:dyDescent="0.2">
      <c r="A148" s="27"/>
      <c r="B148" s="27"/>
      <c r="C148" s="27"/>
      <c r="D148" s="27"/>
      <c r="E148" s="27"/>
      <c r="F148" s="27"/>
      <c r="G148" s="27"/>
      <c r="H148" s="27"/>
      <c r="I148" s="27"/>
      <c r="J148" s="27"/>
      <c r="K148" s="27"/>
      <c r="L148" s="27"/>
    </row>
  </sheetData>
  <mergeCells count="1">
    <mergeCell ref="B2:C2"/>
  </mergeCells>
  <pageMargins left="0.7" right="0.7" top="0.75" bottom="0.75" header="0.3" footer="0.3"/>
  <pageSetup paperSize="9" scale="85" orientation="portrait" verticalDpi="0" r:id="rId1"/>
  <rowBreaks count="2" manualBreakCount="2">
    <brk id="63" max="16383" man="1"/>
    <brk id="119" max="16383" man="1"/>
  </rowBreaks>
  <colBreaks count="1" manualBreakCount="1">
    <brk id="7"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F41"/>
  <sheetViews>
    <sheetView zoomScaleNormal="100" workbookViewId="0"/>
  </sheetViews>
  <sheetFormatPr defaultColWidth="9" defaultRowHeight="12.75" x14ac:dyDescent="0.2"/>
  <cols>
    <col min="1" max="1" width="3.125" style="153" customWidth="1"/>
    <col min="2" max="2" width="4.5" style="153" customWidth="1"/>
    <col min="3" max="3" width="24.25" style="153" customWidth="1"/>
    <col min="4" max="4" width="11.875" style="153" customWidth="1"/>
    <col min="5" max="5" width="12.25" style="153" customWidth="1"/>
    <col min="6" max="6" width="3.125" style="153" customWidth="1"/>
    <col min="7" max="9" width="9" style="153"/>
    <col min="10" max="10" width="19.75" style="153" customWidth="1"/>
    <col min="11" max="16" width="9" style="153"/>
    <col min="17" max="17" width="23" style="153" customWidth="1"/>
    <col min="18" max="16384" width="9" style="153"/>
  </cols>
  <sheetData>
    <row r="1" spans="1:6" ht="15" x14ac:dyDescent="0.25">
      <c r="A1" s="155"/>
      <c r="B1" s="154"/>
      <c r="C1" s="154"/>
      <c r="D1" s="154"/>
      <c r="E1" s="154"/>
      <c r="F1" s="154"/>
    </row>
    <row r="2" spans="1:6" ht="20.25" thickBot="1" x14ac:dyDescent="0.35">
      <c r="A2" s="154"/>
      <c r="B2" s="358" t="s">
        <v>726</v>
      </c>
      <c r="C2" s="358"/>
      <c r="D2" s="154"/>
      <c r="E2" s="154"/>
      <c r="F2" s="154"/>
    </row>
    <row r="3" spans="1:6" ht="14.25" thickTop="1" thickBot="1" x14ac:dyDescent="0.25">
      <c r="A3" s="154"/>
      <c r="B3" s="154"/>
      <c r="C3" s="154"/>
      <c r="D3" s="154"/>
      <c r="E3" s="154"/>
      <c r="F3" s="154"/>
    </row>
    <row r="4" spans="1:6" ht="33" customHeight="1" thickBot="1" x14ac:dyDescent="0.25">
      <c r="A4" s="154"/>
      <c r="B4" s="281" t="s">
        <v>760</v>
      </c>
      <c r="C4" s="281" t="s">
        <v>732</v>
      </c>
      <c r="D4" s="281" t="s">
        <v>758</v>
      </c>
      <c r="E4" s="281" t="s">
        <v>606</v>
      </c>
      <c r="F4" s="154"/>
    </row>
    <row r="5" spans="1:6" ht="13.5" thickBot="1" x14ac:dyDescent="0.25">
      <c r="A5" s="154"/>
      <c r="B5" s="170">
        <v>0</v>
      </c>
      <c r="C5" s="284" t="s">
        <v>782</v>
      </c>
      <c r="D5" s="170" t="s">
        <v>538</v>
      </c>
      <c r="E5" s="170" t="s">
        <v>587</v>
      </c>
      <c r="F5" s="154"/>
    </row>
    <row r="6" spans="1:6" ht="13.5" thickBot="1" x14ac:dyDescent="0.25">
      <c r="A6" s="154"/>
      <c r="B6" s="169">
        <v>1</v>
      </c>
      <c r="C6" s="285" t="s">
        <v>741</v>
      </c>
      <c r="D6" s="169" t="s">
        <v>538</v>
      </c>
      <c r="E6" s="169" t="s">
        <v>587</v>
      </c>
      <c r="F6" s="154"/>
    </row>
    <row r="7" spans="1:6" ht="13.5" thickBot="1" x14ac:dyDescent="0.25">
      <c r="A7" s="154"/>
      <c r="B7" s="170">
        <v>2</v>
      </c>
      <c r="C7" s="284" t="s">
        <v>742</v>
      </c>
      <c r="D7" s="170" t="s">
        <v>538</v>
      </c>
      <c r="E7" s="170" t="s">
        <v>587</v>
      </c>
      <c r="F7" s="154"/>
    </row>
    <row r="8" spans="1:6" ht="13.5" thickBot="1" x14ac:dyDescent="0.25">
      <c r="A8" s="154"/>
      <c r="B8" s="169">
        <v>3</v>
      </c>
      <c r="C8" s="285" t="s">
        <v>146</v>
      </c>
      <c r="D8" s="169" t="s">
        <v>538</v>
      </c>
      <c r="E8" s="169" t="s">
        <v>588</v>
      </c>
      <c r="F8" s="154"/>
    </row>
    <row r="9" spans="1:6" ht="13.5" thickBot="1" x14ac:dyDescent="0.25">
      <c r="A9" s="154"/>
      <c r="B9" s="170">
        <v>4</v>
      </c>
      <c r="C9" s="284" t="s">
        <v>740</v>
      </c>
      <c r="D9" s="170" t="s">
        <v>538</v>
      </c>
      <c r="E9" s="170" t="s">
        <v>587</v>
      </c>
      <c r="F9" s="154"/>
    </row>
    <row r="10" spans="1:6" ht="13.5" thickBot="1" x14ac:dyDescent="0.25">
      <c r="A10" s="154"/>
      <c r="B10" s="169">
        <v>5</v>
      </c>
      <c r="C10" s="285" t="s">
        <v>739</v>
      </c>
      <c r="D10" s="169" t="s">
        <v>538</v>
      </c>
      <c r="E10" s="169" t="s">
        <v>588</v>
      </c>
      <c r="F10" s="154"/>
    </row>
    <row r="11" spans="1:6" ht="13.5" thickBot="1" x14ac:dyDescent="0.25">
      <c r="A11" s="154"/>
      <c r="B11" s="170">
        <v>6</v>
      </c>
      <c r="C11" s="284" t="s">
        <v>149</v>
      </c>
      <c r="D11" s="170" t="s">
        <v>538</v>
      </c>
      <c r="E11" s="170" t="s">
        <v>589</v>
      </c>
      <c r="F11" s="154"/>
    </row>
    <row r="12" spans="1:6" ht="13.5" thickBot="1" x14ac:dyDescent="0.25">
      <c r="A12" s="154"/>
      <c r="B12" s="169">
        <v>7</v>
      </c>
      <c r="C12" s="285" t="s">
        <v>736</v>
      </c>
      <c r="D12" s="169" t="s">
        <v>345</v>
      </c>
      <c r="E12" s="169" t="s">
        <v>590</v>
      </c>
      <c r="F12" s="154"/>
    </row>
    <row r="13" spans="1:6" ht="13.5" thickBot="1" x14ac:dyDescent="0.25">
      <c r="A13" s="154"/>
      <c r="B13" s="170">
        <v>8</v>
      </c>
      <c r="C13" s="284" t="s">
        <v>737</v>
      </c>
      <c r="D13" s="170" t="s">
        <v>345</v>
      </c>
      <c r="E13" s="170" t="s">
        <v>590</v>
      </c>
      <c r="F13" s="154"/>
    </row>
    <row r="14" spans="1:6" ht="13.5" thickBot="1" x14ac:dyDescent="0.25">
      <c r="A14" s="154"/>
      <c r="B14" s="169">
        <v>9</v>
      </c>
      <c r="C14" s="285" t="s">
        <v>733</v>
      </c>
      <c r="D14" s="169" t="s">
        <v>345</v>
      </c>
      <c r="E14" s="169" t="s">
        <v>591</v>
      </c>
      <c r="F14" s="154"/>
    </row>
    <row r="15" spans="1:6" ht="13.5" thickBot="1" x14ac:dyDescent="0.25">
      <c r="A15" s="154"/>
      <c r="B15" s="170">
        <v>10</v>
      </c>
      <c r="C15" s="284" t="s">
        <v>734</v>
      </c>
      <c r="D15" s="170" t="s">
        <v>345</v>
      </c>
      <c r="E15" s="170" t="s">
        <v>591</v>
      </c>
      <c r="F15" s="154"/>
    </row>
    <row r="16" spans="1:6" ht="13.5" thickBot="1" x14ac:dyDescent="0.25">
      <c r="A16" s="154"/>
      <c r="B16" s="169">
        <v>11</v>
      </c>
      <c r="C16" s="285" t="s">
        <v>748</v>
      </c>
      <c r="D16" s="169" t="s">
        <v>345</v>
      </c>
      <c r="E16" s="169" t="s">
        <v>592</v>
      </c>
      <c r="F16" s="154"/>
    </row>
    <row r="17" spans="1:6" ht="13.5" thickBot="1" x14ac:dyDescent="0.25">
      <c r="A17" s="154"/>
      <c r="B17" s="170">
        <v>12</v>
      </c>
      <c r="C17" s="284" t="s">
        <v>227</v>
      </c>
      <c r="D17" s="170" t="s">
        <v>345</v>
      </c>
      <c r="E17" s="170" t="s">
        <v>593</v>
      </c>
      <c r="F17" s="154"/>
    </row>
    <row r="18" spans="1:6" ht="13.5" thickBot="1" x14ac:dyDescent="0.25">
      <c r="A18" s="154"/>
      <c r="B18" s="169">
        <v>13</v>
      </c>
      <c r="C18" s="285" t="s">
        <v>821</v>
      </c>
      <c r="D18" s="169" t="s">
        <v>345</v>
      </c>
      <c r="E18" s="169" t="s">
        <v>593</v>
      </c>
      <c r="F18" s="154"/>
    </row>
    <row r="19" spans="1:6" ht="13.5" thickBot="1" x14ac:dyDescent="0.25">
      <c r="A19" s="154"/>
      <c r="B19" s="170"/>
      <c r="C19" s="284" t="s">
        <v>825</v>
      </c>
      <c r="D19" s="170" t="s">
        <v>539</v>
      </c>
      <c r="E19" s="170" t="s">
        <v>796</v>
      </c>
      <c r="F19" s="154"/>
    </row>
    <row r="20" spans="1:6" ht="13.5" thickBot="1" x14ac:dyDescent="0.25">
      <c r="A20" s="154"/>
      <c r="B20" s="169">
        <v>14</v>
      </c>
      <c r="C20" s="285" t="s">
        <v>757</v>
      </c>
      <c r="D20" s="169" t="s">
        <v>539</v>
      </c>
      <c r="E20" s="169" t="s">
        <v>595</v>
      </c>
      <c r="F20" s="154"/>
    </row>
    <row r="21" spans="1:6" ht="13.5" thickBot="1" x14ac:dyDescent="0.25">
      <c r="A21" s="154"/>
      <c r="B21" s="170">
        <v>15</v>
      </c>
      <c r="C21" s="284" t="s">
        <v>756</v>
      </c>
      <c r="D21" s="170" t="s">
        <v>539</v>
      </c>
      <c r="E21" s="170" t="s">
        <v>798</v>
      </c>
      <c r="F21" s="154"/>
    </row>
    <row r="22" spans="1:6" ht="13.5" thickBot="1" x14ac:dyDescent="0.25">
      <c r="A22" s="154"/>
      <c r="B22" s="169">
        <v>16</v>
      </c>
      <c r="C22" s="285" t="s">
        <v>615</v>
      </c>
      <c r="D22" s="169" t="s">
        <v>539</v>
      </c>
      <c r="E22" s="169" t="s">
        <v>594</v>
      </c>
      <c r="F22" s="154"/>
    </row>
    <row r="23" spans="1:6" ht="13.5" thickBot="1" x14ac:dyDescent="0.25">
      <c r="A23" s="154"/>
      <c r="B23" s="170">
        <v>17</v>
      </c>
      <c r="C23" s="284" t="s">
        <v>750</v>
      </c>
      <c r="D23" s="170" t="s">
        <v>346</v>
      </c>
      <c r="E23" s="170" t="s">
        <v>598</v>
      </c>
      <c r="F23" s="154"/>
    </row>
    <row r="24" spans="1:6" ht="13.5" thickBot="1" x14ac:dyDescent="0.25">
      <c r="A24" s="154"/>
      <c r="B24" s="169">
        <v>18</v>
      </c>
      <c r="C24" s="285" t="s">
        <v>824</v>
      </c>
      <c r="D24" s="169" t="s">
        <v>346</v>
      </c>
      <c r="E24" s="169" t="s">
        <v>596</v>
      </c>
      <c r="F24" s="154"/>
    </row>
    <row r="25" spans="1:6" ht="13.5" thickBot="1" x14ac:dyDescent="0.25">
      <c r="A25" s="154"/>
      <c r="B25" s="170"/>
      <c r="C25" s="284" t="s">
        <v>823</v>
      </c>
      <c r="D25" s="170" t="s">
        <v>345</v>
      </c>
      <c r="E25" s="170" t="s">
        <v>593</v>
      </c>
      <c r="F25" s="154"/>
    </row>
    <row r="26" spans="1:6" ht="13.5" thickBot="1" x14ac:dyDescent="0.25">
      <c r="A26" s="154"/>
      <c r="B26" s="169">
        <v>19</v>
      </c>
      <c r="C26" s="285" t="s">
        <v>749</v>
      </c>
      <c r="D26" s="169" t="s">
        <v>346</v>
      </c>
      <c r="E26" s="169" t="s">
        <v>596</v>
      </c>
      <c r="F26" s="154"/>
    </row>
    <row r="27" spans="1:6" ht="13.5" thickBot="1" x14ac:dyDescent="0.25">
      <c r="A27" s="154"/>
      <c r="B27" s="170">
        <v>20</v>
      </c>
      <c r="C27" s="284" t="s">
        <v>751</v>
      </c>
      <c r="D27" s="170" t="s">
        <v>346</v>
      </c>
      <c r="E27" s="170" t="s">
        <v>596</v>
      </c>
      <c r="F27" s="154"/>
    </row>
    <row r="28" spans="1:6" ht="13.5" thickBot="1" x14ac:dyDescent="0.25">
      <c r="A28" s="154"/>
      <c r="B28" s="169">
        <v>21</v>
      </c>
      <c r="C28" s="285" t="s">
        <v>745</v>
      </c>
      <c r="D28" s="169" t="s">
        <v>346</v>
      </c>
      <c r="E28" s="169" t="s">
        <v>596</v>
      </c>
      <c r="F28" s="154"/>
    </row>
    <row r="29" spans="1:6" ht="13.5" thickBot="1" x14ac:dyDescent="0.25">
      <c r="A29" s="154"/>
      <c r="B29" s="170">
        <v>22</v>
      </c>
      <c r="C29" s="284" t="s">
        <v>744</v>
      </c>
      <c r="D29" s="170" t="s">
        <v>346</v>
      </c>
      <c r="E29" s="170" t="s">
        <v>596</v>
      </c>
      <c r="F29" s="154"/>
    </row>
    <row r="30" spans="1:6" ht="13.5" thickBot="1" x14ac:dyDescent="0.25">
      <c r="A30" s="154"/>
      <c r="B30" s="169">
        <v>23</v>
      </c>
      <c r="C30" s="285" t="s">
        <v>746</v>
      </c>
      <c r="D30" s="169" t="s">
        <v>346</v>
      </c>
      <c r="E30" s="169" t="s">
        <v>596</v>
      </c>
      <c r="F30" s="154"/>
    </row>
    <row r="31" spans="1:6" ht="13.5" thickBot="1" x14ac:dyDescent="0.25">
      <c r="A31" s="154"/>
      <c r="B31" s="170">
        <v>24</v>
      </c>
      <c r="C31" s="284" t="s">
        <v>743</v>
      </c>
      <c r="D31" s="170" t="s">
        <v>346</v>
      </c>
      <c r="E31" s="170" t="s">
        <v>596</v>
      </c>
      <c r="F31" s="154"/>
    </row>
    <row r="32" spans="1:6" ht="13.5" thickBot="1" x14ac:dyDescent="0.25">
      <c r="A32" s="154"/>
      <c r="B32" s="169">
        <v>25</v>
      </c>
      <c r="C32" s="285" t="s">
        <v>747</v>
      </c>
      <c r="D32" s="169" t="s">
        <v>346</v>
      </c>
      <c r="E32" s="169" t="s">
        <v>596</v>
      </c>
      <c r="F32" s="154"/>
    </row>
    <row r="33" spans="1:6" ht="13.5" thickBot="1" x14ac:dyDescent="0.25">
      <c r="A33" s="154"/>
      <c r="B33" s="170">
        <v>26</v>
      </c>
      <c r="C33" s="284" t="s">
        <v>752</v>
      </c>
      <c r="D33" s="170" t="s">
        <v>540</v>
      </c>
      <c r="E33" s="170" t="s">
        <v>578</v>
      </c>
      <c r="F33" s="154"/>
    </row>
    <row r="34" spans="1:6" ht="13.5" thickBot="1" x14ac:dyDescent="0.25">
      <c r="A34" s="154"/>
      <c r="B34" s="169">
        <v>27</v>
      </c>
      <c r="C34" s="285" t="s">
        <v>753</v>
      </c>
      <c r="D34" s="169" t="s">
        <v>540</v>
      </c>
      <c r="E34" s="169" t="s">
        <v>578</v>
      </c>
      <c r="F34" s="154"/>
    </row>
    <row r="35" spans="1:6" ht="13.5" thickBot="1" x14ac:dyDescent="0.25">
      <c r="A35" s="154"/>
      <c r="B35" s="170">
        <v>28</v>
      </c>
      <c r="C35" s="284" t="s">
        <v>754</v>
      </c>
      <c r="D35" s="170" t="s">
        <v>540</v>
      </c>
      <c r="E35" s="170" t="s">
        <v>578</v>
      </c>
      <c r="F35" s="154"/>
    </row>
    <row r="36" spans="1:6" ht="13.5" thickBot="1" x14ac:dyDescent="0.25">
      <c r="A36" s="154"/>
      <c r="B36" s="169">
        <v>29</v>
      </c>
      <c r="C36" s="285" t="s">
        <v>755</v>
      </c>
      <c r="D36" s="169" t="s">
        <v>540</v>
      </c>
      <c r="E36" s="169" t="s">
        <v>578</v>
      </c>
      <c r="F36" s="154"/>
    </row>
    <row r="37" spans="1:6" ht="13.5" thickBot="1" x14ac:dyDescent="0.25">
      <c r="A37" s="154"/>
      <c r="B37" s="170">
        <v>30</v>
      </c>
      <c r="C37" s="284" t="s">
        <v>791</v>
      </c>
      <c r="D37" s="170" t="s">
        <v>345</v>
      </c>
      <c r="E37" s="170" t="s">
        <v>590</v>
      </c>
      <c r="F37" s="154"/>
    </row>
    <row r="38" spans="1:6" ht="13.5" thickBot="1" x14ac:dyDescent="0.25">
      <c r="A38" s="154"/>
      <c r="B38" s="169">
        <v>31</v>
      </c>
      <c r="C38" s="285" t="s">
        <v>793</v>
      </c>
      <c r="D38" s="169" t="s">
        <v>345</v>
      </c>
      <c r="E38" s="169" t="s">
        <v>592</v>
      </c>
      <c r="F38" s="154"/>
    </row>
    <row r="39" spans="1:6" ht="13.5" thickBot="1" x14ac:dyDescent="0.25">
      <c r="A39" s="154"/>
      <c r="B39" s="170">
        <v>32</v>
      </c>
      <c r="C39" s="284" t="s">
        <v>794</v>
      </c>
      <c r="D39" s="170" t="s">
        <v>345</v>
      </c>
      <c r="E39" s="170" t="s">
        <v>592</v>
      </c>
      <c r="F39" s="154"/>
    </row>
    <row r="40" spans="1:6" ht="13.5" thickBot="1" x14ac:dyDescent="0.25">
      <c r="A40" s="154"/>
      <c r="B40" s="169">
        <v>33</v>
      </c>
      <c r="C40" s="285" t="s">
        <v>801</v>
      </c>
      <c r="D40" s="169" t="s">
        <v>539</v>
      </c>
      <c r="E40" s="169" t="s">
        <v>796</v>
      </c>
      <c r="F40" s="154"/>
    </row>
    <row r="41" spans="1:6" x14ac:dyDescent="0.2">
      <c r="A41" s="154"/>
      <c r="B41" s="154"/>
      <c r="C41" s="154"/>
      <c r="D41" s="154"/>
      <c r="E41" s="154"/>
      <c r="F41" s="154"/>
    </row>
  </sheetData>
  <mergeCells count="1">
    <mergeCell ref="B2:C2"/>
  </mergeCells>
  <pageMargins left="0.7" right="0.7" top="0.75" bottom="0.75" header="0.3" footer="0.3"/>
  <pageSetup paperSize="9" scale="45"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AA97"/>
  <sheetViews>
    <sheetView zoomScale="85" zoomScaleNormal="85" workbookViewId="0"/>
  </sheetViews>
  <sheetFormatPr defaultColWidth="9" defaultRowHeight="12.75" x14ac:dyDescent="0.2"/>
  <cols>
    <col min="1" max="1" width="3.125" style="153" customWidth="1"/>
    <col min="2" max="2" width="20.5" style="153" customWidth="1"/>
    <col min="3" max="3" width="27.625" style="153" customWidth="1"/>
    <col min="4" max="25" width="11.375" style="153" customWidth="1"/>
    <col min="26" max="26" width="11.25" style="153" customWidth="1"/>
    <col min="27" max="27" width="3.125" style="153" customWidth="1"/>
    <col min="28" max="16384" width="9" style="153"/>
  </cols>
  <sheetData>
    <row r="1" spans="1:27" ht="15" x14ac:dyDescent="0.25">
      <c r="A1" s="155"/>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row>
    <row r="2" spans="1:27" ht="20.25" thickBot="1" x14ac:dyDescent="0.35">
      <c r="A2" s="154"/>
      <c r="B2" s="286" t="s">
        <v>820</v>
      </c>
      <c r="C2" s="52"/>
      <c r="D2" s="154"/>
      <c r="E2" s="154"/>
      <c r="F2" s="154"/>
      <c r="G2" s="154"/>
      <c r="H2" s="154"/>
      <c r="I2" s="154"/>
      <c r="J2" s="154"/>
      <c r="K2" s="154"/>
      <c r="L2" s="154"/>
      <c r="M2" s="154"/>
      <c r="N2" s="154"/>
      <c r="O2" s="154"/>
      <c r="P2" s="154"/>
      <c r="Q2" s="154"/>
      <c r="R2" s="154"/>
      <c r="S2" s="154"/>
      <c r="T2" s="154"/>
      <c r="U2" s="154"/>
      <c r="V2" s="154"/>
      <c r="W2" s="154"/>
      <c r="X2" s="154"/>
      <c r="Y2" s="154"/>
      <c r="Z2" s="154"/>
      <c r="AA2" s="154"/>
    </row>
    <row r="3" spans="1:27" ht="13.5" thickTop="1" x14ac:dyDescent="0.2">
      <c r="A3" s="154"/>
      <c r="B3" s="154"/>
      <c r="C3" s="154"/>
      <c r="D3" s="154"/>
      <c r="E3" s="154"/>
      <c r="F3" s="154"/>
      <c r="G3" s="154"/>
      <c r="H3" s="154"/>
      <c r="I3" s="154"/>
      <c r="J3" s="154"/>
      <c r="K3" s="154"/>
      <c r="L3" s="154"/>
      <c r="M3" s="154"/>
      <c r="N3" s="154"/>
      <c r="O3" s="154"/>
      <c r="P3" s="154"/>
      <c r="Q3" s="154"/>
      <c r="R3" s="154"/>
      <c r="S3" s="154"/>
      <c r="T3" s="154"/>
      <c r="U3" s="154"/>
      <c r="V3" s="154"/>
      <c r="W3" s="154"/>
      <c r="X3" s="154"/>
      <c r="Y3" s="154"/>
      <c r="Z3" s="154"/>
      <c r="AA3" s="154"/>
    </row>
    <row r="4" spans="1:27" ht="17.25" thickBot="1" x14ac:dyDescent="0.3">
      <c r="A4" s="154"/>
      <c r="B4" s="287" t="s">
        <v>1161</v>
      </c>
      <c r="C4" s="179"/>
      <c r="D4" s="154"/>
      <c r="E4" s="154"/>
      <c r="F4" s="154"/>
      <c r="G4" s="154"/>
      <c r="H4" s="154"/>
      <c r="I4" s="154"/>
      <c r="J4" s="154"/>
      <c r="K4" s="154"/>
      <c r="L4" s="154"/>
      <c r="M4" s="154"/>
      <c r="N4" s="154"/>
      <c r="O4" s="154"/>
      <c r="P4" s="154"/>
      <c r="Q4" s="154"/>
      <c r="R4" s="154"/>
      <c r="S4" s="154"/>
      <c r="T4" s="154"/>
      <c r="U4" s="154"/>
      <c r="V4" s="154"/>
      <c r="W4" s="154"/>
      <c r="X4" s="154"/>
      <c r="Y4" s="154"/>
      <c r="Z4" s="154"/>
      <c r="AA4" s="154"/>
    </row>
    <row r="5" spans="1:27" ht="33" customHeight="1" thickTop="1" thickBot="1" x14ac:dyDescent="0.25">
      <c r="A5" s="154"/>
      <c r="B5" s="281"/>
      <c r="C5" s="281" t="s">
        <v>913</v>
      </c>
      <c r="D5" s="281" t="s">
        <v>9</v>
      </c>
      <c r="E5" s="281" t="s">
        <v>10</v>
      </c>
      <c r="F5" s="281" t="s">
        <v>11</v>
      </c>
      <c r="G5" s="281" t="s">
        <v>12</v>
      </c>
      <c r="H5" s="281" t="s">
        <v>13</v>
      </c>
      <c r="I5" s="281" t="s">
        <v>14</v>
      </c>
      <c r="J5" s="281" t="s">
        <v>15</v>
      </c>
      <c r="K5" s="281" t="s">
        <v>16</v>
      </c>
      <c r="L5" s="281" t="s">
        <v>17</v>
      </c>
      <c r="M5" s="281" t="s">
        <v>18</v>
      </c>
      <c r="N5" s="281" t="s">
        <v>19</v>
      </c>
      <c r="O5" s="281" t="s">
        <v>20</v>
      </c>
      <c r="P5" s="281" t="s">
        <v>3</v>
      </c>
      <c r="Q5" s="281" t="s">
        <v>58</v>
      </c>
      <c r="R5" s="281" t="s">
        <v>59</v>
      </c>
      <c r="S5" s="281" t="s">
        <v>60</v>
      </c>
      <c r="T5" s="281" t="s">
        <v>61</v>
      </c>
      <c r="U5" s="281" t="s">
        <v>62</v>
      </c>
      <c r="V5" s="281" t="s">
        <v>63</v>
      </c>
      <c r="W5" s="281" t="s">
        <v>64</v>
      </c>
      <c r="X5" s="281" t="s">
        <v>65</v>
      </c>
      <c r="Y5" s="281" t="s">
        <v>66</v>
      </c>
      <c r="Z5" s="281" t="s">
        <v>67</v>
      </c>
      <c r="AA5" s="154"/>
    </row>
    <row r="6" spans="1:27" ht="13.5" thickBot="1" x14ac:dyDescent="0.25">
      <c r="A6" s="154"/>
      <c r="B6" s="285" t="s">
        <v>714</v>
      </c>
      <c r="C6" s="285" t="s">
        <v>290</v>
      </c>
      <c r="D6" s="26">
        <f>SUM('Gross State Product'!C7:C11)/SUM('Gross State Product'!$C$7:$C$11)</f>
        <v>1</v>
      </c>
      <c r="E6" s="26">
        <f>SUM('Gross State Product'!D7:D11)/SUM('Gross State Product'!$C$7:$C$11)</f>
        <v>1.030691408749056</v>
      </c>
      <c r="F6" s="26">
        <f>SUM('Gross State Product'!E7:E11)/SUM('Gross State Product'!$C$7:$C$11)</f>
        <v>1.0619109651594427</v>
      </c>
      <c r="G6" s="26">
        <f>SUM('Gross State Product'!F7:F11)/SUM('Gross State Product'!$C$7:$C$11)</f>
        <v>1.0924366148760938</v>
      </c>
      <c r="H6" s="26">
        <f>SUM('Gross State Product'!G7:G11)/SUM('Gross State Product'!$C$7:$C$11)</f>
        <v>1.1258478018652633</v>
      </c>
      <c r="I6" s="26">
        <f>SUM('Gross State Product'!H7:H11)/SUM('Gross State Product'!$C$7:$C$11)</f>
        <v>1.1584995074036166</v>
      </c>
      <c r="J6" s="26">
        <f>SUM('Gross State Product'!I7:I11)/SUM('Gross State Product'!$C$7:$C$11)</f>
        <v>1.1917587432361691</v>
      </c>
      <c r="K6" s="26">
        <f>SUM('Gross State Product'!J7:J11)/SUM('Gross State Product'!$C$7:$C$11)</f>
        <v>1.2258293671368388</v>
      </c>
      <c r="L6" s="26">
        <f>SUM('Gross State Product'!K7:K11)/SUM('Gross State Product'!$C$7:$C$11)</f>
        <v>1.260556072337943</v>
      </c>
      <c r="M6" s="26">
        <f>SUM('Gross State Product'!L7:L11)/SUM('Gross State Product'!$C$7:$C$11)</f>
        <v>1.2958157633313383</v>
      </c>
      <c r="N6" s="26">
        <f>SUM('Gross State Product'!M7:M11)/SUM('Gross State Product'!$C$7:$C$11)</f>
        <v>1.3316116864128762</v>
      </c>
      <c r="O6" s="26">
        <f>SUM('Gross State Product'!N7:N11)/SUM('Gross State Product'!$C$7:$C$11)</f>
        <v>1.3675169352925824</v>
      </c>
      <c r="P6" s="26">
        <f>SUM('Gross State Product'!O7:O11)/SUM('Gross State Product'!$C$7:$C$11)</f>
        <v>1.4025948804433035</v>
      </c>
      <c r="Q6" s="26">
        <f>SUM('Gross State Product'!P7:P11)/SUM('Gross State Product'!$C$7:$C$11)</f>
        <v>1.4366092520203635</v>
      </c>
      <c r="R6" s="26">
        <f>SUM('Gross State Product'!Q7:Q11)/SUM('Gross State Product'!$C$7:$C$11)</f>
        <v>1.4702517076105919</v>
      </c>
      <c r="S6" s="26">
        <f>SUM('Gross State Product'!R7:R11)/SUM('Gross State Product'!$C$7:$C$11)</f>
        <v>1.5040314568303679</v>
      </c>
      <c r="T6" s="26">
        <f>SUM('Gross State Product'!S7:S11)/SUM('Gross State Product'!$C$7:$C$11)</f>
        <v>1.5380278007987083</v>
      </c>
      <c r="U6" s="26">
        <f>SUM('Gross State Product'!T7:T11)/SUM('Gross State Product'!$C$7:$C$11)</f>
        <v>1.5722972154394901</v>
      </c>
      <c r="V6" s="26">
        <f>SUM('Gross State Product'!U7:U11)/SUM('Gross State Product'!$C$7:$C$11)</f>
        <v>1.6070001709421706</v>
      </c>
      <c r="W6" s="26">
        <f>SUM('Gross State Product'!V7:V11)/SUM('Gross State Product'!$C$7:$C$11)</f>
        <v>1.6421428711663941</v>
      </c>
      <c r="X6" s="26">
        <f>SUM('Gross State Product'!W7:W11)/SUM('Gross State Product'!$C$7:$C$11)</f>
        <v>1.6776886008335856</v>
      </c>
      <c r="Y6" s="26"/>
      <c r="Z6" s="26"/>
      <c r="AA6" s="154"/>
    </row>
    <row r="7" spans="1:27" ht="13.5" thickBot="1" x14ac:dyDescent="0.25">
      <c r="A7" s="154"/>
      <c r="B7" s="284" t="s">
        <v>696</v>
      </c>
      <c r="C7" s="284" t="s">
        <v>277</v>
      </c>
      <c r="D7" s="124">
        <f>SUM('Gross State Product'!C15:C19)/SUM('Gross State Product'!$C$15:$C$19)</f>
        <v>1</v>
      </c>
      <c r="E7" s="124">
        <f>SUM('Gross State Product'!D15:D19)/SUM('Gross State Product'!$C$15:$C$19)</f>
        <v>1.0375746659703633</v>
      </c>
      <c r="F7" s="124">
        <f>SUM('Gross State Product'!E15:E19)/SUM('Gross State Product'!$C$15:$C$19)</f>
        <v>1.0764002675263216</v>
      </c>
      <c r="G7" s="124">
        <f>SUM('Gross State Product'!F15:F19)/SUM('Gross State Product'!$C$15:$C$19)</f>
        <v>1.1152502316218769</v>
      </c>
      <c r="H7" s="124">
        <f>SUM('Gross State Product'!G15:G19)/SUM('Gross State Product'!$C$15:$C$19)</f>
        <v>1.1578378021802733</v>
      </c>
      <c r="I7" s="124">
        <f>SUM('Gross State Product'!H15:H19)/SUM('Gross State Product'!$C$15:$C$19)</f>
        <v>1.2003189889766397</v>
      </c>
      <c r="J7" s="124">
        <f>SUM('Gross State Product'!I15:I19)/SUM('Gross State Product'!$C$15:$C$19)</f>
        <v>1.244177511984863</v>
      </c>
      <c r="K7" s="124">
        <f>SUM('Gross State Product'!J15:J19)/SUM('Gross State Product'!$C$15:$C$19)</f>
        <v>1.2896274217409354</v>
      </c>
      <c r="L7" s="124">
        <f>SUM('Gross State Product'!K15:K19)/SUM('Gross State Product'!$C$15:$C$19)</f>
        <v>1.3365362344116591</v>
      </c>
      <c r="M7" s="124">
        <f>SUM('Gross State Product'!L15:L19)/SUM('Gross State Product'!$C$15:$C$19)</f>
        <v>1.3847860474607971</v>
      </c>
      <c r="N7" s="124">
        <f>SUM('Gross State Product'!M15:M19)/SUM('Gross State Product'!$C$15:$C$19)</f>
        <v>1.4343877478706231</v>
      </c>
      <c r="O7" s="124">
        <f>SUM('Gross State Product'!N15:N19)/SUM('Gross State Product'!$C$15:$C$19)</f>
        <v>1.4848885866930479</v>
      </c>
      <c r="P7" s="124">
        <f>SUM('Gross State Product'!O15:O19)/SUM('Gross State Product'!$C$15:$C$19)</f>
        <v>1.535264337704441</v>
      </c>
      <c r="Q7" s="124">
        <f>SUM('Gross State Product'!P15:P19)/SUM('Gross State Product'!$C$15:$C$19)</f>
        <v>1.585240084092838</v>
      </c>
      <c r="R7" s="124">
        <f>SUM('Gross State Product'!Q15:Q19)/SUM('Gross State Product'!$C$15:$C$19)</f>
        <v>1.635575082023897</v>
      </c>
      <c r="S7" s="124">
        <f>SUM('Gross State Product'!R15:R19)/SUM('Gross State Product'!$C$15:$C$19)</f>
        <v>1.686848856725762</v>
      </c>
      <c r="T7" s="124">
        <f>SUM('Gross State Product'!S15:S19)/SUM('Gross State Product'!$C$15:$C$19)</f>
        <v>1.7391692936541836</v>
      </c>
      <c r="U7" s="124">
        <f>SUM('Gross State Product'!T15:T19)/SUM('Gross State Product'!$C$15:$C$19)</f>
        <v>1.7926247481785</v>
      </c>
      <c r="V7" s="124">
        <f>SUM('Gross State Product'!U15:U19)/SUM('Gross State Product'!$C$15:$C$19)</f>
        <v>1.8474126185637527</v>
      </c>
      <c r="W7" s="124">
        <f>SUM('Gross State Product'!V15:V19)/SUM('Gross State Product'!$C$15:$C$19)</f>
        <v>1.9035612002945952</v>
      </c>
      <c r="X7" s="124">
        <f>SUM('Gross State Product'!W15:W19)/SUM('Gross State Product'!$C$15:$C$19)</f>
        <v>1.9610501864293346</v>
      </c>
      <c r="Y7" s="124"/>
      <c r="Z7" s="124"/>
      <c r="AA7" s="154"/>
    </row>
    <row r="8" spans="1:27" ht="13.5" thickBot="1" x14ac:dyDescent="0.25">
      <c r="A8" s="154"/>
      <c r="B8" s="285" t="s">
        <v>695</v>
      </c>
      <c r="C8" s="285" t="s">
        <v>278</v>
      </c>
      <c r="D8" s="26">
        <f>SUM('Gross State Product'!C23:C27)/SUM('Gross State Product'!$C$23:$C$27)</f>
        <v>1</v>
      </c>
      <c r="E8" s="26">
        <f>SUM('Gross State Product'!D23:D27)/SUM('Gross State Product'!$C$23:$C$27)</f>
        <v>1.0238622036567899</v>
      </c>
      <c r="F8" s="26">
        <f>SUM('Gross State Product'!E23:E27)/SUM('Gross State Product'!$C$23:$C$27)</f>
        <v>1.047691691711826</v>
      </c>
      <c r="G8" s="26">
        <f>SUM('Gross State Product'!F23:F27)/SUM('Gross State Product'!$C$23:$C$27)</f>
        <v>1.0701742911637933</v>
      </c>
      <c r="H8" s="26">
        <f>SUM('Gross State Product'!G23:G27)/SUM('Gross State Product'!$C$23:$C$27)</f>
        <v>1.0948897238230899</v>
      </c>
      <c r="I8" s="26">
        <f>SUM('Gross State Product'!H23:H27)/SUM('Gross State Product'!$C$23:$C$27)</f>
        <v>1.1183961719847955</v>
      </c>
      <c r="J8" s="26">
        <f>SUM('Gross State Product'!I23:I27)/SUM('Gross State Product'!$C$23:$C$27)</f>
        <v>1.1419692514052717</v>
      </c>
      <c r="K8" s="26">
        <f>SUM('Gross State Product'!J23:J27)/SUM('Gross State Product'!$C$23:$C$27)</f>
        <v>1.1658191213606606</v>
      </c>
      <c r="L8" s="26">
        <f>SUM('Gross State Product'!K23:K27)/SUM('Gross State Product'!$C$23:$C$27)</f>
        <v>1.1897929969433734</v>
      </c>
      <c r="M8" s="26">
        <f>SUM('Gross State Product'!L23:L27)/SUM('Gross State Product'!$C$23:$C$27)</f>
        <v>1.2137864352673589</v>
      </c>
      <c r="N8" s="26">
        <f>SUM('Gross State Product'!M23:M27)/SUM('Gross State Product'!$C$23:$C$27)</f>
        <v>1.2378189575540972</v>
      </c>
      <c r="O8" s="26">
        <f>SUM('Gross State Product'!N23:N27)/SUM('Gross State Product'!$C$23:$C$27)</f>
        <v>1.2615093918607037</v>
      </c>
      <c r="P8" s="26">
        <f>SUM('Gross State Product'!O23:O27)/SUM('Gross State Product'!$C$23:$C$27)</f>
        <v>1.2840206174250159</v>
      </c>
      <c r="Q8" s="26">
        <f>SUM('Gross State Product'!P23:P27)/SUM('Gross State Product'!$C$23:$C$27)</f>
        <v>1.3051706990174465</v>
      </c>
      <c r="R8" s="26">
        <f>SUM('Gross State Product'!Q23:Q27)/SUM('Gross State Product'!$C$23:$C$27)</f>
        <v>1.3256105918615864</v>
      </c>
      <c r="S8" s="26">
        <f>SUM('Gross State Product'!R23:R27)/SUM('Gross State Product'!$C$23:$C$27)</f>
        <v>1.3458078838000354</v>
      </c>
      <c r="T8" s="26">
        <f>SUM('Gross State Product'!S23:S27)/SUM('Gross State Product'!$C$23:$C$27)</f>
        <v>1.3658382171193375</v>
      </c>
      <c r="U8" s="26">
        <f>SUM('Gross State Product'!T23:T27)/SUM('Gross State Product'!$C$23:$C$27)</f>
        <v>1.3857520409188659</v>
      </c>
      <c r="V8" s="26">
        <f>SUM('Gross State Product'!U23:U27)/SUM('Gross State Product'!$C$23:$C$27)</f>
        <v>1.4056883174994736</v>
      </c>
      <c r="W8" s="26">
        <f>SUM('Gross State Product'!V23:V27)/SUM('Gross State Product'!$C$23:$C$27)</f>
        <v>1.4256451980226157</v>
      </c>
      <c r="X8" s="26">
        <f>SUM('Gross State Product'!W23:W27)/SUM('Gross State Product'!$C$23:$C$27)</f>
        <v>1.4455833916177394</v>
      </c>
      <c r="Y8" s="26"/>
      <c r="Z8" s="26"/>
      <c r="AA8" s="154"/>
    </row>
    <row r="9" spans="1:27" ht="13.5" thickBot="1" x14ac:dyDescent="0.25">
      <c r="A9" s="154"/>
      <c r="B9" s="284" t="s">
        <v>674</v>
      </c>
      <c r="C9" s="284" t="s">
        <v>290</v>
      </c>
      <c r="D9" s="124">
        <f>D6</f>
        <v>1</v>
      </c>
      <c r="E9" s="124">
        <f t="shared" ref="E9:W9" si="0">E6</f>
        <v>1.030691408749056</v>
      </c>
      <c r="F9" s="124">
        <f t="shared" si="0"/>
        <v>1.0619109651594427</v>
      </c>
      <c r="G9" s="124">
        <f t="shared" si="0"/>
        <v>1.0924366148760938</v>
      </c>
      <c r="H9" s="124">
        <f t="shared" si="0"/>
        <v>1.1258478018652633</v>
      </c>
      <c r="I9" s="124">
        <f t="shared" si="0"/>
        <v>1.1584995074036166</v>
      </c>
      <c r="J9" s="124">
        <f t="shared" si="0"/>
        <v>1.1917587432361691</v>
      </c>
      <c r="K9" s="124">
        <f t="shared" si="0"/>
        <v>1.2258293671368388</v>
      </c>
      <c r="L9" s="124">
        <f t="shared" si="0"/>
        <v>1.260556072337943</v>
      </c>
      <c r="M9" s="124">
        <f t="shared" si="0"/>
        <v>1.2958157633313383</v>
      </c>
      <c r="N9" s="124">
        <f t="shared" si="0"/>
        <v>1.3316116864128762</v>
      </c>
      <c r="O9" s="124">
        <f t="shared" si="0"/>
        <v>1.3675169352925824</v>
      </c>
      <c r="P9" s="124">
        <f t="shared" si="0"/>
        <v>1.4025948804433035</v>
      </c>
      <c r="Q9" s="124">
        <f t="shared" si="0"/>
        <v>1.4366092520203635</v>
      </c>
      <c r="R9" s="124">
        <f t="shared" si="0"/>
        <v>1.4702517076105919</v>
      </c>
      <c r="S9" s="124">
        <f t="shared" si="0"/>
        <v>1.5040314568303679</v>
      </c>
      <c r="T9" s="124">
        <f t="shared" si="0"/>
        <v>1.5380278007987083</v>
      </c>
      <c r="U9" s="124">
        <f t="shared" si="0"/>
        <v>1.5722972154394901</v>
      </c>
      <c r="V9" s="124">
        <f t="shared" si="0"/>
        <v>1.6070001709421706</v>
      </c>
      <c r="W9" s="124">
        <f t="shared" si="0"/>
        <v>1.6421428711663941</v>
      </c>
      <c r="X9" s="124">
        <f t="shared" ref="X9" si="1">X6</f>
        <v>1.6776886008335856</v>
      </c>
      <c r="Y9" s="124"/>
      <c r="Z9" s="124"/>
      <c r="AA9" s="154"/>
    </row>
    <row r="10" spans="1:27" x14ac:dyDescent="0.2">
      <c r="A10" s="154"/>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row>
    <row r="11" spans="1:27" ht="17.25" thickBot="1" x14ac:dyDescent="0.3">
      <c r="A11" s="154"/>
      <c r="B11" s="287" t="s">
        <v>818</v>
      </c>
      <c r="C11" s="179"/>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row>
    <row r="12" spans="1:27" ht="33" customHeight="1" thickTop="1" thickBot="1" x14ac:dyDescent="0.25">
      <c r="A12" s="154"/>
      <c r="B12" s="281"/>
      <c r="C12" s="281" t="s">
        <v>914</v>
      </c>
      <c r="D12" s="281" t="s">
        <v>9</v>
      </c>
      <c r="E12" s="281" t="s">
        <v>10</v>
      </c>
      <c r="F12" s="281" t="s">
        <v>11</v>
      </c>
      <c r="G12" s="281" t="s">
        <v>12</v>
      </c>
      <c r="H12" s="281" t="s">
        <v>13</v>
      </c>
      <c r="I12" s="281" t="s">
        <v>14</v>
      </c>
      <c r="J12" s="281" t="s">
        <v>15</v>
      </c>
      <c r="K12" s="281" t="s">
        <v>16</v>
      </c>
      <c r="L12" s="281" t="s">
        <v>17</v>
      </c>
      <c r="M12" s="281" t="s">
        <v>18</v>
      </c>
      <c r="N12" s="281" t="s">
        <v>19</v>
      </c>
      <c r="O12" s="281" t="s">
        <v>20</v>
      </c>
      <c r="P12" s="281" t="s">
        <v>3</v>
      </c>
      <c r="Q12" s="281" t="s">
        <v>58</v>
      </c>
      <c r="R12" s="281" t="s">
        <v>59</v>
      </c>
      <c r="S12" s="281" t="s">
        <v>60</v>
      </c>
      <c r="T12" s="281" t="s">
        <v>61</v>
      </c>
      <c r="U12" s="281" t="s">
        <v>62</v>
      </c>
      <c r="V12" s="281" t="s">
        <v>63</v>
      </c>
      <c r="W12" s="281" t="s">
        <v>64</v>
      </c>
      <c r="X12" s="281" t="s">
        <v>65</v>
      </c>
      <c r="Y12" s="281" t="s">
        <v>66</v>
      </c>
      <c r="Z12" s="281" t="s">
        <v>67</v>
      </c>
      <c r="AA12" s="154"/>
    </row>
    <row r="13" spans="1:27" ht="13.5" thickBot="1" x14ac:dyDescent="0.25">
      <c r="A13" s="154"/>
      <c r="B13" s="285" t="str">
        <f>B6</f>
        <v>Neutral BAU</v>
      </c>
      <c r="C13" s="285" t="s">
        <v>915</v>
      </c>
      <c r="D13" s="26">
        <f>SUM('Rooftop PV'!C7:C11)/SUM(Demand!C37:C41)</f>
        <v>4.2775962852229447E-2</v>
      </c>
      <c r="E13" s="26">
        <f>SUM('Rooftop PV'!D7:D11)/SUM(Demand!D37:D41)</f>
        <v>5.0057493776961108E-2</v>
      </c>
      <c r="F13" s="26">
        <f>SUM('Rooftop PV'!E7:E11)/SUM(Demand!E37:E41)</f>
        <v>5.6090847536890705E-2</v>
      </c>
      <c r="G13" s="26">
        <f>SUM('Rooftop PV'!F7:F11)/SUM(Demand!F37:F41)</f>
        <v>6.2852487859838838E-2</v>
      </c>
      <c r="H13" s="26">
        <f>SUM('Rooftop PV'!G7:G11)/SUM(Demand!G37:G41)</f>
        <v>6.9622395483164595E-2</v>
      </c>
      <c r="I13" s="26">
        <f>SUM('Rooftop PV'!H7:H11)/SUM(Demand!H37:H41)</f>
        <v>7.6428391063879941E-2</v>
      </c>
      <c r="J13" s="26">
        <f>SUM('Rooftop PV'!I7:I11)/SUM(Demand!I37:I41)</f>
        <v>8.2190681636772248E-2</v>
      </c>
      <c r="K13" s="26">
        <f>SUM('Rooftop PV'!J7:J11)/SUM(Demand!J37:J41)</f>
        <v>8.8579245656065397E-2</v>
      </c>
      <c r="L13" s="26">
        <f>SUM('Rooftop PV'!K7:K11)/SUM(Demand!K37:K41)</f>
        <v>9.3715783640051981E-2</v>
      </c>
      <c r="M13" s="26">
        <f>SUM('Rooftop PV'!L7:L11)/SUM(Demand!L37:L41)</f>
        <v>9.8845305293751656E-2</v>
      </c>
      <c r="N13" s="26">
        <f>SUM('Rooftop PV'!M7:M11)/SUM(Demand!M37:M41)</f>
        <v>0.10440413863778693</v>
      </c>
      <c r="O13" s="26">
        <f>SUM('Rooftop PV'!N7:N11)/SUM(Demand!N37:N41)</f>
        <v>0.11056407545967635</v>
      </c>
      <c r="P13" s="26">
        <f>SUM('Rooftop PV'!O7:O11)/SUM(Demand!O37:O41)</f>
        <v>0.11529707716315772</v>
      </c>
      <c r="Q13" s="26">
        <f>SUM('Rooftop PV'!P7:P11)/SUM(Demand!P37:P41)</f>
        <v>0.12032613723598669</v>
      </c>
      <c r="R13" s="26">
        <f>SUM('Rooftop PV'!Q7:Q11)/SUM(Demand!Q37:Q41)</f>
        <v>0.12434266973339173</v>
      </c>
      <c r="S13" s="26">
        <f>SUM('Rooftop PV'!R7:R11)/SUM(Demand!R37:R41)</f>
        <v>0.12878699229201965</v>
      </c>
      <c r="T13" s="26">
        <f>SUM('Rooftop PV'!S7:S11)/SUM(Demand!S37:S41)</f>
        <v>0.13208830148398312</v>
      </c>
      <c r="U13" s="26">
        <f>SUM('Rooftop PV'!T7:T11)/SUM(Demand!T37:T41)</f>
        <v>0.13357026102764896</v>
      </c>
      <c r="V13" s="26">
        <f>SUM('Rooftop PV'!U7:U11)/SUM(Demand!U37:U41)</f>
        <v>0.13647761889833365</v>
      </c>
      <c r="W13" s="26">
        <f>SUM('Rooftop PV'!V7:V11)/SUM(Demand!V37:V41)</f>
        <v>0.13734428077304747</v>
      </c>
      <c r="X13" s="26">
        <f>SUM('Rooftop PV'!W7:W11)/SUM(Demand!W37:W41)</f>
        <v>0.13858230549230097</v>
      </c>
      <c r="Y13" s="26">
        <f>SUM('Rooftop PV'!X7:X11)/SUM(Demand!X37:X41)</f>
        <v>0.1398759110382102</v>
      </c>
      <c r="Z13" s="26">
        <f>SUM('Rooftop PV'!Y7:Y11)/SUM(Demand!Y37:Y41)</f>
        <v>0.14074870912595522</v>
      </c>
      <c r="AA13" s="154"/>
    </row>
    <row r="14" spans="1:27" ht="13.5" thickBot="1" x14ac:dyDescent="0.25">
      <c r="A14" s="154"/>
      <c r="B14" s="284" t="str">
        <f>B7</f>
        <v>Fast Change</v>
      </c>
      <c r="C14" s="284" t="s">
        <v>916</v>
      </c>
      <c r="D14" s="124">
        <f>SUM('Rooftop PV'!C7:C11)/SUM(Demand!C45:C49)</f>
        <v>4.2033013653638193E-2</v>
      </c>
      <c r="E14" s="124">
        <f>SUM('Rooftop PV'!D7:D11)/SUM(Demand!D45:D49)</f>
        <v>4.910234504906482E-2</v>
      </c>
      <c r="F14" s="124">
        <f>SUM('Rooftop PV'!E7:E11)/SUM(Demand!E45:E49)</f>
        <v>5.4813609451186025E-2</v>
      </c>
      <c r="G14" s="124">
        <f>SUM('Rooftop PV'!F7:F11)/SUM(Demand!F45:F49)</f>
        <v>6.1083361990209077E-2</v>
      </c>
      <c r="H14" s="124">
        <f>SUM('Rooftop PV'!G7:G11)/SUM(Demand!G45:G49)</f>
        <v>6.7704884905873994E-2</v>
      </c>
      <c r="I14" s="124">
        <f>SUM('Rooftop PV'!H7:H11)/SUM(Demand!H45:H49)</f>
        <v>7.3893223897575633E-2</v>
      </c>
      <c r="J14" s="124">
        <f>SUM('Rooftop PV'!I7:I11)/SUM(Demand!I45:I49)</f>
        <v>7.9230674016685543E-2</v>
      </c>
      <c r="K14" s="124">
        <f>SUM('Rooftop PV'!J7:J11)/SUM(Demand!J45:J49)</f>
        <v>8.5781184415674852E-2</v>
      </c>
      <c r="L14" s="124">
        <f>SUM('Rooftop PV'!K7:K11)/SUM(Demand!K45:K49)</f>
        <v>9.030007982007171E-2</v>
      </c>
      <c r="M14" s="124">
        <f>SUM('Rooftop PV'!L7:L11)/SUM(Demand!L45:L49)</f>
        <v>9.4112349603606676E-2</v>
      </c>
      <c r="N14" s="124">
        <f>SUM('Rooftop PV'!M7:M11)/SUM(Demand!M45:M49)</f>
        <v>9.9152575757900971E-2</v>
      </c>
      <c r="O14" s="124">
        <f>SUM('Rooftop PV'!N7:N11)/SUM(Demand!N45:N49)</f>
        <v>0.10347686217110486</v>
      </c>
      <c r="P14" s="124">
        <f>SUM('Rooftop PV'!O7:O11)/SUM(Demand!O45:O49)</f>
        <v>0.10744385365401041</v>
      </c>
      <c r="Q14" s="124">
        <f>SUM('Rooftop PV'!P7:P11)/SUM(Demand!P45:P49)</f>
        <v>0.11069993781824818</v>
      </c>
      <c r="R14" s="124">
        <f>SUM('Rooftop PV'!Q7:Q11)/SUM(Demand!Q45:Q49)</f>
        <v>0.11344075670341995</v>
      </c>
      <c r="S14" s="124">
        <f>SUM('Rooftop PV'!R7:R11)/SUM(Demand!R45:R49)</f>
        <v>0.11598571482115264</v>
      </c>
      <c r="T14" s="124">
        <f>SUM('Rooftop PV'!S7:S11)/SUM(Demand!S45:S49)</f>
        <v>0.11834654989454785</v>
      </c>
      <c r="U14" s="124">
        <f>SUM('Rooftop PV'!T7:T11)/SUM(Demand!T45:T49)</f>
        <v>0.1180885589595272</v>
      </c>
      <c r="V14" s="124">
        <f>SUM('Rooftop PV'!U7:U11)/SUM(Demand!U45:U49)</f>
        <v>0.11930511254685972</v>
      </c>
      <c r="W14" s="124">
        <f>SUM('Rooftop PV'!V7:V11)/SUM(Demand!V45:V49)</f>
        <v>0.12234393347665436</v>
      </c>
      <c r="X14" s="124">
        <f>SUM('Rooftop PV'!W7:W11)/SUM(Demand!W45:W49)</f>
        <v>0.1243075098486944</v>
      </c>
      <c r="Y14" s="124">
        <f>SUM('Rooftop PV'!X7:X11)/SUM(Demand!X45:X49)</f>
        <v>0.12769892244287523</v>
      </c>
      <c r="Z14" s="124">
        <f>SUM('Rooftop PV'!Y7:Y11)/SUM(Demand!Y45:Y49)</f>
        <v>0.13113319832319817</v>
      </c>
      <c r="AA14" s="154"/>
    </row>
    <row r="15" spans="1:27" ht="13.5" thickBot="1" x14ac:dyDescent="0.25">
      <c r="A15" s="154"/>
      <c r="B15" s="285" t="s">
        <v>278</v>
      </c>
      <c r="C15" s="285" t="s">
        <v>917</v>
      </c>
      <c r="D15" s="26">
        <f>SUM('Rooftop PV'!C7:C11)/SUM(Demand!C53:C57)</f>
        <v>4.5495280066634197E-2</v>
      </c>
      <c r="E15" s="26">
        <f>SUM('Rooftop PV'!D7:D11)/SUM(Demand!D53:D57)</f>
        <v>5.2608546723015355E-2</v>
      </c>
      <c r="F15" s="26">
        <f>SUM('Rooftop PV'!E7:E11)/SUM(Demand!E53:E57)</f>
        <v>6.0004046407604164E-2</v>
      </c>
      <c r="G15" s="26">
        <f>SUM('Rooftop PV'!F7:F11)/SUM(Demand!F53:F57)</f>
        <v>6.7551263234238698E-2</v>
      </c>
      <c r="H15" s="26">
        <f>SUM('Rooftop PV'!G7:G11)/SUM(Demand!G53:G57)</f>
        <v>7.5692486500078759E-2</v>
      </c>
      <c r="I15" s="26">
        <f>SUM('Rooftop PV'!H7:H11)/SUM(Demand!H53:H57)</f>
        <v>8.3535528118301672E-2</v>
      </c>
      <c r="J15" s="26">
        <f>SUM('Rooftop PV'!I7:I11)/SUM(Demand!I53:I57)</f>
        <v>9.0749713006759866E-2</v>
      </c>
      <c r="K15" s="26">
        <f>SUM('Rooftop PV'!J7:J11)/SUM(Demand!J53:J57)</f>
        <v>9.7684608372062623E-2</v>
      </c>
      <c r="L15" s="26">
        <f>SUM('Rooftop PV'!K7:K11)/SUM(Demand!K53:K57)</f>
        <v>0.10372141513603053</v>
      </c>
      <c r="M15" s="26">
        <f>SUM('Rooftop PV'!L7:L11)/SUM(Demand!L53:L57)</f>
        <v>0.11023208929992906</v>
      </c>
      <c r="N15" s="26">
        <f>SUM('Rooftop PV'!M7:M11)/SUM(Demand!M53:M57)</f>
        <v>0.11698993699785597</v>
      </c>
      <c r="O15" s="26">
        <f>SUM('Rooftop PV'!N7:N11)/SUM(Demand!N53:N57)</f>
        <v>0.12512904817769449</v>
      </c>
      <c r="P15" s="26">
        <f>SUM('Rooftop PV'!O7:O11)/SUM(Demand!O53:O57)</f>
        <v>0.1333233476383468</v>
      </c>
      <c r="Q15" s="26">
        <f>SUM('Rooftop PV'!P7:P11)/SUM(Demand!P53:P57)</f>
        <v>0.14051018814704666</v>
      </c>
      <c r="R15" s="26">
        <f>SUM('Rooftop PV'!Q7:Q11)/SUM(Demand!Q53:Q57)</f>
        <v>0.14979172093422102</v>
      </c>
      <c r="S15" s="26">
        <f>SUM('Rooftop PV'!R7:R11)/SUM(Demand!R53:R57)</f>
        <v>0.15964960879004583</v>
      </c>
      <c r="T15" s="26">
        <f>SUM('Rooftop PV'!S7:S11)/SUM(Demand!S53:S57)</f>
        <v>0.16725073180464847</v>
      </c>
      <c r="U15" s="26">
        <f>SUM('Rooftop PV'!T7:T11)/SUM(Demand!T53:T57)</f>
        <v>0.17609047997581032</v>
      </c>
      <c r="V15" s="26">
        <f>SUM('Rooftop PV'!U7:U11)/SUM(Demand!U53:U57)</f>
        <v>0.18299816935362431</v>
      </c>
      <c r="W15" s="26">
        <f>SUM('Rooftop PV'!V7:V11)/SUM(Demand!V53:V57)</f>
        <v>0.18967764991195368</v>
      </c>
      <c r="X15" s="26">
        <f>SUM('Rooftop PV'!W7:W11)/SUM(Demand!W53:W57)</f>
        <v>0.19331285992368238</v>
      </c>
      <c r="Y15" s="26">
        <f>SUM('Rooftop PV'!X7:X11)/SUM(Demand!X53:X57)</f>
        <v>0.19808822331280657</v>
      </c>
      <c r="Z15" s="26">
        <f>SUM('Rooftop PV'!Y7:Y11)/SUM(Demand!Y53:Y57)</f>
        <v>0.20162080056698717</v>
      </c>
      <c r="AA15" s="154"/>
    </row>
    <row r="16" spans="1:27" ht="13.5" thickBot="1" x14ac:dyDescent="0.25">
      <c r="A16" s="154"/>
      <c r="B16" s="284" t="s">
        <v>674</v>
      </c>
      <c r="C16" s="284" t="s">
        <v>918</v>
      </c>
      <c r="D16" s="124">
        <f>SUM('Rooftop PV'!C$15:C$19)/SUM(Demand!C37:C41)</f>
        <v>4.1043045562928711E-2</v>
      </c>
      <c r="E16" s="124">
        <f>SUM('Rooftop PV'!D$15:D$19)/SUM(Demand!D37:D41)</f>
        <v>4.7095936976922076E-2</v>
      </c>
      <c r="F16" s="124">
        <f>SUM('Rooftop PV'!E$15:E$19)/SUM(Demand!E37:E41)</f>
        <v>5.2177343036645014E-2</v>
      </c>
      <c r="G16" s="124">
        <f>SUM('Rooftop PV'!F$15:F$19)/SUM(Demand!F37:F41)</f>
        <v>5.7475714609834326E-2</v>
      </c>
      <c r="H16" s="124">
        <f>SUM('Rooftop PV'!G$15:G$19)/SUM(Demand!G37:G41)</f>
        <v>6.3138623731370788E-2</v>
      </c>
      <c r="I16" s="124">
        <f>SUM('Rooftop PV'!H$15:H$19)/SUM(Demand!H37:H41)</f>
        <v>6.9416189570974451E-2</v>
      </c>
      <c r="J16" s="124">
        <f>SUM('Rooftop PV'!I$15:I$19)/SUM(Demand!I37:I41)</f>
        <v>7.5406043038665979E-2</v>
      </c>
      <c r="K16" s="124">
        <f>SUM('Rooftop PV'!J$15:J$19)/SUM(Demand!J37:J41)</f>
        <v>8.2146963819786478E-2</v>
      </c>
      <c r="L16" s="124">
        <f>SUM('Rooftop PV'!K$15:K$19)/SUM(Demand!K37:K41)</f>
        <v>8.9182562227646867E-2</v>
      </c>
      <c r="M16" s="124">
        <f>SUM('Rooftop PV'!L$15:L$19)/SUM(Demand!L37:L41)</f>
        <v>9.7263293007589874E-2</v>
      </c>
      <c r="N16" s="124">
        <f>SUM('Rooftop PV'!M$15:M$19)/SUM(Demand!M37:M41)</f>
        <v>0.1071180725653101</v>
      </c>
      <c r="O16" s="124">
        <f>SUM('Rooftop PV'!N$15:N$19)/SUM(Demand!N37:N41)</f>
        <v>0.11982372723283302</v>
      </c>
      <c r="P16" s="124">
        <f>SUM('Rooftop PV'!O$15:O$19)/SUM(Demand!O37:O41)</f>
        <v>0.13380858786678465</v>
      </c>
      <c r="Q16" s="124">
        <f>SUM('Rooftop PV'!P$15:P$19)/SUM(Demand!P37:P41)</f>
        <v>0.15050822374729297</v>
      </c>
      <c r="R16" s="124">
        <f>SUM('Rooftop PV'!Q$15:Q$19)/SUM(Demand!Q37:Q41)</f>
        <v>0.16684025423564347</v>
      </c>
      <c r="S16" s="124">
        <f>SUM('Rooftop PV'!R$15:R$19)/SUM(Demand!R37:R41)</f>
        <v>0.18254460210352952</v>
      </c>
      <c r="T16" s="124">
        <f>SUM('Rooftop PV'!S$15:S$19)/SUM(Demand!S37:S41)</f>
        <v>0.1962892968962098</v>
      </c>
      <c r="U16" s="124">
        <f>SUM('Rooftop PV'!T$15:T$19)/SUM(Demand!T37:T41)</f>
        <v>0.20495685204534653</v>
      </c>
      <c r="V16" s="124">
        <f>SUM('Rooftop PV'!U$15:U$19)/SUM(Demand!U37:U41)</f>
        <v>0.21394664714451148</v>
      </c>
      <c r="W16" s="124">
        <f>SUM('Rooftop PV'!V$15:V$19)/SUM(Demand!V37:V41)</f>
        <v>0.21711720225701597</v>
      </c>
      <c r="X16" s="124">
        <f>SUM('Rooftop PV'!W$15:W$19)/SUM(Demand!W37:W41)</f>
        <v>0.22095390822636152</v>
      </c>
      <c r="Y16" s="124">
        <f>SUM('Rooftop PV'!X$15:X$19)/SUM(Demand!X37:X41)</f>
        <v>0.22374968238958479</v>
      </c>
      <c r="Z16" s="124">
        <f>SUM('Rooftop PV'!Y$15:Y$19)/SUM(Demand!Y37:Y41)</f>
        <v>0.22654022567322635</v>
      </c>
      <c r="AA16" s="154"/>
    </row>
    <row r="17" spans="1:27" x14ac:dyDescent="0.2">
      <c r="A17" s="154"/>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row>
    <row r="18" spans="1:27" ht="17.25" thickBot="1" x14ac:dyDescent="0.3">
      <c r="A18" s="154"/>
      <c r="B18" s="287" t="s">
        <v>1327</v>
      </c>
      <c r="C18" s="179"/>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row>
    <row r="19" spans="1:27" ht="33" customHeight="1" thickTop="1" thickBot="1" x14ac:dyDescent="0.25">
      <c r="A19" s="154"/>
      <c r="B19" s="281"/>
      <c r="C19" s="281" t="s">
        <v>920</v>
      </c>
      <c r="D19" s="281" t="str">
        <f t="shared" ref="D19:V19" si="2">D12</f>
        <v>2017-18</v>
      </c>
      <c r="E19" s="281" t="str">
        <f t="shared" si="2"/>
        <v>2018-19</v>
      </c>
      <c r="F19" s="281" t="str">
        <f t="shared" si="2"/>
        <v>2019-20</v>
      </c>
      <c r="G19" s="281" t="str">
        <f t="shared" si="2"/>
        <v>2020-21</v>
      </c>
      <c r="H19" s="281" t="str">
        <f t="shared" si="2"/>
        <v>2021-22</v>
      </c>
      <c r="I19" s="281" t="str">
        <f t="shared" si="2"/>
        <v>2022-23</v>
      </c>
      <c r="J19" s="281" t="str">
        <f t="shared" si="2"/>
        <v>2023-24</v>
      </c>
      <c r="K19" s="281" t="str">
        <f t="shared" si="2"/>
        <v>2024-25</v>
      </c>
      <c r="L19" s="281" t="str">
        <f t="shared" si="2"/>
        <v>2025-26</v>
      </c>
      <c r="M19" s="281" t="str">
        <f t="shared" si="2"/>
        <v>2026-27</v>
      </c>
      <c r="N19" s="281" t="str">
        <f t="shared" si="2"/>
        <v>2027-28</v>
      </c>
      <c r="O19" s="281" t="str">
        <f t="shared" si="2"/>
        <v>2028-29</v>
      </c>
      <c r="P19" s="281" t="str">
        <f t="shared" si="2"/>
        <v>2029-30</v>
      </c>
      <c r="Q19" s="281" t="str">
        <f t="shared" si="2"/>
        <v>2030-31</v>
      </c>
      <c r="R19" s="281" t="str">
        <f t="shared" si="2"/>
        <v>2031-32</v>
      </c>
      <c r="S19" s="281" t="str">
        <f t="shared" si="2"/>
        <v>2032-33</v>
      </c>
      <c r="T19" s="281" t="str">
        <f t="shared" si="2"/>
        <v>2033-34</v>
      </c>
      <c r="U19" s="281" t="str">
        <f t="shared" si="2"/>
        <v>2034-35</v>
      </c>
      <c r="V19" s="281" t="str">
        <f t="shared" si="2"/>
        <v>2035-36</v>
      </c>
      <c r="W19" s="281" t="s">
        <v>64</v>
      </c>
      <c r="X19" s="281" t="s">
        <v>65</v>
      </c>
      <c r="Y19" s="281" t="s">
        <v>66</v>
      </c>
      <c r="Z19" s="281" t="s">
        <v>67</v>
      </c>
      <c r="AA19" s="154"/>
    </row>
    <row r="20" spans="1:27" ht="13.5" thickBot="1" x14ac:dyDescent="0.25">
      <c r="A20" s="154"/>
      <c r="B20" s="285" t="str">
        <f>B13</f>
        <v>Neutral BAU</v>
      </c>
      <c r="C20" s="285" t="s">
        <v>919</v>
      </c>
      <c r="D20" s="26">
        <f>SUM(DSP!C9:C13,DSP!C26:C30,DSP!C43:C47,DSP!C60:C64,DSP!C77:C81)/SUM('Maximum Demand'!C9:C13)</f>
        <v>1.1144037954778901E-2</v>
      </c>
      <c r="E20" s="26">
        <f>SUM(DSP!D9:D13,DSP!D26:D30,DSP!D43:D47,DSP!D60:D64,DSP!D77:D81)/SUM('Maximum Demand'!D9:D13)</f>
        <v>1.125354183530654E-2</v>
      </c>
      <c r="F20" s="26">
        <f>SUM(DSP!E9:E13,DSP!E26:E30,DSP!E43:E47,DSP!E60:E64,DSP!E77:E81)/SUM('Maximum Demand'!E9:E13)</f>
        <v>1.2716848255627635E-2</v>
      </c>
      <c r="G20" s="26">
        <f>SUM(DSP!F9:F13,DSP!F26:F30,DSP!F43:F47,DSP!F60:F64,DSP!F77:F81)/SUM('Maximum Demand'!F9:F13)</f>
        <v>1.3926810878517963E-2</v>
      </c>
      <c r="H20" s="26">
        <f>SUM(DSP!G9:G13,DSP!G26:G30,DSP!G43:G47,DSP!G60:G64,DSP!G77:G81)/SUM('Maximum Demand'!G9:G13)</f>
        <v>1.5546416557953222E-2</v>
      </c>
      <c r="I20" s="26">
        <f>SUM(DSP!H9:H13,DSP!H26:H30,DSP!H43:H47,DSP!H60:H64,DSP!H77:H81)/SUM('Maximum Demand'!H9:H13)</f>
        <v>1.6806900845672396E-2</v>
      </c>
      <c r="J20" s="26">
        <f>SUM(DSP!I9:I13,DSP!I26:I30,DSP!I43:I47,DSP!I60:I64,DSP!I77:I81)/SUM('Maximum Demand'!I9:I13)</f>
        <v>1.7932524675231321E-2</v>
      </c>
      <c r="K20" s="26">
        <f>SUM(DSP!J9:J13,DSP!J26:J30,DSP!J43:J47,DSP!J60:J64,DSP!J77:J81)/SUM('Maximum Demand'!J9:J13)</f>
        <v>1.928773764542922E-2</v>
      </c>
      <c r="L20" s="26">
        <f>SUM(DSP!K9:K13,DSP!K26:K30,DSP!K43:K47,DSP!K60:K64,DSP!K77:K81)/SUM('Maximum Demand'!K9:K13)</f>
        <v>2.0536807154678934E-2</v>
      </c>
      <c r="M20" s="26">
        <f>SUM(DSP!L9:L13,DSP!L26:L30,DSP!L43:L47,DSP!L60:L64,DSP!L77:L81)/SUM('Maximum Demand'!L9:L13)</f>
        <v>2.1785126523425107E-2</v>
      </c>
      <c r="N20" s="26">
        <f>SUM(DSP!M9:M13,DSP!M26:M30,DSP!M43:M47,DSP!M60:M64,DSP!M77:M81)/SUM('Maximum Demand'!M9:M13)</f>
        <v>2.3548929641020986E-2</v>
      </c>
      <c r="O20" s="26">
        <f>SUM(DSP!N9:N13,DSP!N26:N30,DSP!N43:N47,DSP!N60:N64,DSP!N77:N81)/SUM('Maximum Demand'!N9:N13)</f>
        <v>2.5059489551279762E-2</v>
      </c>
      <c r="P20" s="26">
        <f>SUM(DSP!O9:O13,DSP!O26:O30,DSP!O43:O47,DSP!O60:O64,DSP!O77:O81)/SUM('Maximum Demand'!O9:O13)</f>
        <v>2.6166376128915037E-2</v>
      </c>
      <c r="Q20" s="26">
        <f>SUM(DSP!P9:P13,DSP!P26:P30,DSP!P43:P47,DSP!P60:P64,DSP!P77:P81)/SUM('Maximum Demand'!P9:P13)</f>
        <v>2.7774157103680447E-2</v>
      </c>
      <c r="R20" s="26">
        <f>SUM(DSP!Q9:Q13,DSP!Q26:Q30,DSP!Q43:Q47,DSP!Q60:Q64,DSP!Q77:Q81)/SUM('Maximum Demand'!Q9:Q13)</f>
        <v>2.9019130047501753E-2</v>
      </c>
      <c r="S20" s="26">
        <f>SUM(DSP!R9:R13,DSP!R26:R30,DSP!R43:R47,DSP!R60:R64,DSP!R77:R81)/SUM('Maximum Demand'!R9:R13)</f>
        <v>3.0180549039732624E-2</v>
      </c>
      <c r="T20" s="26">
        <f>SUM(DSP!S9:S13,DSP!S26:S30,DSP!S43:S47,DSP!S60:S64,DSP!S77:S81)/SUM('Maximum Demand'!S9:S13)</f>
        <v>3.1898370593120798E-2</v>
      </c>
      <c r="U20" s="26">
        <f>SUM(DSP!T9:T13,DSP!T26:T30,DSP!T43:T47,DSP!T60:T64,DSP!T77:T81)/SUM('Maximum Demand'!T9:T13)</f>
        <v>3.272424338775648E-2</v>
      </c>
      <c r="V20" s="26">
        <f>SUM(DSP!U9:U13,DSP!U26:U30,DSP!U43:U47,DSP!U60:U64,DSP!U77:U81)/SUM('Maximum Demand'!U9:U13)</f>
        <v>3.3970723338421736E-2</v>
      </c>
      <c r="W20" s="26">
        <f>SUM(DSP!V9:V13,DSP!V26:V30,DSP!V43:V47,DSP!V60:V64,DSP!V77:V81)/SUM('Maximum Demand'!V9:V13)</f>
        <v>3.59558956999508E-2</v>
      </c>
      <c r="X20" s="26">
        <f>SUM(DSP!W9:W13,DSP!W26:W30,DSP!W43:W47,DSP!W60:W64,DSP!W77:W81)/SUM('Maximum Demand'!W9:W13)</f>
        <v>3.685717083331079E-2</v>
      </c>
      <c r="Y20" s="26">
        <f>SUM(DSP!X9:X13,DSP!X26:X30,DSP!X43:X47,DSP!X60:X64,DSP!X77:X81)/SUM('Maximum Demand'!X9:X13)</f>
        <v>3.8383839853623015E-2</v>
      </c>
      <c r="Z20" s="26">
        <f>SUM(DSP!Y9:Y13,DSP!Y26:Y30,DSP!Y43:Y47,DSP!Y60:Y64,DSP!Y77:Y81)/SUM('Maximum Demand'!Y9:Y13)</f>
        <v>3.9918408403595979E-2</v>
      </c>
      <c r="AA20" s="154"/>
    </row>
    <row r="21" spans="1:27" ht="13.5" thickBot="1" x14ac:dyDescent="0.25">
      <c r="A21" s="154"/>
      <c r="B21" s="284" t="str">
        <f>B14</f>
        <v>Fast Change</v>
      </c>
      <c r="C21" s="284" t="s">
        <v>1163</v>
      </c>
      <c r="D21" s="124">
        <f>SUM(DSP!C95:C99,DSP!C112:C116,DSP!C129:C133,DSP!C146:C150,DSP!C163:C167)/SUM('Maximum Demand'!C17:C21)</f>
        <v>1.089073937838673E-2</v>
      </c>
      <c r="E21" s="124">
        <f>SUM(DSP!D95:D99,DSP!D112:D116,DSP!D129:D133,DSP!D146:D150,DSP!D163:D167)/SUM('Maximum Demand'!D17:D21)</f>
        <v>1.1029317689088321E-2</v>
      </c>
      <c r="F21" s="124">
        <f>SUM(DSP!E95:E99,DSP!E112:E116,DSP!E129:E133,DSP!E146:E150,DSP!E163:E167)/SUM('Maximum Demand'!E17:E21)</f>
        <v>1.317824948018612E-2</v>
      </c>
      <c r="G21" s="124">
        <f>SUM(DSP!F95:F99,DSP!F112:F116,DSP!F129:F133,DSP!F146:F150,DSP!F163:F167)/SUM('Maximum Demand'!F17:F21)</f>
        <v>1.5044253797143215E-2</v>
      </c>
      <c r="H21" s="124">
        <f>SUM(DSP!G95:G99,DSP!G112:G116,DSP!G129:G133,DSP!G146:G150,DSP!G163:G167)/SUM('Maximum Demand'!G17:G21)</f>
        <v>1.730891943907182E-2</v>
      </c>
      <c r="I21" s="124">
        <f>SUM(DSP!H95:H99,DSP!H112:H116,DSP!H129:H133,DSP!H146:H150,DSP!H163:H167)/SUM('Maximum Demand'!H17:H21)</f>
        <v>1.9594991979356564E-2</v>
      </c>
      <c r="J21" s="124">
        <f>SUM(DSP!I95:I99,DSP!I112:I116,DSP!I129:I133,DSP!I146:I150,DSP!I163:I167)/SUM('Maximum Demand'!I17:I21)</f>
        <v>2.1541932605420502E-2</v>
      </c>
      <c r="K21" s="124">
        <f>SUM(DSP!J95:J99,DSP!J112:J116,DSP!J129:J133,DSP!J146:J150,DSP!J163:J167)/SUM('Maximum Demand'!J17:J21)</f>
        <v>2.3649367387707336E-2</v>
      </c>
      <c r="L21" s="124">
        <f>SUM(DSP!K95:K99,DSP!K112:K116,DSP!K129:K133,DSP!K146:K150,DSP!K163:K167)/SUM('Maximum Demand'!K17:K21)</f>
        <v>2.5816550764717561E-2</v>
      </c>
      <c r="M21" s="124">
        <f>SUM(DSP!L95:L99,DSP!L112:L116,DSP!L129:L133,DSP!L146:L150,DSP!L163:L167)/SUM('Maximum Demand'!L17:L21)</f>
        <v>2.7412712676139775E-2</v>
      </c>
      <c r="N21" s="124">
        <f>SUM(DSP!M95:M99,DSP!M112:M116,DSP!M129:M133,DSP!M146:M150,DSP!M163:M167)/SUM('Maximum Demand'!M17:M21)</f>
        <v>3.0049726424111654E-2</v>
      </c>
      <c r="O21" s="124">
        <f>SUM(DSP!N95:N99,DSP!N112:N116,DSP!N129:N133,DSP!N146:N150,DSP!N163:N167)/SUM('Maximum Demand'!N17:N21)</f>
        <v>3.2217011783156412E-2</v>
      </c>
      <c r="P21" s="124">
        <f>SUM(DSP!O95:O99,DSP!O112:O116,DSP!O129:O133,DSP!O146:O150,DSP!O163:O167)/SUM('Maximum Demand'!O17:O21)</f>
        <v>3.3621437744279732E-2</v>
      </c>
      <c r="Q21" s="124">
        <f>SUM(DSP!P95:P99,DSP!P112:P116,DSP!P129:P133,DSP!P146:P150,DSP!P163:P167)/SUM('Maximum Demand'!P17:P21)</f>
        <v>3.6201437954851791E-2</v>
      </c>
      <c r="R21" s="124">
        <f>SUM(DSP!Q95:Q99,DSP!Q112:Q116,DSP!Q129:Q133,DSP!Q146:Q150,DSP!Q163:Q167)/SUM('Maximum Demand'!Q17:Q21)</f>
        <v>3.7768343191236439E-2</v>
      </c>
      <c r="S21" s="124">
        <f>SUM(DSP!R95:R99,DSP!R112:R116,DSP!R129:R133,DSP!R146:R150,DSP!R163:R167)/SUM('Maximum Demand'!R17:R21)</f>
        <v>3.9621134254004896E-2</v>
      </c>
      <c r="T21" s="124">
        <f>SUM(DSP!S95:S99,DSP!S112:S116,DSP!S129:S133,DSP!S146:S150,DSP!S163:S167)/SUM('Maximum Demand'!S17:S21)</f>
        <v>4.2132064722364873E-2</v>
      </c>
      <c r="U21" s="124">
        <f>SUM(DSP!T95:T99,DSP!T112:T116,DSP!T129:T133,DSP!T146:T150,DSP!T163:T167)/SUM('Maximum Demand'!T17:T21)</f>
        <v>4.2953439765792745E-2</v>
      </c>
      <c r="V21" s="124">
        <f>SUM(DSP!U95:U99,DSP!U112:U116,DSP!U129:U133,DSP!U146:U150,DSP!U163:U167)/SUM('Maximum Demand'!U17:U21)</f>
        <v>4.4778637202391204E-2</v>
      </c>
      <c r="W21" s="124">
        <f>SUM(DSP!V95:V99,DSP!V112:V116,DSP!V129:V133,DSP!V146:V150,DSP!V163:V167)/SUM('Maximum Demand'!V17:V21)</f>
        <v>4.7924919700607603E-2</v>
      </c>
      <c r="X21" s="124">
        <f>SUM(DSP!W95:W99,DSP!W112:W116,DSP!W129:W133,DSP!W146:W150,DSP!W163:W167)/SUM('Maximum Demand'!W17:W21)</f>
        <v>4.9509974361856821E-2</v>
      </c>
      <c r="Y21" s="124">
        <f>SUM(DSP!X95:X99,DSP!X112:X116,DSP!X129:X133,DSP!X146:X150,DSP!X163:X167)/SUM('Maximum Demand'!X17:X21)</f>
        <v>5.2131234393194337E-2</v>
      </c>
      <c r="Z21" s="124">
        <f>SUM(DSP!Y95:Y99,DSP!Y112:Y116,DSP!Y129:Y133,DSP!Y146:Y150,DSP!Y163:Y167)/SUM('Maximum Demand'!Y17:Y21)</f>
        <v>5.4569167178076965E-2</v>
      </c>
      <c r="AA21" s="154"/>
    </row>
    <row r="22" spans="1:27" ht="13.5" thickBot="1" x14ac:dyDescent="0.25">
      <c r="A22" s="154"/>
      <c r="B22" s="285" t="s">
        <v>278</v>
      </c>
      <c r="C22" s="285" t="s">
        <v>1164</v>
      </c>
      <c r="D22" s="26">
        <f>SUM(DSP!C181:C185,DSP!C198:C202,DSP!C215:C219,DSP!C232:C236,DSP!C249:C253)/SUM('Maximum Demand'!C25:C29)</f>
        <v>1.1801752417383292E-2</v>
      </c>
      <c r="E22" s="26">
        <f>SUM(DSP!D181:D185,DSP!D198:D202,DSP!D215:D219,DSP!D232:D236,DSP!D249:D253)/SUM('Maximum Demand'!D25:D29)</f>
        <v>1.2006710505048814E-2</v>
      </c>
      <c r="F22" s="26">
        <f>SUM(DSP!E181:E185,DSP!E198:E202,DSP!E215:E219,DSP!E232:E236,DSP!E249:E253)/SUM('Maximum Demand'!E25:E29)</f>
        <v>1.2177124997861772E-2</v>
      </c>
      <c r="G22" s="26">
        <f>SUM(DSP!F181:F185,DSP!F198:F202,DSP!F215:F219,DSP!F232:F236,DSP!F249:F253)/SUM('Maximum Demand'!F25:F29)</f>
        <v>1.2063674493277088E-2</v>
      </c>
      <c r="H22" s="26">
        <f>SUM(DSP!G181:G185,DSP!G198:G202,DSP!G215:G219,DSP!G232:G236,DSP!G249:G253)/SUM('Maximum Demand'!G25:G29)</f>
        <v>1.2383214068076232E-2</v>
      </c>
      <c r="I22" s="26">
        <f>SUM(DSP!H181:H185,DSP!H198:H202,DSP!H215:H219,DSP!H232:H236,DSP!H249:H253)/SUM('Maximum Demand'!H25:H29)</f>
        <v>1.2418932551257197E-2</v>
      </c>
      <c r="J22" s="26">
        <f>SUM(DSP!I181:I185,DSP!I198:I202,DSP!I215:I219,DSP!I232:I236,DSP!I249:I253)/SUM('Maximum Demand'!I25:I29)</f>
        <v>1.2353692660703354E-2</v>
      </c>
      <c r="K22" s="26">
        <f>SUM(DSP!J181:J185,DSP!J198:J202,DSP!J215:J219,DSP!J232:J236,DSP!J249:J253)/SUM('Maximum Demand'!J25:J29)</f>
        <v>1.2472976511568649E-2</v>
      </c>
      <c r="L22" s="26">
        <f>SUM(DSP!K181:K185,DSP!K198:K202,DSP!K215:K219,DSP!K232:K236,DSP!K249:K253)/SUM('Maximum Demand'!K25:K29)</f>
        <v>1.2348326626447552E-2</v>
      </c>
      <c r="M22" s="26">
        <f>SUM(DSP!L181:L185,DSP!L198:L202,DSP!L215:L219,DSP!L232:L236,DSP!L249:L253)/SUM('Maximum Demand'!L25:L29)</f>
        <v>1.2388984762739124E-2</v>
      </c>
      <c r="N22" s="26">
        <f>SUM(DSP!M181:M185,DSP!M198:M202,DSP!M215:M219,DSP!M232:M236,DSP!M249:M253)/SUM('Maximum Demand'!M25:M29)</f>
        <v>1.2644287549545368E-2</v>
      </c>
      <c r="O22" s="26">
        <f>SUM(DSP!N181:N185,DSP!N198:N202,DSP!N215:N219,DSP!N232:N236,DSP!N249:N253)/SUM('Maximum Demand'!N25:N29)</f>
        <v>1.2831266781212575E-2</v>
      </c>
      <c r="P22" s="26">
        <f>SUM(DSP!O181:O185,DSP!O198:O202,DSP!O215:O219,DSP!O232:O236,DSP!O249:O253)/SUM('Maximum Demand'!O25:O29)</f>
        <v>1.2869684319095905E-2</v>
      </c>
      <c r="Q22" s="26">
        <f>SUM(DSP!P181:P185,DSP!P198:P202,DSP!P215:P219,DSP!P232:P236,DSP!P249:P253)/SUM('Maximum Demand'!P25:P29)</f>
        <v>1.3092718644785829E-2</v>
      </c>
      <c r="R22" s="26">
        <f>SUM(DSP!Q181:Q185,DSP!Q198:Q202,DSP!Q215:Q219,DSP!Q232:Q236,DSP!Q249:Q253)/SUM('Maximum Demand'!Q25:Q29)</f>
        <v>1.3275796748702533E-2</v>
      </c>
      <c r="S22" s="26">
        <f>SUM(DSP!R181:R185,DSP!R198:R202,DSP!R215:R219,DSP!R232:R236,DSP!R249:R253)/SUM('Maximum Demand'!R25:R29)</f>
        <v>1.3525440301803951E-2</v>
      </c>
      <c r="T22" s="26">
        <f>SUM(DSP!S181:S185,DSP!S198:S202,DSP!S215:S219,DSP!S232:S236,DSP!S249:S253)/SUM('Maximum Demand'!S25:S29)</f>
        <v>1.3970531728364486E-2</v>
      </c>
      <c r="U22" s="26">
        <f>SUM(DSP!T181:T185,DSP!T198:T202,DSP!T215:T219,DSP!T232:T236,DSP!T249:T253)/SUM('Maximum Demand'!T25:T29)</f>
        <v>1.4040761123417879E-2</v>
      </c>
      <c r="V22" s="26">
        <f>SUM(DSP!U181:U185,DSP!U198:U202,DSP!U215:U219,DSP!U232:U236,DSP!U249:U253)/SUM('Maximum Demand'!U25:U29)</f>
        <v>1.4140031266699269E-2</v>
      </c>
      <c r="W22" s="26">
        <f>SUM(DSP!V181:V185,DSP!V198:V202,DSP!V215:V219,DSP!V232:V236,DSP!V249:V253)/SUM('Maximum Demand'!V25:V29)</f>
        <v>1.4422881165752114E-2</v>
      </c>
      <c r="X22" s="26">
        <f>SUM(DSP!W181:W185,DSP!W198:W202,DSP!W215:W219,DSP!W232:W236,DSP!W249:W253)/SUM('Maximum Demand'!W25:W29)</f>
        <v>1.417681940009223E-2</v>
      </c>
      <c r="Y22" s="26">
        <f>SUM(DSP!X181:X185,DSP!X198:X202,DSP!X215:X219,DSP!X232:X236,DSP!X249:X253)/SUM('Maximum Demand'!X25:X29)</f>
        <v>1.4253135489167878E-2</v>
      </c>
      <c r="Z22" s="26">
        <f>SUM(DSP!Y181:Y185,DSP!Y198:Y202,DSP!Y215:Y219,DSP!Y232:Y236,DSP!Y249:Y253)/SUM('Maximum Demand'!Y25:Y29)</f>
        <v>1.4329059230749057E-2</v>
      </c>
      <c r="AA22" s="154"/>
    </row>
    <row r="23" spans="1:27" ht="13.5" thickBot="1" x14ac:dyDescent="0.25">
      <c r="A23" s="154"/>
      <c r="B23" s="284" t="s">
        <v>674</v>
      </c>
      <c r="C23" s="284" t="s">
        <v>929</v>
      </c>
      <c r="D23" s="124">
        <f>SUM(DSP!C95:C99,DSP!C112:C116,DSP!C129:C133,DSP!C146:C150,DSP!C163:C167)/SUM('Maximum Demand'!C9:C13)</f>
        <v>1.1144037954778901E-2</v>
      </c>
      <c r="E23" s="124">
        <f>SUM(DSP!D95:D99,DSP!D112:D116,DSP!D129:D133,DSP!D146:D150,DSP!D163:D167)/SUM('Maximum Demand'!D9:D13)</f>
        <v>1.125354183530654E-2</v>
      </c>
      <c r="F23" s="124">
        <f>SUM(DSP!E95:E99,DSP!E112:E116,DSP!E129:E133,DSP!E146:E150,DSP!E163:E167)/SUM('Maximum Demand'!E9:E13)</f>
        <v>1.3586386882174194E-2</v>
      </c>
      <c r="G23" s="124">
        <f>SUM(DSP!F95:F99,DSP!F112:F116,DSP!F129:F133,DSP!F146:F150,DSP!F163:F167)/SUM('Maximum Demand'!F9:F13)</f>
        <v>1.5623117684959248E-2</v>
      </c>
      <c r="H23" s="124">
        <f>SUM(DSP!G95:G99,DSP!G112:G116,DSP!G129:G133,DSP!G146:G150,DSP!G163:G167)/SUM('Maximum Demand'!G9:G13)</f>
        <v>1.8032689285425507E-2</v>
      </c>
      <c r="I23" s="124">
        <f>SUM(DSP!H95:H99,DSP!H112:H116,DSP!H129:H133,DSP!H146:H150,DSP!H163:H167)/SUM('Maximum Demand'!H9:H13)</f>
        <v>2.0258174463998607E-2</v>
      </c>
      <c r="J23" s="124">
        <f>SUM(DSP!I95:I99,DSP!I112:I116,DSP!I129:I133,DSP!I146:I150,DSP!I163:I167)/SUM('Maximum Demand'!I9:I13)</f>
        <v>2.2328553402970325E-2</v>
      </c>
      <c r="K23" s="124">
        <f>SUM(DSP!J95:J99,DSP!J112:J116,DSP!J129:J133,DSP!J146:J150,DSP!J163:J167)/SUM('Maximum Demand'!J9:J13)</f>
        <v>2.46134981445689E-2</v>
      </c>
      <c r="L23" s="124">
        <f>SUM(DSP!K95:K99,DSP!K112:K116,DSP!K129:K133,DSP!K146:K150,DSP!K163:K167)/SUM('Maximum Demand'!K9:K13)</f>
        <v>2.6842113916353428E-2</v>
      </c>
      <c r="M23" s="124">
        <f>SUM(DSP!L95:L99,DSP!L112:L116,DSP!L129:L133,DSP!L146:L150,DSP!L163:L167)/SUM('Maximum Demand'!L9:L13)</f>
        <v>2.8756429248946069E-2</v>
      </c>
      <c r="N23" s="124">
        <f>SUM(DSP!M95:M99,DSP!M112:M116,DSP!M129:M133,DSP!M146:M150,DSP!M163:M167)/SUM('Maximum Demand'!M9:M13)</f>
        <v>3.1607410169688668E-2</v>
      </c>
      <c r="O23" s="124">
        <f>SUM(DSP!N95:N99,DSP!N112:N116,DSP!N129:N133,DSP!N146:N150,DSP!N163:N167)/SUM('Maximum Demand'!N9:N13)</f>
        <v>3.3967044907703831E-2</v>
      </c>
      <c r="P23" s="124">
        <f>SUM(DSP!O95:O99,DSP!O112:O116,DSP!O129:O133,DSP!O146:O150,DSP!O163:O167)/SUM('Maximum Demand'!O9:O13)</f>
        <v>3.5798759613603404E-2</v>
      </c>
      <c r="Q23" s="124">
        <f>SUM(DSP!P95:P99,DSP!P112:P116,DSP!P129:P133,DSP!P146:P150,DSP!P163:P167)/SUM('Maximum Demand'!P9:P13)</f>
        <v>3.8556276130515356E-2</v>
      </c>
      <c r="R23" s="124">
        <f>SUM(DSP!Q95:Q99,DSP!Q112:Q116,DSP!Q129:Q133,DSP!Q146:Q150,DSP!Q163:Q167)/SUM('Maximum Demand'!Q9:Q13)</f>
        <v>4.0589716335447071E-2</v>
      </c>
      <c r="S23" s="124">
        <f>SUM(DSP!R95:R99,DSP!R112:R116,DSP!R129:R133,DSP!R146:R150,DSP!R163:R167)/SUM('Maximum Demand'!R9:R13)</f>
        <v>4.2574637177192988E-2</v>
      </c>
      <c r="T23" s="124">
        <f>SUM(DSP!S95:S99,DSP!S112:S116,DSP!S129:S133,DSP!S146:S150,DSP!S163:S167)/SUM('Maximum Demand'!S9:S13)</f>
        <v>4.5467510692683212E-2</v>
      </c>
      <c r="U23" s="124">
        <f>SUM(DSP!T95:T99,DSP!T112:T116,DSP!T129:T133,DSP!T146:T150,DSP!T163:T167)/SUM('Maximum Demand'!T9:T13)</f>
        <v>4.6815514544355674E-2</v>
      </c>
      <c r="V23" s="124">
        <f>SUM(DSP!U95:U99,DSP!U112:U116,DSP!U129:U133,DSP!U146:U150,DSP!U163:U167)/SUM('Maximum Demand'!U9:U13)</f>
        <v>4.9265488811739207E-2</v>
      </c>
      <c r="W23" s="124">
        <f>SUM(DSP!V95:V99,DSP!V112:V116,DSP!V129:V133,DSP!V146:V150,DSP!V163:V167)/SUM('Maximum Demand'!V9:V13)</f>
        <v>5.2377444890021697E-2</v>
      </c>
      <c r="X23" s="124">
        <f>SUM(DSP!W95:W99,DSP!W112:W116,DSP!W129:W133,DSP!W146:W150,DSP!W163:W167)/SUM('Maximum Demand'!W9:W13)</f>
        <v>5.4469017164849601E-2</v>
      </c>
      <c r="Y23" s="124">
        <f>SUM(DSP!X95:X99,DSP!X112:X116,DSP!X129:X133,DSP!X146:X150,DSP!X163:X167)/SUM('Maximum Demand'!X9:X13)</f>
        <v>5.7116925585888545E-2</v>
      </c>
      <c r="Z23" s="124">
        <f>SUM(DSP!Y95:Y99,DSP!Y112:Y116,DSP!Y129:Y133,DSP!Y146:Y150,DSP!Y163:Y167)/SUM('Maximum Demand'!Y9:Y13)</f>
        <v>5.9787774858920152E-2</v>
      </c>
      <c r="AA23" s="154"/>
    </row>
    <row r="24" spans="1:27" x14ac:dyDescent="0.2">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row>
    <row r="25" spans="1:27" ht="17.25" thickBot="1" x14ac:dyDescent="0.3">
      <c r="A25" s="154"/>
      <c r="B25" s="287" t="s">
        <v>819</v>
      </c>
      <c r="C25" s="52"/>
      <c r="D25" s="154"/>
      <c r="E25" s="154"/>
      <c r="F25" s="154"/>
      <c r="G25" s="154"/>
      <c r="H25" s="154"/>
      <c r="I25" s="154"/>
      <c r="J25" s="154"/>
      <c r="K25" s="154"/>
      <c r="L25" s="154"/>
      <c r="M25" s="154"/>
      <c r="N25" s="154"/>
      <c r="O25" s="154"/>
      <c r="P25" s="154"/>
      <c r="Q25" s="154"/>
      <c r="R25" s="154"/>
      <c r="S25" s="154"/>
      <c r="T25" s="154"/>
      <c r="U25" s="154"/>
      <c r="V25" s="154"/>
      <c r="W25" s="154"/>
      <c r="X25" s="154"/>
      <c r="Y25" s="154"/>
      <c r="Z25" s="154"/>
      <c r="AA25" s="154"/>
    </row>
    <row r="26" spans="1:27" ht="33" customHeight="1" thickTop="1" thickBot="1" x14ac:dyDescent="0.25">
      <c r="A26" s="154"/>
      <c r="B26" s="281"/>
      <c r="C26" s="281" t="s">
        <v>921</v>
      </c>
      <c r="D26" s="281" t="s">
        <v>9</v>
      </c>
      <c r="E26" s="281" t="s">
        <v>10</v>
      </c>
      <c r="F26" s="281" t="s">
        <v>11</v>
      </c>
      <c r="G26" s="281" t="s">
        <v>12</v>
      </c>
      <c r="H26" s="281" t="s">
        <v>13</v>
      </c>
      <c r="I26" s="281" t="s">
        <v>14</v>
      </c>
      <c r="J26" s="281" t="s">
        <v>15</v>
      </c>
      <c r="K26" s="281" t="s">
        <v>16</v>
      </c>
      <c r="L26" s="281" t="s">
        <v>17</v>
      </c>
      <c r="M26" s="281" t="s">
        <v>18</v>
      </c>
      <c r="N26" s="281" t="s">
        <v>19</v>
      </c>
      <c r="O26" s="281" t="s">
        <v>20</v>
      </c>
      <c r="P26" s="281" t="s">
        <v>3</v>
      </c>
      <c r="Q26" s="281" t="s">
        <v>58</v>
      </c>
      <c r="R26" s="281" t="s">
        <v>59</v>
      </c>
      <c r="S26" s="281" t="s">
        <v>60</v>
      </c>
      <c r="T26" s="281" t="s">
        <v>61</v>
      </c>
      <c r="U26" s="281" t="s">
        <v>62</v>
      </c>
      <c r="V26" s="281" t="s">
        <v>63</v>
      </c>
      <c r="W26" s="281" t="s">
        <v>64</v>
      </c>
      <c r="X26" s="281" t="s">
        <v>65</v>
      </c>
      <c r="Y26" s="281" t="s">
        <v>66</v>
      </c>
      <c r="Z26" s="281" t="s">
        <v>67</v>
      </c>
      <c r="AA26" s="154"/>
    </row>
    <row r="27" spans="1:27" ht="13.5" thickBot="1" x14ac:dyDescent="0.25">
      <c r="A27" s="154"/>
      <c r="B27" s="285" t="str">
        <f>B20</f>
        <v>Neutral BAU</v>
      </c>
      <c r="C27" s="285" t="s">
        <v>922</v>
      </c>
      <c r="D27" s="26">
        <f>'Electric Vehicles'!C47</f>
        <v>9.1052661660391641E-4</v>
      </c>
      <c r="E27" s="26">
        <f>'Electric Vehicles'!D47</f>
        <v>1.964174260841077E-3</v>
      </c>
      <c r="F27" s="26">
        <f>'Electric Vehicles'!E47</f>
        <v>3.179595748744555E-3</v>
      </c>
      <c r="G27" s="26">
        <f>'Electric Vehicles'!F47</f>
        <v>5.0468571205084774E-3</v>
      </c>
      <c r="H27" s="26">
        <f>'Electric Vehicles'!G47</f>
        <v>7.7002708421280664E-3</v>
      </c>
      <c r="I27" s="26">
        <f>'Electric Vehicles'!H47</f>
        <v>1.1244396325336185E-2</v>
      </c>
      <c r="J27" s="26">
        <f>'Electric Vehicles'!I47</f>
        <v>1.5815527328424148E-2</v>
      </c>
      <c r="K27" s="26">
        <f>'Electric Vehicles'!J47</f>
        <v>2.1147837627925679E-2</v>
      </c>
      <c r="L27" s="26">
        <f>'Electric Vehicles'!K47</f>
        <v>3.0754459827397169E-2</v>
      </c>
      <c r="M27" s="26">
        <f>'Electric Vehicles'!L47</f>
        <v>4.0313659862976671E-2</v>
      </c>
      <c r="N27" s="26">
        <f>'Electric Vehicles'!M47</f>
        <v>5.035758209222408E-2</v>
      </c>
      <c r="O27" s="26">
        <f>'Electric Vehicles'!N47</f>
        <v>6.1596657855441508E-2</v>
      </c>
      <c r="P27" s="26">
        <f>'Electric Vehicles'!O47</f>
        <v>7.3733967085565275E-2</v>
      </c>
      <c r="Q27" s="26">
        <f>'Electric Vehicles'!P47</f>
        <v>8.6694123115123589E-2</v>
      </c>
      <c r="R27" s="26">
        <f>'Electric Vehicles'!Q47</f>
        <v>0.10073611602495858</v>
      </c>
      <c r="S27" s="26">
        <f>'Electric Vehicles'!R47</f>
        <v>0.1157529654863548</v>
      </c>
      <c r="T27" s="26">
        <f>'Electric Vehicles'!S47</f>
        <v>0.13142925246929471</v>
      </c>
      <c r="U27" s="26">
        <f>'Electric Vehicles'!T47</f>
        <v>0.14809420700334933</v>
      </c>
      <c r="V27" s="26">
        <f>'Electric Vehicles'!U47</f>
        <v>0.16807153461633137</v>
      </c>
      <c r="W27" s="26">
        <f>'Electric Vehicles'!V47</f>
        <v>0.18875269061762845</v>
      </c>
      <c r="X27" s="26">
        <f>'Electric Vehicles'!W47</f>
        <v>0.20924131185300884</v>
      </c>
      <c r="Y27" s="26"/>
      <c r="Z27" s="26"/>
      <c r="AA27" s="154"/>
    </row>
    <row r="28" spans="1:27" ht="13.5" thickBot="1" x14ac:dyDescent="0.25">
      <c r="A28" s="154"/>
      <c r="B28" s="284" t="str">
        <f t="shared" ref="B28:B29" si="3">B21</f>
        <v>Fast Change</v>
      </c>
      <c r="C28" s="284" t="s">
        <v>923</v>
      </c>
      <c r="D28" s="124">
        <f>'Electric Vehicles'!C52</f>
        <v>2.6205943499028584E-3</v>
      </c>
      <c r="E28" s="124">
        <f>'Electric Vehicles'!D52</f>
        <v>5.4658276479493074E-3</v>
      </c>
      <c r="F28" s="124">
        <f>'Electric Vehicles'!E52</f>
        <v>8.6841459582093789E-3</v>
      </c>
      <c r="G28" s="124">
        <f>'Electric Vehicles'!F52</f>
        <v>1.3719053571054518E-2</v>
      </c>
      <c r="H28" s="124">
        <f>'Electric Vehicles'!G52</f>
        <v>2.4328028564650935E-2</v>
      </c>
      <c r="I28" s="124">
        <f>'Electric Vehicles'!H52</f>
        <v>3.7001924152063596E-2</v>
      </c>
      <c r="J28" s="124">
        <f>'Electric Vehicles'!I52</f>
        <v>5.1773735126732473E-2</v>
      </c>
      <c r="K28" s="124">
        <f>'Electric Vehicles'!J52</f>
        <v>6.7543753744658291E-2</v>
      </c>
      <c r="L28" s="124">
        <f>'Electric Vehicles'!K52</f>
        <v>8.3754402213944881E-2</v>
      </c>
      <c r="M28" s="124">
        <f>'Electric Vehicles'!L52</f>
        <v>9.9939735986024375E-2</v>
      </c>
      <c r="N28" s="124">
        <f>'Electric Vehicles'!M52</f>
        <v>0.12812927628573723</v>
      </c>
      <c r="O28" s="124">
        <f>'Electric Vehicles'!N52</f>
        <v>0.16196363180925569</v>
      </c>
      <c r="P28" s="124">
        <f>'Electric Vehicles'!O52</f>
        <v>0.19953076536052489</v>
      </c>
      <c r="Q28" s="124">
        <f>'Electric Vehicles'!P52</f>
        <v>0.23429735420173003</v>
      </c>
      <c r="R28" s="124">
        <f>'Electric Vehicles'!Q52</f>
        <v>0.26794727153291353</v>
      </c>
      <c r="S28" s="124">
        <f>'Electric Vehicles'!R52</f>
        <v>0.30357702582999768</v>
      </c>
      <c r="T28" s="124">
        <f>'Electric Vehicles'!S52</f>
        <v>0.34870100723917163</v>
      </c>
      <c r="U28" s="124">
        <f>'Electric Vehicles'!T52</f>
        <v>0.39874299372512029</v>
      </c>
      <c r="V28" s="124">
        <f>'Electric Vehicles'!U52</f>
        <v>0.44531934778767235</v>
      </c>
      <c r="W28" s="124">
        <f>'Electric Vehicles'!V52</f>
        <v>0.49139476478807309</v>
      </c>
      <c r="X28" s="124">
        <f>'Electric Vehicles'!W52</f>
        <v>0.53204185844523311</v>
      </c>
      <c r="Y28" s="124"/>
      <c r="Z28" s="124"/>
      <c r="AA28" s="154"/>
    </row>
    <row r="29" spans="1:27" ht="13.5" thickBot="1" x14ac:dyDescent="0.25">
      <c r="A29" s="154"/>
      <c r="B29" s="285" t="str">
        <f t="shared" si="3"/>
        <v>Weak</v>
      </c>
      <c r="C29" s="285" t="s">
        <v>924</v>
      </c>
      <c r="D29" s="26">
        <f>'Electric Vehicles'!C57</f>
        <v>3.1671201130678144E-4</v>
      </c>
      <c r="E29" s="26">
        <f>'Electric Vehicles'!D57</f>
        <v>7.2217218767116635E-4</v>
      </c>
      <c r="F29" s="26">
        <f>'Electric Vehicles'!E57</f>
        <v>1.1520476397706117E-3</v>
      </c>
      <c r="G29" s="26">
        <f>'Electric Vehicles'!F57</f>
        <v>1.7373095501596256E-3</v>
      </c>
      <c r="H29" s="26">
        <f>'Electric Vehicles'!G57</f>
        <v>2.6486545994778214E-3</v>
      </c>
      <c r="I29" s="26">
        <f>'Electric Vehicles'!H57</f>
        <v>3.9338837226841694E-3</v>
      </c>
      <c r="J29" s="26">
        <f>'Electric Vehicles'!I57</f>
        <v>5.6834648071890578E-3</v>
      </c>
      <c r="K29" s="26">
        <f>'Electric Vehicles'!J57</f>
        <v>7.8029608729313256E-3</v>
      </c>
      <c r="L29" s="26">
        <f>'Electric Vehicles'!K57</f>
        <v>1.0220647828116596E-2</v>
      </c>
      <c r="M29" s="26">
        <f>'Electric Vehicles'!L57</f>
        <v>1.2852264832082809E-2</v>
      </c>
      <c r="N29" s="26">
        <f>'Electric Vehicles'!M57</f>
        <v>1.6299888687965287E-2</v>
      </c>
      <c r="O29" s="26">
        <f>'Electric Vehicles'!N57</f>
        <v>2.0289196213863638E-2</v>
      </c>
      <c r="P29" s="26">
        <f>'Electric Vehicles'!O57</f>
        <v>2.4688219042831579E-2</v>
      </c>
      <c r="Q29" s="26">
        <f>'Electric Vehicles'!P57</f>
        <v>2.8782589472058282E-2</v>
      </c>
      <c r="R29" s="26">
        <f>'Electric Vehicles'!Q57</f>
        <v>3.332073298492378E-2</v>
      </c>
      <c r="S29" s="26">
        <f>'Electric Vehicles'!R57</f>
        <v>3.8299863804961677E-2</v>
      </c>
      <c r="T29" s="26">
        <f>'Electric Vehicles'!S57</f>
        <v>4.4010975753841088E-2</v>
      </c>
      <c r="U29" s="26">
        <f>'Electric Vehicles'!T57</f>
        <v>5.0182941857245603E-2</v>
      </c>
      <c r="V29" s="26">
        <f>'Electric Vehicles'!U57</f>
        <v>5.7082967413340527E-2</v>
      </c>
      <c r="W29" s="26">
        <f>'Electric Vehicles'!V57</f>
        <v>6.4527458716472919E-2</v>
      </c>
      <c r="X29" s="26">
        <f>'Electric Vehicles'!W57</f>
        <v>7.1994519694665388E-2</v>
      </c>
      <c r="Y29" s="26"/>
      <c r="Z29" s="26"/>
      <c r="AA29" s="154"/>
    </row>
    <row r="30" spans="1:27" ht="13.5" thickBot="1" x14ac:dyDescent="0.25">
      <c r="A30" s="154"/>
      <c r="B30" s="284" t="s">
        <v>674</v>
      </c>
      <c r="C30" s="284" t="s">
        <v>922</v>
      </c>
      <c r="D30" s="124">
        <f>D27</f>
        <v>9.1052661660391641E-4</v>
      </c>
      <c r="E30" s="124">
        <f t="shared" ref="E30:W30" si="4">E27</f>
        <v>1.964174260841077E-3</v>
      </c>
      <c r="F30" s="124">
        <f t="shared" si="4"/>
        <v>3.179595748744555E-3</v>
      </c>
      <c r="G30" s="124">
        <f t="shared" si="4"/>
        <v>5.0468571205084774E-3</v>
      </c>
      <c r="H30" s="124">
        <f t="shared" si="4"/>
        <v>7.7002708421280664E-3</v>
      </c>
      <c r="I30" s="124">
        <f t="shared" si="4"/>
        <v>1.1244396325336185E-2</v>
      </c>
      <c r="J30" s="124">
        <f t="shared" si="4"/>
        <v>1.5815527328424148E-2</v>
      </c>
      <c r="K30" s="124">
        <f t="shared" si="4"/>
        <v>2.1147837627925679E-2</v>
      </c>
      <c r="L30" s="124">
        <f t="shared" si="4"/>
        <v>3.0754459827397169E-2</v>
      </c>
      <c r="M30" s="124">
        <f t="shared" si="4"/>
        <v>4.0313659862976671E-2</v>
      </c>
      <c r="N30" s="124">
        <f t="shared" si="4"/>
        <v>5.035758209222408E-2</v>
      </c>
      <c r="O30" s="124">
        <f t="shared" si="4"/>
        <v>6.1596657855441508E-2</v>
      </c>
      <c r="P30" s="124">
        <f t="shared" si="4"/>
        <v>7.3733967085565275E-2</v>
      </c>
      <c r="Q30" s="124">
        <f t="shared" si="4"/>
        <v>8.6694123115123589E-2</v>
      </c>
      <c r="R30" s="124">
        <f t="shared" si="4"/>
        <v>0.10073611602495858</v>
      </c>
      <c r="S30" s="124">
        <f t="shared" si="4"/>
        <v>0.1157529654863548</v>
      </c>
      <c r="T30" s="124">
        <f t="shared" si="4"/>
        <v>0.13142925246929471</v>
      </c>
      <c r="U30" s="124">
        <f t="shared" si="4"/>
        <v>0.14809420700334933</v>
      </c>
      <c r="V30" s="124">
        <f t="shared" si="4"/>
        <v>0.16807153461633137</v>
      </c>
      <c r="W30" s="124">
        <f t="shared" si="4"/>
        <v>0.18875269061762845</v>
      </c>
      <c r="X30" s="124">
        <f t="shared" ref="X30" si="5">X27</f>
        <v>0.20924131185300884</v>
      </c>
      <c r="Y30" s="124"/>
      <c r="Z30" s="124"/>
      <c r="AA30" s="154"/>
    </row>
    <row r="31" spans="1:27" x14ac:dyDescent="0.2">
      <c r="A31" s="154"/>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row>
    <row r="32" spans="1:27" ht="17.25" thickBot="1" x14ac:dyDescent="0.3">
      <c r="A32" s="154"/>
      <c r="B32" s="317" t="s">
        <v>1162</v>
      </c>
      <c r="C32" s="179"/>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row>
    <row r="33" spans="1:27" ht="33" customHeight="1" thickTop="1" thickBot="1" x14ac:dyDescent="0.25">
      <c r="A33" s="154"/>
      <c r="B33" s="281"/>
      <c r="C33" s="281" t="s">
        <v>925</v>
      </c>
      <c r="D33" s="281" t="str">
        <f>D26</f>
        <v>2017-18</v>
      </c>
      <c r="E33" s="281" t="str">
        <f t="shared" ref="E33:V33" si="6">E26</f>
        <v>2018-19</v>
      </c>
      <c r="F33" s="281" t="str">
        <f t="shared" si="6"/>
        <v>2019-20</v>
      </c>
      <c r="G33" s="281" t="str">
        <f t="shared" si="6"/>
        <v>2020-21</v>
      </c>
      <c r="H33" s="281" t="str">
        <f t="shared" si="6"/>
        <v>2021-22</v>
      </c>
      <c r="I33" s="281" t="str">
        <f t="shared" si="6"/>
        <v>2022-23</v>
      </c>
      <c r="J33" s="281" t="str">
        <f t="shared" si="6"/>
        <v>2023-24</v>
      </c>
      <c r="K33" s="281" t="str">
        <f t="shared" si="6"/>
        <v>2024-25</v>
      </c>
      <c r="L33" s="281" t="str">
        <f t="shared" si="6"/>
        <v>2025-26</v>
      </c>
      <c r="M33" s="281" t="str">
        <f t="shared" si="6"/>
        <v>2026-27</v>
      </c>
      <c r="N33" s="281" t="str">
        <f t="shared" si="6"/>
        <v>2027-28</v>
      </c>
      <c r="O33" s="281" t="str">
        <f t="shared" si="6"/>
        <v>2028-29</v>
      </c>
      <c r="P33" s="281" t="str">
        <f t="shared" si="6"/>
        <v>2029-30</v>
      </c>
      <c r="Q33" s="281" t="str">
        <f t="shared" si="6"/>
        <v>2030-31</v>
      </c>
      <c r="R33" s="281" t="str">
        <f t="shared" si="6"/>
        <v>2031-32</v>
      </c>
      <c r="S33" s="281" t="str">
        <f t="shared" si="6"/>
        <v>2032-33</v>
      </c>
      <c r="T33" s="281" t="str">
        <f t="shared" si="6"/>
        <v>2033-34</v>
      </c>
      <c r="U33" s="281" t="str">
        <f t="shared" si="6"/>
        <v>2034-35</v>
      </c>
      <c r="V33" s="281" t="str">
        <f t="shared" si="6"/>
        <v>2035-36</v>
      </c>
      <c r="W33" s="281" t="s">
        <v>64</v>
      </c>
      <c r="X33" s="281" t="s">
        <v>65</v>
      </c>
      <c r="Y33" s="281" t="s">
        <v>66</v>
      </c>
      <c r="Z33" s="281" t="s">
        <v>67</v>
      </c>
      <c r="AA33" s="154"/>
    </row>
    <row r="34" spans="1:27" ht="13.5" thickBot="1" x14ac:dyDescent="0.25">
      <c r="A34" s="154"/>
      <c r="B34" s="285" t="str">
        <f>B27</f>
        <v>Neutral BAU</v>
      </c>
      <c r="C34" s="285" t="s">
        <v>926</v>
      </c>
      <c r="D34" s="136">
        <f>SUM('Battery aggregation'!C7:C11)/SUM('Maximum Demand'!C9:C13)</f>
        <v>3.1057611408095071E-3</v>
      </c>
      <c r="E34" s="136">
        <f>SUM('Battery aggregation'!D7:D11)/SUM('Maximum Demand'!D9:D13)</f>
        <v>8.2065505148477304E-3</v>
      </c>
      <c r="F34" s="136">
        <f>SUM('Battery aggregation'!E7:E11)/SUM('Maximum Demand'!E9:E13)</f>
        <v>1.5958334977312916E-2</v>
      </c>
      <c r="G34" s="136">
        <f>SUM('Battery aggregation'!F7:F11)/SUM('Maximum Demand'!F9:F13)</f>
        <v>2.5950632227660548E-2</v>
      </c>
      <c r="H34" s="136">
        <f>SUM('Battery aggregation'!G7:G11)/SUM('Maximum Demand'!G9:G13)</f>
        <v>3.5252383181899445E-2</v>
      </c>
      <c r="I34" s="136">
        <f>SUM('Battery aggregation'!H7:H11)/SUM('Maximum Demand'!H9:H13)</f>
        <v>4.4254648802267246E-2</v>
      </c>
      <c r="J34" s="136">
        <f>SUM('Battery aggregation'!I7:I11)/SUM('Maximum Demand'!I9:I13)</f>
        <v>5.2385256592259205E-2</v>
      </c>
      <c r="K34" s="136">
        <f>SUM('Battery aggregation'!J7:J11)/SUM('Maximum Demand'!J9:J13)</f>
        <v>6.0392999957285066E-2</v>
      </c>
      <c r="L34" s="136">
        <f>SUM('Battery aggregation'!K7:K11)/SUM('Maximum Demand'!K9:K13)</f>
        <v>6.8055170355835151E-2</v>
      </c>
      <c r="M34" s="136">
        <f>SUM('Battery aggregation'!L7:L11)/SUM('Maximum Demand'!L9:L13)</f>
        <v>7.4563677884660687E-2</v>
      </c>
      <c r="N34" s="136">
        <f>SUM('Battery aggregation'!M7:M11)/SUM('Maximum Demand'!M9:M13)</f>
        <v>8.2143293374157988E-2</v>
      </c>
      <c r="O34" s="136">
        <f>SUM('Battery aggregation'!N7:N11)/SUM('Maximum Demand'!N9:N13)</f>
        <v>8.9803394358968919E-2</v>
      </c>
      <c r="P34" s="136">
        <f>SUM('Battery aggregation'!O7:O11)/SUM('Maximum Demand'!O9:O13)</f>
        <v>9.624717561113065E-2</v>
      </c>
      <c r="Q34" s="136">
        <f>SUM('Battery aggregation'!P7:P11)/SUM('Maximum Demand'!P9:P13)</f>
        <v>0.10342627438967231</v>
      </c>
      <c r="R34" s="136">
        <f>SUM('Battery aggregation'!Q7:Q11)/SUM('Maximum Demand'!Q9:Q13)</f>
        <v>0.10938161552493694</v>
      </c>
      <c r="S34" s="136">
        <f>SUM('Battery aggregation'!R7:R11)/SUM('Maximum Demand'!R9:R13)</f>
        <v>0.11432357871478119</v>
      </c>
      <c r="T34" s="136">
        <f>SUM('Battery aggregation'!S7:S11)/SUM('Maximum Demand'!S9:S13)</f>
        <v>0.12046655502629042</v>
      </c>
      <c r="U34" s="136">
        <f>SUM('Battery aggregation'!T7:T11)/SUM('Maximum Demand'!T9:T13)</f>
        <v>0.12394923809352389</v>
      </c>
      <c r="V34" s="136">
        <f>SUM('Battery aggregation'!U7:U11)/SUM('Maximum Demand'!U9:U13)</f>
        <v>0.12768822251296597</v>
      </c>
      <c r="W34" s="136">
        <f>SUM('Battery aggregation'!V7:V11)/SUM('Maximum Demand'!V9:V13)</f>
        <v>0.13325893277263343</v>
      </c>
      <c r="X34" s="136">
        <f>SUM('Battery aggregation'!W7:W11)/SUM('Maximum Demand'!W9:W13)</f>
        <v>0.13800568446544259</v>
      </c>
      <c r="Y34" s="136">
        <f>SUM('Battery aggregation'!X7:X11)/SUM('Maximum Demand'!X9:X13)</f>
        <v>0.14148090072070013</v>
      </c>
      <c r="Z34" s="136">
        <f>SUM('Battery aggregation'!Y7:Y11)/SUM('Maximum Demand'!Y9:Y13)</f>
        <v>0.14596914007346548</v>
      </c>
      <c r="AA34" s="154"/>
    </row>
    <row r="35" spans="1:27" ht="13.5" thickBot="1" x14ac:dyDescent="0.25">
      <c r="A35" s="154"/>
      <c r="B35" s="284" t="str">
        <f t="shared" ref="B35:B36" si="7">B28</f>
        <v>Fast Change</v>
      </c>
      <c r="C35" s="284" t="s">
        <v>927</v>
      </c>
      <c r="D35" s="137">
        <f>SUM('Battery aggregation'!C7:C11)/SUM('Maximum Demand'!C17:C21)</f>
        <v>3.0351686967803816E-3</v>
      </c>
      <c r="E35" s="137">
        <f>SUM('Battery aggregation'!D7:D11)/SUM('Maximum Demand'!D17:D21)</f>
        <v>8.0430369464513964E-3</v>
      </c>
      <c r="F35" s="137">
        <f>SUM('Battery aggregation'!E7:E11)/SUM('Maximum Demand'!E17:E21)</f>
        <v>1.5478943846015053E-2</v>
      </c>
      <c r="G35" s="137">
        <f>SUM('Battery aggregation'!F7:F11)/SUM('Maximum Demand'!F17:F21)</f>
        <v>2.4989115828340996E-2</v>
      </c>
      <c r="H35" s="137">
        <f>SUM('Battery aggregation'!G7:G11)/SUM('Maximum Demand'!G17:G21)</f>
        <v>3.3837474315267652E-2</v>
      </c>
      <c r="I35" s="137">
        <f>SUM('Battery aggregation'!H7:H11)/SUM('Maximum Demand'!H17:H21)</f>
        <v>4.2805904839586628E-2</v>
      </c>
      <c r="J35" s="137">
        <f>SUM('Battery aggregation'!I7:I11)/SUM('Maximum Demand'!I17:I21)</f>
        <v>5.0539757173789342E-2</v>
      </c>
      <c r="K35" s="137">
        <f>SUM('Battery aggregation'!J7:J11)/SUM('Maximum Demand'!J17:J21)</f>
        <v>5.8027356991138632E-2</v>
      </c>
      <c r="L35" s="137">
        <f>SUM('Battery aggregation'!K7:K11)/SUM('Maximum Demand'!K17:K21)</f>
        <v>6.5454969968758936E-2</v>
      </c>
      <c r="M35" s="137">
        <f>SUM('Battery aggregation'!L7:L11)/SUM('Maximum Demand'!L17:L21)</f>
        <v>7.107950226481452E-2</v>
      </c>
      <c r="N35" s="137">
        <f>SUM('Battery aggregation'!M7:M11)/SUM('Maximum Demand'!M17:M21)</f>
        <v>7.8095088468721083E-2</v>
      </c>
      <c r="O35" s="137">
        <f>SUM('Battery aggregation'!N7:N11)/SUM('Maximum Demand'!N17:N21)</f>
        <v>8.5176588722740434E-2</v>
      </c>
      <c r="P35" s="137">
        <f>SUM('Battery aggregation'!O7:O11)/SUM('Maximum Demand'!O17:O21)</f>
        <v>9.0393311326986067E-2</v>
      </c>
      <c r="Q35" s="137">
        <f>SUM('Battery aggregation'!P7:P11)/SUM('Maximum Demand'!P17:P21)</f>
        <v>9.7109478170166644E-2</v>
      </c>
      <c r="R35" s="137">
        <f>SUM('Battery aggregation'!Q7:Q11)/SUM('Maximum Demand'!Q17:Q21)</f>
        <v>0.10177854803951765</v>
      </c>
      <c r="S35" s="137">
        <f>SUM('Battery aggregation'!R7:R11)/SUM('Maximum Demand'!R17:R21)</f>
        <v>0.10639268261534687</v>
      </c>
      <c r="T35" s="137">
        <f>SUM('Battery aggregation'!S7:S11)/SUM('Maximum Demand'!S17:S21)</f>
        <v>0.11162926265204057</v>
      </c>
      <c r="U35" s="137">
        <f>SUM('Battery aggregation'!T7:T11)/SUM('Maximum Demand'!T17:T21)</f>
        <v>0.11372396916457639</v>
      </c>
      <c r="V35" s="137">
        <f>SUM('Battery aggregation'!U7:U11)/SUM('Maximum Demand'!U17:U21)</f>
        <v>0.11605902486374726</v>
      </c>
      <c r="W35" s="137">
        <f>SUM('Battery aggregation'!V7:V11)/SUM('Maximum Demand'!V17:V21)</f>
        <v>0.12193079799762792</v>
      </c>
      <c r="X35" s="137">
        <f>SUM('Battery aggregation'!W7:W11)/SUM('Maximum Demand'!W17:W21)</f>
        <v>0.12544118207596139</v>
      </c>
      <c r="Y35" s="137">
        <f>SUM('Battery aggregation'!X7:X11)/SUM('Maximum Demand'!X17:X21)</f>
        <v>0.12913114496227901</v>
      </c>
      <c r="Z35" s="137">
        <f>SUM('Battery aggregation'!Y7:Y11)/SUM('Maximum Demand'!Y17:Y21)</f>
        <v>0.13322814616039613</v>
      </c>
      <c r="AA35" s="154"/>
    </row>
    <row r="36" spans="1:27" ht="13.5" thickBot="1" x14ac:dyDescent="0.25">
      <c r="A36" s="154"/>
      <c r="B36" s="285" t="str">
        <f t="shared" si="7"/>
        <v>Weak</v>
      </c>
      <c r="C36" s="285" t="s">
        <v>928</v>
      </c>
      <c r="D36" s="136">
        <f>SUM('Battery aggregation'!C7:C11)/SUM('Maximum Demand'!C25:C29)</f>
        <v>3.2890613079476806E-3</v>
      </c>
      <c r="E36" s="136">
        <f>SUM('Battery aggregation'!D7:D11)/SUM('Maximum Demand'!D25:D29)</f>
        <v>8.7557924179656292E-3</v>
      </c>
      <c r="F36" s="136">
        <f>SUM('Battery aggregation'!E7:E11)/SUM('Maximum Demand'!E25:E29)</f>
        <v>1.7053197685560954E-2</v>
      </c>
      <c r="G36" s="136">
        <f>SUM('Battery aggregation'!F7:F11)/SUM('Maximum Demand'!F25:F29)</f>
        <v>2.7712341511821947E-2</v>
      </c>
      <c r="H36" s="136">
        <f>SUM('Battery aggregation'!G7:G11)/SUM('Maximum Demand'!G25:G29)</f>
        <v>3.7815214571494046E-2</v>
      </c>
      <c r="I36" s="136">
        <f>SUM('Battery aggregation'!H7:H11)/SUM('Maximum Demand'!H25:H29)</f>
        <v>4.77986409952647E-2</v>
      </c>
      <c r="J36" s="136">
        <f>SUM('Battery aggregation'!I7:I11)/SUM('Maximum Demand'!I25:I29)</f>
        <v>5.6853513735315366E-2</v>
      </c>
      <c r="K36" s="136">
        <f>SUM('Battery aggregation'!J7:J11)/SUM('Maximum Demand'!J25:J29)</f>
        <v>6.5927013989990582E-2</v>
      </c>
      <c r="L36" s="136">
        <f>SUM('Battery aggregation'!K7:K11)/SUM('Maximum Demand'!K25:K29)</f>
        <v>7.406087648922674E-2</v>
      </c>
      <c r="M36" s="136">
        <f>SUM('Battery aggregation'!L7:L11)/SUM('Maximum Demand'!L25:L29)</f>
        <v>8.1573582430972041E-2</v>
      </c>
      <c r="N36" s="136">
        <f>SUM('Battery aggregation'!M7:M11)/SUM('Maximum Demand'!M25:M29)</f>
        <v>8.9600326606474753E-2</v>
      </c>
      <c r="O36" s="136">
        <f>SUM('Battery aggregation'!N7:N11)/SUM('Maximum Demand'!N25:N29)</f>
        <v>9.8434081403088625E-2</v>
      </c>
      <c r="P36" s="136">
        <f>SUM('Battery aggregation'!O7:O11)/SUM('Maximum Demand'!O25:O29)</f>
        <v>0.10683074753487584</v>
      </c>
      <c r="Q36" s="136">
        <f>SUM('Battery aggregation'!P7:P11)/SUM('Maximum Demand'!P25:P29)</f>
        <v>0.11583371273572375</v>
      </c>
      <c r="R36" s="136">
        <f>SUM('Battery aggregation'!Q7:Q11)/SUM('Maximum Demand'!Q25:Q29)</f>
        <v>0.12498398972693599</v>
      </c>
      <c r="S36" s="136">
        <f>SUM('Battery aggregation'!R7:R11)/SUM('Maximum Demand'!R25:R29)</f>
        <v>0.13404312209600003</v>
      </c>
      <c r="T36" s="136">
        <f>SUM('Battery aggregation'!S7:S11)/SUM('Maximum Demand'!S25:S29)</f>
        <v>0.14357070892069207</v>
      </c>
      <c r="U36" s="136">
        <f>SUM('Battery aggregation'!T7:T11)/SUM('Maximum Demand'!T25:T29)</f>
        <v>0.15053065712489694</v>
      </c>
      <c r="V36" s="136">
        <f>SUM('Battery aggregation'!U7:U11)/SUM('Maximum Demand'!U25:U29)</f>
        <v>0.15654463250114359</v>
      </c>
      <c r="W36" s="136">
        <f>SUM('Battery aggregation'!V7:V11)/SUM('Maximum Demand'!V25:V29)</f>
        <v>0.16421485236337727</v>
      </c>
      <c r="X36" s="136">
        <f>SUM('Battery aggregation'!W7:W11)/SUM('Maximum Demand'!W25:W29)</f>
        <v>0.17007345132114005</v>
      </c>
      <c r="Y36" s="136">
        <f>SUM('Battery aggregation'!X7:X11)/SUM('Maximum Demand'!X25:X29)</f>
        <v>0.1743780354448993</v>
      </c>
      <c r="Z36" s="136">
        <f>SUM('Battery aggregation'!Y7:Y11)/SUM('Maximum Demand'!Y25:Y29)</f>
        <v>0.17995110725902361</v>
      </c>
      <c r="AA36" s="154"/>
    </row>
    <row r="37" spans="1:27" ht="13.5" thickBot="1" x14ac:dyDescent="0.25">
      <c r="A37" s="154"/>
      <c r="B37" s="284" t="s">
        <v>674</v>
      </c>
      <c r="C37" s="284" t="s">
        <v>930</v>
      </c>
      <c r="D37" s="137">
        <f>SUM('Battery aggregation'!C15:C19)/SUM('Maximum Demand'!C9:C13)</f>
        <v>4.0922992586247585E-3</v>
      </c>
      <c r="E37" s="137">
        <f>SUM('Battery aggregation'!D15:D19)/SUM('Maximum Demand'!D9:D13)</f>
        <v>6.8234947517745656E-3</v>
      </c>
      <c r="F37" s="137">
        <f>SUM('Battery aggregation'!E15:E19)/SUM('Maximum Demand'!E9:E13)</f>
        <v>1.0572103966934634E-2</v>
      </c>
      <c r="G37" s="137">
        <f>SUM('Battery aggregation'!F15:F19)/SUM('Maximum Demand'!F9:F13)</f>
        <v>1.5006735109053931E-2</v>
      </c>
      <c r="H37" s="137">
        <f>SUM('Battery aggregation'!G15:G19)/SUM('Maximum Demand'!G9:G13)</f>
        <v>2.0809976557760276E-2</v>
      </c>
      <c r="I37" s="137">
        <f>SUM('Battery aggregation'!H15:H19)/SUM('Maximum Demand'!H9:H13)</f>
        <v>2.7773054083954814E-2</v>
      </c>
      <c r="J37" s="137">
        <f>SUM('Battery aggregation'!I15:I19)/SUM('Maximum Demand'!I9:I13)</f>
        <v>3.5734815178612087E-2</v>
      </c>
      <c r="K37" s="137">
        <f>SUM('Battery aggregation'!J15:J19)/SUM('Maximum Demand'!J9:J13)</f>
        <v>4.4961259016976292E-2</v>
      </c>
      <c r="L37" s="137">
        <f>SUM('Battery aggregation'!K15:K19)/SUM('Maximum Demand'!K9:K13)</f>
        <v>5.5506987632810659E-2</v>
      </c>
      <c r="M37" s="137">
        <f>SUM('Battery aggregation'!L15:L19)/SUM('Maximum Demand'!L9:L13)</f>
        <v>6.6496771580909109E-2</v>
      </c>
      <c r="N37" s="137">
        <f>SUM('Battery aggregation'!M15:M19)/SUM('Maximum Demand'!M9:M13)</f>
        <v>7.9853275817259969E-2</v>
      </c>
      <c r="O37" s="137">
        <f>SUM('Battery aggregation'!N15:N19)/SUM('Maximum Demand'!N9:N13)</f>
        <v>9.4859840847181159E-2</v>
      </c>
      <c r="P37" s="137">
        <f>SUM('Battery aggregation'!O15:O19)/SUM('Maximum Demand'!O9:O13)</f>
        <v>0.11030987722386645</v>
      </c>
      <c r="Q37" s="137">
        <f>SUM('Battery aggregation'!P15:P19)/SUM('Maximum Demand'!P9:P13)</f>
        <v>0.12913053954515194</v>
      </c>
      <c r="R37" s="137">
        <f>SUM('Battery aggregation'!Q15:Q19)/SUM('Maximum Demand'!Q9:Q13)</f>
        <v>0.1500420744837421</v>
      </c>
      <c r="S37" s="137">
        <f>SUM('Battery aggregation'!R15:R19)/SUM('Maximum Demand'!R9:R13)</f>
        <v>0.17345334609379554</v>
      </c>
      <c r="T37" s="137">
        <f>SUM('Battery aggregation'!S15:S19)/SUM('Maximum Demand'!S9:S13)</f>
        <v>0.20327784483159139</v>
      </c>
      <c r="U37" s="137">
        <f>SUM('Battery aggregation'!T15:T19)/SUM('Maximum Demand'!T9:T13)</f>
        <v>0.23311345750485835</v>
      </c>
      <c r="V37" s="137">
        <f>SUM('Battery aggregation'!U15:U19)/SUM('Maximum Demand'!U9:U13)</f>
        <v>0.26559679428580057</v>
      </c>
      <c r="W37" s="137">
        <f>SUM('Battery aggregation'!V15:V19)/SUM('Maximum Demand'!V9:V13)</f>
        <v>0.30265231397676762</v>
      </c>
      <c r="X37" s="137">
        <f>SUM('Battery aggregation'!W15:W19)/SUM('Maximum Demand'!W9:W13)</f>
        <v>0.33642466866613163</v>
      </c>
      <c r="Y37" s="137">
        <f>SUM('Battery aggregation'!X15:X19)/SUM('Maximum Demand'!X9:X13)</f>
        <v>0.36601460324755758</v>
      </c>
      <c r="Z37" s="137">
        <f>SUM('Battery aggregation'!Y15:Y19)/SUM('Maximum Demand'!Y9:Y13)</f>
        <v>0.39124134334768285</v>
      </c>
      <c r="AA37" s="154"/>
    </row>
    <row r="38" spans="1:27" x14ac:dyDescent="0.2">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row>
    <row r="39" spans="1:27" x14ac:dyDescent="0.2">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row>
    <row r="40" spans="1:27" x14ac:dyDescent="0.2">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row>
    <row r="41" spans="1:27" x14ac:dyDescent="0.2">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row>
    <row r="42" spans="1:27" x14ac:dyDescent="0.2">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row>
    <row r="43" spans="1:27" x14ac:dyDescent="0.2">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row>
    <row r="44" spans="1:27" x14ac:dyDescent="0.2">
      <c r="A44" s="154"/>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row>
    <row r="45" spans="1:27" x14ac:dyDescent="0.2">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row>
    <row r="46" spans="1:27" x14ac:dyDescent="0.2">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row>
    <row r="47" spans="1:27" x14ac:dyDescent="0.2">
      <c r="A47" s="154"/>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row>
    <row r="48" spans="1:27" x14ac:dyDescent="0.2">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row>
    <row r="49" spans="1:27" x14ac:dyDescent="0.2">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row>
    <row r="50" spans="1:27" x14ac:dyDescent="0.2">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row>
    <row r="51" spans="1:27" x14ac:dyDescent="0.2">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row>
    <row r="52" spans="1:27" x14ac:dyDescent="0.2">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row>
    <row r="53" spans="1:27" x14ac:dyDescent="0.2">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row>
    <row r="54" spans="1:27" x14ac:dyDescent="0.2">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row>
    <row r="55" spans="1:27" x14ac:dyDescent="0.2">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row>
    <row r="56" spans="1:27" x14ac:dyDescent="0.2">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row>
    <row r="57" spans="1:27" x14ac:dyDescent="0.2">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row>
    <row r="58" spans="1:27" x14ac:dyDescent="0.2">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row>
    <row r="59" spans="1:27" x14ac:dyDescent="0.2">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c r="AA59" s="154"/>
    </row>
    <row r="60" spans="1:27" x14ac:dyDescent="0.2">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c r="AA60" s="154"/>
    </row>
    <row r="61" spans="1:27" x14ac:dyDescent="0.2">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c r="AA61" s="154"/>
    </row>
    <row r="62" spans="1:27" x14ac:dyDescent="0.2">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c r="AA62" s="154"/>
    </row>
    <row r="63" spans="1:27" x14ac:dyDescent="0.2">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row>
    <row r="64" spans="1:27" x14ac:dyDescent="0.2">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row>
    <row r="65" spans="1:27" x14ac:dyDescent="0.2">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row>
    <row r="66" spans="1:27" x14ac:dyDescent="0.2">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row>
    <row r="67" spans="1:27" x14ac:dyDescent="0.2">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row>
    <row r="68" spans="1:27" x14ac:dyDescent="0.2">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row>
    <row r="69" spans="1:27" x14ac:dyDescent="0.2">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c r="AA69" s="154"/>
    </row>
    <row r="70" spans="1:27" x14ac:dyDescent="0.2">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row>
    <row r="71" spans="1:27" x14ac:dyDescent="0.2">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row>
    <row r="72" spans="1:27" x14ac:dyDescent="0.2">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row>
    <row r="73" spans="1:27" x14ac:dyDescent="0.2">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row>
    <row r="74" spans="1:27" x14ac:dyDescent="0.2">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c r="AA74" s="154"/>
    </row>
    <row r="75" spans="1:27" x14ac:dyDescent="0.2">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row>
    <row r="76" spans="1:27" x14ac:dyDescent="0.2">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row>
    <row r="77" spans="1:27" x14ac:dyDescent="0.2">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c r="AA77" s="154"/>
    </row>
    <row r="78" spans="1:27" x14ac:dyDescent="0.2">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c r="AA78" s="154"/>
    </row>
    <row r="79" spans="1:27" x14ac:dyDescent="0.2">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c r="AA79" s="154"/>
    </row>
    <row r="80" spans="1:27" x14ac:dyDescent="0.2">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c r="AA80" s="154"/>
    </row>
    <row r="81" spans="1:27" x14ac:dyDescent="0.2">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c r="AA81" s="154"/>
    </row>
    <row r="82" spans="1:27" x14ac:dyDescent="0.2">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c r="AA82" s="154"/>
    </row>
    <row r="83" spans="1:27" x14ac:dyDescent="0.2">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c r="AA83" s="154"/>
    </row>
    <row r="84" spans="1:27" x14ac:dyDescent="0.2">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c r="AA84" s="154"/>
    </row>
    <row r="85" spans="1:27" x14ac:dyDescent="0.2">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c r="AA85" s="154"/>
    </row>
    <row r="86" spans="1:27" x14ac:dyDescent="0.2">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c r="AA86" s="154"/>
    </row>
    <row r="87" spans="1:27" x14ac:dyDescent="0.2">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c r="AA87" s="154"/>
    </row>
    <row r="88" spans="1:27" x14ac:dyDescent="0.2">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row>
    <row r="89" spans="1:27" x14ac:dyDescent="0.2">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c r="AA89" s="154"/>
    </row>
    <row r="90" spans="1:27" x14ac:dyDescent="0.2">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c r="AA90" s="154"/>
    </row>
    <row r="91" spans="1:27" x14ac:dyDescent="0.2">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c r="AA91" s="154"/>
    </row>
    <row r="92" spans="1:27" x14ac:dyDescent="0.2">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row>
    <row r="93" spans="1:27" x14ac:dyDescent="0.2">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c r="AA93" s="154"/>
    </row>
    <row r="94" spans="1:27" x14ac:dyDescent="0.2">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row>
    <row r="95" spans="1:27" x14ac:dyDescent="0.2">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c r="AA95" s="154"/>
    </row>
    <row r="96" spans="1:27" x14ac:dyDescent="0.2">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c r="AA96" s="154"/>
    </row>
    <row r="97" spans="1:27" x14ac:dyDescent="0.2">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row>
  </sheetData>
  <pageMargins left="0.7" right="0.7" top="0.75" bottom="0.75" header="0.3" footer="0.3"/>
  <pageSetup paperSize="9" scale="36" orientation="landscape"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Z58"/>
  <sheetViews>
    <sheetView zoomScaleNormal="100" workbookViewId="0"/>
  </sheetViews>
  <sheetFormatPr defaultColWidth="9" defaultRowHeight="12.75" x14ac:dyDescent="0.2"/>
  <cols>
    <col min="1" max="1" width="3.125" style="153" customWidth="1"/>
    <col min="2" max="2" width="9" style="153"/>
    <col min="3" max="25" width="9.125" style="153" customWidth="1"/>
    <col min="26" max="26" width="3.125" style="153" customWidth="1"/>
    <col min="27" max="16384" width="9" style="153"/>
  </cols>
  <sheetData>
    <row r="1" spans="1:26" ht="15" x14ac:dyDescent="0.25">
      <c r="A1" s="155"/>
      <c r="B1" s="154"/>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20.25" thickBot="1" x14ac:dyDescent="0.35">
      <c r="A2" s="154"/>
      <c r="B2" s="340" t="s">
        <v>875</v>
      </c>
      <c r="C2" s="340"/>
      <c r="D2" s="340"/>
      <c r="E2" s="340"/>
      <c r="F2" s="154"/>
      <c r="G2" s="154"/>
      <c r="H2" s="154"/>
      <c r="I2" s="154"/>
      <c r="J2" s="154"/>
      <c r="K2" s="154"/>
      <c r="L2" s="154"/>
      <c r="M2" s="154"/>
      <c r="N2" s="154"/>
      <c r="O2" s="154"/>
      <c r="P2" s="154"/>
      <c r="Q2" s="154"/>
      <c r="R2" s="154"/>
      <c r="S2" s="154"/>
      <c r="T2" s="154"/>
      <c r="U2" s="154"/>
      <c r="V2" s="154"/>
      <c r="W2" s="154"/>
      <c r="X2" s="154"/>
      <c r="Y2" s="154"/>
      <c r="Z2" s="154"/>
    </row>
    <row r="3" spans="1:26" ht="13.5" thickTop="1" x14ac:dyDescent="0.2">
      <c r="A3" s="154"/>
      <c r="B3" s="60" t="s">
        <v>888</v>
      </c>
      <c r="C3" s="154"/>
      <c r="D3" s="154"/>
      <c r="E3" s="154"/>
      <c r="F3" s="154"/>
      <c r="G3" s="154"/>
      <c r="H3" s="154"/>
      <c r="I3" s="154"/>
      <c r="J3" s="154"/>
      <c r="K3" s="154"/>
      <c r="L3" s="154"/>
      <c r="M3" s="154"/>
      <c r="N3" s="154"/>
      <c r="O3" s="154"/>
      <c r="P3" s="154"/>
      <c r="Q3" s="154"/>
      <c r="R3" s="154"/>
      <c r="S3" s="154"/>
      <c r="T3" s="154"/>
      <c r="U3" s="154"/>
      <c r="V3" s="154"/>
      <c r="W3" s="154"/>
      <c r="X3" s="154"/>
      <c r="Y3" s="154"/>
      <c r="Z3" s="154"/>
    </row>
    <row r="4" spans="1:26" x14ac:dyDescent="0.2">
      <c r="A4" s="154"/>
      <c r="B4" s="154"/>
      <c r="C4" s="154"/>
      <c r="D4" s="154"/>
      <c r="E4" s="154"/>
      <c r="F4" s="154"/>
      <c r="G4" s="154"/>
      <c r="H4" s="154"/>
      <c r="I4" s="154"/>
      <c r="J4" s="154"/>
      <c r="K4" s="154"/>
      <c r="L4" s="154"/>
      <c r="M4" s="154"/>
      <c r="N4" s="154"/>
      <c r="O4" s="154"/>
      <c r="P4" s="154"/>
      <c r="Q4" s="154"/>
      <c r="R4" s="154"/>
      <c r="S4" s="154"/>
      <c r="T4" s="154"/>
      <c r="U4" s="154"/>
      <c r="V4" s="154"/>
      <c r="W4" s="154"/>
      <c r="X4" s="154"/>
      <c r="Y4" s="154"/>
      <c r="Z4" s="154"/>
    </row>
    <row r="5" spans="1:26" ht="17.25" thickBot="1" x14ac:dyDescent="0.3">
      <c r="A5" s="154"/>
      <c r="B5" s="359" t="s">
        <v>764</v>
      </c>
      <c r="C5" s="359"/>
      <c r="D5" s="359"/>
      <c r="E5" s="154"/>
      <c r="F5" s="154"/>
      <c r="G5" s="154"/>
      <c r="H5" s="154"/>
      <c r="I5" s="154"/>
      <c r="J5" s="154"/>
      <c r="K5" s="154"/>
      <c r="L5" s="154"/>
      <c r="M5" s="154"/>
      <c r="N5" s="154"/>
      <c r="O5" s="154"/>
      <c r="P5" s="154"/>
      <c r="Q5" s="154"/>
      <c r="R5" s="154"/>
      <c r="S5" s="154"/>
      <c r="T5" s="154"/>
      <c r="U5" s="154"/>
      <c r="V5" s="154"/>
      <c r="W5" s="154"/>
      <c r="X5" s="154"/>
      <c r="Y5" s="154"/>
      <c r="Z5" s="154"/>
    </row>
    <row r="6" spans="1:26" ht="13.5" thickTop="1" x14ac:dyDescent="0.2">
      <c r="A6" s="154"/>
      <c r="B6" s="60" t="s">
        <v>876</v>
      </c>
      <c r="C6" s="154"/>
      <c r="D6" s="154"/>
      <c r="E6" s="154"/>
      <c r="F6" s="154"/>
      <c r="G6" s="154"/>
      <c r="H6" s="154"/>
      <c r="I6" s="154"/>
      <c r="J6" s="154"/>
      <c r="K6" s="154"/>
      <c r="L6" s="154"/>
      <c r="M6" s="154"/>
      <c r="N6" s="154"/>
      <c r="O6" s="154"/>
      <c r="P6" s="154"/>
      <c r="Q6" s="154"/>
      <c r="R6" s="154"/>
      <c r="S6" s="154"/>
      <c r="T6" s="154"/>
      <c r="U6" s="154"/>
      <c r="V6" s="154"/>
      <c r="W6" s="154"/>
      <c r="X6" s="154"/>
      <c r="Y6" s="154"/>
      <c r="Z6" s="154"/>
    </row>
    <row r="7" spans="1:26" x14ac:dyDescent="0.2">
      <c r="A7" s="154"/>
      <c r="B7" s="154"/>
      <c r="C7" s="154"/>
      <c r="D7" s="154"/>
      <c r="E7" s="154"/>
      <c r="F7" s="154"/>
      <c r="G7" s="154"/>
      <c r="H7" s="154"/>
      <c r="I7" s="154"/>
      <c r="J7" s="154"/>
      <c r="K7" s="154"/>
      <c r="L7" s="154"/>
      <c r="M7" s="154"/>
      <c r="N7" s="154"/>
      <c r="O7" s="154"/>
      <c r="P7" s="154"/>
      <c r="Q7" s="154"/>
      <c r="R7" s="154"/>
      <c r="S7" s="154"/>
      <c r="T7" s="154"/>
      <c r="U7" s="154"/>
      <c r="V7" s="154"/>
      <c r="W7" s="154"/>
      <c r="X7" s="154"/>
      <c r="Y7" s="154"/>
      <c r="Z7" s="154"/>
    </row>
    <row r="8" spans="1:26" ht="15" thickBot="1" x14ac:dyDescent="0.25">
      <c r="A8" s="154"/>
      <c r="B8" s="288" t="s">
        <v>290</v>
      </c>
      <c r="C8" s="154"/>
      <c r="D8" s="154"/>
      <c r="E8" s="154"/>
      <c r="F8" s="154"/>
      <c r="G8" s="154"/>
      <c r="H8" s="154"/>
      <c r="I8" s="154"/>
      <c r="J8" s="154"/>
      <c r="K8" s="154"/>
      <c r="L8" s="154"/>
      <c r="M8" s="154"/>
      <c r="N8" s="154"/>
      <c r="O8" s="154"/>
      <c r="P8" s="154"/>
      <c r="Q8" s="154"/>
      <c r="R8" s="154"/>
      <c r="S8" s="154"/>
      <c r="T8" s="154"/>
      <c r="U8" s="154"/>
      <c r="V8" s="154"/>
      <c r="W8" s="154"/>
      <c r="X8" s="154"/>
      <c r="Y8" s="154"/>
      <c r="Z8" s="154"/>
    </row>
    <row r="9" spans="1:26" ht="33" customHeight="1" thickBot="1" x14ac:dyDescent="0.25">
      <c r="A9" s="154"/>
      <c r="B9" s="281"/>
      <c r="C9" s="281" t="s">
        <v>9</v>
      </c>
      <c r="D9" s="281" t="s">
        <v>10</v>
      </c>
      <c r="E9" s="281" t="s">
        <v>11</v>
      </c>
      <c r="F9" s="281" t="s">
        <v>12</v>
      </c>
      <c r="G9" s="281" t="s">
        <v>13</v>
      </c>
      <c r="H9" s="281" t="s">
        <v>14</v>
      </c>
      <c r="I9" s="281" t="s">
        <v>15</v>
      </c>
      <c r="J9" s="281" t="s">
        <v>16</v>
      </c>
      <c r="K9" s="281" t="s">
        <v>17</v>
      </c>
      <c r="L9" s="281" t="s">
        <v>18</v>
      </c>
      <c r="M9" s="281" t="s">
        <v>19</v>
      </c>
      <c r="N9" s="281" t="s">
        <v>20</v>
      </c>
      <c r="O9" s="281" t="s">
        <v>3</v>
      </c>
      <c r="P9" s="281" t="s">
        <v>58</v>
      </c>
      <c r="Q9" s="281" t="s">
        <v>59</v>
      </c>
      <c r="R9" s="281" t="s">
        <v>60</v>
      </c>
      <c r="S9" s="281" t="s">
        <v>61</v>
      </c>
      <c r="T9" s="281" t="s">
        <v>62</v>
      </c>
      <c r="U9" s="281" t="s">
        <v>63</v>
      </c>
      <c r="V9" s="281" t="s">
        <v>64</v>
      </c>
      <c r="W9" s="281" t="s">
        <v>65</v>
      </c>
      <c r="X9" s="281" t="s">
        <v>66</v>
      </c>
      <c r="Y9" s="281" t="s">
        <v>67</v>
      </c>
      <c r="Z9" s="154"/>
    </row>
    <row r="10" spans="1:26" ht="15" thickBot="1" x14ac:dyDescent="0.25">
      <c r="A10" s="154"/>
      <c r="B10" s="283" t="s">
        <v>345</v>
      </c>
      <c r="C10" s="172">
        <v>67717.162228490357</v>
      </c>
      <c r="D10" s="172">
        <v>65295.565720571249</v>
      </c>
      <c r="E10" s="172">
        <v>66089.271556332329</v>
      </c>
      <c r="F10" s="172">
        <v>65850.949620012732</v>
      </c>
      <c r="G10" s="172">
        <v>65666.033494554169</v>
      </c>
      <c r="H10" s="172">
        <v>64660.601655910119</v>
      </c>
      <c r="I10" s="172">
        <v>64881.287559972843</v>
      </c>
      <c r="J10" s="172">
        <v>64215.019297712257</v>
      </c>
      <c r="K10" s="172">
        <v>63698.112669761744</v>
      </c>
      <c r="L10" s="172">
        <v>64842.501641437855</v>
      </c>
      <c r="M10" s="172">
        <v>64976.238561577062</v>
      </c>
      <c r="N10" s="172">
        <v>64523.061457207201</v>
      </c>
      <c r="O10" s="172">
        <v>64441.183478038867</v>
      </c>
      <c r="P10" s="172">
        <v>63010.551107083375</v>
      </c>
      <c r="Q10" s="172">
        <v>63860.003924851691</v>
      </c>
      <c r="R10" s="172">
        <v>64925.090965516007</v>
      </c>
      <c r="S10" s="172">
        <v>64484.894804357646</v>
      </c>
      <c r="T10" s="172">
        <v>65323.298751919887</v>
      </c>
      <c r="U10" s="172">
        <v>65451.321646706696</v>
      </c>
      <c r="V10" s="172">
        <v>66739.287778803759</v>
      </c>
      <c r="W10" s="172">
        <v>67235.019700976045</v>
      </c>
      <c r="X10" s="172">
        <v>67820.479011440242</v>
      </c>
      <c r="Y10" s="172">
        <v>68411.507405972647</v>
      </c>
      <c r="Z10" s="154"/>
    </row>
    <row r="11" spans="1:26" ht="15" thickBot="1" x14ac:dyDescent="0.25">
      <c r="A11" s="154"/>
      <c r="B11" s="283" t="s">
        <v>765</v>
      </c>
      <c r="C11" s="173">
        <v>51016.426479726018</v>
      </c>
      <c r="D11" s="173">
        <v>50496.109594262787</v>
      </c>
      <c r="E11" s="173">
        <v>50395.182268007135</v>
      </c>
      <c r="F11" s="173">
        <v>50471.249419747495</v>
      </c>
      <c r="G11" s="173">
        <v>50628.913723158825</v>
      </c>
      <c r="H11" s="173">
        <v>50667.132610208027</v>
      </c>
      <c r="I11" s="173">
        <v>50723.289439371896</v>
      </c>
      <c r="J11" s="173">
        <v>51029.635535359215</v>
      </c>
      <c r="K11" s="173">
        <v>52392.738290720852</v>
      </c>
      <c r="L11" s="173">
        <v>51992.689969779633</v>
      </c>
      <c r="M11" s="173">
        <v>51912.780445806144</v>
      </c>
      <c r="N11" s="173">
        <v>51364.850985646946</v>
      </c>
      <c r="O11" s="173">
        <v>51485.926974847229</v>
      </c>
      <c r="P11" s="173">
        <v>52182.335376376468</v>
      </c>
      <c r="Q11" s="173">
        <v>52111.466010073789</v>
      </c>
      <c r="R11" s="173">
        <v>50889.086730611845</v>
      </c>
      <c r="S11" s="173">
        <v>51727.990984577271</v>
      </c>
      <c r="T11" s="173">
        <v>51809.192588390593</v>
      </c>
      <c r="U11" s="173">
        <v>52353.815415251098</v>
      </c>
      <c r="V11" s="173">
        <v>53083.751716693907</v>
      </c>
      <c r="W11" s="173">
        <v>53592.493718070087</v>
      </c>
      <c r="X11" s="173">
        <v>54149.18874033961</v>
      </c>
      <c r="Y11" s="173">
        <v>54809.927900487237</v>
      </c>
      <c r="Z11" s="154"/>
    </row>
    <row r="12" spans="1:26" ht="15" thickBot="1" x14ac:dyDescent="0.25">
      <c r="A12" s="154"/>
      <c r="B12" s="283" t="s">
        <v>346</v>
      </c>
      <c r="C12" s="172">
        <v>12154.508934470496</v>
      </c>
      <c r="D12" s="172">
        <v>10843.156288066099</v>
      </c>
      <c r="E12" s="172">
        <v>12266.970209022249</v>
      </c>
      <c r="F12" s="172">
        <v>12203.426724686196</v>
      </c>
      <c r="G12" s="172">
        <v>12066.403372975992</v>
      </c>
      <c r="H12" s="172">
        <v>11353.718149127084</v>
      </c>
      <c r="I12" s="172">
        <v>11889.47438614322</v>
      </c>
      <c r="J12" s="172">
        <v>11234.748606917463</v>
      </c>
      <c r="K12" s="172">
        <v>10932.67658913509</v>
      </c>
      <c r="L12" s="172">
        <v>10713.263012896115</v>
      </c>
      <c r="M12" s="172">
        <v>10989.165068121723</v>
      </c>
      <c r="N12" s="172">
        <v>10301.391226009606</v>
      </c>
      <c r="O12" s="172">
        <v>10111.266634194395</v>
      </c>
      <c r="P12" s="172">
        <v>10133.165649102833</v>
      </c>
      <c r="Q12" s="172">
        <v>10145.80751533719</v>
      </c>
      <c r="R12" s="172">
        <v>9852.4426131504424</v>
      </c>
      <c r="S12" s="172">
        <v>9594.693207476419</v>
      </c>
      <c r="T12" s="172">
        <v>9566.6943032326944</v>
      </c>
      <c r="U12" s="172">
        <v>9646.6568638097197</v>
      </c>
      <c r="V12" s="172">
        <v>9689.9253642841977</v>
      </c>
      <c r="W12" s="172">
        <v>9744.6037785051594</v>
      </c>
      <c r="X12" s="172">
        <v>9783.6695879650324</v>
      </c>
      <c r="Y12" s="172">
        <v>9873.5995136698239</v>
      </c>
      <c r="Z12" s="154"/>
    </row>
    <row r="13" spans="1:26" ht="15" thickBot="1" x14ac:dyDescent="0.25">
      <c r="A13" s="154"/>
      <c r="B13" s="283" t="s">
        <v>578</v>
      </c>
      <c r="C13" s="173">
        <v>10373.505237928604</v>
      </c>
      <c r="D13" s="173">
        <v>10423.041531034911</v>
      </c>
      <c r="E13" s="173">
        <v>10379.801699024325</v>
      </c>
      <c r="F13" s="173">
        <v>10346.857015850321</v>
      </c>
      <c r="G13" s="173">
        <v>9930.5990432220933</v>
      </c>
      <c r="H13" s="173">
        <v>9906.452720609248</v>
      </c>
      <c r="I13" s="173">
        <v>9883.3404638649954</v>
      </c>
      <c r="J13" s="173">
        <v>9896.407397114217</v>
      </c>
      <c r="K13" s="173">
        <v>9979.1068954077928</v>
      </c>
      <c r="L13" s="173">
        <v>10062.68242132695</v>
      </c>
      <c r="M13" s="173">
        <v>10142.087048689193</v>
      </c>
      <c r="N13" s="173">
        <v>10224.150830978888</v>
      </c>
      <c r="O13" s="173">
        <v>10232.468867627109</v>
      </c>
      <c r="P13" s="173">
        <v>10220.334369481765</v>
      </c>
      <c r="Q13" s="173">
        <v>10217.888767504122</v>
      </c>
      <c r="R13" s="173">
        <v>10206.307258112512</v>
      </c>
      <c r="S13" s="173">
        <v>10283.536672005735</v>
      </c>
      <c r="T13" s="173">
        <v>10360.1435071621</v>
      </c>
      <c r="U13" s="173">
        <v>10430.718993042592</v>
      </c>
      <c r="V13" s="173">
        <v>10474.253445685392</v>
      </c>
      <c r="W13" s="173">
        <v>10528.270368256044</v>
      </c>
      <c r="X13" s="173">
        <v>10585.031002057123</v>
      </c>
      <c r="Y13" s="173">
        <v>10646.528166910617</v>
      </c>
      <c r="Z13" s="154"/>
    </row>
    <row r="14" spans="1:26" ht="15" thickBot="1" x14ac:dyDescent="0.25">
      <c r="A14" s="154"/>
      <c r="B14" s="283" t="s">
        <v>766</v>
      </c>
      <c r="C14" s="172">
        <v>43577.315782359401</v>
      </c>
      <c r="D14" s="172">
        <v>42751.495906167045</v>
      </c>
      <c r="E14" s="172">
        <v>42548.135740162455</v>
      </c>
      <c r="F14" s="172">
        <v>42533.866392581658</v>
      </c>
      <c r="G14" s="172">
        <v>42630.223563252279</v>
      </c>
      <c r="H14" s="172">
        <v>42769.854291201715</v>
      </c>
      <c r="I14" s="172">
        <v>43116.788159738113</v>
      </c>
      <c r="J14" s="172">
        <v>43191.115279604062</v>
      </c>
      <c r="K14" s="172">
        <v>43343.69401957134</v>
      </c>
      <c r="L14" s="172">
        <v>43338.51631202468</v>
      </c>
      <c r="M14" s="172">
        <v>43525.545667339138</v>
      </c>
      <c r="N14" s="172">
        <v>42810.999315284891</v>
      </c>
      <c r="O14" s="172">
        <v>43075.46807564795</v>
      </c>
      <c r="P14" s="172">
        <v>42624.934547789395</v>
      </c>
      <c r="Q14" s="172">
        <v>42763.912209734539</v>
      </c>
      <c r="R14" s="172">
        <v>42438.50055702102</v>
      </c>
      <c r="S14" s="172">
        <v>42260.135858000169</v>
      </c>
      <c r="T14" s="172">
        <v>43918.788482510179</v>
      </c>
      <c r="U14" s="172">
        <v>43546.174326007378</v>
      </c>
      <c r="V14" s="172">
        <v>44050.73561380399</v>
      </c>
      <c r="W14" s="172">
        <v>44535.090109491466</v>
      </c>
      <c r="X14" s="172">
        <v>45021.141351199702</v>
      </c>
      <c r="Y14" s="172">
        <v>45571.608018994397</v>
      </c>
      <c r="Z14" s="154"/>
    </row>
    <row r="15" spans="1:26" x14ac:dyDescent="0.2">
      <c r="A15" s="154"/>
      <c r="B15" s="154"/>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row>
    <row r="16" spans="1:26" ht="15" thickBot="1" x14ac:dyDescent="0.25">
      <c r="A16" s="154"/>
      <c r="B16" s="288" t="s">
        <v>277</v>
      </c>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row>
    <row r="17" spans="1:26" ht="33" customHeight="1" thickBot="1" x14ac:dyDescent="0.25">
      <c r="A17" s="154"/>
      <c r="B17" s="281"/>
      <c r="C17" s="281" t="str">
        <f>C9</f>
        <v>2017-18</v>
      </c>
      <c r="D17" s="281" t="str">
        <f t="shared" ref="D17:Y17" si="0">D9</f>
        <v>2018-19</v>
      </c>
      <c r="E17" s="281" t="str">
        <f t="shared" si="0"/>
        <v>2019-20</v>
      </c>
      <c r="F17" s="281" t="str">
        <f t="shared" si="0"/>
        <v>2020-21</v>
      </c>
      <c r="G17" s="281" t="str">
        <f t="shared" si="0"/>
        <v>2021-22</v>
      </c>
      <c r="H17" s="281" t="str">
        <f t="shared" si="0"/>
        <v>2022-23</v>
      </c>
      <c r="I17" s="281" t="str">
        <f t="shared" si="0"/>
        <v>2023-24</v>
      </c>
      <c r="J17" s="281" t="str">
        <f t="shared" si="0"/>
        <v>2024-25</v>
      </c>
      <c r="K17" s="281" t="str">
        <f t="shared" si="0"/>
        <v>2025-26</v>
      </c>
      <c r="L17" s="281" t="str">
        <f t="shared" si="0"/>
        <v>2026-27</v>
      </c>
      <c r="M17" s="281" t="str">
        <f t="shared" si="0"/>
        <v>2027-28</v>
      </c>
      <c r="N17" s="281" t="str">
        <f t="shared" si="0"/>
        <v>2028-29</v>
      </c>
      <c r="O17" s="281" t="str">
        <f t="shared" si="0"/>
        <v>2029-30</v>
      </c>
      <c r="P17" s="281" t="str">
        <f t="shared" si="0"/>
        <v>2030-31</v>
      </c>
      <c r="Q17" s="281" t="str">
        <f t="shared" si="0"/>
        <v>2031-32</v>
      </c>
      <c r="R17" s="281" t="str">
        <f t="shared" si="0"/>
        <v>2032-33</v>
      </c>
      <c r="S17" s="281" t="str">
        <f t="shared" si="0"/>
        <v>2033-34</v>
      </c>
      <c r="T17" s="281" t="str">
        <f t="shared" si="0"/>
        <v>2034-35</v>
      </c>
      <c r="U17" s="281" t="str">
        <f t="shared" si="0"/>
        <v>2035-36</v>
      </c>
      <c r="V17" s="281" t="str">
        <f t="shared" si="0"/>
        <v>2036-37</v>
      </c>
      <c r="W17" s="281" t="str">
        <f t="shared" si="0"/>
        <v>2037-38</v>
      </c>
      <c r="X17" s="281" t="str">
        <f t="shared" si="0"/>
        <v>2038-39</v>
      </c>
      <c r="Y17" s="281" t="str">
        <f t="shared" si="0"/>
        <v>2039-40</v>
      </c>
      <c r="Z17" s="154"/>
    </row>
    <row r="18" spans="1:26" ht="15" thickBot="1" x14ac:dyDescent="0.25">
      <c r="A18" s="154"/>
      <c r="B18" s="283" t="s">
        <v>345</v>
      </c>
      <c r="C18" s="172">
        <v>68812.534836517749</v>
      </c>
      <c r="D18" s="172">
        <v>66360.246750967795</v>
      </c>
      <c r="E18" s="172">
        <v>67460.280351641093</v>
      </c>
      <c r="F18" s="172">
        <v>67743.333036715208</v>
      </c>
      <c r="G18" s="172">
        <v>67007.83612368966</v>
      </c>
      <c r="H18" s="172">
        <v>66906.112494368892</v>
      </c>
      <c r="I18" s="172">
        <v>67002.296802985453</v>
      </c>
      <c r="J18" s="172">
        <v>65797.393743806198</v>
      </c>
      <c r="K18" s="172">
        <v>66941.411257625106</v>
      </c>
      <c r="L18" s="172">
        <v>68452.714760660776</v>
      </c>
      <c r="M18" s="172">
        <v>69812.107277895615</v>
      </c>
      <c r="N18" s="172">
        <v>69858.075140150759</v>
      </c>
      <c r="O18" s="172">
        <v>70163.218884061382</v>
      </c>
      <c r="P18" s="172">
        <v>70553.261294452983</v>
      </c>
      <c r="Q18" s="172">
        <v>71428.287705980067</v>
      </c>
      <c r="R18" s="172">
        <v>73633.893262254816</v>
      </c>
      <c r="S18" s="172">
        <v>74342.829257703139</v>
      </c>
      <c r="T18" s="172">
        <v>76629.13278378945</v>
      </c>
      <c r="U18" s="172">
        <v>77804.442658195985</v>
      </c>
      <c r="V18" s="172">
        <v>78140.898847774297</v>
      </c>
      <c r="W18" s="172">
        <v>78572.319287273946</v>
      </c>
      <c r="X18" s="172">
        <v>76932.065411536139</v>
      </c>
      <c r="Y18" s="172">
        <v>75532.241973095937</v>
      </c>
      <c r="Z18" s="154"/>
    </row>
    <row r="19" spans="1:26" ht="15" thickBot="1" x14ac:dyDescent="0.25">
      <c r="A19" s="154"/>
      <c r="B19" s="283" t="s">
        <v>765</v>
      </c>
      <c r="C19" s="173">
        <v>52095.511284269378</v>
      </c>
      <c r="D19" s="173">
        <v>51758.993439774284</v>
      </c>
      <c r="E19" s="173">
        <v>51901.140265050584</v>
      </c>
      <c r="F19" s="173">
        <v>52212.742247579205</v>
      </c>
      <c r="G19" s="173">
        <v>53199.680196523659</v>
      </c>
      <c r="H19" s="173">
        <v>53496.619115365247</v>
      </c>
      <c r="I19" s="173">
        <v>53960.530920308731</v>
      </c>
      <c r="J19" s="173">
        <v>53921.837933042822</v>
      </c>
      <c r="K19" s="173">
        <v>54281.600777641375</v>
      </c>
      <c r="L19" s="173">
        <v>55769.852365980405</v>
      </c>
      <c r="M19" s="173">
        <v>56166.962055253156</v>
      </c>
      <c r="N19" s="173">
        <v>56261.114631375967</v>
      </c>
      <c r="O19" s="173">
        <v>56554.634256947822</v>
      </c>
      <c r="P19" s="173">
        <v>57549.068577460865</v>
      </c>
      <c r="Q19" s="173">
        <v>58293.640562165143</v>
      </c>
      <c r="R19" s="173">
        <v>57951.200263290164</v>
      </c>
      <c r="S19" s="173">
        <v>58390.746345593558</v>
      </c>
      <c r="T19" s="173">
        <v>59803.317115900973</v>
      </c>
      <c r="U19" s="173">
        <v>60893.002267058095</v>
      </c>
      <c r="V19" s="173">
        <v>59547.86631573231</v>
      </c>
      <c r="W19" s="173">
        <v>58415.257770274606</v>
      </c>
      <c r="X19" s="173">
        <v>57229.899905026337</v>
      </c>
      <c r="Y19" s="173">
        <v>56353.364024809205</v>
      </c>
      <c r="Z19" s="154"/>
    </row>
    <row r="20" spans="1:26" ht="15" thickBot="1" x14ac:dyDescent="0.25">
      <c r="A20" s="154"/>
      <c r="B20" s="283" t="s">
        <v>346</v>
      </c>
      <c r="C20" s="172">
        <v>12445.049554007159</v>
      </c>
      <c r="D20" s="172">
        <v>11014.206324930663</v>
      </c>
      <c r="E20" s="172">
        <v>12650.862253543335</v>
      </c>
      <c r="F20" s="172">
        <v>12682.296421286852</v>
      </c>
      <c r="G20" s="172">
        <v>12083.847163168251</v>
      </c>
      <c r="H20" s="172">
        <v>11767.818723430111</v>
      </c>
      <c r="I20" s="172">
        <v>11956.932956786693</v>
      </c>
      <c r="J20" s="172">
        <v>11425.464093000253</v>
      </c>
      <c r="K20" s="172">
        <v>11345.447896323378</v>
      </c>
      <c r="L20" s="172">
        <v>11173.222859599842</v>
      </c>
      <c r="M20" s="172">
        <v>11159.626540558125</v>
      </c>
      <c r="N20" s="172">
        <v>10882.564340022902</v>
      </c>
      <c r="O20" s="172">
        <v>10985.455063904554</v>
      </c>
      <c r="P20" s="172">
        <v>11128.490389873406</v>
      </c>
      <c r="Q20" s="172">
        <v>11278.743619954586</v>
      </c>
      <c r="R20" s="172">
        <v>11331.862069333127</v>
      </c>
      <c r="S20" s="172">
        <v>11368.722545988076</v>
      </c>
      <c r="T20" s="172">
        <v>11610.097934380887</v>
      </c>
      <c r="U20" s="172">
        <v>11803.811114605405</v>
      </c>
      <c r="V20" s="172">
        <v>12171.079926386403</v>
      </c>
      <c r="W20" s="172">
        <v>12092.085485548276</v>
      </c>
      <c r="X20" s="172">
        <v>11848.385553199312</v>
      </c>
      <c r="Y20" s="172">
        <v>11828.092018221381</v>
      </c>
      <c r="Z20" s="154"/>
    </row>
    <row r="21" spans="1:26" ht="15" thickBot="1" x14ac:dyDescent="0.25">
      <c r="A21" s="154"/>
      <c r="B21" s="283" t="s">
        <v>578</v>
      </c>
      <c r="C21" s="173">
        <v>10617.155106114134</v>
      </c>
      <c r="D21" s="173">
        <v>10668.048291858329</v>
      </c>
      <c r="E21" s="173">
        <v>10665.391181337158</v>
      </c>
      <c r="F21" s="173">
        <v>10699.749926077136</v>
      </c>
      <c r="G21" s="173">
        <v>10676.145085703152</v>
      </c>
      <c r="H21" s="173">
        <v>10674.622055661963</v>
      </c>
      <c r="I21" s="173">
        <v>10683.136319576772</v>
      </c>
      <c r="J21" s="173">
        <v>10719.95885963223</v>
      </c>
      <c r="K21" s="173">
        <v>10814.46906588089</v>
      </c>
      <c r="L21" s="173">
        <v>10909.387048337281</v>
      </c>
      <c r="M21" s="173">
        <v>11010.443453341106</v>
      </c>
      <c r="N21" s="173">
        <v>11112.712652456992</v>
      </c>
      <c r="O21" s="173">
        <v>11206.314411579266</v>
      </c>
      <c r="P21" s="173">
        <v>11316.509436609645</v>
      </c>
      <c r="Q21" s="173">
        <v>11422.423592650035</v>
      </c>
      <c r="R21" s="173">
        <v>11542.662835878346</v>
      </c>
      <c r="S21" s="173">
        <v>11681.544261893694</v>
      </c>
      <c r="T21" s="173">
        <v>11816.315459808322</v>
      </c>
      <c r="U21" s="173">
        <v>11926.565444114782</v>
      </c>
      <c r="V21" s="173">
        <v>12037.915826620643</v>
      </c>
      <c r="W21" s="173">
        <v>12133.456877429557</v>
      </c>
      <c r="X21" s="173">
        <v>12229.2939877074</v>
      </c>
      <c r="Y21" s="173">
        <v>12328.496459110698</v>
      </c>
      <c r="Z21" s="154"/>
    </row>
    <row r="22" spans="1:26" ht="15" thickBot="1" x14ac:dyDescent="0.25">
      <c r="A22" s="154"/>
      <c r="B22" s="283" t="s">
        <v>766</v>
      </c>
      <c r="C22" s="172">
        <v>44281.763168918762</v>
      </c>
      <c r="D22" s="172">
        <v>43689.874059629641</v>
      </c>
      <c r="E22" s="172">
        <v>43486.650340515822</v>
      </c>
      <c r="F22" s="172">
        <v>43674.579096409732</v>
      </c>
      <c r="G22" s="172">
        <v>43462.111445600312</v>
      </c>
      <c r="H22" s="172">
        <v>43175.30734773798</v>
      </c>
      <c r="I22" s="172">
        <v>44238.286034138939</v>
      </c>
      <c r="J22" s="172">
        <v>44128.743367531577</v>
      </c>
      <c r="K22" s="172">
        <v>44490.625542814741</v>
      </c>
      <c r="L22" s="172">
        <v>44742.682380954611</v>
      </c>
      <c r="M22" s="172">
        <v>44133.078802610362</v>
      </c>
      <c r="N22" s="172">
        <v>44911.123545045091</v>
      </c>
      <c r="O22" s="172">
        <v>45253.728731004514</v>
      </c>
      <c r="P22" s="172">
        <v>45236.59610964173</v>
      </c>
      <c r="Q22" s="172">
        <v>46331.875157927614</v>
      </c>
      <c r="R22" s="172">
        <v>46441.154522322504</v>
      </c>
      <c r="S22" s="172">
        <v>46428.32506004168</v>
      </c>
      <c r="T22" s="172">
        <v>48503.677617067304</v>
      </c>
      <c r="U22" s="172">
        <v>49242.620770915179</v>
      </c>
      <c r="V22" s="172">
        <v>48297.243158529061</v>
      </c>
      <c r="W22" s="172">
        <v>49169.196774893571</v>
      </c>
      <c r="X22" s="172">
        <v>49891.337913313524</v>
      </c>
      <c r="Y22" s="172">
        <v>49426.474280257535</v>
      </c>
      <c r="Z22" s="154"/>
    </row>
    <row r="23" spans="1:26" x14ac:dyDescent="0.2">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spans="1:26" ht="15" thickBot="1" x14ac:dyDescent="0.25">
      <c r="A24" s="154"/>
      <c r="B24" s="288" t="s">
        <v>278</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spans="1:26" ht="33" customHeight="1" thickBot="1" x14ac:dyDescent="0.25">
      <c r="A25" s="154"/>
      <c r="B25" s="281"/>
      <c r="C25" s="281" t="str">
        <f>C17</f>
        <v>2017-18</v>
      </c>
      <c r="D25" s="281" t="str">
        <f t="shared" ref="D25:Y25" si="1">D17</f>
        <v>2018-19</v>
      </c>
      <c r="E25" s="281" t="str">
        <f t="shared" si="1"/>
        <v>2019-20</v>
      </c>
      <c r="F25" s="281" t="str">
        <f t="shared" si="1"/>
        <v>2020-21</v>
      </c>
      <c r="G25" s="281" t="str">
        <f t="shared" si="1"/>
        <v>2021-22</v>
      </c>
      <c r="H25" s="281" t="str">
        <f t="shared" si="1"/>
        <v>2022-23</v>
      </c>
      <c r="I25" s="281" t="str">
        <f t="shared" si="1"/>
        <v>2023-24</v>
      </c>
      <c r="J25" s="281" t="str">
        <f t="shared" si="1"/>
        <v>2024-25</v>
      </c>
      <c r="K25" s="281" t="str">
        <f t="shared" si="1"/>
        <v>2025-26</v>
      </c>
      <c r="L25" s="281" t="str">
        <f t="shared" si="1"/>
        <v>2026-27</v>
      </c>
      <c r="M25" s="281" t="str">
        <f t="shared" si="1"/>
        <v>2027-28</v>
      </c>
      <c r="N25" s="281" t="str">
        <f t="shared" si="1"/>
        <v>2028-29</v>
      </c>
      <c r="O25" s="281" t="str">
        <f t="shared" si="1"/>
        <v>2029-30</v>
      </c>
      <c r="P25" s="281" t="str">
        <f t="shared" si="1"/>
        <v>2030-31</v>
      </c>
      <c r="Q25" s="281" t="str">
        <f t="shared" si="1"/>
        <v>2031-32</v>
      </c>
      <c r="R25" s="281" t="str">
        <f t="shared" si="1"/>
        <v>2032-33</v>
      </c>
      <c r="S25" s="281" t="str">
        <f t="shared" si="1"/>
        <v>2033-34</v>
      </c>
      <c r="T25" s="281" t="str">
        <f t="shared" si="1"/>
        <v>2034-35</v>
      </c>
      <c r="U25" s="281" t="str">
        <f t="shared" si="1"/>
        <v>2035-36</v>
      </c>
      <c r="V25" s="281" t="str">
        <f t="shared" si="1"/>
        <v>2036-37</v>
      </c>
      <c r="W25" s="281" t="str">
        <f t="shared" si="1"/>
        <v>2037-38</v>
      </c>
      <c r="X25" s="281" t="str">
        <f t="shared" si="1"/>
        <v>2038-39</v>
      </c>
      <c r="Y25" s="281" t="str">
        <f t="shared" si="1"/>
        <v>2039-40</v>
      </c>
      <c r="Z25" s="154"/>
    </row>
    <row r="26" spans="1:26" ht="15" thickBot="1" x14ac:dyDescent="0.25">
      <c r="A26" s="154"/>
      <c r="B26" s="283" t="s">
        <v>345</v>
      </c>
      <c r="C26" s="172">
        <v>63291.687585283646</v>
      </c>
      <c r="D26" s="172">
        <v>62278.461032808089</v>
      </c>
      <c r="E26" s="172">
        <v>61767.84177780457</v>
      </c>
      <c r="F26" s="172">
        <v>61408.189008314454</v>
      </c>
      <c r="G26" s="172">
        <v>61184.368111097916</v>
      </c>
      <c r="H26" s="172">
        <v>60765.754655368874</v>
      </c>
      <c r="I26" s="172">
        <v>60393.763718451752</v>
      </c>
      <c r="J26" s="172">
        <v>60191.956764760558</v>
      </c>
      <c r="K26" s="172">
        <v>60134.848705492113</v>
      </c>
      <c r="L26" s="172">
        <v>59907.984106706826</v>
      </c>
      <c r="M26" s="172">
        <v>59923.151373814901</v>
      </c>
      <c r="N26" s="172">
        <v>56735.995848917875</v>
      </c>
      <c r="O26" s="172">
        <v>53660.583595272852</v>
      </c>
      <c r="P26" s="172">
        <v>50566.218792972875</v>
      </c>
      <c r="Q26" s="172">
        <v>49269.268148287287</v>
      </c>
      <c r="R26" s="172">
        <v>47931.933061168325</v>
      </c>
      <c r="S26" s="172">
        <v>47404.669574699008</v>
      </c>
      <c r="T26" s="172">
        <v>47293.377604230627</v>
      </c>
      <c r="U26" s="172">
        <v>46941.086350923943</v>
      </c>
      <c r="V26" s="172">
        <v>46178.354765134187</v>
      </c>
      <c r="W26" s="172">
        <v>45969.145788905</v>
      </c>
      <c r="X26" s="172">
        <v>45827.24631303869</v>
      </c>
      <c r="Y26" s="172">
        <v>45661.04959207894</v>
      </c>
      <c r="Z26" s="154"/>
    </row>
    <row r="27" spans="1:26" ht="15" thickBot="1" x14ac:dyDescent="0.25">
      <c r="A27" s="154"/>
      <c r="B27" s="283" t="s">
        <v>765</v>
      </c>
      <c r="C27" s="173">
        <v>47891.589080360696</v>
      </c>
      <c r="D27" s="173">
        <v>47059.61835561911</v>
      </c>
      <c r="E27" s="173">
        <v>46316.61777995657</v>
      </c>
      <c r="F27" s="173">
        <v>45803.237253099869</v>
      </c>
      <c r="G27" s="173">
        <v>45476.574534223735</v>
      </c>
      <c r="H27" s="173">
        <v>45627.181031027001</v>
      </c>
      <c r="I27" s="173">
        <v>45206.237308115473</v>
      </c>
      <c r="J27" s="173">
        <v>44631.560378114998</v>
      </c>
      <c r="K27" s="173">
        <v>44698.650377300801</v>
      </c>
      <c r="L27" s="173">
        <v>44206.753166676986</v>
      </c>
      <c r="M27" s="173">
        <v>43593.416042319084</v>
      </c>
      <c r="N27" s="173">
        <v>43149.003638013099</v>
      </c>
      <c r="O27" s="173">
        <v>42811.643486390953</v>
      </c>
      <c r="P27" s="173">
        <v>42655.344056550784</v>
      </c>
      <c r="Q27" s="173">
        <v>39920.610393349794</v>
      </c>
      <c r="R27" s="173">
        <v>37106.910285758313</v>
      </c>
      <c r="S27" s="173">
        <v>35289.913121580408</v>
      </c>
      <c r="T27" s="173">
        <v>33173.395178967905</v>
      </c>
      <c r="U27" s="173">
        <v>32849.270045627803</v>
      </c>
      <c r="V27" s="173">
        <v>31970.70119459102</v>
      </c>
      <c r="W27" s="173">
        <v>31391.829188803567</v>
      </c>
      <c r="X27" s="173">
        <v>30757.454216393166</v>
      </c>
      <c r="Y27" s="173">
        <v>30300.773184981525</v>
      </c>
      <c r="Z27" s="154"/>
    </row>
    <row r="28" spans="1:26" ht="15" thickBot="1" x14ac:dyDescent="0.25">
      <c r="A28" s="154"/>
      <c r="B28" s="283" t="s">
        <v>346</v>
      </c>
      <c r="C28" s="172">
        <v>11401.739993192648</v>
      </c>
      <c r="D28" s="172">
        <v>11168.128982493066</v>
      </c>
      <c r="E28" s="172">
        <v>11561.360488229209</v>
      </c>
      <c r="F28" s="172">
        <v>11443.343601263516</v>
      </c>
      <c r="G28" s="172">
        <v>11343.324451735478</v>
      </c>
      <c r="H28" s="172">
        <v>11239.63946454946</v>
      </c>
      <c r="I28" s="172">
        <v>11155.720780617055</v>
      </c>
      <c r="J28" s="172">
        <v>11004.880623156188</v>
      </c>
      <c r="K28" s="172">
        <v>10834.111812383637</v>
      </c>
      <c r="L28" s="172">
        <v>10548.075357068585</v>
      </c>
      <c r="M28" s="172">
        <v>10708.038932832187</v>
      </c>
      <c r="N28" s="172">
        <v>10392.343232392839</v>
      </c>
      <c r="O28" s="172">
        <v>10108.034937615781</v>
      </c>
      <c r="P28" s="172">
        <v>10331.914588595557</v>
      </c>
      <c r="Q28" s="172">
        <v>10145.323606653916</v>
      </c>
      <c r="R28" s="172">
        <v>9474.5658921669456</v>
      </c>
      <c r="S28" s="172">
        <v>9340.714983617434</v>
      </c>
      <c r="T28" s="172">
        <v>8335.3617154856183</v>
      </c>
      <c r="U28" s="172">
        <v>7850.914770297084</v>
      </c>
      <c r="V28" s="172">
        <v>7725.3471568440109</v>
      </c>
      <c r="W28" s="172">
        <v>7687.533167930661</v>
      </c>
      <c r="X28" s="172">
        <v>7591.5663779849774</v>
      </c>
      <c r="Y28" s="172">
        <v>7585.7310223685045</v>
      </c>
      <c r="Z28" s="154"/>
    </row>
    <row r="29" spans="1:26" ht="15" thickBot="1" x14ac:dyDescent="0.25">
      <c r="A29" s="154"/>
      <c r="B29" s="283" t="s">
        <v>578</v>
      </c>
      <c r="C29" s="173">
        <v>9866.9688318375484</v>
      </c>
      <c r="D29" s="173">
        <v>9904.939068337877</v>
      </c>
      <c r="E29" s="173">
        <v>9611.9255009350218</v>
      </c>
      <c r="F29" s="173">
        <v>9506.1260215493276</v>
      </c>
      <c r="G29" s="173">
        <v>9416.7115995853965</v>
      </c>
      <c r="H29" s="173">
        <v>9391.184092766458</v>
      </c>
      <c r="I29" s="173">
        <v>9367.5005067708626</v>
      </c>
      <c r="J29" s="173">
        <v>9371.3117197899755</v>
      </c>
      <c r="K29" s="173">
        <v>9431.8199315853144</v>
      </c>
      <c r="L29" s="173">
        <v>9493.3842727269803</v>
      </c>
      <c r="M29" s="173">
        <v>9540.054596033151</v>
      </c>
      <c r="N29" s="173">
        <v>9574.3331556099129</v>
      </c>
      <c r="O29" s="173">
        <v>9588.3464436433551</v>
      </c>
      <c r="P29" s="173">
        <v>9595.3365952738714</v>
      </c>
      <c r="Q29" s="173">
        <v>9546.9134172906943</v>
      </c>
      <c r="R29" s="173">
        <v>9419.5994579616872</v>
      </c>
      <c r="S29" s="173">
        <v>9039.1453316934003</v>
      </c>
      <c r="T29" s="173">
        <v>8850.5893357874629</v>
      </c>
      <c r="U29" s="173">
        <v>7793.6159488714893</v>
      </c>
      <c r="V29" s="173">
        <v>7544.3962476162442</v>
      </c>
      <c r="W29" s="173">
        <v>7880.0515340973361</v>
      </c>
      <c r="X29" s="173">
        <v>7644.9864862382983</v>
      </c>
      <c r="Y29" s="173">
        <v>7789.5831879417965</v>
      </c>
      <c r="Z29" s="154"/>
    </row>
    <row r="30" spans="1:26" ht="15" thickBot="1" x14ac:dyDescent="0.25">
      <c r="A30" s="154"/>
      <c r="B30" s="283" t="s">
        <v>766</v>
      </c>
      <c r="C30" s="172">
        <v>40845.138274132951</v>
      </c>
      <c r="D30" s="172">
        <v>40219.585258839856</v>
      </c>
      <c r="E30" s="172">
        <v>39869.21567366895</v>
      </c>
      <c r="F30" s="172">
        <v>39780.782614111733</v>
      </c>
      <c r="G30" s="172">
        <v>37906.567951032644</v>
      </c>
      <c r="H30" s="172">
        <v>35811.602776901964</v>
      </c>
      <c r="I30" s="172">
        <v>35823.256194887872</v>
      </c>
      <c r="J30" s="172">
        <v>36002.740438395194</v>
      </c>
      <c r="K30" s="172">
        <v>36050.534397139425</v>
      </c>
      <c r="L30" s="172">
        <v>36051.417305308678</v>
      </c>
      <c r="M30" s="172">
        <v>35973.628250085152</v>
      </c>
      <c r="N30" s="172">
        <v>35917.848365579026</v>
      </c>
      <c r="O30" s="172">
        <v>35768.612434458788</v>
      </c>
      <c r="P30" s="172">
        <v>35927.623051691415</v>
      </c>
      <c r="Q30" s="172">
        <v>35467.911842471585</v>
      </c>
      <c r="R30" s="172">
        <v>34812.641333305604</v>
      </c>
      <c r="S30" s="172">
        <v>34074.050073914637</v>
      </c>
      <c r="T30" s="172">
        <v>32888.035576067763</v>
      </c>
      <c r="U30" s="172">
        <v>32582.830832323973</v>
      </c>
      <c r="V30" s="172">
        <v>31757.505503844041</v>
      </c>
      <c r="W30" s="172">
        <v>31694.773073203756</v>
      </c>
      <c r="X30" s="172">
        <v>31524.866742468854</v>
      </c>
      <c r="Y30" s="172">
        <v>31457.368889558315</v>
      </c>
      <c r="Z30" s="154"/>
    </row>
    <row r="31" spans="1:26" x14ac:dyDescent="0.2">
      <c r="A31" s="154"/>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spans="1:26" ht="17.25" thickBot="1" x14ac:dyDescent="0.3">
      <c r="A32" s="154"/>
      <c r="B32" s="359" t="s">
        <v>767</v>
      </c>
      <c r="C32" s="359"/>
      <c r="D32" s="359"/>
      <c r="E32" s="154"/>
      <c r="F32" s="154"/>
      <c r="G32" s="154"/>
      <c r="H32" s="154"/>
      <c r="I32" s="154"/>
      <c r="J32" s="154"/>
      <c r="K32" s="154"/>
      <c r="L32" s="154"/>
      <c r="M32" s="154"/>
      <c r="N32" s="154"/>
      <c r="O32" s="154"/>
      <c r="P32" s="154"/>
      <c r="Q32" s="154"/>
      <c r="R32" s="154"/>
      <c r="S32" s="154"/>
      <c r="T32" s="154"/>
      <c r="U32" s="154"/>
      <c r="V32" s="154"/>
      <c r="W32" s="154"/>
      <c r="X32" s="154"/>
      <c r="Y32" s="154"/>
      <c r="Z32" s="154"/>
    </row>
    <row r="33" spans="1:26" ht="13.5" thickTop="1" x14ac:dyDescent="0.2">
      <c r="A33" s="154"/>
      <c r="B33" s="60" t="s">
        <v>877</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spans="1:26" x14ac:dyDescent="0.2">
      <c r="A34" s="154"/>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spans="1:26" ht="15" thickBot="1" x14ac:dyDescent="0.25">
      <c r="A35" s="154"/>
      <c r="B35" s="288" t="s">
        <v>290</v>
      </c>
      <c r="C35" s="315"/>
      <c r="D35" s="315"/>
      <c r="E35" s="315"/>
      <c r="F35" s="315"/>
      <c r="G35" s="315"/>
      <c r="H35" s="315"/>
      <c r="I35" s="315"/>
      <c r="J35" s="315"/>
      <c r="K35" s="315"/>
      <c r="L35" s="315"/>
      <c r="M35" s="315"/>
      <c r="N35" s="154"/>
      <c r="O35" s="154"/>
      <c r="P35" s="154"/>
      <c r="Q35" s="154"/>
      <c r="R35" s="154"/>
      <c r="S35" s="154"/>
      <c r="T35" s="154"/>
      <c r="U35" s="154"/>
      <c r="V35" s="154"/>
      <c r="W35" s="154"/>
      <c r="X35" s="154"/>
      <c r="Y35" s="154"/>
      <c r="Z35" s="154"/>
    </row>
    <row r="36" spans="1:26" ht="33" customHeight="1" thickBot="1" x14ac:dyDescent="0.25">
      <c r="A36" s="154"/>
      <c r="B36" s="281"/>
      <c r="C36" s="281" t="str">
        <f>C25</f>
        <v>2017-18</v>
      </c>
      <c r="D36" s="281" t="str">
        <f t="shared" ref="D36:Y36" si="2">D25</f>
        <v>2018-19</v>
      </c>
      <c r="E36" s="281" t="str">
        <f t="shared" si="2"/>
        <v>2019-20</v>
      </c>
      <c r="F36" s="281" t="str">
        <f t="shared" si="2"/>
        <v>2020-21</v>
      </c>
      <c r="G36" s="281" t="str">
        <f t="shared" si="2"/>
        <v>2021-22</v>
      </c>
      <c r="H36" s="281" t="str">
        <f t="shared" si="2"/>
        <v>2022-23</v>
      </c>
      <c r="I36" s="281" t="str">
        <f t="shared" si="2"/>
        <v>2023-24</v>
      </c>
      <c r="J36" s="281" t="str">
        <f t="shared" si="2"/>
        <v>2024-25</v>
      </c>
      <c r="K36" s="281" t="str">
        <f t="shared" si="2"/>
        <v>2025-26</v>
      </c>
      <c r="L36" s="281" t="str">
        <f t="shared" si="2"/>
        <v>2026-27</v>
      </c>
      <c r="M36" s="281" t="str">
        <f t="shared" si="2"/>
        <v>2027-28</v>
      </c>
      <c r="N36" s="281" t="str">
        <f t="shared" si="2"/>
        <v>2028-29</v>
      </c>
      <c r="O36" s="281" t="str">
        <f t="shared" si="2"/>
        <v>2029-30</v>
      </c>
      <c r="P36" s="281" t="str">
        <f t="shared" si="2"/>
        <v>2030-31</v>
      </c>
      <c r="Q36" s="281" t="str">
        <f t="shared" si="2"/>
        <v>2031-32</v>
      </c>
      <c r="R36" s="281" t="str">
        <f t="shared" si="2"/>
        <v>2032-33</v>
      </c>
      <c r="S36" s="281" t="str">
        <f t="shared" si="2"/>
        <v>2033-34</v>
      </c>
      <c r="T36" s="281" t="str">
        <f t="shared" si="2"/>
        <v>2034-35</v>
      </c>
      <c r="U36" s="281" t="str">
        <f t="shared" si="2"/>
        <v>2035-36</v>
      </c>
      <c r="V36" s="281" t="str">
        <f t="shared" si="2"/>
        <v>2036-37</v>
      </c>
      <c r="W36" s="281" t="str">
        <f t="shared" si="2"/>
        <v>2037-38</v>
      </c>
      <c r="X36" s="281" t="str">
        <f t="shared" si="2"/>
        <v>2038-39</v>
      </c>
      <c r="Y36" s="281" t="str">
        <f t="shared" si="2"/>
        <v>2039-40</v>
      </c>
      <c r="Z36" s="154"/>
    </row>
    <row r="37" spans="1:26" ht="15" thickBot="1" x14ac:dyDescent="0.25">
      <c r="A37" s="154"/>
      <c r="B37" s="283" t="s">
        <v>345</v>
      </c>
      <c r="C37" s="172">
        <f>C10+'Rooftop PV'!C7</f>
        <v>69982.76481042261</v>
      </c>
      <c r="D37" s="172">
        <f>D10+'Rooftop PV'!D7</f>
        <v>68018.766761885679</v>
      </c>
      <c r="E37" s="172">
        <f>E10+'Rooftop PV'!E7</f>
        <v>69315.451730319517</v>
      </c>
      <c r="F37" s="172">
        <f>F10+'Rooftop PV'!F7</f>
        <v>69615.461724062974</v>
      </c>
      <c r="G37" s="172">
        <f>G10+'Rooftop PV'!G7</f>
        <v>69977.901241205167</v>
      </c>
      <c r="H37" s="172">
        <f>H10+'Rooftop PV'!H7</f>
        <v>69505.525154844683</v>
      </c>
      <c r="I37" s="172">
        <f>I10+'Rooftop PV'!I7</f>
        <v>70277.939999702707</v>
      </c>
      <c r="J37" s="172">
        <f>J10+'Rooftop PV'!J7</f>
        <v>70164.63458747507</v>
      </c>
      <c r="K37" s="172">
        <f>K10+'Rooftop PV'!K7</f>
        <v>70167.776938092255</v>
      </c>
      <c r="L37" s="172">
        <f>L10+'Rooftop PV'!L7</f>
        <v>71827.866947629431</v>
      </c>
      <c r="M37" s="172">
        <f>M10+'Rooftop PV'!M7</f>
        <v>72532.658332691877</v>
      </c>
      <c r="N37" s="172">
        <f>N10+'Rooftop PV'!N7</f>
        <v>72571.860668417823</v>
      </c>
      <c r="O37" s="172">
        <f>O10+'Rooftop PV'!O7</f>
        <v>72993.86027102411</v>
      </c>
      <c r="P37" s="172">
        <f>P10+'Rooftop PV'!P7</f>
        <v>72001.563201085999</v>
      </c>
      <c r="Q37" s="172">
        <f>Q10+'Rooftop PV'!Q7</f>
        <v>73334.794514839872</v>
      </c>
      <c r="R37" s="172">
        <f>R10+'Rooftop PV'!R7</f>
        <v>74814.048755153286</v>
      </c>
      <c r="S37" s="172">
        <f>S10+'Rooftop PV'!S7</f>
        <v>74716.023338808736</v>
      </c>
      <c r="T37" s="172">
        <f>T10+'Rooftop PV'!T7</f>
        <v>75894.681087833786</v>
      </c>
      <c r="U37" s="172">
        <f>U10+'Rooftop PV'!U7</f>
        <v>76381.470141828526</v>
      </c>
      <c r="V37" s="172">
        <f>V10+'Rooftop PV'!V7</f>
        <v>77988.026660803589</v>
      </c>
      <c r="W37" s="172">
        <f>W10+'Rooftop PV'!W7</f>
        <v>78748.878875763301</v>
      </c>
      <c r="X37" s="172">
        <f>X10+'Rooftop PV'!X7</f>
        <v>79611.925920938738</v>
      </c>
      <c r="Y37" s="172">
        <f>Y10+'Rooftop PV'!Y7</f>
        <v>80458.109422671172</v>
      </c>
      <c r="Z37" s="154"/>
    </row>
    <row r="38" spans="1:26" ht="15" thickBot="1" x14ac:dyDescent="0.25">
      <c r="A38" s="154"/>
      <c r="B38" s="283" t="s">
        <v>765</v>
      </c>
      <c r="C38" s="173">
        <f>C11+'Rooftop PV'!C8</f>
        <v>54001.482789700312</v>
      </c>
      <c r="D38" s="173">
        <f>D11+'Rooftop PV'!D8</f>
        <v>53814.796624873321</v>
      </c>
      <c r="E38" s="173">
        <f>E11+'Rooftop PV'!E8</f>
        <v>54086.675370001154</v>
      </c>
      <c r="F38" s="173">
        <f>F11+'Rooftop PV'!F8</f>
        <v>54538.945738384617</v>
      </c>
      <c r="G38" s="173">
        <f>G11+'Rooftop PV'!G8</f>
        <v>55071.86506990534</v>
      </c>
      <c r="H38" s="173">
        <f>H11+'Rooftop PV'!H8</f>
        <v>55449.807199535091</v>
      </c>
      <c r="I38" s="173">
        <f>I11+'Rooftop PV'!I8</f>
        <v>55853.90981822821</v>
      </c>
      <c r="J38" s="173">
        <f>J11+'Rooftop PV'!J8</f>
        <v>56476.02506323003</v>
      </c>
      <c r="K38" s="173">
        <f>K11+'Rooftop PV'!K8</f>
        <v>58147.177546258092</v>
      </c>
      <c r="L38" s="173">
        <f>L11+'Rooftop PV'!L8</f>
        <v>58055.300726229623</v>
      </c>
      <c r="M38" s="173">
        <f>M11+'Rooftop PV'!M8</f>
        <v>58313.704610525703</v>
      </c>
      <c r="N38" s="173">
        <f>N11+'Rooftop PV'!N8</f>
        <v>58046.782912985131</v>
      </c>
      <c r="O38" s="173">
        <f>O11+'Rooftop PV'!O8</f>
        <v>58445.046412368247</v>
      </c>
      <c r="P38" s="173">
        <f>P11+'Rooftop PV'!P8</f>
        <v>59409.322303354398</v>
      </c>
      <c r="Q38" s="173">
        <f>Q11+'Rooftop PV'!Q8</f>
        <v>59609.374964903545</v>
      </c>
      <c r="R38" s="173">
        <f>R11+'Rooftop PV'!R8</f>
        <v>58616.660653111176</v>
      </c>
      <c r="S38" s="173">
        <f>S11+'Rooftop PV'!S8</f>
        <v>59638.688903437309</v>
      </c>
      <c r="T38" s="173">
        <f>T11+'Rooftop PV'!T8</f>
        <v>59905.112121219005</v>
      </c>
      <c r="U38" s="173">
        <f>U11+'Rooftop PV'!U8</f>
        <v>60627.138832756093</v>
      </c>
      <c r="V38" s="173">
        <f>V11+'Rooftop PV'!V8</f>
        <v>61476.26500403422</v>
      </c>
      <c r="W38" s="173">
        <f>W11+'Rooftop PV'!W8</f>
        <v>62096.586004248544</v>
      </c>
      <c r="X38" s="173">
        <f>X11+'Rooftop PV'!X8</f>
        <v>62773.666494609832</v>
      </c>
      <c r="Y38" s="173">
        <f>Y11+'Rooftop PV'!Y8</f>
        <v>63538.036396883261</v>
      </c>
      <c r="Z38" s="154"/>
    </row>
    <row r="39" spans="1:26" ht="15" thickBot="1" x14ac:dyDescent="0.25">
      <c r="A39" s="154"/>
      <c r="B39" s="283" t="s">
        <v>346</v>
      </c>
      <c r="C39" s="172">
        <f>C12+'Rooftop PV'!C9</f>
        <v>13341.222649638941</v>
      </c>
      <c r="D39" s="172">
        <f>D12+'Rooftop PV'!D9</f>
        <v>12128.46839584454</v>
      </c>
      <c r="E39" s="172">
        <f>E12+'Rooftop PV'!E9</f>
        <v>13656.894379728623</v>
      </c>
      <c r="F39" s="172">
        <f>F12+'Rooftop PV'!F9</f>
        <v>13707.656164061033</v>
      </c>
      <c r="G39" s="172">
        <f>G12+'Rooftop PV'!G9</f>
        <v>13688.521507784417</v>
      </c>
      <c r="H39" s="172">
        <f>H12+'Rooftop PV'!H9</f>
        <v>13091.97382357419</v>
      </c>
      <c r="I39" s="172">
        <f>I12+'Rooftop PV'!I9</f>
        <v>13746.617916061745</v>
      </c>
      <c r="J39" s="172">
        <f>J12+'Rooftop PV'!J9</f>
        <v>13211.007704639369</v>
      </c>
      <c r="K39" s="172">
        <f>K12+'Rooftop PV'!K9</f>
        <v>13017.657587151127</v>
      </c>
      <c r="L39" s="172">
        <f>L12+'Rooftop PV'!L9</f>
        <v>12914.761417416705</v>
      </c>
      <c r="M39" s="172">
        <f>M12+'Rooftop PV'!M9</f>
        <v>13321.952586194593</v>
      </c>
      <c r="N39" s="172">
        <f>N12+'Rooftop PV'!N9</f>
        <v>12751.27205825608</v>
      </c>
      <c r="O39" s="172">
        <f>O12+'Rooftop PV'!O9</f>
        <v>12677.673581486028</v>
      </c>
      <c r="P39" s="172">
        <f>P12+'Rooftop PV'!P9</f>
        <v>12805.157016636815</v>
      </c>
      <c r="Q39" s="172">
        <f>Q12+'Rooftop PV'!Q9</f>
        <v>12936.073669901309</v>
      </c>
      <c r="R39" s="172">
        <f>R12+'Rooftop PV'!R9</f>
        <v>12752.453184018554</v>
      </c>
      <c r="S39" s="172">
        <f>S12+'Rooftop PV'!S9</f>
        <v>12596.866118851889</v>
      </c>
      <c r="T39" s="172">
        <f>T12+'Rooftop PV'!T9</f>
        <v>12662.227001290436</v>
      </c>
      <c r="U39" s="172">
        <f>U12+'Rooftop PV'!U9</f>
        <v>12841.288791155737</v>
      </c>
      <c r="V39" s="172">
        <f>V12+'Rooftop PV'!V9</f>
        <v>12965.39976215513</v>
      </c>
      <c r="W39" s="172">
        <f>W12+'Rooftop PV'!W9</f>
        <v>13104.331507503854</v>
      </c>
      <c r="X39" s="172">
        <f>X12+'Rooftop PV'!X9</f>
        <v>13230.643975899889</v>
      </c>
      <c r="Y39" s="172">
        <f>Y12+'Rooftop PV'!Y9</f>
        <v>13399.015289564695</v>
      </c>
      <c r="Z39" s="154"/>
    </row>
    <row r="40" spans="1:26" ht="15" thickBot="1" x14ac:dyDescent="0.25">
      <c r="A40" s="154"/>
      <c r="B40" s="283" t="s">
        <v>578</v>
      </c>
      <c r="C40" s="173">
        <f>C13+'Rooftop PV'!C10</f>
        <v>10527.151105097539</v>
      </c>
      <c r="D40" s="173">
        <f>D13+'Rooftop PV'!D10</f>
        <v>10600.996874925375</v>
      </c>
      <c r="E40" s="173">
        <f>E13+'Rooftop PV'!E10</f>
        <v>10581.836563844441</v>
      </c>
      <c r="F40" s="173">
        <f>F13+'Rooftop PV'!F10</f>
        <v>10573.26836052454</v>
      </c>
      <c r="G40" s="173">
        <f>G13+'Rooftop PV'!G10</f>
        <v>10179.243381536106</v>
      </c>
      <c r="H40" s="173">
        <f>H13+'Rooftop PV'!H10</f>
        <v>10171.075331787797</v>
      </c>
      <c r="I40" s="173">
        <f>I13+'Rooftop PV'!I10</f>
        <v>10157.828949219413</v>
      </c>
      <c r="J40" s="173">
        <f>J13+'Rooftop PV'!J10</f>
        <v>10177.363101119437</v>
      </c>
      <c r="K40" s="173">
        <f>K13+'Rooftop PV'!K10</f>
        <v>10262.665758959567</v>
      </c>
      <c r="L40" s="173">
        <f>L13+'Rooftop PV'!L10</f>
        <v>10349.297018548836</v>
      </c>
      <c r="M40" s="173">
        <f>M13+'Rooftop PV'!M10</f>
        <v>10433.824934346767</v>
      </c>
      <c r="N40" s="173">
        <f>N13+'Rooftop PV'!N10</f>
        <v>10519.599540508007</v>
      </c>
      <c r="O40" s="173">
        <f>O13+'Rooftop PV'!O10</f>
        <v>10530.425617133335</v>
      </c>
      <c r="P40" s="173">
        <f>P13+'Rooftop PV'!P10</f>
        <v>10520.273525160153</v>
      </c>
      <c r="Q40" s="173">
        <f>Q13+'Rooftop PV'!Q10</f>
        <v>10521.15410335396</v>
      </c>
      <c r="R40" s="173">
        <f>R13+'Rooftop PV'!R10</f>
        <v>10513.244713229533</v>
      </c>
      <c r="S40" s="173">
        <f>S13+'Rooftop PV'!S10</f>
        <v>10593.657328119662</v>
      </c>
      <c r="T40" s="173">
        <f>T13+'Rooftop PV'!T10</f>
        <v>10672.877883983101</v>
      </c>
      <c r="U40" s="173">
        <f>U13+'Rooftop PV'!U10</f>
        <v>10747.657459298791</v>
      </c>
      <c r="V40" s="173">
        <f>V13+'Rooftop PV'!V10</f>
        <v>10793.872190303593</v>
      </c>
      <c r="W40" s="173">
        <f>W13+'Rooftop PV'!W10</f>
        <v>10850.222368674958</v>
      </c>
      <c r="X40" s="173">
        <f>X13+'Rooftop PV'!X10</f>
        <v>10910.7310842765</v>
      </c>
      <c r="Y40" s="173">
        <f>Y13+'Rooftop PV'!Y10</f>
        <v>10975.703875058998</v>
      </c>
      <c r="Z40" s="154"/>
    </row>
    <row r="41" spans="1:26" ht="15" thickBot="1" x14ac:dyDescent="0.25">
      <c r="A41" s="154"/>
      <c r="B41" s="283" t="s">
        <v>766</v>
      </c>
      <c r="C41" s="172">
        <f>C14+'Rooftop PV'!C11</f>
        <v>45246.289129813835</v>
      </c>
      <c r="D41" s="172">
        <f>D14+'Rooftop PV'!D11</f>
        <v>44721.446836700932</v>
      </c>
      <c r="E41" s="172">
        <f>E14+'Rooftop PV'!E11</f>
        <v>44834.615891770904</v>
      </c>
      <c r="F41" s="172">
        <f>F14+'Rooftop PV'!F11</f>
        <v>45137.554696090214</v>
      </c>
      <c r="G41" s="172">
        <f>G14+'Rooftop PV'!G11</f>
        <v>45543.48368085477</v>
      </c>
      <c r="H41" s="172">
        <f>H14+'Rooftop PV'!H11</f>
        <v>45981.784120795375</v>
      </c>
      <c r="I41" s="172">
        <f>I14+'Rooftop PV'!I11</f>
        <v>46621.305716134644</v>
      </c>
      <c r="J41" s="172">
        <f>J14+'Rooftop PV'!J11</f>
        <v>46989.662897698698</v>
      </c>
      <c r="K41" s="172">
        <f>K14+'Rooftop PV'!K11</f>
        <v>47400.054107405173</v>
      </c>
      <c r="L41" s="172">
        <f>L14+'Rooftop PV'!L11</f>
        <v>47650.32221394001</v>
      </c>
      <c r="M41" s="172">
        <f>M14+'Rooftop PV'!M11</f>
        <v>48107.390278600331</v>
      </c>
      <c r="N41" s="172">
        <f>N14+'Rooftop PV'!N11</f>
        <v>47613.987062283901</v>
      </c>
      <c r="O41" s="172">
        <f>O14+'Rooftop PV'!O11</f>
        <v>48072.245293595341</v>
      </c>
      <c r="P41" s="172">
        <f>P14+'Rooftop PV'!P11</f>
        <v>47806.158604542572</v>
      </c>
      <c r="Q41" s="172">
        <f>Q14+'Rooftop PV'!Q11</f>
        <v>48129.613037261406</v>
      </c>
      <c r="R41" s="172">
        <f>R14+'Rooftop PV'!R11</f>
        <v>47973.893237313561</v>
      </c>
      <c r="S41" s="172">
        <f>S14+'Rooftop PV'!S11</f>
        <v>47949.461330499864</v>
      </c>
      <c r="T41" s="172">
        <f>T14+'Rooftop PV'!T11</f>
        <v>49743.109541778969</v>
      </c>
      <c r="U41" s="172">
        <f>U14+'Rooftop PV'!U11</f>
        <v>49505.496201785492</v>
      </c>
      <c r="V41" s="172">
        <f>V14+'Rooftop PV'!V11</f>
        <v>50115.257209385389</v>
      </c>
      <c r="W41" s="172">
        <f>W14+'Rooftop PV'!W11</f>
        <v>50699.940042995186</v>
      </c>
      <c r="X41" s="172">
        <f>X14+'Rooftop PV'!X11</f>
        <v>51301.497157969286</v>
      </c>
      <c r="Y41" s="172">
        <f>Y14+'Rooftop PV'!Y11</f>
        <v>51952.541005078172</v>
      </c>
      <c r="Z41" s="154"/>
    </row>
    <row r="42" spans="1:26" x14ac:dyDescent="0.2">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row>
    <row r="43" spans="1:26" ht="15" thickBot="1" x14ac:dyDescent="0.25">
      <c r="A43" s="154"/>
      <c r="B43" s="288" t="s">
        <v>277</v>
      </c>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row>
    <row r="44" spans="1:26" ht="33" customHeight="1" thickBot="1" x14ac:dyDescent="0.25">
      <c r="A44" s="154"/>
      <c r="B44" s="281"/>
      <c r="C44" s="281" t="str">
        <f>C36</f>
        <v>2017-18</v>
      </c>
      <c r="D44" s="281" t="str">
        <f t="shared" ref="D44:Y44" si="3">D36</f>
        <v>2018-19</v>
      </c>
      <c r="E44" s="281" t="str">
        <f t="shared" si="3"/>
        <v>2019-20</v>
      </c>
      <c r="F44" s="281" t="str">
        <f t="shared" si="3"/>
        <v>2020-21</v>
      </c>
      <c r="G44" s="281" t="str">
        <f t="shared" si="3"/>
        <v>2021-22</v>
      </c>
      <c r="H44" s="281" t="str">
        <f t="shared" si="3"/>
        <v>2022-23</v>
      </c>
      <c r="I44" s="281" t="str">
        <f t="shared" si="3"/>
        <v>2023-24</v>
      </c>
      <c r="J44" s="281" t="str">
        <f t="shared" si="3"/>
        <v>2024-25</v>
      </c>
      <c r="K44" s="281" t="str">
        <f t="shared" si="3"/>
        <v>2025-26</v>
      </c>
      <c r="L44" s="281" t="str">
        <f t="shared" si="3"/>
        <v>2026-27</v>
      </c>
      <c r="M44" s="281" t="str">
        <f t="shared" si="3"/>
        <v>2027-28</v>
      </c>
      <c r="N44" s="281" t="str">
        <f t="shared" si="3"/>
        <v>2028-29</v>
      </c>
      <c r="O44" s="281" t="str">
        <f t="shared" si="3"/>
        <v>2029-30</v>
      </c>
      <c r="P44" s="281" t="str">
        <f t="shared" si="3"/>
        <v>2030-31</v>
      </c>
      <c r="Q44" s="281" t="str">
        <f t="shared" si="3"/>
        <v>2031-32</v>
      </c>
      <c r="R44" s="281" t="str">
        <f t="shared" si="3"/>
        <v>2032-33</v>
      </c>
      <c r="S44" s="281" t="str">
        <f t="shared" si="3"/>
        <v>2033-34</v>
      </c>
      <c r="T44" s="281" t="str">
        <f t="shared" si="3"/>
        <v>2034-35</v>
      </c>
      <c r="U44" s="281" t="str">
        <f t="shared" si="3"/>
        <v>2035-36</v>
      </c>
      <c r="V44" s="281" t="str">
        <f t="shared" si="3"/>
        <v>2036-37</v>
      </c>
      <c r="W44" s="281" t="str">
        <f t="shared" si="3"/>
        <v>2037-38</v>
      </c>
      <c r="X44" s="281" t="str">
        <f t="shared" si="3"/>
        <v>2038-39</v>
      </c>
      <c r="Y44" s="281" t="str">
        <f t="shared" si="3"/>
        <v>2039-40</v>
      </c>
      <c r="Z44" s="154"/>
    </row>
    <row r="45" spans="1:26" ht="15" thickBot="1" x14ac:dyDescent="0.25">
      <c r="A45" s="154"/>
      <c r="B45" s="283" t="s">
        <v>345</v>
      </c>
      <c r="C45" s="172">
        <f>C18+'Rooftop PV'!C7</f>
        <v>71078.137418450002</v>
      </c>
      <c r="D45" s="172">
        <f>D18+'Rooftop PV'!D7</f>
        <v>69083.447792282226</v>
      </c>
      <c r="E45" s="172">
        <f>E18+'Rooftop PV'!E7</f>
        <v>70686.460525628281</v>
      </c>
      <c r="F45" s="172">
        <f>F18+'Rooftop PV'!F7</f>
        <v>71507.84514076545</v>
      </c>
      <c r="G45" s="172">
        <f>G18+'Rooftop PV'!G7</f>
        <v>71319.703870340658</v>
      </c>
      <c r="H45" s="172">
        <f>H18+'Rooftop PV'!H7</f>
        <v>71751.035993303463</v>
      </c>
      <c r="I45" s="172">
        <f>I18+'Rooftop PV'!I7</f>
        <v>72398.949242715316</v>
      </c>
      <c r="J45" s="172">
        <f>J18+'Rooftop PV'!J7</f>
        <v>71747.009033569018</v>
      </c>
      <c r="K45" s="172">
        <f>K18+'Rooftop PV'!K7</f>
        <v>73411.075525955617</v>
      </c>
      <c r="L45" s="172">
        <f>L18+'Rooftop PV'!L7</f>
        <v>75438.080066852344</v>
      </c>
      <c r="M45" s="172">
        <f>M18+'Rooftop PV'!M7</f>
        <v>77368.52704901043</v>
      </c>
      <c r="N45" s="172">
        <f>N18+'Rooftop PV'!N7</f>
        <v>77906.874351361388</v>
      </c>
      <c r="O45" s="172">
        <f>O18+'Rooftop PV'!O7</f>
        <v>78715.895677046632</v>
      </c>
      <c r="P45" s="172">
        <f>P18+'Rooftop PV'!P7</f>
        <v>79544.273388455607</v>
      </c>
      <c r="Q45" s="172">
        <f>Q18+'Rooftop PV'!Q7</f>
        <v>80903.07829596824</v>
      </c>
      <c r="R45" s="172">
        <f>R18+'Rooftop PV'!R7</f>
        <v>83522.851051892096</v>
      </c>
      <c r="S45" s="172">
        <f>S18+'Rooftop PV'!S7</f>
        <v>84573.957792154222</v>
      </c>
      <c r="T45" s="172">
        <f>T18+'Rooftop PV'!T7</f>
        <v>87200.515119703341</v>
      </c>
      <c r="U45" s="172">
        <f>U18+'Rooftop PV'!U7</f>
        <v>88734.59115331783</v>
      </c>
      <c r="V45" s="172">
        <f>V18+'Rooftop PV'!V7</f>
        <v>89389.637729774127</v>
      </c>
      <c r="W45" s="172">
        <f>W18+'Rooftop PV'!W7</f>
        <v>90086.178462061202</v>
      </c>
      <c r="X45" s="172">
        <f>X18+'Rooftop PV'!X7</f>
        <v>88723.512321034636</v>
      </c>
      <c r="Y45" s="172">
        <f>Y18+'Rooftop PV'!Y7</f>
        <v>87578.843989794463</v>
      </c>
      <c r="Z45" s="154"/>
    </row>
    <row r="46" spans="1:26" ht="15" thickBot="1" x14ac:dyDescent="0.25">
      <c r="A46" s="154"/>
      <c r="B46" s="283" t="s">
        <v>765</v>
      </c>
      <c r="C46" s="173">
        <f>C19+'Rooftop PV'!C8</f>
        <v>55080.567594243672</v>
      </c>
      <c r="D46" s="173">
        <f>D19+'Rooftop PV'!D8</f>
        <v>55077.680470384817</v>
      </c>
      <c r="E46" s="173">
        <f>E19+'Rooftop PV'!E8</f>
        <v>55592.633367044604</v>
      </c>
      <c r="F46" s="173">
        <f>F19+'Rooftop PV'!F8</f>
        <v>56280.438566216326</v>
      </c>
      <c r="G46" s="173">
        <f>G19+'Rooftop PV'!G8</f>
        <v>57642.631543270174</v>
      </c>
      <c r="H46" s="173">
        <f>H19+'Rooftop PV'!H8</f>
        <v>58279.293704692311</v>
      </c>
      <c r="I46" s="173">
        <f>I19+'Rooftop PV'!I8</f>
        <v>59091.151299165045</v>
      </c>
      <c r="J46" s="173">
        <f>J19+'Rooftop PV'!J8</f>
        <v>59368.227460913637</v>
      </c>
      <c r="K46" s="173">
        <f>K19+'Rooftop PV'!K8</f>
        <v>60036.040033178615</v>
      </c>
      <c r="L46" s="173">
        <f>L19+'Rooftop PV'!L8</f>
        <v>61832.463122430396</v>
      </c>
      <c r="M46" s="173">
        <f>M19+'Rooftop PV'!M8</f>
        <v>62567.886219972715</v>
      </c>
      <c r="N46" s="173">
        <f>N19+'Rooftop PV'!N8</f>
        <v>62943.046558714152</v>
      </c>
      <c r="O46" s="173">
        <f>O19+'Rooftop PV'!O8</f>
        <v>63513.75369446884</v>
      </c>
      <c r="P46" s="173">
        <f>P19+'Rooftop PV'!P8</f>
        <v>64776.055504438795</v>
      </c>
      <c r="Q46" s="173">
        <f>Q19+'Rooftop PV'!Q8</f>
        <v>65791.549516994899</v>
      </c>
      <c r="R46" s="173">
        <f>R19+'Rooftop PV'!R8</f>
        <v>65678.774185789487</v>
      </c>
      <c r="S46" s="173">
        <f>S19+'Rooftop PV'!S8</f>
        <v>66301.444264453603</v>
      </c>
      <c r="T46" s="173">
        <f>T19+'Rooftop PV'!T8</f>
        <v>67899.236648729391</v>
      </c>
      <c r="U46" s="173">
        <f>U19+'Rooftop PV'!U8</f>
        <v>69166.325684563082</v>
      </c>
      <c r="V46" s="173">
        <f>V19+'Rooftop PV'!V8</f>
        <v>67940.379603072623</v>
      </c>
      <c r="W46" s="173">
        <f>W19+'Rooftop PV'!W8</f>
        <v>66919.350056453055</v>
      </c>
      <c r="X46" s="173">
        <f>X19+'Rooftop PV'!X8</f>
        <v>65854.377659296559</v>
      </c>
      <c r="Y46" s="173">
        <f>Y19+'Rooftop PV'!Y8</f>
        <v>65081.472521205229</v>
      </c>
      <c r="Z46" s="154"/>
    </row>
    <row r="47" spans="1:26" ht="15" thickBot="1" x14ac:dyDescent="0.25">
      <c r="A47" s="154"/>
      <c r="B47" s="283" t="s">
        <v>346</v>
      </c>
      <c r="C47" s="172">
        <f>C20+'Rooftop PV'!C9</f>
        <v>13631.763269175604</v>
      </c>
      <c r="D47" s="172">
        <f>D20+'Rooftop PV'!D9</f>
        <v>12299.518432709105</v>
      </c>
      <c r="E47" s="172">
        <f>E20+'Rooftop PV'!E9</f>
        <v>14040.786424249709</v>
      </c>
      <c r="F47" s="172">
        <f>F20+'Rooftop PV'!F9</f>
        <v>14186.525860661688</v>
      </c>
      <c r="G47" s="172">
        <f>G20+'Rooftop PV'!G9</f>
        <v>13705.965297976676</v>
      </c>
      <c r="H47" s="172">
        <f>H20+'Rooftop PV'!H9</f>
        <v>13506.074397877217</v>
      </c>
      <c r="I47" s="172">
        <f>I20+'Rooftop PV'!I9</f>
        <v>13814.076486705218</v>
      </c>
      <c r="J47" s="172">
        <f>J20+'Rooftop PV'!J9</f>
        <v>13401.723190722159</v>
      </c>
      <c r="K47" s="172">
        <f>K20+'Rooftop PV'!K9</f>
        <v>13430.428894339415</v>
      </c>
      <c r="L47" s="172">
        <f>L20+'Rooftop PV'!L9</f>
        <v>13374.721264120431</v>
      </c>
      <c r="M47" s="172">
        <f>M20+'Rooftop PV'!M9</f>
        <v>13492.414058630995</v>
      </c>
      <c r="N47" s="172">
        <f>N20+'Rooftop PV'!N9</f>
        <v>13332.445172269376</v>
      </c>
      <c r="O47" s="172">
        <f>O20+'Rooftop PV'!O9</f>
        <v>13551.862011196186</v>
      </c>
      <c r="P47" s="172">
        <f>P20+'Rooftop PV'!P9</f>
        <v>13800.481757407388</v>
      </c>
      <c r="Q47" s="172">
        <f>Q20+'Rooftop PV'!Q9</f>
        <v>14069.009774518705</v>
      </c>
      <c r="R47" s="172">
        <f>R20+'Rooftop PV'!R9</f>
        <v>14231.872640201238</v>
      </c>
      <c r="S47" s="172">
        <f>S20+'Rooftop PV'!S9</f>
        <v>14370.895457363546</v>
      </c>
      <c r="T47" s="172">
        <f>T20+'Rooftop PV'!T9</f>
        <v>14705.630632438628</v>
      </c>
      <c r="U47" s="172">
        <f>U20+'Rooftop PV'!U9</f>
        <v>14998.443041951423</v>
      </c>
      <c r="V47" s="172">
        <f>V20+'Rooftop PV'!V9</f>
        <v>15446.554324257335</v>
      </c>
      <c r="W47" s="172">
        <f>W20+'Rooftop PV'!W9</f>
        <v>15451.81321454697</v>
      </c>
      <c r="X47" s="172">
        <f>X20+'Rooftop PV'!X9</f>
        <v>15295.359941134169</v>
      </c>
      <c r="Y47" s="172">
        <f>Y20+'Rooftop PV'!Y9</f>
        <v>15353.507794116253</v>
      </c>
      <c r="Z47" s="154"/>
    </row>
    <row r="48" spans="1:26" ht="15" thickBot="1" x14ac:dyDescent="0.25">
      <c r="A48" s="154"/>
      <c r="B48" s="283" t="s">
        <v>578</v>
      </c>
      <c r="C48" s="173">
        <f>C21+'Rooftop PV'!C10</f>
        <v>10770.800973283069</v>
      </c>
      <c r="D48" s="173">
        <f>D21+'Rooftop PV'!D10</f>
        <v>10846.003635748793</v>
      </c>
      <c r="E48" s="173">
        <f>E21+'Rooftop PV'!E10</f>
        <v>10867.426046157274</v>
      </c>
      <c r="F48" s="173">
        <f>F21+'Rooftop PV'!F10</f>
        <v>10926.161270751356</v>
      </c>
      <c r="G48" s="173">
        <f>G21+'Rooftop PV'!G10</f>
        <v>10924.789424017164</v>
      </c>
      <c r="H48" s="173">
        <f>H21+'Rooftop PV'!H10</f>
        <v>10939.244666840512</v>
      </c>
      <c r="I48" s="173">
        <f>I21+'Rooftop PV'!I10</f>
        <v>10957.624804931189</v>
      </c>
      <c r="J48" s="173">
        <f>J21+'Rooftop PV'!J10</f>
        <v>11000.914563637451</v>
      </c>
      <c r="K48" s="173">
        <f>K21+'Rooftop PV'!K10</f>
        <v>11098.027929432665</v>
      </c>
      <c r="L48" s="173">
        <f>L21+'Rooftop PV'!L10</f>
        <v>11196.001645559167</v>
      </c>
      <c r="M48" s="173">
        <f>M21+'Rooftop PV'!M10</f>
        <v>11302.18133899868</v>
      </c>
      <c r="N48" s="173">
        <f>N21+'Rooftop PV'!N10</f>
        <v>11408.161361986111</v>
      </c>
      <c r="O48" s="173">
        <f>O21+'Rooftop PV'!O10</f>
        <v>11504.271161085491</v>
      </c>
      <c r="P48" s="173">
        <f>P21+'Rooftop PV'!P10</f>
        <v>11616.448592288034</v>
      </c>
      <c r="Q48" s="173">
        <f>Q21+'Rooftop PV'!Q10</f>
        <v>11725.688928499872</v>
      </c>
      <c r="R48" s="173">
        <f>R21+'Rooftop PV'!R10</f>
        <v>11849.600290995366</v>
      </c>
      <c r="S48" s="173">
        <f>S21+'Rooftop PV'!S10</f>
        <v>11991.66491800762</v>
      </c>
      <c r="T48" s="173">
        <f>T21+'Rooftop PV'!T10</f>
        <v>12129.049836629323</v>
      </c>
      <c r="U48" s="173">
        <f>U21+'Rooftop PV'!U10</f>
        <v>12243.503910370981</v>
      </c>
      <c r="V48" s="173">
        <f>V21+'Rooftop PV'!V10</f>
        <v>12357.534571238844</v>
      </c>
      <c r="W48" s="173">
        <f>W21+'Rooftop PV'!W10</f>
        <v>12455.408877848471</v>
      </c>
      <c r="X48" s="173">
        <f>X21+'Rooftop PV'!X10</f>
        <v>12554.994069926777</v>
      </c>
      <c r="Y48" s="173">
        <f>Y21+'Rooftop PV'!Y10</f>
        <v>12657.672167259079</v>
      </c>
      <c r="Z48" s="154"/>
    </row>
    <row r="49" spans="1:26" ht="15" thickBot="1" x14ac:dyDescent="0.25">
      <c r="A49" s="154"/>
      <c r="B49" s="283" t="s">
        <v>766</v>
      </c>
      <c r="C49" s="172">
        <f>C22+'Rooftop PV'!C11</f>
        <v>45950.736516373196</v>
      </c>
      <c r="D49" s="172">
        <f>D22+'Rooftop PV'!D11</f>
        <v>45659.824990163528</v>
      </c>
      <c r="E49" s="172">
        <f>E22+'Rooftop PV'!E11</f>
        <v>45773.13049212427</v>
      </c>
      <c r="F49" s="172">
        <f>F22+'Rooftop PV'!F11</f>
        <v>46278.267399918288</v>
      </c>
      <c r="G49" s="172">
        <f>G22+'Rooftop PV'!G11</f>
        <v>46375.371563202803</v>
      </c>
      <c r="H49" s="172">
        <f>H22+'Rooftop PV'!H11</f>
        <v>46387.237177331641</v>
      </c>
      <c r="I49" s="172">
        <f>I22+'Rooftop PV'!I11</f>
        <v>47742.80359053547</v>
      </c>
      <c r="J49" s="172">
        <f>J22+'Rooftop PV'!J11</f>
        <v>47927.290985626212</v>
      </c>
      <c r="K49" s="172">
        <f>K22+'Rooftop PV'!K11</f>
        <v>48546.985630648574</v>
      </c>
      <c r="L49" s="172">
        <f>L22+'Rooftop PV'!L11</f>
        <v>49054.488282869941</v>
      </c>
      <c r="M49" s="172">
        <f>M22+'Rooftop PV'!M11</f>
        <v>48714.923413871555</v>
      </c>
      <c r="N49" s="172">
        <f>N22+'Rooftop PV'!N11</f>
        <v>49714.111292044101</v>
      </c>
      <c r="O49" s="172">
        <f>O22+'Rooftop PV'!O11</f>
        <v>50250.505948951904</v>
      </c>
      <c r="P49" s="172">
        <f>P22+'Rooftop PV'!P11</f>
        <v>50417.820166394908</v>
      </c>
      <c r="Q49" s="172">
        <f>Q22+'Rooftop PV'!Q11</f>
        <v>51697.575985454481</v>
      </c>
      <c r="R49" s="172">
        <f>R22+'Rooftop PV'!R11</f>
        <v>51976.547202615046</v>
      </c>
      <c r="S49" s="172">
        <f>S22+'Rooftop PV'!S11</f>
        <v>52117.650532541375</v>
      </c>
      <c r="T49" s="172">
        <f>T22+'Rooftop PV'!T11</f>
        <v>54327.998676336094</v>
      </c>
      <c r="U49" s="172">
        <f>U22+'Rooftop PV'!U11</f>
        <v>55201.942646693293</v>
      </c>
      <c r="V49" s="172">
        <f>V22+'Rooftop PV'!V11</f>
        <v>54361.76475411046</v>
      </c>
      <c r="W49" s="172">
        <f>W22+'Rooftop PV'!W11</f>
        <v>55334.046708397291</v>
      </c>
      <c r="X49" s="172">
        <f>X22+'Rooftop PV'!X11</f>
        <v>56171.693720083109</v>
      </c>
      <c r="Y49" s="172">
        <f>Y22+'Rooftop PV'!Y11</f>
        <v>55807.40726634131</v>
      </c>
      <c r="Z49" s="154"/>
    </row>
    <row r="50" spans="1:26" x14ac:dyDescent="0.2">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spans="1:26" ht="15" thickBot="1" x14ac:dyDescent="0.25">
      <c r="A51" s="154"/>
      <c r="B51" s="288" t="s">
        <v>278</v>
      </c>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spans="1:26" ht="33" customHeight="1" thickBot="1" x14ac:dyDescent="0.25">
      <c r="A52" s="154"/>
      <c r="B52" s="281"/>
      <c r="C52" s="281" t="str">
        <f>C44</f>
        <v>2017-18</v>
      </c>
      <c r="D52" s="281" t="str">
        <f t="shared" ref="D52:Y52" si="4">D44</f>
        <v>2018-19</v>
      </c>
      <c r="E52" s="281" t="str">
        <f t="shared" si="4"/>
        <v>2019-20</v>
      </c>
      <c r="F52" s="281" t="str">
        <f t="shared" si="4"/>
        <v>2020-21</v>
      </c>
      <c r="G52" s="281" t="str">
        <f t="shared" si="4"/>
        <v>2021-22</v>
      </c>
      <c r="H52" s="281" t="str">
        <f t="shared" si="4"/>
        <v>2022-23</v>
      </c>
      <c r="I52" s="281" t="str">
        <f t="shared" si="4"/>
        <v>2023-24</v>
      </c>
      <c r="J52" s="281" t="str">
        <f t="shared" si="4"/>
        <v>2024-25</v>
      </c>
      <c r="K52" s="281" t="str">
        <f t="shared" si="4"/>
        <v>2025-26</v>
      </c>
      <c r="L52" s="281" t="str">
        <f t="shared" si="4"/>
        <v>2026-27</v>
      </c>
      <c r="M52" s="281" t="str">
        <f t="shared" si="4"/>
        <v>2027-28</v>
      </c>
      <c r="N52" s="281" t="str">
        <f t="shared" si="4"/>
        <v>2028-29</v>
      </c>
      <c r="O52" s="281" t="str">
        <f t="shared" si="4"/>
        <v>2029-30</v>
      </c>
      <c r="P52" s="281" t="str">
        <f t="shared" si="4"/>
        <v>2030-31</v>
      </c>
      <c r="Q52" s="281" t="str">
        <f t="shared" si="4"/>
        <v>2031-32</v>
      </c>
      <c r="R52" s="281" t="str">
        <f t="shared" si="4"/>
        <v>2032-33</v>
      </c>
      <c r="S52" s="281" t="str">
        <f t="shared" si="4"/>
        <v>2033-34</v>
      </c>
      <c r="T52" s="281" t="str">
        <f t="shared" si="4"/>
        <v>2034-35</v>
      </c>
      <c r="U52" s="281" t="str">
        <f t="shared" si="4"/>
        <v>2035-36</v>
      </c>
      <c r="V52" s="281" t="str">
        <f t="shared" si="4"/>
        <v>2036-37</v>
      </c>
      <c r="W52" s="281" t="str">
        <f t="shared" si="4"/>
        <v>2037-38</v>
      </c>
      <c r="X52" s="281" t="str">
        <f t="shared" si="4"/>
        <v>2038-39</v>
      </c>
      <c r="Y52" s="281" t="str">
        <f t="shared" si="4"/>
        <v>2039-40</v>
      </c>
      <c r="Z52" s="154"/>
    </row>
    <row r="53" spans="1:26" ht="15" thickBot="1" x14ac:dyDescent="0.25">
      <c r="A53" s="154"/>
      <c r="B53" s="283" t="s">
        <v>345</v>
      </c>
      <c r="C53" s="172">
        <f>C26+'Rooftop PV'!C7</f>
        <v>65557.290167215891</v>
      </c>
      <c r="D53" s="172">
        <f>D26+'Rooftop PV'!D7</f>
        <v>65001.66207412252</v>
      </c>
      <c r="E53" s="172">
        <f>E26+'Rooftop PV'!E7</f>
        <v>64994.021951791758</v>
      </c>
      <c r="F53" s="172">
        <f>F26+'Rooftop PV'!F7</f>
        <v>65172.701112364695</v>
      </c>
      <c r="G53" s="172">
        <f>G26+'Rooftop PV'!G7</f>
        <v>65496.235857748907</v>
      </c>
      <c r="H53" s="172">
        <f>H26+'Rooftop PV'!H7</f>
        <v>65610.678154303445</v>
      </c>
      <c r="I53" s="172">
        <f>I26+'Rooftop PV'!I7</f>
        <v>65790.416158181615</v>
      </c>
      <c r="J53" s="172">
        <f>J26+'Rooftop PV'!J7</f>
        <v>66141.572054523363</v>
      </c>
      <c r="K53" s="172">
        <f>K26+'Rooftop PV'!K7</f>
        <v>66604.512973822624</v>
      </c>
      <c r="L53" s="172">
        <f>L26+'Rooftop PV'!L7</f>
        <v>66893.349412898388</v>
      </c>
      <c r="M53" s="172">
        <f>M26+'Rooftop PV'!M7</f>
        <v>67479.571144929709</v>
      </c>
      <c r="N53" s="172">
        <f>N26+'Rooftop PV'!N7</f>
        <v>64784.795060128497</v>
      </c>
      <c r="O53" s="172">
        <f>O26+'Rooftop PV'!O7</f>
        <v>62213.260388258102</v>
      </c>
      <c r="P53" s="172">
        <f>P26+'Rooftop PV'!P7</f>
        <v>59557.2308869755</v>
      </c>
      <c r="Q53" s="172">
        <f>Q26+'Rooftop PV'!Q7</f>
        <v>58744.058738275467</v>
      </c>
      <c r="R53" s="172">
        <f>R26+'Rooftop PV'!R7</f>
        <v>57820.890850805612</v>
      </c>
      <c r="S53" s="172">
        <f>S26+'Rooftop PV'!S7</f>
        <v>57635.798109150091</v>
      </c>
      <c r="T53" s="172">
        <f>T26+'Rooftop PV'!T7</f>
        <v>57864.759940144526</v>
      </c>
      <c r="U53" s="172">
        <f>U26+'Rooftop PV'!U7</f>
        <v>57871.23484604578</v>
      </c>
      <c r="V53" s="172">
        <f>V26+'Rooftop PV'!V7</f>
        <v>57427.093647134017</v>
      </c>
      <c r="W53" s="172">
        <f>W26+'Rooftop PV'!W7</f>
        <v>57483.004963692256</v>
      </c>
      <c r="X53" s="172">
        <f>X26+'Rooftop PV'!X7</f>
        <v>57618.693222537186</v>
      </c>
      <c r="Y53" s="172">
        <f>Y26+'Rooftop PV'!Y7</f>
        <v>57707.651608777465</v>
      </c>
      <c r="Z53" s="154"/>
    </row>
    <row r="54" spans="1:26" ht="15" thickBot="1" x14ac:dyDescent="0.25">
      <c r="A54" s="154"/>
      <c r="B54" s="283" t="s">
        <v>765</v>
      </c>
      <c r="C54" s="173">
        <f>C27+'Rooftop PV'!C8</f>
        <v>50876.64539033499</v>
      </c>
      <c r="D54" s="173">
        <f>D27+'Rooftop PV'!D8</f>
        <v>50378.305386229644</v>
      </c>
      <c r="E54" s="173">
        <f>E27+'Rooftop PV'!E8</f>
        <v>50008.11088195059</v>
      </c>
      <c r="F54" s="173">
        <f>F27+'Rooftop PV'!F8</f>
        <v>49870.93357173699</v>
      </c>
      <c r="G54" s="173">
        <f>G27+'Rooftop PV'!G8</f>
        <v>49919.52588097025</v>
      </c>
      <c r="H54" s="173">
        <f>H27+'Rooftop PV'!H8</f>
        <v>50409.855620354065</v>
      </c>
      <c r="I54" s="173">
        <f>I27+'Rooftop PV'!I8</f>
        <v>50336.857686971787</v>
      </c>
      <c r="J54" s="173">
        <f>J27+'Rooftop PV'!J8</f>
        <v>50077.949905985814</v>
      </c>
      <c r="K54" s="173">
        <f>K27+'Rooftop PV'!K8</f>
        <v>50453.08963283804</v>
      </c>
      <c r="L54" s="173">
        <f>L27+'Rooftop PV'!L8</f>
        <v>50269.363923126977</v>
      </c>
      <c r="M54" s="173">
        <f>M27+'Rooftop PV'!M8</f>
        <v>49994.340207038644</v>
      </c>
      <c r="N54" s="173">
        <f>N27+'Rooftop PV'!N8</f>
        <v>49830.935565351283</v>
      </c>
      <c r="O54" s="173">
        <f>O27+'Rooftop PV'!O8</f>
        <v>49770.762923911971</v>
      </c>
      <c r="P54" s="173">
        <f>P27+'Rooftop PV'!P8</f>
        <v>49882.330983528715</v>
      </c>
      <c r="Q54" s="173">
        <f>Q27+'Rooftop PV'!Q8</f>
        <v>47418.51934817955</v>
      </c>
      <c r="R54" s="173">
        <f>R27+'Rooftop PV'!R8</f>
        <v>44834.484208257643</v>
      </c>
      <c r="S54" s="173">
        <f>S27+'Rooftop PV'!S8</f>
        <v>43200.611040440446</v>
      </c>
      <c r="T54" s="173">
        <f>T27+'Rooftop PV'!T8</f>
        <v>41269.314711796316</v>
      </c>
      <c r="U54" s="173">
        <f>U27+'Rooftop PV'!U8</f>
        <v>41122.593463132798</v>
      </c>
      <c r="V54" s="173">
        <f>V27+'Rooftop PV'!V8</f>
        <v>40363.214481931333</v>
      </c>
      <c r="W54" s="173">
        <f>W27+'Rooftop PV'!W8</f>
        <v>39895.921474982024</v>
      </c>
      <c r="X54" s="173">
        <f>X27+'Rooftop PV'!X8</f>
        <v>39381.931970663383</v>
      </c>
      <c r="Y54" s="173">
        <f>Y27+'Rooftop PV'!Y8</f>
        <v>39028.881681377548</v>
      </c>
      <c r="Z54" s="154"/>
    </row>
    <row r="55" spans="1:26" ht="15" thickBot="1" x14ac:dyDescent="0.25">
      <c r="A55" s="154"/>
      <c r="B55" s="283" t="s">
        <v>346</v>
      </c>
      <c r="C55" s="172">
        <f>C28+'Rooftop PV'!C9</f>
        <v>12588.453708361094</v>
      </c>
      <c r="D55" s="172">
        <f>D28+'Rooftop PV'!D9</f>
        <v>12453.441090271508</v>
      </c>
      <c r="E55" s="172">
        <f>E28+'Rooftop PV'!E9</f>
        <v>12951.284658935583</v>
      </c>
      <c r="F55" s="172">
        <f>F28+'Rooftop PV'!F9</f>
        <v>12947.573040638352</v>
      </c>
      <c r="G55" s="172">
        <f>G28+'Rooftop PV'!G9</f>
        <v>12965.442586543903</v>
      </c>
      <c r="H55" s="172">
        <f>H28+'Rooftop PV'!H9</f>
        <v>12977.895138996566</v>
      </c>
      <c r="I55" s="172">
        <f>I28+'Rooftop PV'!I9</f>
        <v>13012.86431053558</v>
      </c>
      <c r="J55" s="172">
        <f>J28+'Rooftop PV'!J9</f>
        <v>12981.139720878095</v>
      </c>
      <c r="K55" s="172">
        <f>K28+'Rooftop PV'!K9</f>
        <v>12919.092810399674</v>
      </c>
      <c r="L55" s="172">
        <f>L28+'Rooftop PV'!L9</f>
        <v>12749.573761589174</v>
      </c>
      <c r="M55" s="172">
        <f>M28+'Rooftop PV'!M9</f>
        <v>13040.826450905057</v>
      </c>
      <c r="N55" s="172">
        <f>N28+'Rooftop PV'!N9</f>
        <v>12842.224064639313</v>
      </c>
      <c r="O55" s="172">
        <f>O28+'Rooftop PV'!O9</f>
        <v>12674.441884907414</v>
      </c>
      <c r="P55" s="172">
        <f>P28+'Rooftop PV'!P9</f>
        <v>13003.905956129538</v>
      </c>
      <c r="Q55" s="172">
        <f>Q28+'Rooftop PV'!Q9</f>
        <v>12935.589761218034</v>
      </c>
      <c r="R55" s="172">
        <f>R28+'Rooftop PV'!R9</f>
        <v>12374.576463035057</v>
      </c>
      <c r="S55" s="172">
        <f>S28+'Rooftop PV'!S9</f>
        <v>12342.887894992904</v>
      </c>
      <c r="T55" s="172">
        <f>T28+'Rooftop PV'!T9</f>
        <v>11430.894413543359</v>
      </c>
      <c r="U55" s="172">
        <f>U28+'Rooftop PV'!U9</f>
        <v>11045.546697643102</v>
      </c>
      <c r="V55" s="172">
        <f>V28+'Rooftop PV'!V9</f>
        <v>11000.821554714943</v>
      </c>
      <c r="W55" s="172">
        <f>W28+'Rooftop PV'!W9</f>
        <v>11047.260896929354</v>
      </c>
      <c r="X55" s="172">
        <f>X28+'Rooftop PV'!X9</f>
        <v>11038.540765919835</v>
      </c>
      <c r="Y55" s="172">
        <f>Y28+'Rooftop PV'!Y9</f>
        <v>11111.146798263377</v>
      </c>
      <c r="Z55" s="154"/>
    </row>
    <row r="56" spans="1:26" ht="15" thickBot="1" x14ac:dyDescent="0.25">
      <c r="A56" s="154"/>
      <c r="B56" s="283" t="s">
        <v>578</v>
      </c>
      <c r="C56" s="173">
        <f>C29+'Rooftop PV'!C10</f>
        <v>10020.614699006483</v>
      </c>
      <c r="D56" s="173">
        <f>D29+'Rooftop PV'!D10</f>
        <v>10082.894412228341</v>
      </c>
      <c r="E56" s="173">
        <f>E29+'Rooftop PV'!E10</f>
        <v>9813.9603657551379</v>
      </c>
      <c r="F56" s="173">
        <f>F29+'Rooftop PV'!F10</f>
        <v>9732.537366223547</v>
      </c>
      <c r="G56" s="173">
        <f>G29+'Rooftop PV'!G10</f>
        <v>9665.3559378994087</v>
      </c>
      <c r="H56" s="173">
        <f>H29+'Rooftop PV'!H10</f>
        <v>9655.806703945007</v>
      </c>
      <c r="I56" s="173">
        <f>I29+'Rooftop PV'!I10</f>
        <v>9641.9889921252798</v>
      </c>
      <c r="J56" s="173">
        <f>J29+'Rooftop PV'!J10</f>
        <v>9652.267423795196</v>
      </c>
      <c r="K56" s="173">
        <f>K29+'Rooftop PV'!K10</f>
        <v>9715.3787951370887</v>
      </c>
      <c r="L56" s="173">
        <f>L29+'Rooftop PV'!L10</f>
        <v>9779.9988699488658</v>
      </c>
      <c r="M56" s="173">
        <f>M29+'Rooftop PV'!M10</f>
        <v>9831.7924816907253</v>
      </c>
      <c r="N56" s="173">
        <f>N29+'Rooftop PV'!N10</f>
        <v>9869.7818651390317</v>
      </c>
      <c r="O56" s="173">
        <f>O29+'Rooftop PV'!O10</f>
        <v>9886.3031931495807</v>
      </c>
      <c r="P56" s="173">
        <f>P29+'Rooftop PV'!P10</f>
        <v>9895.2757509522598</v>
      </c>
      <c r="Q56" s="173">
        <f>Q29+'Rooftop PV'!Q10</f>
        <v>9850.1787531405316</v>
      </c>
      <c r="R56" s="173">
        <f>R29+'Rooftop PV'!R10</f>
        <v>9726.5369130787076</v>
      </c>
      <c r="S56" s="173">
        <f>S29+'Rooftop PV'!S10</f>
        <v>9349.2659878073264</v>
      </c>
      <c r="T56" s="173">
        <f>T29+'Rooftop PV'!T10</f>
        <v>9163.3237126084641</v>
      </c>
      <c r="U56" s="173">
        <f>U29+'Rooftop PV'!U10</f>
        <v>8110.5544151276881</v>
      </c>
      <c r="V56" s="173">
        <f>V29+'Rooftop PV'!V10</f>
        <v>7864.0149922344453</v>
      </c>
      <c r="W56" s="173">
        <f>W29+'Rooftop PV'!W10</f>
        <v>8202.0035345162505</v>
      </c>
      <c r="X56" s="173">
        <f>X29+'Rooftop PV'!X10</f>
        <v>7970.6865684576751</v>
      </c>
      <c r="Y56" s="173">
        <f>Y29+'Rooftop PV'!Y10</f>
        <v>8118.7588960901776</v>
      </c>
      <c r="Z56" s="154"/>
    </row>
    <row r="57" spans="1:26" ht="15" thickBot="1" x14ac:dyDescent="0.25">
      <c r="A57" s="154"/>
      <c r="B57" s="283" t="s">
        <v>766</v>
      </c>
      <c r="C57" s="172">
        <f>C30+'Rooftop PV'!C11</f>
        <v>42514.111621587384</v>
      </c>
      <c r="D57" s="172">
        <f>D30+'Rooftop PV'!D11</f>
        <v>42189.536189373743</v>
      </c>
      <c r="E57" s="172">
        <f>E30+'Rooftop PV'!E11</f>
        <v>42155.695825277398</v>
      </c>
      <c r="F57" s="172">
        <f>F30+'Rooftop PV'!F11</f>
        <v>42384.470917620289</v>
      </c>
      <c r="G57" s="172">
        <f>G30+'Rooftop PV'!G11</f>
        <v>40819.828068635135</v>
      </c>
      <c r="H57" s="172">
        <f>H30+'Rooftop PV'!H11</f>
        <v>39023.532606495624</v>
      </c>
      <c r="I57" s="172">
        <f>I30+'Rooftop PV'!I11</f>
        <v>39327.773751284403</v>
      </c>
      <c r="J57" s="172">
        <f>J30+'Rooftop PV'!J11</f>
        <v>39801.28805648983</v>
      </c>
      <c r="K57" s="172">
        <f>K30+'Rooftop PV'!K11</f>
        <v>40106.894484973258</v>
      </c>
      <c r="L57" s="172">
        <f>L30+'Rooftop PV'!L11</f>
        <v>40363.223207224008</v>
      </c>
      <c r="M57" s="172">
        <f>M30+'Rooftop PV'!M11</f>
        <v>40555.472861346345</v>
      </c>
      <c r="N57" s="172">
        <f>N30+'Rooftop PV'!N11</f>
        <v>40720.836112578036</v>
      </c>
      <c r="O57" s="172">
        <f>O30+'Rooftop PV'!O11</f>
        <v>40765.389652406178</v>
      </c>
      <c r="P57" s="172">
        <f>P30+'Rooftop PV'!P11</f>
        <v>41108.847108444592</v>
      </c>
      <c r="Q57" s="172">
        <f>Q30+'Rooftop PV'!Q11</f>
        <v>40833.612669998452</v>
      </c>
      <c r="R57" s="172">
        <f>R30+'Rooftop PV'!R11</f>
        <v>40348.034013598146</v>
      </c>
      <c r="S57" s="172">
        <f>S30+'Rooftop PV'!S11</f>
        <v>39763.375546414332</v>
      </c>
      <c r="T57" s="172">
        <f>T30+'Rooftop PV'!T11</f>
        <v>38712.356635336553</v>
      </c>
      <c r="U57" s="172">
        <f>U30+'Rooftop PV'!U11</f>
        <v>38542.15270810209</v>
      </c>
      <c r="V57" s="172">
        <f>V30+'Rooftop PV'!V11</f>
        <v>37822.027099425439</v>
      </c>
      <c r="W57" s="172">
        <f>W30+'Rooftop PV'!W11</f>
        <v>37859.623006707479</v>
      </c>
      <c r="X57" s="172">
        <f>X30+'Rooftop PV'!X11</f>
        <v>37805.222549238439</v>
      </c>
      <c r="Y57" s="172">
        <f>Y30+'Rooftop PV'!Y11</f>
        <v>37838.301875642093</v>
      </c>
      <c r="Z57" s="154"/>
    </row>
    <row r="58" spans="1:26" x14ac:dyDescent="0.2">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sheetData>
  <mergeCells count="3">
    <mergeCell ref="B2:E2"/>
    <mergeCell ref="B5:D5"/>
    <mergeCell ref="B32:D32"/>
  </mergeCells>
  <pageMargins left="0.7" right="0.7" top="0.75" bottom="0.75" header="0.3" footer="0.3"/>
  <pageSetup paperSize="9" scale="37"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Z56"/>
  <sheetViews>
    <sheetView zoomScaleNormal="100" workbookViewId="0"/>
  </sheetViews>
  <sheetFormatPr defaultColWidth="9" defaultRowHeight="12.75" x14ac:dyDescent="0.2"/>
  <cols>
    <col min="1" max="1" width="3.125" style="153" customWidth="1"/>
    <col min="2" max="2" width="9" style="153"/>
    <col min="3" max="25" width="9.125" style="153" customWidth="1"/>
    <col min="26" max="26" width="3.125" style="153" customWidth="1"/>
    <col min="27" max="16384" width="9" style="153"/>
  </cols>
  <sheetData>
    <row r="1" spans="1:26" ht="15" x14ac:dyDescent="0.25">
      <c r="A1" s="155"/>
      <c r="B1" s="154"/>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20.25" thickBot="1" x14ac:dyDescent="0.35">
      <c r="A2" s="154"/>
      <c r="B2" s="340" t="s">
        <v>772</v>
      </c>
      <c r="C2" s="340"/>
      <c r="D2" s="340"/>
      <c r="E2" s="340"/>
      <c r="F2" s="154"/>
      <c r="G2" s="154"/>
      <c r="H2" s="154"/>
      <c r="I2" s="154"/>
      <c r="J2" s="154"/>
      <c r="K2" s="154"/>
      <c r="L2" s="154"/>
      <c r="M2" s="154"/>
      <c r="N2" s="154"/>
      <c r="O2" s="154"/>
      <c r="P2" s="154"/>
      <c r="Q2" s="154"/>
      <c r="R2" s="154"/>
      <c r="S2" s="154"/>
      <c r="T2" s="154"/>
      <c r="U2" s="154"/>
      <c r="V2" s="154"/>
      <c r="W2" s="154"/>
      <c r="X2" s="154"/>
      <c r="Y2" s="154"/>
      <c r="Z2" s="154"/>
    </row>
    <row r="3" spans="1:26" ht="13.5" thickTop="1" x14ac:dyDescent="0.2">
      <c r="A3" s="154"/>
      <c r="B3" s="60" t="s">
        <v>1179</v>
      </c>
      <c r="C3" s="154"/>
      <c r="D3" s="154"/>
      <c r="E3" s="154"/>
      <c r="F3" s="154"/>
      <c r="G3" s="154"/>
      <c r="H3" s="154"/>
      <c r="I3" s="154"/>
      <c r="J3" s="154"/>
      <c r="K3" s="154"/>
      <c r="L3" s="154"/>
      <c r="M3" s="154"/>
      <c r="N3" s="154"/>
      <c r="O3" s="154"/>
      <c r="P3" s="154"/>
      <c r="Q3" s="154"/>
      <c r="R3" s="154"/>
      <c r="S3" s="154"/>
      <c r="T3" s="154"/>
      <c r="U3" s="154"/>
      <c r="V3" s="154"/>
      <c r="W3" s="154"/>
      <c r="X3" s="154"/>
      <c r="Y3" s="154"/>
      <c r="Z3" s="154"/>
    </row>
    <row r="4" spans="1:26" x14ac:dyDescent="0.2">
      <c r="A4" s="154"/>
      <c r="B4" s="154"/>
      <c r="C4" s="154"/>
      <c r="D4" s="154"/>
      <c r="E4" s="154"/>
      <c r="F4" s="154"/>
      <c r="G4" s="154"/>
      <c r="H4" s="154"/>
      <c r="I4" s="154"/>
      <c r="J4" s="154"/>
      <c r="K4" s="154"/>
      <c r="L4" s="154"/>
      <c r="M4" s="154"/>
      <c r="N4" s="154"/>
      <c r="O4" s="154"/>
      <c r="P4" s="154"/>
      <c r="Q4" s="154"/>
      <c r="R4" s="154"/>
      <c r="S4" s="154"/>
      <c r="T4" s="154"/>
      <c r="U4" s="154"/>
      <c r="V4" s="154"/>
      <c r="W4" s="154"/>
      <c r="X4" s="154"/>
      <c r="Y4" s="154"/>
      <c r="Z4" s="154"/>
    </row>
    <row r="5" spans="1:26" ht="17.25" thickBot="1" x14ac:dyDescent="0.3">
      <c r="A5" s="154"/>
      <c r="B5" s="359" t="s">
        <v>1151</v>
      </c>
      <c r="C5" s="359"/>
      <c r="D5" s="359"/>
      <c r="E5" s="359"/>
      <c r="F5" s="154"/>
      <c r="G5" s="154"/>
      <c r="H5" s="154"/>
      <c r="I5" s="154"/>
      <c r="J5" s="154"/>
      <c r="K5" s="154"/>
      <c r="L5" s="154"/>
      <c r="M5" s="154"/>
      <c r="N5" s="154"/>
      <c r="O5" s="154"/>
      <c r="P5" s="154"/>
      <c r="Q5" s="154"/>
      <c r="R5" s="154"/>
      <c r="S5" s="154"/>
      <c r="T5" s="154"/>
      <c r="U5" s="154"/>
      <c r="V5" s="154"/>
      <c r="W5" s="154"/>
      <c r="X5" s="154"/>
      <c r="Y5" s="154"/>
      <c r="Z5" s="154"/>
    </row>
    <row r="6" spans="1:26" ht="13.5" thickTop="1" x14ac:dyDescent="0.2">
      <c r="A6" s="154"/>
      <c r="B6" s="154"/>
      <c r="C6" s="154"/>
      <c r="D6" s="154"/>
      <c r="E6" s="154"/>
      <c r="F6" s="154"/>
      <c r="G6" s="154"/>
      <c r="H6" s="154"/>
      <c r="I6" s="154"/>
      <c r="J6" s="154"/>
      <c r="K6" s="154"/>
      <c r="L6" s="154"/>
      <c r="M6" s="154"/>
      <c r="N6" s="154"/>
      <c r="O6" s="154"/>
      <c r="P6" s="154"/>
      <c r="Q6" s="154"/>
      <c r="R6" s="154"/>
      <c r="S6" s="154"/>
      <c r="T6" s="154"/>
      <c r="U6" s="154"/>
      <c r="V6" s="154"/>
      <c r="W6" s="154"/>
      <c r="X6" s="154"/>
      <c r="Y6" s="154"/>
      <c r="Z6" s="154"/>
    </row>
    <row r="7" spans="1:26" ht="15" thickBot="1" x14ac:dyDescent="0.25">
      <c r="A7" s="154"/>
      <c r="B7" s="288" t="s">
        <v>290</v>
      </c>
      <c r="C7" s="154"/>
      <c r="D7" s="154"/>
      <c r="E7" s="154"/>
      <c r="F7" s="154"/>
      <c r="G7" s="154"/>
      <c r="H7" s="154"/>
      <c r="I7" s="154"/>
      <c r="J7" s="154"/>
      <c r="K7" s="154"/>
      <c r="L7" s="154"/>
      <c r="M7" s="154"/>
      <c r="N7" s="154"/>
      <c r="O7" s="154"/>
      <c r="P7" s="154"/>
      <c r="Q7" s="154"/>
      <c r="R7" s="154"/>
      <c r="S7" s="154"/>
      <c r="T7" s="154"/>
      <c r="U7" s="154"/>
      <c r="V7" s="154"/>
      <c r="W7" s="154"/>
      <c r="X7" s="154"/>
      <c r="Y7" s="154"/>
      <c r="Z7" s="154"/>
    </row>
    <row r="8" spans="1:26" ht="33" customHeight="1" thickBot="1" x14ac:dyDescent="0.25">
      <c r="A8" s="154"/>
      <c r="B8" s="281"/>
      <c r="C8" s="281" t="s">
        <v>9</v>
      </c>
      <c r="D8" s="281" t="s">
        <v>10</v>
      </c>
      <c r="E8" s="281" t="s">
        <v>11</v>
      </c>
      <c r="F8" s="281" t="s">
        <v>12</v>
      </c>
      <c r="G8" s="281" t="s">
        <v>13</v>
      </c>
      <c r="H8" s="281" t="s">
        <v>14</v>
      </c>
      <c r="I8" s="281" t="s">
        <v>15</v>
      </c>
      <c r="J8" s="281" t="s">
        <v>16</v>
      </c>
      <c r="K8" s="281" t="s">
        <v>17</v>
      </c>
      <c r="L8" s="281" t="s">
        <v>18</v>
      </c>
      <c r="M8" s="281" t="s">
        <v>19</v>
      </c>
      <c r="N8" s="281" t="s">
        <v>20</v>
      </c>
      <c r="O8" s="281" t="s">
        <v>3</v>
      </c>
      <c r="P8" s="281" t="s">
        <v>58</v>
      </c>
      <c r="Q8" s="281" t="s">
        <v>59</v>
      </c>
      <c r="R8" s="281" t="s">
        <v>60</v>
      </c>
      <c r="S8" s="281" t="s">
        <v>61</v>
      </c>
      <c r="T8" s="281" t="s">
        <v>62</v>
      </c>
      <c r="U8" s="281" t="s">
        <v>63</v>
      </c>
      <c r="V8" s="281" t="s">
        <v>64</v>
      </c>
      <c r="W8" s="281" t="s">
        <v>65</v>
      </c>
      <c r="X8" s="281" t="s">
        <v>66</v>
      </c>
      <c r="Y8" s="281" t="s">
        <v>67</v>
      </c>
      <c r="Z8" s="154"/>
    </row>
    <row r="9" spans="1:26" ht="15" thickBot="1" x14ac:dyDescent="0.25">
      <c r="A9" s="154"/>
      <c r="B9" s="283" t="s">
        <v>345</v>
      </c>
      <c r="C9" s="172">
        <v>14174.5073702299</v>
      </c>
      <c r="D9" s="172">
        <v>14115.2154907442</v>
      </c>
      <c r="E9" s="172">
        <v>13944.970084095899</v>
      </c>
      <c r="F9" s="172">
        <v>13925.338839300701</v>
      </c>
      <c r="G9" s="172">
        <v>13892.1109851986</v>
      </c>
      <c r="H9" s="172">
        <v>13777.883178087301</v>
      </c>
      <c r="I9" s="172">
        <v>13829.485927403801</v>
      </c>
      <c r="J9" s="172">
        <v>13992.0255675811</v>
      </c>
      <c r="K9" s="172">
        <v>13934.696000121099</v>
      </c>
      <c r="L9" s="172">
        <v>14176.562762415901</v>
      </c>
      <c r="M9" s="172">
        <v>14104.0308183652</v>
      </c>
      <c r="N9" s="172">
        <v>14052.374893996899</v>
      </c>
      <c r="O9" s="172">
        <v>14190.605010470599</v>
      </c>
      <c r="P9" s="172">
        <v>14150.053524138501</v>
      </c>
      <c r="Q9" s="172">
        <v>14166.081803650801</v>
      </c>
      <c r="R9" s="172">
        <v>14303.345108149</v>
      </c>
      <c r="S9" s="172">
        <v>14187.394970707201</v>
      </c>
      <c r="T9" s="172">
        <v>14309.3075973059</v>
      </c>
      <c r="U9" s="172">
        <v>14556.6881252562</v>
      </c>
      <c r="V9" s="172">
        <v>14597.808034100601</v>
      </c>
      <c r="W9" s="172">
        <v>14600.4833552697</v>
      </c>
      <c r="X9" s="172">
        <v>14605.902988481599</v>
      </c>
      <c r="Y9" s="172">
        <v>14615.0272406561</v>
      </c>
      <c r="Z9" s="154"/>
    </row>
    <row r="10" spans="1:26" ht="15" thickBot="1" x14ac:dyDescent="0.25">
      <c r="A10" s="154"/>
      <c r="B10" s="283" t="s">
        <v>765</v>
      </c>
      <c r="C10" s="173">
        <v>9427.3802338577207</v>
      </c>
      <c r="D10" s="173">
        <v>9452.4247032400399</v>
      </c>
      <c r="E10" s="173">
        <v>9327.9070784326905</v>
      </c>
      <c r="F10" s="173">
        <v>9543.9966748380393</v>
      </c>
      <c r="G10" s="173">
        <v>9514.2752116869797</v>
      </c>
      <c r="H10" s="173">
        <v>9647.5913982183192</v>
      </c>
      <c r="I10" s="173">
        <v>9648.8835083409394</v>
      </c>
      <c r="J10" s="173">
        <v>9548.6113620059605</v>
      </c>
      <c r="K10" s="173">
        <v>9668.4424116267492</v>
      </c>
      <c r="L10" s="173">
        <v>9954.7502594526995</v>
      </c>
      <c r="M10" s="173">
        <v>9997.3532794910006</v>
      </c>
      <c r="N10" s="173">
        <v>9944.5864152295999</v>
      </c>
      <c r="O10" s="173">
        <v>10004.927987367601</v>
      </c>
      <c r="P10" s="173">
        <v>9886.0401449743003</v>
      </c>
      <c r="Q10" s="173">
        <v>9857.4725156626992</v>
      </c>
      <c r="R10" s="173">
        <v>10110.385770070099</v>
      </c>
      <c r="S10" s="173">
        <v>10180.830914537</v>
      </c>
      <c r="T10" s="173">
        <v>10217.9401140271</v>
      </c>
      <c r="U10" s="173">
        <v>10313.154049566499</v>
      </c>
      <c r="V10" s="173">
        <v>10051.029696375799</v>
      </c>
      <c r="W10" s="173">
        <v>10059.1146991964</v>
      </c>
      <c r="X10" s="173">
        <v>10067.586591162901</v>
      </c>
      <c r="Y10" s="173">
        <v>10076.6658336703</v>
      </c>
      <c r="Z10" s="154"/>
    </row>
    <row r="11" spans="1:26" ht="15" thickBot="1" x14ac:dyDescent="0.25">
      <c r="A11" s="154"/>
      <c r="B11" s="283" t="s">
        <v>346</v>
      </c>
      <c r="C11" s="172">
        <v>3241.9066698195402</v>
      </c>
      <c r="D11" s="172">
        <v>3029.6852929829702</v>
      </c>
      <c r="E11" s="172">
        <v>3047.6314180549098</v>
      </c>
      <c r="F11" s="172">
        <v>2961.5143595784498</v>
      </c>
      <c r="G11" s="172">
        <v>2931.1782823907602</v>
      </c>
      <c r="H11" s="172">
        <v>2904.9279856255498</v>
      </c>
      <c r="I11" s="172">
        <v>2901.0950722134598</v>
      </c>
      <c r="J11" s="172">
        <v>2946.7213413592499</v>
      </c>
      <c r="K11" s="172">
        <v>2951.0787878373899</v>
      </c>
      <c r="L11" s="172">
        <v>2918.6141941208398</v>
      </c>
      <c r="M11" s="172">
        <v>2907.99151566313</v>
      </c>
      <c r="N11" s="172">
        <v>2872.1490190903401</v>
      </c>
      <c r="O11" s="172">
        <v>2885.3630712640302</v>
      </c>
      <c r="P11" s="172">
        <v>2883.7270859841001</v>
      </c>
      <c r="Q11" s="172">
        <v>2889.2792575748899</v>
      </c>
      <c r="R11" s="172">
        <v>2860.6437406923801</v>
      </c>
      <c r="S11" s="172">
        <v>2837.0377387561798</v>
      </c>
      <c r="T11" s="172">
        <v>2855.24113819994</v>
      </c>
      <c r="U11" s="172">
        <v>2896.2365109521402</v>
      </c>
      <c r="V11" s="172">
        <v>2898.7193633786101</v>
      </c>
      <c r="W11" s="172">
        <v>2900.72175885361</v>
      </c>
      <c r="X11" s="172">
        <v>2902.8041944977399</v>
      </c>
      <c r="Y11" s="172">
        <v>2905.01624637653</v>
      </c>
      <c r="Z11" s="154"/>
    </row>
    <row r="12" spans="1:26" ht="15" thickBot="1" x14ac:dyDescent="0.25">
      <c r="A12" s="154"/>
      <c r="B12" s="283" t="s">
        <v>578</v>
      </c>
      <c r="C12" s="173">
        <v>1801.9245804316499</v>
      </c>
      <c r="D12" s="173">
        <v>1804.2915850591301</v>
      </c>
      <c r="E12" s="173">
        <v>1791.54916302521</v>
      </c>
      <c r="F12" s="173">
        <v>1788.5129446384899</v>
      </c>
      <c r="G12" s="173">
        <v>1722.0182318185</v>
      </c>
      <c r="H12" s="173">
        <v>1715.71908463</v>
      </c>
      <c r="I12" s="173">
        <v>1724.8433723298399</v>
      </c>
      <c r="J12" s="173">
        <v>1711.8959514353301</v>
      </c>
      <c r="K12" s="173">
        <v>1729.6232262006199</v>
      </c>
      <c r="L12" s="173">
        <v>1733.70607391622</v>
      </c>
      <c r="M12" s="173">
        <v>1745.4913469138301</v>
      </c>
      <c r="N12" s="173">
        <v>1754.77608559187</v>
      </c>
      <c r="O12" s="173">
        <v>1753.2591427242301</v>
      </c>
      <c r="P12" s="173">
        <v>1750.2671153661399</v>
      </c>
      <c r="Q12" s="173">
        <v>1748.4594017055099</v>
      </c>
      <c r="R12" s="173">
        <v>1740.19091261059</v>
      </c>
      <c r="S12" s="173">
        <v>1744.9195274977301</v>
      </c>
      <c r="T12" s="173">
        <v>1758.1071347698601</v>
      </c>
      <c r="U12" s="173">
        <v>1765.7443886824401</v>
      </c>
      <c r="V12" s="173">
        <v>1765.5740235543201</v>
      </c>
      <c r="W12" s="173">
        <v>1766.1936139832601</v>
      </c>
      <c r="X12" s="173">
        <v>1766.8582839762801</v>
      </c>
      <c r="Y12" s="173">
        <v>1767.66953462934</v>
      </c>
      <c r="Z12" s="154"/>
    </row>
    <row r="13" spans="1:26" ht="15" thickBot="1" x14ac:dyDescent="0.25">
      <c r="A13" s="154"/>
      <c r="B13" s="283" t="s">
        <v>766</v>
      </c>
      <c r="C13" s="172">
        <v>9777.9233948831607</v>
      </c>
      <c r="D13" s="172">
        <v>9648.1395159636395</v>
      </c>
      <c r="E13" s="172">
        <v>9557.3693021707804</v>
      </c>
      <c r="F13" s="172">
        <v>9443.4180335970104</v>
      </c>
      <c r="G13" s="172">
        <v>9486.7527238839102</v>
      </c>
      <c r="H13" s="172">
        <v>9377.2712387790907</v>
      </c>
      <c r="I13" s="172">
        <v>9603.2486695425596</v>
      </c>
      <c r="J13" s="172">
        <v>9691.9457873632</v>
      </c>
      <c r="K13" s="172">
        <v>9743.3388137721795</v>
      </c>
      <c r="L13" s="172">
        <v>9856.1107414534399</v>
      </c>
      <c r="M13" s="172">
        <v>9795.7354077478194</v>
      </c>
      <c r="N13" s="172">
        <v>9750.8019873412395</v>
      </c>
      <c r="O13" s="172">
        <v>9851.4880056292004</v>
      </c>
      <c r="P13" s="172">
        <v>9812.2299716599991</v>
      </c>
      <c r="Q13" s="172">
        <v>9849.1857623208998</v>
      </c>
      <c r="R13" s="172">
        <v>9786.5961634491996</v>
      </c>
      <c r="S13" s="172">
        <v>9661.2310970864</v>
      </c>
      <c r="T13" s="172">
        <v>10073.271674509</v>
      </c>
      <c r="U13" s="172">
        <v>10139.417840464401</v>
      </c>
      <c r="V13" s="172">
        <v>10173.522514493499</v>
      </c>
      <c r="W13" s="172">
        <v>10179.800045133999</v>
      </c>
      <c r="X13" s="172">
        <v>10186.2833766372</v>
      </c>
      <c r="Y13" s="172">
        <v>10193.180307884601</v>
      </c>
      <c r="Z13" s="154"/>
    </row>
    <row r="14" spans="1:26" x14ac:dyDescent="0.2">
      <c r="A14" s="154"/>
      <c r="B14" s="154"/>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row>
    <row r="15" spans="1:26" ht="15" thickBot="1" x14ac:dyDescent="0.25">
      <c r="A15" s="154"/>
      <c r="B15" s="288" t="s">
        <v>277</v>
      </c>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row>
    <row r="16" spans="1:26" ht="33" customHeight="1" thickBot="1" x14ac:dyDescent="0.25">
      <c r="A16" s="154"/>
      <c r="B16" s="281"/>
      <c r="C16" s="281" t="str">
        <f>C8</f>
        <v>2017-18</v>
      </c>
      <c r="D16" s="281" t="str">
        <f t="shared" ref="D16:Y16" si="0">D8</f>
        <v>2018-19</v>
      </c>
      <c r="E16" s="281" t="str">
        <f t="shared" si="0"/>
        <v>2019-20</v>
      </c>
      <c r="F16" s="281" t="str">
        <f t="shared" si="0"/>
        <v>2020-21</v>
      </c>
      <c r="G16" s="281" t="str">
        <f t="shared" si="0"/>
        <v>2021-22</v>
      </c>
      <c r="H16" s="281" t="str">
        <f t="shared" si="0"/>
        <v>2022-23</v>
      </c>
      <c r="I16" s="281" t="str">
        <f t="shared" si="0"/>
        <v>2023-24</v>
      </c>
      <c r="J16" s="281" t="str">
        <f t="shared" si="0"/>
        <v>2024-25</v>
      </c>
      <c r="K16" s="281" t="str">
        <f t="shared" si="0"/>
        <v>2025-26</v>
      </c>
      <c r="L16" s="281" t="str">
        <f t="shared" si="0"/>
        <v>2026-27</v>
      </c>
      <c r="M16" s="281" t="str">
        <f t="shared" si="0"/>
        <v>2027-28</v>
      </c>
      <c r="N16" s="281" t="str">
        <f t="shared" si="0"/>
        <v>2028-29</v>
      </c>
      <c r="O16" s="281" t="str">
        <f t="shared" si="0"/>
        <v>2029-30</v>
      </c>
      <c r="P16" s="281" t="str">
        <f t="shared" si="0"/>
        <v>2030-31</v>
      </c>
      <c r="Q16" s="281" t="str">
        <f t="shared" si="0"/>
        <v>2031-32</v>
      </c>
      <c r="R16" s="281" t="str">
        <f t="shared" si="0"/>
        <v>2032-33</v>
      </c>
      <c r="S16" s="281" t="str">
        <f t="shared" si="0"/>
        <v>2033-34</v>
      </c>
      <c r="T16" s="281" t="str">
        <f t="shared" si="0"/>
        <v>2034-35</v>
      </c>
      <c r="U16" s="281" t="str">
        <f t="shared" si="0"/>
        <v>2035-36</v>
      </c>
      <c r="V16" s="281" t="str">
        <f t="shared" si="0"/>
        <v>2036-37</v>
      </c>
      <c r="W16" s="281" t="str">
        <f t="shared" si="0"/>
        <v>2037-38</v>
      </c>
      <c r="X16" s="281" t="str">
        <f t="shared" si="0"/>
        <v>2038-39</v>
      </c>
      <c r="Y16" s="281" t="str">
        <f t="shared" si="0"/>
        <v>2039-40</v>
      </c>
      <c r="Z16" s="154"/>
    </row>
    <row r="17" spans="1:26" ht="15" thickBot="1" x14ac:dyDescent="0.25">
      <c r="A17" s="154"/>
      <c r="B17" s="283" t="s">
        <v>345</v>
      </c>
      <c r="C17" s="172">
        <v>14488.9698721472</v>
      </c>
      <c r="D17" s="172">
        <v>14237.145757428299</v>
      </c>
      <c r="E17" s="172">
        <v>14435.9848078867</v>
      </c>
      <c r="F17" s="172">
        <v>14474.6883102746</v>
      </c>
      <c r="G17" s="172">
        <v>14238.3432557421</v>
      </c>
      <c r="H17" s="172">
        <v>14109.3216761694</v>
      </c>
      <c r="I17" s="172">
        <v>14256.2091653514</v>
      </c>
      <c r="J17" s="172">
        <v>14410.3489761898</v>
      </c>
      <c r="K17" s="172">
        <v>14544.2024991696</v>
      </c>
      <c r="L17" s="172">
        <v>14793.325357641301</v>
      </c>
      <c r="M17" s="172">
        <v>14865.5337411784</v>
      </c>
      <c r="N17" s="172">
        <v>14788.581047899601</v>
      </c>
      <c r="O17" s="172">
        <v>15075.2002664025</v>
      </c>
      <c r="P17" s="172">
        <v>15104.2563608816</v>
      </c>
      <c r="Q17" s="172">
        <v>15357.658906922699</v>
      </c>
      <c r="R17" s="172">
        <v>15443.313947672599</v>
      </c>
      <c r="S17" s="172">
        <v>15450.4034938316</v>
      </c>
      <c r="T17" s="172">
        <v>15607.194834858999</v>
      </c>
      <c r="U17" s="172">
        <v>15924.4348660051</v>
      </c>
      <c r="V17" s="172">
        <v>16100.5240619165</v>
      </c>
      <c r="W17" s="172">
        <v>16120.4564363149</v>
      </c>
      <c r="X17" s="172">
        <v>16139.9741383982</v>
      </c>
      <c r="Y17" s="172">
        <v>16159.742147319401</v>
      </c>
      <c r="Z17" s="154"/>
    </row>
    <row r="18" spans="1:26" ht="15" thickBot="1" x14ac:dyDescent="0.25">
      <c r="A18" s="154"/>
      <c r="B18" s="283" t="s">
        <v>765</v>
      </c>
      <c r="C18" s="173">
        <v>9778.7892429843996</v>
      </c>
      <c r="D18" s="173">
        <v>9833.2906770171903</v>
      </c>
      <c r="E18" s="173">
        <v>9567.8403970762902</v>
      </c>
      <c r="F18" s="173">
        <v>9812.4447555563493</v>
      </c>
      <c r="G18" s="173">
        <v>10019.3847103098</v>
      </c>
      <c r="H18" s="173">
        <v>10182.025546995201</v>
      </c>
      <c r="I18" s="173">
        <v>10159.749585654899</v>
      </c>
      <c r="J18" s="173">
        <v>10000.1095463569</v>
      </c>
      <c r="K18" s="173">
        <v>10034.1397564279</v>
      </c>
      <c r="L18" s="173">
        <v>10566.5035513615</v>
      </c>
      <c r="M18" s="173">
        <v>10554.2756947748</v>
      </c>
      <c r="N18" s="173">
        <v>10606.810335878799</v>
      </c>
      <c r="O18" s="173">
        <v>10817.820055566001</v>
      </c>
      <c r="P18" s="173">
        <v>10563.6992258884</v>
      </c>
      <c r="Q18" s="173">
        <v>10597.7770878477</v>
      </c>
      <c r="R18" s="173">
        <v>10803.8546511042</v>
      </c>
      <c r="S18" s="173">
        <v>10957.8085600498</v>
      </c>
      <c r="T18" s="173">
        <v>11036.731630526199</v>
      </c>
      <c r="U18" s="173">
        <v>11513.002412222</v>
      </c>
      <c r="V18" s="173">
        <v>10856.5237704103</v>
      </c>
      <c r="W18" s="173">
        <v>10984.987616628499</v>
      </c>
      <c r="X18" s="173">
        <v>11024.762691006101</v>
      </c>
      <c r="Y18" s="173">
        <v>11136.2915419359</v>
      </c>
      <c r="Z18" s="154"/>
    </row>
    <row r="19" spans="1:26" ht="15" thickBot="1" x14ac:dyDescent="0.25">
      <c r="A19" s="154"/>
      <c r="B19" s="283" t="s">
        <v>346</v>
      </c>
      <c r="C19" s="172">
        <v>3306.2362768430198</v>
      </c>
      <c r="D19" s="172">
        <v>3098.0188013930601</v>
      </c>
      <c r="E19" s="172">
        <v>3274.6632386766701</v>
      </c>
      <c r="F19" s="172">
        <v>3223.4481488541001</v>
      </c>
      <c r="G19" s="172">
        <v>3241.78898166715</v>
      </c>
      <c r="H19" s="172">
        <v>3003.61760726179</v>
      </c>
      <c r="I19" s="172">
        <v>2990.2520051398501</v>
      </c>
      <c r="J19" s="172">
        <v>3051.84638846906</v>
      </c>
      <c r="K19" s="172">
        <v>3067.2250614898198</v>
      </c>
      <c r="L19" s="172">
        <v>3035.9510589859601</v>
      </c>
      <c r="M19" s="172">
        <v>3030.6615414319399</v>
      </c>
      <c r="N19" s="172">
        <v>3019.3030900587701</v>
      </c>
      <c r="O19" s="172">
        <v>3076.1989347404601</v>
      </c>
      <c r="P19" s="172">
        <v>3078.7214934871899</v>
      </c>
      <c r="Q19" s="172">
        <v>3084.5985648040901</v>
      </c>
      <c r="R19" s="172">
        <v>3079.8271106264001</v>
      </c>
      <c r="S19" s="172">
        <v>3068.5117908943798</v>
      </c>
      <c r="T19" s="172">
        <v>3080.2289743164702</v>
      </c>
      <c r="U19" s="172">
        <v>3366.2730467505198</v>
      </c>
      <c r="V19" s="172">
        <v>3287.8062977617401</v>
      </c>
      <c r="W19" s="172">
        <v>3458.6887251458802</v>
      </c>
      <c r="X19" s="172">
        <v>3255.97073350557</v>
      </c>
      <c r="Y19" s="172">
        <v>3174.9540251542398</v>
      </c>
      <c r="Z19" s="154"/>
    </row>
    <row r="20" spans="1:26" ht="15" thickBot="1" x14ac:dyDescent="0.25">
      <c r="A20" s="154"/>
      <c r="B20" s="283" t="s">
        <v>578</v>
      </c>
      <c r="C20" s="173">
        <v>1845.7081715153499</v>
      </c>
      <c r="D20" s="173">
        <v>1840.7708041189901</v>
      </c>
      <c r="E20" s="173">
        <v>1833.7359803510101</v>
      </c>
      <c r="F20" s="173">
        <v>1840.1642784339599</v>
      </c>
      <c r="G20" s="173">
        <v>1827.155730938</v>
      </c>
      <c r="H20" s="173">
        <v>1826.5486424056201</v>
      </c>
      <c r="I20" s="173">
        <v>1831.2449650051101</v>
      </c>
      <c r="J20" s="173">
        <v>1839.9252946598699</v>
      </c>
      <c r="K20" s="173">
        <v>1842.49281079962</v>
      </c>
      <c r="L20" s="173">
        <v>1863.4278795683399</v>
      </c>
      <c r="M20" s="173">
        <v>1865.5937639041899</v>
      </c>
      <c r="N20" s="173">
        <v>1882.29938944935</v>
      </c>
      <c r="O20" s="173">
        <v>1888.0799974314</v>
      </c>
      <c r="P20" s="173">
        <v>1900.7676568397601</v>
      </c>
      <c r="Q20" s="173">
        <v>1911.1837630478101</v>
      </c>
      <c r="R20" s="173">
        <v>1924.2844417086801</v>
      </c>
      <c r="S20" s="173">
        <v>1930.27090954746</v>
      </c>
      <c r="T20" s="173">
        <v>1942.3591186587601</v>
      </c>
      <c r="U20" s="173">
        <v>1950.24836489778</v>
      </c>
      <c r="V20" s="173">
        <v>1961.02707993016</v>
      </c>
      <c r="W20" s="173">
        <v>1962.61840761537</v>
      </c>
      <c r="X20" s="173">
        <v>1964.1808565056599</v>
      </c>
      <c r="Y20" s="173">
        <v>1965.8652541410299</v>
      </c>
      <c r="Z20" s="154"/>
    </row>
    <row r="21" spans="1:26" ht="15" thickBot="1" x14ac:dyDescent="0.25">
      <c r="A21" s="154"/>
      <c r="B21" s="283" t="s">
        <v>766</v>
      </c>
      <c r="C21" s="172">
        <v>9897.6019663761999</v>
      </c>
      <c r="D21" s="172">
        <v>9814.0756054201393</v>
      </c>
      <c r="E21" s="172">
        <v>9723.84483113229</v>
      </c>
      <c r="F21" s="172">
        <v>9761.20153509591</v>
      </c>
      <c r="G21" s="172">
        <v>9789.6570892767704</v>
      </c>
      <c r="H21" s="172">
        <v>9568.4550101702298</v>
      </c>
      <c r="I21" s="172">
        <v>9847.0222382012998</v>
      </c>
      <c r="J21" s="172">
        <v>10133.707586897901</v>
      </c>
      <c r="K21" s="172">
        <v>10049.749797550399</v>
      </c>
      <c r="L21" s="172">
        <v>10274.5794708468</v>
      </c>
      <c r="M21" s="172">
        <v>10232.880168969999</v>
      </c>
      <c r="N21" s="172">
        <v>10162.2136205645</v>
      </c>
      <c r="O21" s="172">
        <v>10333.623411709799</v>
      </c>
      <c r="P21" s="172">
        <v>10338.078399127</v>
      </c>
      <c r="Q21" s="172">
        <v>10436.072618927299</v>
      </c>
      <c r="R21" s="172">
        <v>10442.2607411462</v>
      </c>
      <c r="S21" s="172">
        <v>10261.1480669621</v>
      </c>
      <c r="T21" s="172">
        <v>11073.1915450737</v>
      </c>
      <c r="U21" s="172">
        <v>10892.3690580695</v>
      </c>
      <c r="V21" s="172">
        <v>10949.329845455301</v>
      </c>
      <c r="W21" s="172">
        <v>10936.613406702199</v>
      </c>
      <c r="X21" s="172">
        <v>10925.036013793</v>
      </c>
      <c r="Y21" s="172">
        <v>10903.710274807499</v>
      </c>
      <c r="Z21" s="154"/>
    </row>
    <row r="22" spans="1:26" x14ac:dyDescent="0.2">
      <c r="A22" s="154"/>
      <c r="B22" s="154"/>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spans="1:26" ht="15" thickBot="1" x14ac:dyDescent="0.25">
      <c r="A23" s="154"/>
      <c r="B23" s="288" t="s">
        <v>278</v>
      </c>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spans="1:26" ht="33" customHeight="1" thickBot="1" x14ac:dyDescent="0.25">
      <c r="A24" s="154"/>
      <c r="B24" s="281"/>
      <c r="C24" s="281" t="str">
        <f>C16</f>
        <v>2017-18</v>
      </c>
      <c r="D24" s="281" t="str">
        <f t="shared" ref="D24:Y24" si="1">D16</f>
        <v>2018-19</v>
      </c>
      <c r="E24" s="281" t="str">
        <f t="shared" si="1"/>
        <v>2019-20</v>
      </c>
      <c r="F24" s="281" t="str">
        <f t="shared" si="1"/>
        <v>2020-21</v>
      </c>
      <c r="G24" s="281" t="str">
        <f t="shared" si="1"/>
        <v>2021-22</v>
      </c>
      <c r="H24" s="281" t="str">
        <f t="shared" si="1"/>
        <v>2022-23</v>
      </c>
      <c r="I24" s="281" t="str">
        <f t="shared" si="1"/>
        <v>2023-24</v>
      </c>
      <c r="J24" s="281" t="str">
        <f t="shared" si="1"/>
        <v>2024-25</v>
      </c>
      <c r="K24" s="281" t="str">
        <f t="shared" si="1"/>
        <v>2025-26</v>
      </c>
      <c r="L24" s="281" t="str">
        <f t="shared" si="1"/>
        <v>2026-27</v>
      </c>
      <c r="M24" s="281" t="str">
        <f t="shared" si="1"/>
        <v>2027-28</v>
      </c>
      <c r="N24" s="281" t="str">
        <f t="shared" si="1"/>
        <v>2028-29</v>
      </c>
      <c r="O24" s="281" t="str">
        <f t="shared" si="1"/>
        <v>2029-30</v>
      </c>
      <c r="P24" s="281" t="str">
        <f t="shared" si="1"/>
        <v>2030-31</v>
      </c>
      <c r="Q24" s="281" t="str">
        <f t="shared" si="1"/>
        <v>2031-32</v>
      </c>
      <c r="R24" s="281" t="str">
        <f t="shared" si="1"/>
        <v>2032-33</v>
      </c>
      <c r="S24" s="281" t="str">
        <f t="shared" si="1"/>
        <v>2033-34</v>
      </c>
      <c r="T24" s="281" t="str">
        <f t="shared" si="1"/>
        <v>2034-35</v>
      </c>
      <c r="U24" s="281" t="str">
        <f t="shared" si="1"/>
        <v>2035-36</v>
      </c>
      <c r="V24" s="281" t="str">
        <f t="shared" si="1"/>
        <v>2036-37</v>
      </c>
      <c r="W24" s="281" t="str">
        <f t="shared" si="1"/>
        <v>2037-38</v>
      </c>
      <c r="X24" s="281" t="str">
        <f t="shared" si="1"/>
        <v>2038-39</v>
      </c>
      <c r="Y24" s="281" t="str">
        <f t="shared" si="1"/>
        <v>2039-40</v>
      </c>
      <c r="Z24" s="154"/>
    </row>
    <row r="25" spans="1:26" ht="15" thickBot="1" x14ac:dyDescent="0.25">
      <c r="A25" s="154"/>
      <c r="B25" s="283" t="s">
        <v>345</v>
      </c>
      <c r="C25" s="172">
        <v>13334.487869647601</v>
      </c>
      <c r="D25" s="172">
        <v>13209.1113638195</v>
      </c>
      <c r="E25" s="172">
        <v>13059.595835427799</v>
      </c>
      <c r="F25" s="172">
        <v>13106.832713505</v>
      </c>
      <c r="G25" s="172">
        <v>13073.857138940301</v>
      </c>
      <c r="H25" s="172">
        <v>12996.8662177682</v>
      </c>
      <c r="I25" s="172">
        <v>12911.0921754429</v>
      </c>
      <c r="J25" s="172">
        <v>13029.116989006199</v>
      </c>
      <c r="K25" s="172">
        <v>13190.2085148156</v>
      </c>
      <c r="L25" s="172">
        <v>13298.1131279375</v>
      </c>
      <c r="M25" s="172">
        <v>13315.854423921501</v>
      </c>
      <c r="N25" s="172">
        <v>12870.841349055299</v>
      </c>
      <c r="O25" s="172">
        <v>12662.1065269999</v>
      </c>
      <c r="P25" s="172">
        <v>12320.453548867001</v>
      </c>
      <c r="Q25" s="172">
        <v>12082.5050157227</v>
      </c>
      <c r="R25" s="172">
        <v>11753.611120646799</v>
      </c>
      <c r="S25" s="172">
        <v>11765.635915631499</v>
      </c>
      <c r="T25" s="172">
        <v>11884.026187051801</v>
      </c>
      <c r="U25" s="172">
        <v>11886.1006624899</v>
      </c>
      <c r="V25" s="172">
        <v>11968.786988005601</v>
      </c>
      <c r="W25" s="172">
        <v>11976.169252814299</v>
      </c>
      <c r="X25" s="172">
        <v>11983.7152758873</v>
      </c>
      <c r="Y25" s="172">
        <v>11991.533514700701</v>
      </c>
      <c r="Z25" s="154"/>
    </row>
    <row r="26" spans="1:26" ht="15" thickBot="1" x14ac:dyDescent="0.25">
      <c r="A26" s="154"/>
      <c r="B26" s="283" t="s">
        <v>765</v>
      </c>
      <c r="C26" s="173">
        <v>9101.8442072817197</v>
      </c>
      <c r="D26" s="173">
        <v>8925.8658026434005</v>
      </c>
      <c r="E26" s="173">
        <v>8707.8360504275806</v>
      </c>
      <c r="F26" s="173">
        <v>8840.8506102180509</v>
      </c>
      <c r="G26" s="173">
        <v>8878.9916247288402</v>
      </c>
      <c r="H26" s="173">
        <v>8999.5593719822991</v>
      </c>
      <c r="I26" s="173">
        <v>8999.4074687522098</v>
      </c>
      <c r="J26" s="173">
        <v>8726.0108688785404</v>
      </c>
      <c r="K26" s="173">
        <v>8754.2352084430095</v>
      </c>
      <c r="L26" s="173">
        <v>8983.1604616341101</v>
      </c>
      <c r="M26" s="173">
        <v>9017.7186330684999</v>
      </c>
      <c r="N26" s="173">
        <v>9061.5495333562703</v>
      </c>
      <c r="O26" s="173">
        <v>9031.4207466759908</v>
      </c>
      <c r="P26" s="173">
        <v>8796.4306848662909</v>
      </c>
      <c r="Q26" s="173">
        <v>8464.7567211738206</v>
      </c>
      <c r="R26" s="173">
        <v>8328.7628652796793</v>
      </c>
      <c r="S26" s="173">
        <v>8064.2702805377703</v>
      </c>
      <c r="T26" s="173">
        <v>7947.1860681649296</v>
      </c>
      <c r="U26" s="173">
        <v>7863.9063934222404</v>
      </c>
      <c r="V26" s="173">
        <v>7564.4814308878604</v>
      </c>
      <c r="W26" s="173">
        <v>7567.4486495064102</v>
      </c>
      <c r="X26" s="173">
        <v>7570.5586883953602</v>
      </c>
      <c r="Y26" s="173">
        <v>7573.8777743977798</v>
      </c>
      <c r="Z26" s="154"/>
    </row>
    <row r="27" spans="1:26" ht="15" thickBot="1" x14ac:dyDescent="0.25">
      <c r="A27" s="154"/>
      <c r="B27" s="283" t="s">
        <v>346</v>
      </c>
      <c r="C27" s="172">
        <v>3039.1052429800902</v>
      </c>
      <c r="D27" s="172">
        <v>2834.9610816954601</v>
      </c>
      <c r="E27" s="172">
        <v>2865.81869553354</v>
      </c>
      <c r="F27" s="172">
        <v>2794.4964430126602</v>
      </c>
      <c r="G27" s="172">
        <v>2776.4859316491202</v>
      </c>
      <c r="H27" s="172">
        <v>2751.60425287108</v>
      </c>
      <c r="I27" s="172">
        <v>2709.1543400066198</v>
      </c>
      <c r="J27" s="172">
        <v>2797.5940429090601</v>
      </c>
      <c r="K27" s="172">
        <v>2772.7478064903798</v>
      </c>
      <c r="L27" s="172">
        <v>2733.1339626759</v>
      </c>
      <c r="M27" s="172">
        <v>2748.0397667126199</v>
      </c>
      <c r="N27" s="172">
        <v>2708.2848469875798</v>
      </c>
      <c r="O27" s="172">
        <v>2756.60899368737</v>
      </c>
      <c r="P27" s="172">
        <v>2768.1430285332999</v>
      </c>
      <c r="Q27" s="172">
        <v>2748.9724498709202</v>
      </c>
      <c r="R27" s="172">
        <v>2661.66508361362</v>
      </c>
      <c r="S27" s="172">
        <v>2601.83778005248</v>
      </c>
      <c r="T27" s="172">
        <v>2596.0468922661098</v>
      </c>
      <c r="U27" s="172">
        <v>2639.7952874621201</v>
      </c>
      <c r="V27" s="172">
        <v>2644.2339413403902</v>
      </c>
      <c r="W27" s="172">
        <v>2645.36482963763</v>
      </c>
      <c r="X27" s="172">
        <v>2646.6094623220401</v>
      </c>
      <c r="Y27" s="172">
        <v>2647.8993094958701</v>
      </c>
      <c r="Z27" s="154"/>
    </row>
    <row r="28" spans="1:26" ht="15" thickBot="1" x14ac:dyDescent="0.25">
      <c r="A28" s="154"/>
      <c r="B28" s="283" t="s">
        <v>578</v>
      </c>
      <c r="C28" s="173">
        <v>1723.8293373142001</v>
      </c>
      <c r="D28" s="173">
        <v>1732.5957226749699</v>
      </c>
      <c r="E28" s="173">
        <v>1678.5033721510999</v>
      </c>
      <c r="F28" s="173">
        <v>1663.3453686022399</v>
      </c>
      <c r="G28" s="173">
        <v>1640.30434527074</v>
      </c>
      <c r="H28" s="173">
        <v>1641.3898293443101</v>
      </c>
      <c r="I28" s="173">
        <v>1638.11465581831</v>
      </c>
      <c r="J28" s="173">
        <v>1636.43045434805</v>
      </c>
      <c r="K28" s="173">
        <v>1646.0551959310301</v>
      </c>
      <c r="L28" s="173">
        <v>1658.55483791503</v>
      </c>
      <c r="M28" s="173">
        <v>1656.6263274082901</v>
      </c>
      <c r="N28" s="173">
        <v>1662.68061082178</v>
      </c>
      <c r="O28" s="173">
        <v>1660.3135584952799</v>
      </c>
      <c r="P28" s="173">
        <v>1660.5593377884099</v>
      </c>
      <c r="Q28" s="173">
        <v>1654.0398372208899</v>
      </c>
      <c r="R28" s="173">
        <v>1635.67379256906</v>
      </c>
      <c r="S28" s="173">
        <v>1577.0254619483301</v>
      </c>
      <c r="T28" s="173">
        <v>1544.8178968125301</v>
      </c>
      <c r="U28" s="173">
        <v>1523.7835145659801</v>
      </c>
      <c r="V28" s="173">
        <v>1501.5738520494499</v>
      </c>
      <c r="W28" s="173">
        <v>1501.5414003707001</v>
      </c>
      <c r="X28" s="173">
        <v>1501.5257231825501</v>
      </c>
      <c r="Y28" s="173">
        <v>1501.55800905969</v>
      </c>
      <c r="Z28" s="154"/>
    </row>
    <row r="29" spans="1:26" ht="15" thickBot="1" x14ac:dyDescent="0.25">
      <c r="A29" s="154"/>
      <c r="B29" s="283" t="s">
        <v>766</v>
      </c>
      <c r="C29" s="172">
        <v>9083.0168920796496</v>
      </c>
      <c r="D29" s="172">
        <v>8960.4003029729993</v>
      </c>
      <c r="E29" s="172">
        <v>8939.1911351332892</v>
      </c>
      <c r="F29" s="172">
        <v>8862.9841728003594</v>
      </c>
      <c r="G29" s="172">
        <v>8632.08761436848</v>
      </c>
      <c r="H29" s="172">
        <v>8259.2455336844505</v>
      </c>
      <c r="I29" s="172">
        <v>8486.2585194306594</v>
      </c>
      <c r="J29" s="172">
        <v>8521.4025763682093</v>
      </c>
      <c r="K29" s="172">
        <v>8580.2522440689499</v>
      </c>
      <c r="L29" s="172">
        <v>8646.3326762030792</v>
      </c>
      <c r="M29" s="172">
        <v>8603.9695217218505</v>
      </c>
      <c r="N29" s="172">
        <v>8706.6445332353596</v>
      </c>
      <c r="O29" s="172">
        <v>8742.66112110426</v>
      </c>
      <c r="P29" s="172">
        <v>8814.7275976830497</v>
      </c>
      <c r="Q29" s="172">
        <v>8752.7497674835395</v>
      </c>
      <c r="R29" s="172">
        <v>8713.2768705760609</v>
      </c>
      <c r="S29" s="172">
        <v>8389.0928708431493</v>
      </c>
      <c r="T29" s="172">
        <v>8317.2194474961107</v>
      </c>
      <c r="U29" s="172">
        <v>8444.9189108067494</v>
      </c>
      <c r="V29" s="172">
        <v>8364.0017798722092</v>
      </c>
      <c r="W29" s="172">
        <v>8366.7769285820996</v>
      </c>
      <c r="X29" s="172">
        <v>8369.6354515937091</v>
      </c>
      <c r="Y29" s="172">
        <v>8372.6410632288298</v>
      </c>
      <c r="Z29" s="154"/>
    </row>
    <row r="30" spans="1:26" x14ac:dyDescent="0.2">
      <c r="A30" s="154"/>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row>
    <row r="31" spans="1:26" ht="17.25" thickBot="1" x14ac:dyDescent="0.3">
      <c r="A31" s="154"/>
      <c r="B31" s="287" t="s">
        <v>1152</v>
      </c>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spans="1:26" ht="13.5" thickTop="1" x14ac:dyDescent="0.2">
      <c r="A32" s="154"/>
      <c r="B32" s="154"/>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spans="1:26" ht="15" thickBot="1" x14ac:dyDescent="0.25">
      <c r="A33" s="154"/>
      <c r="B33" s="288" t="s">
        <v>290</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spans="1:26" ht="33" customHeight="1" thickBot="1" x14ac:dyDescent="0.25">
      <c r="A34" s="154"/>
      <c r="B34" s="281"/>
      <c r="C34" s="281" t="str">
        <f t="shared" ref="C34:Y34" si="2">C24</f>
        <v>2017-18</v>
      </c>
      <c r="D34" s="281" t="str">
        <f t="shared" si="2"/>
        <v>2018-19</v>
      </c>
      <c r="E34" s="281" t="str">
        <f t="shared" si="2"/>
        <v>2019-20</v>
      </c>
      <c r="F34" s="281" t="str">
        <f t="shared" si="2"/>
        <v>2020-21</v>
      </c>
      <c r="G34" s="281" t="str">
        <f t="shared" si="2"/>
        <v>2021-22</v>
      </c>
      <c r="H34" s="281" t="str">
        <f t="shared" si="2"/>
        <v>2022-23</v>
      </c>
      <c r="I34" s="281" t="str">
        <f t="shared" si="2"/>
        <v>2023-24</v>
      </c>
      <c r="J34" s="281" t="str">
        <f t="shared" si="2"/>
        <v>2024-25</v>
      </c>
      <c r="K34" s="281" t="str">
        <f t="shared" si="2"/>
        <v>2025-26</v>
      </c>
      <c r="L34" s="281" t="str">
        <f t="shared" si="2"/>
        <v>2026-27</v>
      </c>
      <c r="M34" s="281" t="str">
        <f t="shared" si="2"/>
        <v>2027-28</v>
      </c>
      <c r="N34" s="281" t="str">
        <f t="shared" si="2"/>
        <v>2028-29</v>
      </c>
      <c r="O34" s="281" t="str">
        <f t="shared" si="2"/>
        <v>2029-30</v>
      </c>
      <c r="P34" s="281" t="str">
        <f t="shared" si="2"/>
        <v>2030-31</v>
      </c>
      <c r="Q34" s="281" t="str">
        <f t="shared" si="2"/>
        <v>2031-32</v>
      </c>
      <c r="R34" s="281" t="str">
        <f t="shared" si="2"/>
        <v>2032-33</v>
      </c>
      <c r="S34" s="281" t="str">
        <f t="shared" si="2"/>
        <v>2033-34</v>
      </c>
      <c r="T34" s="281" t="str">
        <f t="shared" si="2"/>
        <v>2034-35</v>
      </c>
      <c r="U34" s="281" t="str">
        <f t="shared" si="2"/>
        <v>2035-36</v>
      </c>
      <c r="V34" s="281" t="str">
        <f t="shared" si="2"/>
        <v>2036-37</v>
      </c>
      <c r="W34" s="281" t="str">
        <f t="shared" si="2"/>
        <v>2037-38</v>
      </c>
      <c r="X34" s="281" t="str">
        <f t="shared" si="2"/>
        <v>2038-39</v>
      </c>
      <c r="Y34" s="281" t="str">
        <f t="shared" si="2"/>
        <v>2039-40</v>
      </c>
      <c r="Z34" s="154"/>
    </row>
    <row r="35" spans="1:26" ht="15" thickBot="1" x14ac:dyDescent="0.25">
      <c r="A35" s="154"/>
      <c r="B35" s="283" t="s">
        <v>345</v>
      </c>
      <c r="C35" s="172">
        <v>13289.745024243966</v>
      </c>
      <c r="D35" s="172">
        <v>13138.598590311547</v>
      </c>
      <c r="E35" s="172">
        <v>12916.959632703149</v>
      </c>
      <c r="F35" s="172">
        <v>12817.527799184334</v>
      </c>
      <c r="G35" s="172">
        <v>12880.966023458694</v>
      </c>
      <c r="H35" s="172">
        <v>12718.135375345726</v>
      </c>
      <c r="I35" s="172">
        <v>12803.958844966906</v>
      </c>
      <c r="J35" s="172">
        <v>12804.757614799351</v>
      </c>
      <c r="K35" s="172">
        <v>12702.684148150833</v>
      </c>
      <c r="L35" s="172">
        <v>12828.279465602176</v>
      </c>
      <c r="M35" s="172">
        <v>12941.774155070887</v>
      </c>
      <c r="N35" s="172">
        <v>12992.298821459219</v>
      </c>
      <c r="O35" s="172">
        <v>12993.40854448599</v>
      </c>
      <c r="P35" s="172">
        <v>12905.631589692544</v>
      </c>
      <c r="Q35" s="172">
        <v>12725.918697363431</v>
      </c>
      <c r="R35" s="172">
        <v>13035.304144757803</v>
      </c>
      <c r="S35" s="172">
        <v>12945.744627075603</v>
      </c>
      <c r="T35" s="172">
        <v>13119.761665588167</v>
      </c>
      <c r="U35" s="172">
        <v>13239.344072662394</v>
      </c>
      <c r="V35" s="172">
        <v>13034.359456170176</v>
      </c>
      <c r="W35" s="172">
        <v>13046.018038275432</v>
      </c>
      <c r="X35" s="172">
        <v>13058.096112397465</v>
      </c>
      <c r="Y35" s="172">
        <v>13070.923943918284</v>
      </c>
      <c r="Z35" s="154"/>
    </row>
    <row r="36" spans="1:26" ht="15" thickBot="1" x14ac:dyDescent="0.25">
      <c r="A36" s="154"/>
      <c r="B36" s="283" t="s">
        <v>765</v>
      </c>
      <c r="C36" s="173">
        <v>8927.1342156209339</v>
      </c>
      <c r="D36" s="173">
        <v>8887.4190393171357</v>
      </c>
      <c r="E36" s="173">
        <v>8807.3621062691491</v>
      </c>
      <c r="F36" s="173">
        <v>8980.3169280152051</v>
      </c>
      <c r="G36" s="173">
        <v>8916.7790693743846</v>
      </c>
      <c r="H36" s="173">
        <v>8982.3512873282616</v>
      </c>
      <c r="I36" s="173">
        <v>9113.6557253629198</v>
      </c>
      <c r="J36" s="173">
        <v>8996.0867080156222</v>
      </c>
      <c r="K36" s="173">
        <v>9255.2020892439377</v>
      </c>
      <c r="L36" s="173">
        <v>9383.7118958293759</v>
      </c>
      <c r="M36" s="173">
        <v>9320.4944454748038</v>
      </c>
      <c r="N36" s="173">
        <v>9435.4666705950203</v>
      </c>
      <c r="O36" s="173">
        <v>9389.5541532979532</v>
      </c>
      <c r="P36" s="173">
        <v>9349.3307331236792</v>
      </c>
      <c r="Q36" s="173">
        <v>9429.5742873491545</v>
      </c>
      <c r="R36" s="173">
        <v>9442.6513100869724</v>
      </c>
      <c r="S36" s="173">
        <v>9439.7344467328439</v>
      </c>
      <c r="T36" s="173">
        <v>9638.6851640110599</v>
      </c>
      <c r="U36" s="173">
        <v>9695.3619362486479</v>
      </c>
      <c r="V36" s="173">
        <v>9608.6304038309263</v>
      </c>
      <c r="W36" s="173">
        <v>9617.0193318509591</v>
      </c>
      <c r="X36" s="173">
        <v>9625.7951489825064</v>
      </c>
      <c r="Y36" s="173">
        <v>9635.1783167089761</v>
      </c>
      <c r="Z36" s="154"/>
    </row>
    <row r="37" spans="1:26" ht="15" thickBot="1" x14ac:dyDescent="0.25">
      <c r="A37" s="154"/>
      <c r="B37" s="283" t="s">
        <v>346</v>
      </c>
      <c r="C37" s="172">
        <v>2877.9376694904581</v>
      </c>
      <c r="D37" s="172">
        <v>2828.5092708968396</v>
      </c>
      <c r="E37" s="172">
        <v>2862.7699898511869</v>
      </c>
      <c r="F37" s="172">
        <v>2794.6910139306096</v>
      </c>
      <c r="G37" s="172">
        <v>2770.6920628348289</v>
      </c>
      <c r="H37" s="172">
        <v>2738.9885474911921</v>
      </c>
      <c r="I37" s="172">
        <v>2718.9279291492912</v>
      </c>
      <c r="J37" s="172">
        <v>2759.0582009281829</v>
      </c>
      <c r="K37" s="172">
        <v>2771.7531570763836</v>
      </c>
      <c r="L37" s="172">
        <v>2740.1112547553598</v>
      </c>
      <c r="M37" s="172">
        <v>2745.6351696256957</v>
      </c>
      <c r="N37" s="172">
        <v>2681.7287502014501</v>
      </c>
      <c r="O37" s="172">
        <v>2675.2844646927938</v>
      </c>
      <c r="P37" s="172">
        <v>2700.4395710042363</v>
      </c>
      <c r="Q37" s="172">
        <v>2704.4055279448708</v>
      </c>
      <c r="R37" s="172">
        <v>2694.1637439437027</v>
      </c>
      <c r="S37" s="172">
        <v>2675.8196224514718</v>
      </c>
      <c r="T37" s="172">
        <v>2670.4280949690283</v>
      </c>
      <c r="U37" s="172">
        <v>2689.2054262536976</v>
      </c>
      <c r="V37" s="172">
        <v>2712.5187210775875</v>
      </c>
      <c r="W37" s="172">
        <v>2714.5030454915436</v>
      </c>
      <c r="X37" s="172">
        <v>2716.5674100090637</v>
      </c>
      <c r="Y37" s="172">
        <v>2718.7613907696705</v>
      </c>
      <c r="Z37" s="154"/>
    </row>
    <row r="38" spans="1:26" ht="15" thickBot="1" x14ac:dyDescent="0.25">
      <c r="A38" s="154"/>
      <c r="B38" s="283" t="s">
        <v>578</v>
      </c>
      <c r="C38" s="173">
        <v>1760.7670730915877</v>
      </c>
      <c r="D38" s="173">
        <v>1767.736829163048</v>
      </c>
      <c r="E38" s="173">
        <v>1759.6949473469192</v>
      </c>
      <c r="F38" s="173">
        <v>1751.5713509963616</v>
      </c>
      <c r="G38" s="173">
        <v>1695.178659315616</v>
      </c>
      <c r="H38" s="173">
        <v>1692.5172297988754</v>
      </c>
      <c r="I38" s="173">
        <v>1688.4564146800435</v>
      </c>
      <c r="J38" s="173">
        <v>1691.5806775032731</v>
      </c>
      <c r="K38" s="173">
        <v>1701.2725232564187</v>
      </c>
      <c r="L38" s="173">
        <v>1712.3249397774591</v>
      </c>
      <c r="M38" s="173">
        <v>1719.8883837219771</v>
      </c>
      <c r="N38" s="173">
        <v>1728.8375797979252</v>
      </c>
      <c r="O38" s="173">
        <v>1728.6123409809352</v>
      </c>
      <c r="P38" s="173">
        <v>1724.2373445152323</v>
      </c>
      <c r="Q38" s="173">
        <v>1721.140765170396</v>
      </c>
      <c r="R38" s="173">
        <v>1714.5293977637714</v>
      </c>
      <c r="S38" s="173">
        <v>1723.7131885151912</v>
      </c>
      <c r="T38" s="173">
        <v>1729.6257622343669</v>
      </c>
      <c r="U38" s="173">
        <v>1736.7720145106036</v>
      </c>
      <c r="V38" s="173">
        <v>1738.9210355412067</v>
      </c>
      <c r="W38" s="173">
        <v>1739.4074679855141</v>
      </c>
      <c r="X38" s="173">
        <v>1739.9143245868404</v>
      </c>
      <c r="Y38" s="173">
        <v>1740.4571691262936</v>
      </c>
      <c r="Z38" s="154"/>
    </row>
    <row r="39" spans="1:26" ht="15" thickBot="1" x14ac:dyDescent="0.25">
      <c r="A39" s="154"/>
      <c r="B39" s="283" t="s">
        <v>766</v>
      </c>
      <c r="C39" s="172">
        <v>8989.5587983002442</v>
      </c>
      <c r="D39" s="172">
        <v>8986.7446014973666</v>
      </c>
      <c r="E39" s="172">
        <v>8877.9770509214541</v>
      </c>
      <c r="F39" s="172">
        <v>8757.0331130178565</v>
      </c>
      <c r="G39" s="172">
        <v>8868.7131460036017</v>
      </c>
      <c r="H39" s="172">
        <v>8769.7304983858394</v>
      </c>
      <c r="I39" s="172">
        <v>8875.5859017291441</v>
      </c>
      <c r="J39" s="172">
        <v>8992.7449768563038</v>
      </c>
      <c r="K39" s="172">
        <v>9004.8759861655199</v>
      </c>
      <c r="L39" s="172">
        <v>9048.1677645662512</v>
      </c>
      <c r="M39" s="172">
        <v>9111.9604536057741</v>
      </c>
      <c r="N39" s="172">
        <v>8938.0199658840811</v>
      </c>
      <c r="O39" s="172">
        <v>9076.4022354940025</v>
      </c>
      <c r="P39" s="172">
        <v>9134.1409686256975</v>
      </c>
      <c r="Q39" s="172">
        <v>9107.5948927781028</v>
      </c>
      <c r="R39" s="172">
        <v>9139.0833002130785</v>
      </c>
      <c r="S39" s="172">
        <v>9067.8984070647421</v>
      </c>
      <c r="T39" s="172">
        <v>9158.4876336296438</v>
      </c>
      <c r="U39" s="172">
        <v>9350.8229607717112</v>
      </c>
      <c r="V39" s="172">
        <v>9373.7002833972874</v>
      </c>
      <c r="W39" s="172">
        <v>9380.0402618032913</v>
      </c>
      <c r="X39" s="172">
        <v>9386.5860410426212</v>
      </c>
      <c r="Y39" s="172">
        <v>9393.5454200231889</v>
      </c>
      <c r="Z39" s="154"/>
    </row>
    <row r="40" spans="1:26" x14ac:dyDescent="0.2">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spans="1:26" ht="15" thickBot="1" x14ac:dyDescent="0.25">
      <c r="A41" s="154"/>
      <c r="B41" s="288" t="s">
        <v>277</v>
      </c>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row>
    <row r="42" spans="1:26" ht="33" customHeight="1" thickBot="1" x14ac:dyDescent="0.25">
      <c r="A42" s="154"/>
      <c r="B42" s="281"/>
      <c r="C42" s="281" t="str">
        <f>C34</f>
        <v>2017-18</v>
      </c>
      <c r="D42" s="281" t="str">
        <f t="shared" ref="D42:Y42" si="3">D34</f>
        <v>2018-19</v>
      </c>
      <c r="E42" s="281" t="str">
        <f t="shared" si="3"/>
        <v>2019-20</v>
      </c>
      <c r="F42" s="281" t="str">
        <f t="shared" si="3"/>
        <v>2020-21</v>
      </c>
      <c r="G42" s="281" t="str">
        <f t="shared" si="3"/>
        <v>2021-22</v>
      </c>
      <c r="H42" s="281" t="str">
        <f t="shared" si="3"/>
        <v>2022-23</v>
      </c>
      <c r="I42" s="281" t="str">
        <f t="shared" si="3"/>
        <v>2023-24</v>
      </c>
      <c r="J42" s="281" t="str">
        <f t="shared" si="3"/>
        <v>2024-25</v>
      </c>
      <c r="K42" s="281" t="str">
        <f t="shared" si="3"/>
        <v>2025-26</v>
      </c>
      <c r="L42" s="281" t="str">
        <f t="shared" si="3"/>
        <v>2026-27</v>
      </c>
      <c r="M42" s="281" t="str">
        <f t="shared" si="3"/>
        <v>2027-28</v>
      </c>
      <c r="N42" s="281" t="str">
        <f t="shared" si="3"/>
        <v>2028-29</v>
      </c>
      <c r="O42" s="281" t="str">
        <f t="shared" si="3"/>
        <v>2029-30</v>
      </c>
      <c r="P42" s="281" t="str">
        <f t="shared" si="3"/>
        <v>2030-31</v>
      </c>
      <c r="Q42" s="281" t="str">
        <f t="shared" si="3"/>
        <v>2031-32</v>
      </c>
      <c r="R42" s="281" t="str">
        <f t="shared" si="3"/>
        <v>2032-33</v>
      </c>
      <c r="S42" s="281" t="str">
        <f t="shared" si="3"/>
        <v>2033-34</v>
      </c>
      <c r="T42" s="281" t="str">
        <f t="shared" si="3"/>
        <v>2034-35</v>
      </c>
      <c r="U42" s="281" t="str">
        <f t="shared" si="3"/>
        <v>2035-36</v>
      </c>
      <c r="V42" s="281" t="str">
        <f t="shared" si="3"/>
        <v>2036-37</v>
      </c>
      <c r="W42" s="281" t="str">
        <f t="shared" si="3"/>
        <v>2037-38</v>
      </c>
      <c r="X42" s="281" t="str">
        <f t="shared" si="3"/>
        <v>2038-39</v>
      </c>
      <c r="Y42" s="281" t="str">
        <f t="shared" si="3"/>
        <v>2039-40</v>
      </c>
      <c r="Z42" s="154"/>
    </row>
    <row r="43" spans="1:26" ht="15" thickBot="1" x14ac:dyDescent="0.25">
      <c r="A43" s="154"/>
      <c r="B43" s="283" t="s">
        <v>345</v>
      </c>
      <c r="C43" s="172">
        <v>13417.508365461954</v>
      </c>
      <c r="D43" s="172">
        <v>13335.293277431996</v>
      </c>
      <c r="E43" s="172">
        <v>13134.714544521594</v>
      </c>
      <c r="F43" s="172">
        <v>13047.775488290319</v>
      </c>
      <c r="G43" s="172">
        <v>13218.2178811132</v>
      </c>
      <c r="H43" s="172">
        <v>13079.426592857903</v>
      </c>
      <c r="I43" s="172">
        <v>13307.314756069372</v>
      </c>
      <c r="J43" s="172">
        <v>13338.670653982066</v>
      </c>
      <c r="K43" s="172">
        <v>13208.26711066481</v>
      </c>
      <c r="L43" s="172">
        <v>13465.736623327924</v>
      </c>
      <c r="M43" s="172">
        <v>13660.966217394875</v>
      </c>
      <c r="N43" s="172">
        <v>13674.938279434811</v>
      </c>
      <c r="O43" s="172">
        <v>13908.225953111756</v>
      </c>
      <c r="P43" s="172">
        <v>13862.368771385645</v>
      </c>
      <c r="Q43" s="172">
        <v>13933.315913128909</v>
      </c>
      <c r="R43" s="172">
        <v>14148.534733920274</v>
      </c>
      <c r="S43" s="172">
        <v>13969.902157074685</v>
      </c>
      <c r="T43" s="172">
        <v>14234.455829692773</v>
      </c>
      <c r="U43" s="172">
        <v>14497.201634329662</v>
      </c>
      <c r="V43" s="172">
        <v>14407.570288584668</v>
      </c>
      <c r="W43" s="172">
        <v>14427.453316189689</v>
      </c>
      <c r="X43" s="172">
        <v>14446.921671282764</v>
      </c>
      <c r="Y43" s="172">
        <v>14466.640333294983</v>
      </c>
      <c r="Z43" s="154"/>
    </row>
    <row r="44" spans="1:26" ht="15" thickBot="1" x14ac:dyDescent="0.25">
      <c r="A44" s="154"/>
      <c r="B44" s="283" t="s">
        <v>765</v>
      </c>
      <c r="C44" s="173">
        <v>9175.314544132425</v>
      </c>
      <c r="D44" s="173">
        <v>9055.502110271882</v>
      </c>
      <c r="E44" s="173">
        <v>8966.4310009896381</v>
      </c>
      <c r="F44" s="173">
        <v>9238.3769406945539</v>
      </c>
      <c r="G44" s="173">
        <v>9320.1544353010268</v>
      </c>
      <c r="H44" s="173">
        <v>9411.0562403968543</v>
      </c>
      <c r="I44" s="173">
        <v>9611.5640665273695</v>
      </c>
      <c r="J44" s="173">
        <v>9483.1064719183487</v>
      </c>
      <c r="K44" s="173">
        <v>9606.3482395841256</v>
      </c>
      <c r="L44" s="173">
        <v>9961.7813975845529</v>
      </c>
      <c r="M44" s="173">
        <v>9910.9893408078769</v>
      </c>
      <c r="N44" s="173">
        <v>10031.176333380517</v>
      </c>
      <c r="O44" s="173">
        <v>10109.037945049829</v>
      </c>
      <c r="P44" s="173">
        <v>10041.118188991522</v>
      </c>
      <c r="Q44" s="173">
        <v>10152.73592652478</v>
      </c>
      <c r="R44" s="173">
        <v>10163.928459282215</v>
      </c>
      <c r="S44" s="173">
        <v>10247.787246610693</v>
      </c>
      <c r="T44" s="173">
        <v>10455.076685723483</v>
      </c>
      <c r="U44" s="173">
        <v>10504.613241130126</v>
      </c>
      <c r="V44" s="173">
        <v>10383.941521577366</v>
      </c>
      <c r="W44" s="173">
        <v>10399.230502535484</v>
      </c>
      <c r="X44" s="173">
        <v>10414.352467087701</v>
      </c>
      <c r="Y44" s="173">
        <v>10429.756974137446</v>
      </c>
      <c r="Z44" s="154"/>
    </row>
    <row r="45" spans="1:26" ht="15" thickBot="1" x14ac:dyDescent="0.25">
      <c r="A45" s="154"/>
      <c r="B45" s="283" t="s">
        <v>346</v>
      </c>
      <c r="C45" s="172">
        <v>2950.1381650389944</v>
      </c>
      <c r="D45" s="172">
        <v>2890.0875513671058</v>
      </c>
      <c r="E45" s="172">
        <v>2921.7767962349117</v>
      </c>
      <c r="F45" s="172">
        <v>2860.8585248150334</v>
      </c>
      <c r="G45" s="172">
        <v>2847.5194709452894</v>
      </c>
      <c r="H45" s="172">
        <v>2819.6337530657247</v>
      </c>
      <c r="I45" s="172">
        <v>2799.992585626193</v>
      </c>
      <c r="J45" s="172">
        <v>2858.5634778415952</v>
      </c>
      <c r="K45" s="172">
        <v>2862.7350505107165</v>
      </c>
      <c r="L45" s="172">
        <v>2863.7556667472645</v>
      </c>
      <c r="M45" s="172">
        <v>2872.8036873196997</v>
      </c>
      <c r="N45" s="172">
        <v>2811.7032602009199</v>
      </c>
      <c r="O45" s="172">
        <v>2846.0712387521276</v>
      </c>
      <c r="P45" s="172">
        <v>2891.251448629369</v>
      </c>
      <c r="Q45" s="172">
        <v>2885.4536476047488</v>
      </c>
      <c r="R45" s="172">
        <v>2911.1420669657505</v>
      </c>
      <c r="S45" s="172">
        <v>2890.4176182559249</v>
      </c>
      <c r="T45" s="172">
        <v>2878.9519242758429</v>
      </c>
      <c r="U45" s="172">
        <v>2928.4234242040925</v>
      </c>
      <c r="V45" s="172">
        <v>2942.4154093041871</v>
      </c>
      <c r="W45" s="172">
        <v>2945.750971595221</v>
      </c>
      <c r="X45" s="172">
        <v>2949.0284533605504</v>
      </c>
      <c r="Y45" s="172">
        <v>2952.3554488425516</v>
      </c>
      <c r="Z45" s="154"/>
    </row>
    <row r="46" spans="1:26" ht="15" thickBot="1" x14ac:dyDescent="0.25">
      <c r="A46" s="154"/>
      <c r="B46" s="283" t="s">
        <v>578</v>
      </c>
      <c r="C46" s="173">
        <v>1804.4913992358761</v>
      </c>
      <c r="D46" s="173">
        <v>1802.3660764167894</v>
      </c>
      <c r="E46" s="173">
        <v>1805.091078456891</v>
      </c>
      <c r="F46" s="173">
        <v>1804.8922659417749</v>
      </c>
      <c r="G46" s="173">
        <v>1800.2398574621777</v>
      </c>
      <c r="H46" s="173">
        <v>1798.6801058579699</v>
      </c>
      <c r="I46" s="173">
        <v>1798.1625279608525</v>
      </c>
      <c r="J46" s="173">
        <v>1802.1966908696954</v>
      </c>
      <c r="K46" s="173">
        <v>1818.1323477397268</v>
      </c>
      <c r="L46" s="173">
        <v>1827.165087096721</v>
      </c>
      <c r="M46" s="173">
        <v>1839.8924924854134</v>
      </c>
      <c r="N46" s="173">
        <v>1849.0363541543718</v>
      </c>
      <c r="O46" s="173">
        <v>1855.3440268431948</v>
      </c>
      <c r="P46" s="173">
        <v>1866.4000871834014</v>
      </c>
      <c r="Q46" s="173">
        <v>1876.0331799365101</v>
      </c>
      <c r="R46" s="173">
        <v>1886.2628031214178</v>
      </c>
      <c r="S46" s="173">
        <v>1897.0652289003342</v>
      </c>
      <c r="T46" s="173">
        <v>1903.7975181106692</v>
      </c>
      <c r="U46" s="173">
        <v>1912.8345127765542</v>
      </c>
      <c r="V46" s="173">
        <v>1919.1624527547699</v>
      </c>
      <c r="W46" s="173">
        <v>1920.1165823520344</v>
      </c>
      <c r="X46" s="173">
        <v>1921.0532185202551</v>
      </c>
      <c r="Y46" s="173">
        <v>1922.0060514023585</v>
      </c>
      <c r="Z46" s="154"/>
    </row>
    <row r="47" spans="1:26" ht="15" thickBot="1" x14ac:dyDescent="0.25">
      <c r="A47" s="154"/>
      <c r="B47" s="283" t="s">
        <v>766</v>
      </c>
      <c r="C47" s="172">
        <v>9072.1012299319991</v>
      </c>
      <c r="D47" s="172">
        <v>9158.0623614975866</v>
      </c>
      <c r="E47" s="172">
        <v>9049.385950023121</v>
      </c>
      <c r="F47" s="172">
        <v>8904.839073549665</v>
      </c>
      <c r="G47" s="172">
        <v>9087.8940558379509</v>
      </c>
      <c r="H47" s="172">
        <v>8958.3445522166512</v>
      </c>
      <c r="I47" s="172">
        <v>9012.116307312639</v>
      </c>
      <c r="J47" s="172">
        <v>9271.9630844705516</v>
      </c>
      <c r="K47" s="172">
        <v>9234.969672964542</v>
      </c>
      <c r="L47" s="172">
        <v>9363.8475733642135</v>
      </c>
      <c r="M47" s="172">
        <v>9424.4042717177708</v>
      </c>
      <c r="N47" s="172">
        <v>9353.8674458359437</v>
      </c>
      <c r="O47" s="172">
        <v>9556.3322385925003</v>
      </c>
      <c r="P47" s="172">
        <v>9618.1179092048096</v>
      </c>
      <c r="Q47" s="172">
        <v>9572.0951757713774</v>
      </c>
      <c r="R47" s="172">
        <v>9684.5278579397182</v>
      </c>
      <c r="S47" s="172">
        <v>9597.2092312332788</v>
      </c>
      <c r="T47" s="172">
        <v>9729.8506579515979</v>
      </c>
      <c r="U47" s="172">
        <v>9969.5487855469546</v>
      </c>
      <c r="V47" s="172">
        <v>10060.946524696894</v>
      </c>
      <c r="W47" s="172">
        <v>10071.089624229486</v>
      </c>
      <c r="X47" s="172">
        <v>10080.981699876031</v>
      </c>
      <c r="Y47" s="172">
        <v>10091.041973101286</v>
      </c>
      <c r="Z47" s="154"/>
    </row>
    <row r="48" spans="1:26" x14ac:dyDescent="0.2">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spans="1:26" ht="15" thickBot="1" x14ac:dyDescent="0.25">
      <c r="A49" s="154"/>
      <c r="B49" s="288" t="s">
        <v>278</v>
      </c>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spans="1:26" ht="33" customHeight="1" thickBot="1" x14ac:dyDescent="0.25">
      <c r="A50" s="154"/>
      <c r="B50" s="281"/>
      <c r="C50" s="281" t="str">
        <f>C42</f>
        <v>2017-18</v>
      </c>
      <c r="D50" s="281" t="str">
        <f t="shared" ref="D50:Y50" si="4">D42</f>
        <v>2018-19</v>
      </c>
      <c r="E50" s="281" t="str">
        <f t="shared" si="4"/>
        <v>2019-20</v>
      </c>
      <c r="F50" s="281" t="str">
        <f t="shared" si="4"/>
        <v>2020-21</v>
      </c>
      <c r="G50" s="281" t="str">
        <f t="shared" si="4"/>
        <v>2021-22</v>
      </c>
      <c r="H50" s="281" t="str">
        <f t="shared" si="4"/>
        <v>2022-23</v>
      </c>
      <c r="I50" s="281" t="str">
        <f t="shared" si="4"/>
        <v>2023-24</v>
      </c>
      <c r="J50" s="281" t="str">
        <f t="shared" si="4"/>
        <v>2024-25</v>
      </c>
      <c r="K50" s="281" t="str">
        <f t="shared" si="4"/>
        <v>2025-26</v>
      </c>
      <c r="L50" s="281" t="str">
        <f t="shared" si="4"/>
        <v>2026-27</v>
      </c>
      <c r="M50" s="281" t="str">
        <f t="shared" si="4"/>
        <v>2027-28</v>
      </c>
      <c r="N50" s="281" t="str">
        <f t="shared" si="4"/>
        <v>2028-29</v>
      </c>
      <c r="O50" s="281" t="str">
        <f t="shared" si="4"/>
        <v>2029-30</v>
      </c>
      <c r="P50" s="281" t="str">
        <f t="shared" si="4"/>
        <v>2030-31</v>
      </c>
      <c r="Q50" s="281" t="str">
        <f t="shared" si="4"/>
        <v>2031-32</v>
      </c>
      <c r="R50" s="281" t="str">
        <f t="shared" si="4"/>
        <v>2032-33</v>
      </c>
      <c r="S50" s="281" t="str">
        <f t="shared" si="4"/>
        <v>2033-34</v>
      </c>
      <c r="T50" s="281" t="str">
        <f t="shared" si="4"/>
        <v>2034-35</v>
      </c>
      <c r="U50" s="281" t="str">
        <f t="shared" si="4"/>
        <v>2035-36</v>
      </c>
      <c r="V50" s="281" t="str">
        <f t="shared" si="4"/>
        <v>2036-37</v>
      </c>
      <c r="W50" s="281" t="str">
        <f t="shared" si="4"/>
        <v>2037-38</v>
      </c>
      <c r="X50" s="281" t="str">
        <f t="shared" si="4"/>
        <v>2038-39</v>
      </c>
      <c r="Y50" s="281" t="str">
        <f t="shared" si="4"/>
        <v>2039-40</v>
      </c>
      <c r="Z50" s="154"/>
    </row>
    <row r="51" spans="1:26" ht="15" thickBot="1" x14ac:dyDescent="0.25">
      <c r="A51" s="154"/>
      <c r="B51" s="283" t="s">
        <v>345</v>
      </c>
      <c r="C51" s="172">
        <v>12371.536077708273</v>
      </c>
      <c r="D51" s="172">
        <v>12311.797973788307</v>
      </c>
      <c r="E51" s="172">
        <v>12094.204465581255</v>
      </c>
      <c r="F51" s="172">
        <v>12034.02966306403</v>
      </c>
      <c r="G51" s="172">
        <v>12145.266331400431</v>
      </c>
      <c r="H51" s="172">
        <v>11930.799150625593</v>
      </c>
      <c r="I51" s="172">
        <v>12023.668794812798</v>
      </c>
      <c r="J51" s="172">
        <v>12010.305426927613</v>
      </c>
      <c r="K51" s="172">
        <v>11948.808531435081</v>
      </c>
      <c r="L51" s="172">
        <v>12138.686287180615</v>
      </c>
      <c r="M51" s="172">
        <v>12209.571540374409</v>
      </c>
      <c r="N51" s="172">
        <v>11802.404434480155</v>
      </c>
      <c r="O51" s="172">
        <v>11684.159136401653</v>
      </c>
      <c r="P51" s="172">
        <v>11074.593144591969</v>
      </c>
      <c r="Q51" s="172">
        <v>10842.47001032339</v>
      </c>
      <c r="R51" s="172">
        <v>10842.804918335178</v>
      </c>
      <c r="S51" s="172">
        <v>10695.201397349048</v>
      </c>
      <c r="T51" s="172">
        <v>10842.0410572933</v>
      </c>
      <c r="U51" s="172">
        <v>10835.951345073834</v>
      </c>
      <c r="V51" s="172">
        <v>10616.767583538818</v>
      </c>
      <c r="W51" s="172">
        <v>10630.073170587835</v>
      </c>
      <c r="X51" s="172">
        <v>10643.79824965363</v>
      </c>
      <c r="Y51" s="172">
        <v>10658.273086118208</v>
      </c>
      <c r="Z51" s="154"/>
    </row>
    <row r="52" spans="1:26" ht="15" thickBot="1" x14ac:dyDescent="0.25">
      <c r="A52" s="154"/>
      <c r="B52" s="283" t="s">
        <v>765</v>
      </c>
      <c r="C52" s="173">
        <v>8482.6484555246061</v>
      </c>
      <c r="D52" s="173">
        <v>8371.8235452592126</v>
      </c>
      <c r="E52" s="173">
        <v>8325.2691119592364</v>
      </c>
      <c r="F52" s="173">
        <v>8536.6376545544535</v>
      </c>
      <c r="G52" s="173">
        <v>8442.3844070241448</v>
      </c>
      <c r="H52" s="173">
        <v>8514.5699191604708</v>
      </c>
      <c r="I52" s="173">
        <v>8602.496211042615</v>
      </c>
      <c r="J52" s="173">
        <v>8562.1556134930197</v>
      </c>
      <c r="K52" s="173">
        <v>8699.7115217469855</v>
      </c>
      <c r="L52" s="173">
        <v>8832.8661516987886</v>
      </c>
      <c r="M52" s="173">
        <v>8737.0662517957262</v>
      </c>
      <c r="N52" s="173">
        <v>8693.3862136863518</v>
      </c>
      <c r="O52" s="173">
        <v>8515.6738638854986</v>
      </c>
      <c r="P52" s="173">
        <v>8446.9206390114723</v>
      </c>
      <c r="Q52" s="173">
        <v>8103.8132669992892</v>
      </c>
      <c r="R52" s="173">
        <v>7684.9523555509113</v>
      </c>
      <c r="S52" s="173">
        <v>7427.2762578915481</v>
      </c>
      <c r="T52" s="173">
        <v>7395.5121087758871</v>
      </c>
      <c r="U52" s="173">
        <v>7377.1077262094705</v>
      </c>
      <c r="V52" s="173">
        <v>7206.9327122686991</v>
      </c>
      <c r="W52" s="173">
        <v>7215.8854161233103</v>
      </c>
      <c r="X52" s="173">
        <v>7225.2250090894395</v>
      </c>
      <c r="Y52" s="173">
        <v>7235.1719526504903</v>
      </c>
      <c r="Z52" s="154"/>
    </row>
    <row r="53" spans="1:26" ht="15" thickBot="1" x14ac:dyDescent="0.25">
      <c r="A53" s="154"/>
      <c r="B53" s="283" t="s">
        <v>346</v>
      </c>
      <c r="C53" s="172">
        <v>2684.7159429697567</v>
      </c>
      <c r="D53" s="172">
        <v>2654.2430554395091</v>
      </c>
      <c r="E53" s="172">
        <v>2683.7168481412227</v>
      </c>
      <c r="F53" s="172">
        <v>2624.0056791011921</v>
      </c>
      <c r="G53" s="172">
        <v>2601.8000611931384</v>
      </c>
      <c r="H53" s="172">
        <v>2580.8972165992745</v>
      </c>
      <c r="I53" s="172">
        <v>2542.8787787000592</v>
      </c>
      <c r="J53" s="172">
        <v>2591.875144777453</v>
      </c>
      <c r="K53" s="172">
        <v>2596.0635652423425</v>
      </c>
      <c r="L53" s="172">
        <v>2583.4916244293827</v>
      </c>
      <c r="M53" s="172">
        <v>2593.7291972269541</v>
      </c>
      <c r="N53" s="172">
        <v>2556.4016996452342</v>
      </c>
      <c r="O53" s="172">
        <v>2568.9985358943914</v>
      </c>
      <c r="P53" s="172">
        <v>2586.5661739785428</v>
      </c>
      <c r="Q53" s="172">
        <v>2572.0359395650989</v>
      </c>
      <c r="R53" s="172">
        <v>2493.8918523887814</v>
      </c>
      <c r="S53" s="172">
        <v>2452.0175829819013</v>
      </c>
      <c r="T53" s="172">
        <v>2436.2832426100763</v>
      </c>
      <c r="U53" s="172">
        <v>2448.4782891637569</v>
      </c>
      <c r="V53" s="172">
        <v>2460.0372022707306</v>
      </c>
      <c r="W53" s="172">
        <v>2462.3387704011298</v>
      </c>
      <c r="X53" s="172">
        <v>2464.7203786350924</v>
      </c>
      <c r="Y53" s="172">
        <v>2467.2316031121418</v>
      </c>
      <c r="Z53" s="154"/>
    </row>
    <row r="54" spans="1:26" ht="15" thickBot="1" x14ac:dyDescent="0.25">
      <c r="A54" s="154"/>
      <c r="B54" s="283" t="s">
        <v>578</v>
      </c>
      <c r="C54" s="173">
        <v>1686.4715125908594</v>
      </c>
      <c r="D54" s="173">
        <v>1690.4352922731784</v>
      </c>
      <c r="E54" s="173">
        <v>1651.0955214601909</v>
      </c>
      <c r="F54" s="173">
        <v>1630.9665738792899</v>
      </c>
      <c r="G54" s="173">
        <v>1621.5376574336406</v>
      </c>
      <c r="H54" s="173">
        <v>1614.9302739906757</v>
      </c>
      <c r="I54" s="173">
        <v>1612.9825327728443</v>
      </c>
      <c r="J54" s="173">
        <v>1613.1116166747763</v>
      </c>
      <c r="K54" s="173">
        <v>1624.5019790140213</v>
      </c>
      <c r="L54" s="173">
        <v>1631.3517665761692</v>
      </c>
      <c r="M54" s="173">
        <v>1633.3994903274647</v>
      </c>
      <c r="N54" s="173">
        <v>1639.1012418515797</v>
      </c>
      <c r="O54" s="173">
        <v>1639.1043714293601</v>
      </c>
      <c r="P54" s="173">
        <v>1642.3210053366313</v>
      </c>
      <c r="Q54" s="173">
        <v>1633.4315916265614</v>
      </c>
      <c r="R54" s="173">
        <v>1613.1920846731869</v>
      </c>
      <c r="S54" s="173">
        <v>1557.7593210147229</v>
      </c>
      <c r="T54" s="173">
        <v>1529.4114328189587</v>
      </c>
      <c r="U54" s="173">
        <v>1503.1020687461046</v>
      </c>
      <c r="V54" s="173">
        <v>1488.1623168450149</v>
      </c>
      <c r="W54" s="173">
        <v>1488.3460802784646</v>
      </c>
      <c r="X54" s="173">
        <v>1488.5373212281904</v>
      </c>
      <c r="Y54" s="173">
        <v>1488.7403784850615</v>
      </c>
      <c r="Z54" s="154"/>
    </row>
    <row r="55" spans="1:26" ht="15" thickBot="1" x14ac:dyDescent="0.25">
      <c r="A55" s="154"/>
      <c r="B55" s="283" t="s">
        <v>766</v>
      </c>
      <c r="C55" s="172">
        <v>8427.328797248043</v>
      </c>
      <c r="D55" s="172">
        <v>8402.2998181337134</v>
      </c>
      <c r="E55" s="172">
        <v>8379.9667202347227</v>
      </c>
      <c r="F55" s="172">
        <v>8202.3231411904362</v>
      </c>
      <c r="G55" s="172">
        <v>8021.3720232368842</v>
      </c>
      <c r="H55" s="172">
        <v>7697.2841575643533</v>
      </c>
      <c r="I55" s="172">
        <v>7747.9931857692163</v>
      </c>
      <c r="J55" s="172">
        <v>7921.5573453504758</v>
      </c>
      <c r="K55" s="172">
        <v>7842.1487688037478</v>
      </c>
      <c r="L55" s="172">
        <v>7933.0648209522706</v>
      </c>
      <c r="M55" s="172">
        <v>8024.3864219198877</v>
      </c>
      <c r="N55" s="172">
        <v>7874.4899699708321</v>
      </c>
      <c r="O55" s="172">
        <v>8016.7868775030902</v>
      </c>
      <c r="P55" s="172">
        <v>8096.13167442742</v>
      </c>
      <c r="Q55" s="172">
        <v>7955.2406886944254</v>
      </c>
      <c r="R55" s="172">
        <v>7962.5724631739013</v>
      </c>
      <c r="S55" s="172">
        <v>7690.5259599602859</v>
      </c>
      <c r="T55" s="172">
        <v>7624.0149382493919</v>
      </c>
      <c r="U55" s="172">
        <v>7768.2809766803166</v>
      </c>
      <c r="V55" s="172">
        <v>7682.9371344717865</v>
      </c>
      <c r="W55" s="172">
        <v>7689.6983335444629</v>
      </c>
      <c r="X55" s="172">
        <v>7696.6653334504635</v>
      </c>
      <c r="Y55" s="172">
        <v>7704.0459330977037</v>
      </c>
      <c r="Z55" s="154"/>
    </row>
    <row r="56" spans="1:26" x14ac:dyDescent="0.2">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sheetData>
  <mergeCells count="2">
    <mergeCell ref="B5:E5"/>
    <mergeCell ref="B2:E2"/>
  </mergeCells>
  <pageMargins left="0.7" right="0.7" top="0.75" bottom="0.75" header="0.3" footer="0.3"/>
  <pageSetup paperSize="9" scale="37"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X28"/>
  <sheetViews>
    <sheetView zoomScaleNormal="100" workbookViewId="0"/>
  </sheetViews>
  <sheetFormatPr defaultColWidth="9" defaultRowHeight="12.75" x14ac:dyDescent="0.2"/>
  <cols>
    <col min="1" max="1" width="3.125" style="153" customWidth="1"/>
    <col min="2" max="2" width="13.25" style="153" customWidth="1"/>
    <col min="3" max="23" width="11.375" style="153" customWidth="1"/>
    <col min="24" max="16384" width="9" style="153"/>
  </cols>
  <sheetData>
    <row r="1" spans="1:24" ht="15" x14ac:dyDescent="0.25">
      <c r="A1" s="155"/>
      <c r="B1" s="154"/>
      <c r="C1" s="154"/>
      <c r="D1" s="154"/>
      <c r="E1" s="154"/>
      <c r="F1" s="154"/>
      <c r="G1" s="154"/>
      <c r="H1" s="154"/>
      <c r="I1" s="154"/>
      <c r="J1" s="154"/>
      <c r="K1" s="154"/>
      <c r="L1" s="154"/>
      <c r="M1" s="154"/>
      <c r="N1" s="154"/>
      <c r="O1" s="154"/>
      <c r="P1" s="154"/>
      <c r="Q1" s="154"/>
      <c r="R1" s="154"/>
      <c r="S1" s="154"/>
      <c r="T1" s="154"/>
      <c r="U1" s="154"/>
      <c r="V1" s="154"/>
      <c r="W1" s="154"/>
      <c r="X1" s="154"/>
    </row>
    <row r="2" spans="1:24" ht="20.25" thickBot="1" x14ac:dyDescent="0.35">
      <c r="A2" s="154"/>
      <c r="B2" s="340" t="s">
        <v>874</v>
      </c>
      <c r="C2" s="340"/>
      <c r="D2" s="340"/>
      <c r="E2" s="154"/>
      <c r="F2" s="154"/>
      <c r="G2" s="154"/>
      <c r="H2" s="154"/>
      <c r="I2" s="154"/>
      <c r="J2" s="154"/>
      <c r="K2" s="154"/>
      <c r="L2" s="154"/>
      <c r="M2" s="154"/>
      <c r="N2" s="154"/>
      <c r="O2" s="154"/>
      <c r="P2" s="154"/>
      <c r="Q2" s="154"/>
      <c r="R2" s="154"/>
      <c r="S2" s="154"/>
      <c r="T2" s="154"/>
      <c r="U2" s="154"/>
      <c r="V2" s="154"/>
      <c r="W2" s="154"/>
      <c r="X2" s="154"/>
    </row>
    <row r="3" spans="1:24" ht="13.5" thickTop="1" x14ac:dyDescent="0.2">
      <c r="A3" s="154"/>
      <c r="B3" s="60"/>
      <c r="C3" s="154"/>
      <c r="D3" s="154"/>
      <c r="E3" s="154"/>
      <c r="F3" s="154"/>
      <c r="G3" s="154"/>
      <c r="H3" s="154"/>
      <c r="I3" s="154"/>
      <c r="J3" s="154"/>
      <c r="K3" s="154"/>
      <c r="L3" s="154"/>
      <c r="M3" s="154"/>
      <c r="N3" s="154"/>
      <c r="O3" s="154"/>
      <c r="P3" s="154"/>
      <c r="Q3" s="154"/>
      <c r="R3" s="154"/>
      <c r="S3" s="154"/>
      <c r="T3" s="154"/>
      <c r="U3" s="154"/>
      <c r="V3" s="154"/>
      <c r="W3" s="154"/>
      <c r="X3" s="154"/>
    </row>
    <row r="4" spans="1:24" x14ac:dyDescent="0.2">
      <c r="A4" s="154"/>
      <c r="B4" s="154"/>
      <c r="C4" s="154"/>
      <c r="D4" s="154"/>
      <c r="E4" s="154"/>
      <c r="F4" s="154"/>
      <c r="G4" s="154"/>
      <c r="H4" s="154"/>
      <c r="I4" s="154"/>
      <c r="J4" s="154"/>
      <c r="K4" s="154"/>
      <c r="L4" s="154"/>
      <c r="M4" s="154"/>
      <c r="N4" s="154"/>
      <c r="O4" s="154"/>
      <c r="P4" s="154"/>
      <c r="Q4" s="154"/>
      <c r="R4" s="154"/>
      <c r="S4" s="154"/>
      <c r="T4" s="154"/>
      <c r="U4" s="154"/>
      <c r="V4" s="154"/>
      <c r="W4" s="154"/>
      <c r="X4" s="154"/>
    </row>
    <row r="5" spans="1:24" ht="15" thickBot="1" x14ac:dyDescent="0.25">
      <c r="A5" s="154"/>
      <c r="B5" s="288" t="s">
        <v>290</v>
      </c>
      <c r="C5" s="154"/>
      <c r="D5" s="154"/>
      <c r="E5" s="154"/>
      <c r="F5" s="154"/>
      <c r="G5" s="154"/>
      <c r="H5" s="154"/>
      <c r="I5" s="154"/>
      <c r="J5" s="154"/>
      <c r="K5" s="154"/>
      <c r="L5" s="154"/>
      <c r="M5" s="154"/>
      <c r="N5" s="154"/>
      <c r="O5" s="154"/>
      <c r="P5" s="154"/>
      <c r="Q5" s="154"/>
      <c r="R5" s="154"/>
      <c r="S5" s="154"/>
      <c r="T5" s="154"/>
      <c r="U5" s="154"/>
      <c r="V5" s="154"/>
      <c r="W5" s="154"/>
      <c r="X5" s="154"/>
    </row>
    <row r="6" spans="1:24" ht="33" customHeight="1" thickBot="1" x14ac:dyDescent="0.25">
      <c r="A6" s="154"/>
      <c r="B6" s="281"/>
      <c r="C6" s="281" t="s">
        <v>9</v>
      </c>
      <c r="D6" s="281" t="s">
        <v>10</v>
      </c>
      <c r="E6" s="281" t="s">
        <v>11</v>
      </c>
      <c r="F6" s="281" t="s">
        <v>12</v>
      </c>
      <c r="G6" s="281" t="s">
        <v>13</v>
      </c>
      <c r="H6" s="281" t="s">
        <v>14</v>
      </c>
      <c r="I6" s="281" t="s">
        <v>15</v>
      </c>
      <c r="J6" s="281" t="s">
        <v>16</v>
      </c>
      <c r="K6" s="281" t="s">
        <v>17</v>
      </c>
      <c r="L6" s="281" t="s">
        <v>18</v>
      </c>
      <c r="M6" s="281" t="s">
        <v>19</v>
      </c>
      <c r="N6" s="281" t="s">
        <v>20</v>
      </c>
      <c r="O6" s="281" t="s">
        <v>3</v>
      </c>
      <c r="P6" s="281" t="s">
        <v>58</v>
      </c>
      <c r="Q6" s="281" t="s">
        <v>59</v>
      </c>
      <c r="R6" s="281" t="s">
        <v>60</v>
      </c>
      <c r="S6" s="281" t="s">
        <v>61</v>
      </c>
      <c r="T6" s="281" t="s">
        <v>62</v>
      </c>
      <c r="U6" s="281" t="s">
        <v>63</v>
      </c>
      <c r="V6" s="281" t="s">
        <v>64</v>
      </c>
      <c r="W6" s="281" t="s">
        <v>65</v>
      </c>
      <c r="X6" s="154"/>
    </row>
    <row r="7" spans="1:24" ht="15" thickBot="1" x14ac:dyDescent="0.25">
      <c r="A7" s="154"/>
      <c r="B7" s="283" t="s">
        <v>345</v>
      </c>
      <c r="C7" s="172">
        <v>578687.45516000001</v>
      </c>
      <c r="D7" s="172">
        <v>592892.20360999997</v>
      </c>
      <c r="E7" s="172">
        <v>608310.90839</v>
      </c>
      <c r="F7" s="172">
        <v>622819.03307999996</v>
      </c>
      <c r="G7" s="172">
        <v>637547.02962000004</v>
      </c>
      <c r="H7" s="172">
        <v>652139.77031000005</v>
      </c>
      <c r="I7" s="172">
        <v>666766.19545999996</v>
      </c>
      <c r="J7" s="172">
        <v>681821.25503</v>
      </c>
      <c r="K7" s="172">
        <v>697191.65975999995</v>
      </c>
      <c r="L7" s="172">
        <v>712893.01699999999</v>
      </c>
      <c r="M7" s="172">
        <v>728988.70562999998</v>
      </c>
      <c r="N7" s="172">
        <v>745250.61085000006</v>
      </c>
      <c r="O7" s="172">
        <v>761214.46450999996</v>
      </c>
      <c r="P7" s="172">
        <v>776818.46291999996</v>
      </c>
      <c r="Q7" s="172">
        <v>792377.80301999999</v>
      </c>
      <c r="R7" s="172">
        <v>808120.00994999998</v>
      </c>
      <c r="S7" s="172">
        <v>824161.39595000003</v>
      </c>
      <c r="T7" s="172">
        <v>840545.28044999996</v>
      </c>
      <c r="U7" s="172">
        <v>857348.35793000006</v>
      </c>
      <c r="V7" s="172">
        <v>874512.79044000001</v>
      </c>
      <c r="W7" s="172">
        <v>891971.98392999999</v>
      </c>
      <c r="X7" s="154"/>
    </row>
    <row r="8" spans="1:24" ht="15" thickBot="1" x14ac:dyDescent="0.25">
      <c r="A8" s="154"/>
      <c r="B8" s="283" t="s">
        <v>538</v>
      </c>
      <c r="C8" s="173">
        <v>325052.96019999997</v>
      </c>
      <c r="D8" s="173">
        <v>339938.8762</v>
      </c>
      <c r="E8" s="173">
        <v>354983.55680000002</v>
      </c>
      <c r="F8" s="173">
        <v>369757.15340000001</v>
      </c>
      <c r="G8" s="173">
        <v>386666.69150000002</v>
      </c>
      <c r="H8" s="173">
        <v>403278.33740000002</v>
      </c>
      <c r="I8" s="173">
        <v>420467.05900000001</v>
      </c>
      <c r="J8" s="173">
        <v>438061.20110000001</v>
      </c>
      <c r="K8" s="173">
        <v>456024.57620000001</v>
      </c>
      <c r="L8" s="173">
        <v>474167.49239999999</v>
      </c>
      <c r="M8" s="173">
        <v>492335.37809999997</v>
      </c>
      <c r="N8" s="173">
        <v>510392.37459999998</v>
      </c>
      <c r="O8" s="173">
        <v>527924.81440000003</v>
      </c>
      <c r="P8" s="173">
        <v>544713.23149999999</v>
      </c>
      <c r="Q8" s="173">
        <v>561089.76699999999</v>
      </c>
      <c r="R8" s="173">
        <v>577309.71530000004</v>
      </c>
      <c r="S8" s="173">
        <v>593286.01619999995</v>
      </c>
      <c r="T8" s="173">
        <v>609057.97180000006</v>
      </c>
      <c r="U8" s="173">
        <v>624754.95200000005</v>
      </c>
      <c r="V8" s="173">
        <v>640448.58770000003</v>
      </c>
      <c r="W8" s="173">
        <v>656213.24540000001</v>
      </c>
      <c r="X8" s="154"/>
    </row>
    <row r="9" spans="1:24" ht="15" thickBot="1" x14ac:dyDescent="0.25">
      <c r="A9" s="154"/>
      <c r="B9" s="283" t="s">
        <v>346</v>
      </c>
      <c r="C9" s="172">
        <v>101523.52650000001</v>
      </c>
      <c r="D9" s="172">
        <v>103829.2564</v>
      </c>
      <c r="E9" s="172">
        <v>106336.8235</v>
      </c>
      <c r="F9" s="172">
        <v>108675.8162</v>
      </c>
      <c r="G9" s="172">
        <v>111214.917</v>
      </c>
      <c r="H9" s="172">
        <v>113656.7274</v>
      </c>
      <c r="I9" s="172">
        <v>116118.95450000001</v>
      </c>
      <c r="J9" s="172">
        <v>118640.6146</v>
      </c>
      <c r="K9" s="172">
        <v>121203.4169</v>
      </c>
      <c r="L9" s="172">
        <v>123814.0119</v>
      </c>
      <c r="M9" s="172">
        <v>126485.0331</v>
      </c>
      <c r="N9" s="172">
        <v>129139.05530000001</v>
      </c>
      <c r="O9" s="172">
        <v>131678.39189999999</v>
      </c>
      <c r="P9" s="172">
        <v>134083.17319999999</v>
      </c>
      <c r="Q9" s="172">
        <v>136421.34099999999</v>
      </c>
      <c r="R9" s="172">
        <v>138744.34160000001</v>
      </c>
      <c r="S9" s="172">
        <v>141099.36919999999</v>
      </c>
      <c r="T9" s="172">
        <v>143503.44339999999</v>
      </c>
      <c r="U9" s="172">
        <v>145967.30489999999</v>
      </c>
      <c r="V9" s="172">
        <v>148480.49600000001</v>
      </c>
      <c r="W9" s="172">
        <v>151032.09450000001</v>
      </c>
      <c r="X9" s="154"/>
    </row>
    <row r="10" spans="1:24" ht="15" thickBot="1" x14ac:dyDescent="0.25">
      <c r="A10" s="154"/>
      <c r="B10" s="283" t="s">
        <v>540</v>
      </c>
      <c r="C10" s="173">
        <v>26190.827089999999</v>
      </c>
      <c r="D10" s="173">
        <v>26643.980879999999</v>
      </c>
      <c r="E10" s="173">
        <v>27246.42123</v>
      </c>
      <c r="F10" s="173">
        <v>27909.118020000002</v>
      </c>
      <c r="G10" s="173">
        <v>28565.59391</v>
      </c>
      <c r="H10" s="173">
        <v>29164.009900000001</v>
      </c>
      <c r="I10" s="173">
        <v>29736.31393</v>
      </c>
      <c r="J10" s="173">
        <v>30304.488659999999</v>
      </c>
      <c r="K10" s="173">
        <v>30876.167030000001</v>
      </c>
      <c r="L10" s="173">
        <v>31465.957040000001</v>
      </c>
      <c r="M10" s="173">
        <v>32085.23947</v>
      </c>
      <c r="N10" s="173">
        <v>32710.766759999999</v>
      </c>
      <c r="O10" s="173">
        <v>33317.696689999997</v>
      </c>
      <c r="P10" s="173">
        <v>33903.963109999997</v>
      </c>
      <c r="Q10" s="173">
        <v>34471.938320000001</v>
      </c>
      <c r="R10" s="173">
        <v>35025.033889999999</v>
      </c>
      <c r="S10" s="173">
        <v>35579.027549999999</v>
      </c>
      <c r="T10" s="173">
        <v>36137.578880000001</v>
      </c>
      <c r="U10" s="173">
        <v>36703.201959999999</v>
      </c>
      <c r="V10" s="173">
        <v>37276.820119999997</v>
      </c>
      <c r="W10" s="173">
        <v>37856.103320000002</v>
      </c>
      <c r="X10" s="154"/>
    </row>
    <row r="11" spans="1:24" ht="15" thickBot="1" x14ac:dyDescent="0.25">
      <c r="A11" s="154"/>
      <c r="B11" s="283" t="s">
        <v>539</v>
      </c>
      <c r="C11" s="172">
        <v>381065.90399999998</v>
      </c>
      <c r="D11" s="172">
        <v>392568.60519999999</v>
      </c>
      <c r="E11" s="172">
        <v>403093.48119999998</v>
      </c>
      <c r="F11" s="172">
        <v>413928.18170000002</v>
      </c>
      <c r="G11" s="172">
        <v>426289.06270000001</v>
      </c>
      <c r="H11" s="172">
        <v>438165.65879999998</v>
      </c>
      <c r="I11" s="172">
        <v>450295.33909999998</v>
      </c>
      <c r="J11" s="172">
        <v>462681.76319999999</v>
      </c>
      <c r="K11" s="172">
        <v>475265.69170000002</v>
      </c>
      <c r="L11" s="172">
        <v>488026.07569999999</v>
      </c>
      <c r="M11" s="172">
        <v>501034.67910000001</v>
      </c>
      <c r="N11" s="172">
        <v>514153.13419999997</v>
      </c>
      <c r="O11" s="172">
        <v>527058.89690000005</v>
      </c>
      <c r="P11" s="172">
        <v>539721.43669999996</v>
      </c>
      <c r="Q11" s="172">
        <v>552400.0821</v>
      </c>
      <c r="R11" s="172">
        <v>565276.42480000004</v>
      </c>
      <c r="S11" s="172">
        <v>578370.25529999996</v>
      </c>
      <c r="T11" s="172">
        <v>591658.04630000005</v>
      </c>
      <c r="U11" s="172">
        <v>605147.14610000001</v>
      </c>
      <c r="V11" s="172">
        <v>618842.05920000002</v>
      </c>
      <c r="W11" s="172">
        <v>632696.40430000005</v>
      </c>
      <c r="X11" s="154"/>
    </row>
    <row r="12" spans="1:24" x14ac:dyDescent="0.2">
      <c r="A12" s="154"/>
      <c r="B12" s="154"/>
      <c r="C12" s="154"/>
      <c r="D12" s="154"/>
      <c r="E12" s="154"/>
      <c r="F12" s="154"/>
      <c r="G12" s="154"/>
      <c r="H12" s="154"/>
      <c r="I12" s="154"/>
      <c r="J12" s="154"/>
      <c r="K12" s="154"/>
      <c r="L12" s="154"/>
      <c r="M12" s="154"/>
      <c r="N12" s="154"/>
      <c r="O12" s="154"/>
      <c r="P12" s="154"/>
      <c r="Q12" s="154"/>
      <c r="R12" s="154"/>
      <c r="S12" s="154"/>
      <c r="T12" s="154"/>
      <c r="U12" s="154"/>
      <c r="V12" s="154"/>
      <c r="W12" s="154"/>
      <c r="X12" s="154"/>
    </row>
    <row r="13" spans="1:24" ht="15" thickBot="1" x14ac:dyDescent="0.25">
      <c r="A13" s="154"/>
      <c r="B13" s="288" t="s">
        <v>277</v>
      </c>
      <c r="C13" s="154"/>
      <c r="D13" s="154"/>
      <c r="E13" s="154"/>
      <c r="F13" s="154"/>
      <c r="G13" s="154"/>
      <c r="H13" s="154"/>
      <c r="I13" s="154"/>
      <c r="J13" s="154"/>
      <c r="K13" s="154"/>
      <c r="L13" s="154"/>
      <c r="M13" s="154"/>
      <c r="N13" s="154"/>
      <c r="O13" s="154"/>
      <c r="P13" s="154"/>
      <c r="Q13" s="154"/>
      <c r="R13" s="154"/>
      <c r="S13" s="154"/>
      <c r="T13" s="154"/>
      <c r="U13" s="154"/>
      <c r="V13" s="154"/>
      <c r="W13" s="154"/>
      <c r="X13" s="154"/>
    </row>
    <row r="14" spans="1:24" ht="33" customHeight="1" thickBot="1" x14ac:dyDescent="0.25">
      <c r="A14" s="154"/>
      <c r="B14" s="281"/>
      <c r="C14" s="281" t="str">
        <f>C6</f>
        <v>2017-18</v>
      </c>
      <c r="D14" s="281" t="str">
        <f t="shared" ref="D14:W14" si="0">D6</f>
        <v>2018-19</v>
      </c>
      <c r="E14" s="281" t="str">
        <f t="shared" si="0"/>
        <v>2019-20</v>
      </c>
      <c r="F14" s="281" t="str">
        <f t="shared" si="0"/>
        <v>2020-21</v>
      </c>
      <c r="G14" s="281" t="str">
        <f t="shared" si="0"/>
        <v>2021-22</v>
      </c>
      <c r="H14" s="281" t="str">
        <f t="shared" si="0"/>
        <v>2022-23</v>
      </c>
      <c r="I14" s="281" t="str">
        <f t="shared" si="0"/>
        <v>2023-24</v>
      </c>
      <c r="J14" s="281" t="str">
        <f t="shared" si="0"/>
        <v>2024-25</v>
      </c>
      <c r="K14" s="281" t="str">
        <f t="shared" si="0"/>
        <v>2025-26</v>
      </c>
      <c r="L14" s="281" t="str">
        <f t="shared" si="0"/>
        <v>2026-27</v>
      </c>
      <c r="M14" s="281" t="str">
        <f t="shared" si="0"/>
        <v>2027-28</v>
      </c>
      <c r="N14" s="281" t="str">
        <f t="shared" si="0"/>
        <v>2028-29</v>
      </c>
      <c r="O14" s="281" t="str">
        <f t="shared" si="0"/>
        <v>2029-30</v>
      </c>
      <c r="P14" s="281" t="str">
        <f t="shared" si="0"/>
        <v>2030-31</v>
      </c>
      <c r="Q14" s="281" t="str">
        <f t="shared" si="0"/>
        <v>2031-32</v>
      </c>
      <c r="R14" s="281" t="str">
        <f t="shared" si="0"/>
        <v>2032-33</v>
      </c>
      <c r="S14" s="281" t="str">
        <f t="shared" si="0"/>
        <v>2033-34</v>
      </c>
      <c r="T14" s="281" t="str">
        <f t="shared" si="0"/>
        <v>2034-35</v>
      </c>
      <c r="U14" s="281" t="str">
        <f t="shared" si="0"/>
        <v>2035-36</v>
      </c>
      <c r="V14" s="281" t="str">
        <f t="shared" si="0"/>
        <v>2036-37</v>
      </c>
      <c r="W14" s="281" t="str">
        <f t="shared" si="0"/>
        <v>2037-38</v>
      </c>
      <c r="X14" s="154"/>
    </row>
    <row r="15" spans="1:24" ht="15" thickBot="1" x14ac:dyDescent="0.25">
      <c r="A15" s="154"/>
      <c r="B15" s="283" t="s">
        <v>345</v>
      </c>
      <c r="C15" s="172">
        <v>581910.75578999997</v>
      </c>
      <c r="D15" s="172">
        <v>599688.63632000005</v>
      </c>
      <c r="E15" s="172">
        <v>619032.72562000004</v>
      </c>
      <c r="F15" s="172">
        <v>637807.14982000005</v>
      </c>
      <c r="G15" s="172">
        <v>657171.52237999998</v>
      </c>
      <c r="H15" s="172">
        <v>676691.24306000001</v>
      </c>
      <c r="I15" s="172">
        <v>696578.86928999994</v>
      </c>
      <c r="J15" s="172">
        <v>717242.42695999995</v>
      </c>
      <c r="K15" s="172">
        <v>738577.58313000004</v>
      </c>
      <c r="L15" s="172">
        <v>760606.02109000005</v>
      </c>
      <c r="M15" s="172">
        <v>783398.85848000005</v>
      </c>
      <c r="N15" s="172">
        <v>806716.31288999994</v>
      </c>
      <c r="O15" s="172">
        <v>830056.03336</v>
      </c>
      <c r="P15" s="172">
        <v>853348.97696</v>
      </c>
      <c r="Q15" s="172">
        <v>876946.33241999999</v>
      </c>
      <c r="R15" s="172">
        <v>901111.28848999995</v>
      </c>
      <c r="S15" s="172">
        <v>925988.14373999997</v>
      </c>
      <c r="T15" s="172">
        <v>951643.65101999999</v>
      </c>
      <c r="U15" s="172">
        <v>978176.52552000002</v>
      </c>
      <c r="V15" s="172">
        <v>1005534.46627</v>
      </c>
      <c r="W15" s="172">
        <v>1033654.56773</v>
      </c>
      <c r="X15" s="154"/>
    </row>
    <row r="16" spans="1:24" ht="15" thickBot="1" x14ac:dyDescent="0.25">
      <c r="A16" s="154"/>
      <c r="B16" s="283" t="s">
        <v>538</v>
      </c>
      <c r="C16" s="173">
        <v>327475.89549999998</v>
      </c>
      <c r="D16" s="173">
        <v>345068.47759999998</v>
      </c>
      <c r="E16" s="173">
        <v>363145.62770000001</v>
      </c>
      <c r="F16" s="173">
        <v>381267.95610000001</v>
      </c>
      <c r="G16" s="173">
        <v>401945.0307</v>
      </c>
      <c r="H16" s="173">
        <v>422645.67859999998</v>
      </c>
      <c r="I16" s="173">
        <v>444310.2942</v>
      </c>
      <c r="J16" s="173">
        <v>466769.57079999999</v>
      </c>
      <c r="K16" s="173">
        <v>490000.7537</v>
      </c>
      <c r="L16" s="173">
        <v>513808.75</v>
      </c>
      <c r="M16" s="173">
        <v>538028.90919999999</v>
      </c>
      <c r="N16" s="173">
        <v>562510.31819999998</v>
      </c>
      <c r="O16" s="173">
        <v>586788.6433</v>
      </c>
      <c r="P16" s="173">
        <v>610605.56700000004</v>
      </c>
      <c r="Q16" s="173">
        <v>634321.29310000001</v>
      </c>
      <c r="R16" s="173">
        <v>658221.02540000004</v>
      </c>
      <c r="S16" s="173">
        <v>682207.09939999995</v>
      </c>
      <c r="T16" s="173">
        <v>706325.74769999995</v>
      </c>
      <c r="U16" s="173">
        <v>730725.22510000004</v>
      </c>
      <c r="V16" s="173">
        <v>755491.34120000002</v>
      </c>
      <c r="W16" s="173">
        <v>780716.48910000001</v>
      </c>
      <c r="X16" s="154"/>
    </row>
    <row r="17" spans="1:24" ht="15" thickBot="1" x14ac:dyDescent="0.25">
      <c r="A17" s="154"/>
      <c r="B17" s="283" t="s">
        <v>346</v>
      </c>
      <c r="C17" s="172">
        <v>101918.9938</v>
      </c>
      <c r="D17" s="172">
        <v>104658.14380000001</v>
      </c>
      <c r="E17" s="172">
        <v>107645.9703</v>
      </c>
      <c r="F17" s="172">
        <v>110507.5261</v>
      </c>
      <c r="G17" s="172">
        <v>113621.6468</v>
      </c>
      <c r="H17" s="172">
        <v>116675.0603</v>
      </c>
      <c r="I17" s="172">
        <v>119793.2028</v>
      </c>
      <c r="J17" s="172">
        <v>123015.4629</v>
      </c>
      <c r="K17" s="172">
        <v>126324.5209</v>
      </c>
      <c r="L17" s="172">
        <v>129727.64629999999</v>
      </c>
      <c r="M17" s="172">
        <v>133238.38010000001</v>
      </c>
      <c r="N17" s="172">
        <v>136775.50760000001</v>
      </c>
      <c r="O17" s="172">
        <v>140234.62349999999</v>
      </c>
      <c r="P17" s="172">
        <v>143593.45110000001</v>
      </c>
      <c r="Q17" s="172">
        <v>146924.45970000001</v>
      </c>
      <c r="R17" s="172">
        <v>150283.85819999999</v>
      </c>
      <c r="S17" s="172">
        <v>153724.18770000001</v>
      </c>
      <c r="T17" s="172">
        <v>157266.24679999999</v>
      </c>
      <c r="U17" s="172">
        <v>160922.9094</v>
      </c>
      <c r="V17" s="172">
        <v>164683.9694</v>
      </c>
      <c r="W17" s="172">
        <v>168538.4889</v>
      </c>
      <c r="X17" s="154"/>
    </row>
    <row r="18" spans="1:24" ht="15" thickBot="1" x14ac:dyDescent="0.25">
      <c r="A18" s="154"/>
      <c r="B18" s="283" t="s">
        <v>540</v>
      </c>
      <c r="C18" s="173">
        <v>26346.250349999998</v>
      </c>
      <c r="D18" s="173">
        <v>26963.373759999999</v>
      </c>
      <c r="E18" s="173">
        <v>27742.611209999999</v>
      </c>
      <c r="F18" s="173">
        <v>28596.18548</v>
      </c>
      <c r="G18" s="173">
        <v>29457.583549999999</v>
      </c>
      <c r="H18" s="173">
        <v>30272.945820000001</v>
      </c>
      <c r="I18" s="173">
        <v>31074.974999999999</v>
      </c>
      <c r="J18" s="173">
        <v>31886.399959999999</v>
      </c>
      <c r="K18" s="173">
        <v>32715.43837</v>
      </c>
      <c r="L18" s="173">
        <v>33577.72524</v>
      </c>
      <c r="M18" s="173">
        <v>34485.805260000001</v>
      </c>
      <c r="N18" s="173">
        <v>35415.215949999998</v>
      </c>
      <c r="O18" s="173">
        <v>36339.14</v>
      </c>
      <c r="P18" s="173">
        <v>37255.240550000002</v>
      </c>
      <c r="Q18" s="173">
        <v>38166.260300000002</v>
      </c>
      <c r="R18" s="173">
        <v>39076.193489999998</v>
      </c>
      <c r="S18" s="173">
        <v>40002.919820000003</v>
      </c>
      <c r="T18" s="173">
        <v>40951.191070000001</v>
      </c>
      <c r="U18" s="173">
        <v>41924.114029999997</v>
      </c>
      <c r="V18" s="173">
        <v>42923.136879999998</v>
      </c>
      <c r="W18" s="173">
        <v>43946.0357</v>
      </c>
      <c r="X18" s="154"/>
    </row>
    <row r="19" spans="1:24" ht="15" thickBot="1" x14ac:dyDescent="0.25">
      <c r="A19" s="154"/>
      <c r="B19" s="283" t="s">
        <v>539</v>
      </c>
      <c r="C19" s="172">
        <v>384002.84879999998</v>
      </c>
      <c r="D19" s="172">
        <v>398694.3149</v>
      </c>
      <c r="E19" s="172">
        <v>412702.61219999997</v>
      </c>
      <c r="F19" s="172">
        <v>427321.96529999998</v>
      </c>
      <c r="G19" s="172">
        <v>443849.8211</v>
      </c>
      <c r="H19" s="172">
        <v>460154.25750000001</v>
      </c>
      <c r="I19" s="172">
        <v>477033.52130000002</v>
      </c>
      <c r="J19" s="172">
        <v>494491.08179999999</v>
      </c>
      <c r="K19" s="172">
        <v>512474.78240000003</v>
      </c>
      <c r="L19" s="172">
        <v>530967.51150000002</v>
      </c>
      <c r="M19" s="172">
        <v>550052.19380000001</v>
      </c>
      <c r="N19" s="172">
        <v>569581.54929999996</v>
      </c>
      <c r="O19" s="172">
        <v>589197.38919999998</v>
      </c>
      <c r="P19" s="172">
        <v>608860.85069999995</v>
      </c>
      <c r="Q19" s="172">
        <v>628864.72939999995</v>
      </c>
      <c r="R19" s="172">
        <v>649424.31440000003</v>
      </c>
      <c r="S19" s="172">
        <v>670575.92669999995</v>
      </c>
      <c r="T19" s="172">
        <v>692306.64130000002</v>
      </c>
      <c r="U19" s="172">
        <v>714634.13970000006</v>
      </c>
      <c r="V19" s="172">
        <v>737573.89760000003</v>
      </c>
      <c r="W19" s="172">
        <v>761080.71979999996</v>
      </c>
      <c r="X19" s="154"/>
    </row>
    <row r="20" spans="1:24" x14ac:dyDescent="0.2">
      <c r="A20" s="154"/>
      <c r="B20" s="154"/>
      <c r="C20" s="154"/>
      <c r="D20" s="154"/>
      <c r="E20" s="154"/>
      <c r="F20" s="154"/>
      <c r="G20" s="154"/>
      <c r="H20" s="154"/>
      <c r="I20" s="154"/>
      <c r="J20" s="154"/>
      <c r="K20" s="154"/>
      <c r="L20" s="154"/>
      <c r="M20" s="154"/>
      <c r="N20" s="154"/>
      <c r="O20" s="154"/>
      <c r="P20" s="154"/>
      <c r="Q20" s="154"/>
      <c r="R20" s="154"/>
      <c r="S20" s="154"/>
      <c r="T20" s="154"/>
      <c r="U20" s="154"/>
      <c r="V20" s="154"/>
      <c r="W20" s="154"/>
      <c r="X20" s="154"/>
    </row>
    <row r="21" spans="1:24" ht="15" thickBot="1" x14ac:dyDescent="0.25">
      <c r="A21" s="154"/>
      <c r="B21" s="288" t="s">
        <v>278</v>
      </c>
      <c r="C21" s="154"/>
      <c r="D21" s="154"/>
      <c r="E21" s="154"/>
      <c r="F21" s="154"/>
      <c r="G21" s="154"/>
      <c r="H21" s="154"/>
      <c r="I21" s="154"/>
      <c r="J21" s="154"/>
      <c r="K21" s="154"/>
      <c r="L21" s="154"/>
      <c r="M21" s="154"/>
      <c r="N21" s="154"/>
      <c r="O21" s="154"/>
      <c r="P21" s="154"/>
      <c r="Q21" s="154"/>
      <c r="R21" s="154"/>
      <c r="S21" s="154"/>
      <c r="T21" s="154"/>
      <c r="U21" s="154"/>
      <c r="V21" s="154"/>
      <c r="W21" s="154"/>
      <c r="X21" s="154"/>
    </row>
    <row r="22" spans="1:24" ht="33" customHeight="1" thickBot="1" x14ac:dyDescent="0.25">
      <c r="A22" s="154"/>
      <c r="B22" s="281"/>
      <c r="C22" s="281" t="str">
        <f>C14</f>
        <v>2017-18</v>
      </c>
      <c r="D22" s="281" t="str">
        <f t="shared" ref="D22:W22" si="1">D14</f>
        <v>2018-19</v>
      </c>
      <c r="E22" s="281" t="str">
        <f t="shared" si="1"/>
        <v>2019-20</v>
      </c>
      <c r="F22" s="281" t="str">
        <f t="shared" si="1"/>
        <v>2020-21</v>
      </c>
      <c r="G22" s="281" t="str">
        <f t="shared" si="1"/>
        <v>2021-22</v>
      </c>
      <c r="H22" s="281" t="str">
        <f t="shared" si="1"/>
        <v>2022-23</v>
      </c>
      <c r="I22" s="281" t="str">
        <f t="shared" si="1"/>
        <v>2023-24</v>
      </c>
      <c r="J22" s="281" t="str">
        <f t="shared" si="1"/>
        <v>2024-25</v>
      </c>
      <c r="K22" s="281" t="str">
        <f t="shared" si="1"/>
        <v>2025-26</v>
      </c>
      <c r="L22" s="281" t="str">
        <f t="shared" si="1"/>
        <v>2026-27</v>
      </c>
      <c r="M22" s="281" t="str">
        <f t="shared" si="1"/>
        <v>2027-28</v>
      </c>
      <c r="N22" s="281" t="str">
        <f t="shared" si="1"/>
        <v>2028-29</v>
      </c>
      <c r="O22" s="281" t="str">
        <f t="shared" si="1"/>
        <v>2029-30</v>
      </c>
      <c r="P22" s="281" t="str">
        <f t="shared" si="1"/>
        <v>2030-31</v>
      </c>
      <c r="Q22" s="281" t="str">
        <f t="shared" si="1"/>
        <v>2031-32</v>
      </c>
      <c r="R22" s="281" t="str">
        <f t="shared" si="1"/>
        <v>2032-33</v>
      </c>
      <c r="S22" s="281" t="str">
        <f t="shared" si="1"/>
        <v>2033-34</v>
      </c>
      <c r="T22" s="281" t="str">
        <f t="shared" si="1"/>
        <v>2034-35</v>
      </c>
      <c r="U22" s="281" t="str">
        <f t="shared" si="1"/>
        <v>2035-36</v>
      </c>
      <c r="V22" s="281" t="str">
        <f t="shared" si="1"/>
        <v>2036-37</v>
      </c>
      <c r="W22" s="281" t="str">
        <f t="shared" si="1"/>
        <v>2037-38</v>
      </c>
      <c r="X22" s="154"/>
    </row>
    <row r="23" spans="1:24" ht="15" thickBot="1" x14ac:dyDescent="0.25">
      <c r="A23" s="154"/>
      <c r="B23" s="283" t="s">
        <v>345</v>
      </c>
      <c r="C23" s="172">
        <v>575475.95527999999</v>
      </c>
      <c r="D23" s="172">
        <v>586172.85293000005</v>
      </c>
      <c r="E23" s="172">
        <v>597815.9142</v>
      </c>
      <c r="F23" s="172">
        <v>608240.11837000004</v>
      </c>
      <c r="G23" s="172">
        <v>618613.73646000004</v>
      </c>
      <c r="H23" s="172">
        <v>628663.00782000006</v>
      </c>
      <c r="I23" s="172">
        <v>638522.94628999999</v>
      </c>
      <c r="J23" s="172">
        <v>648582.36505999998</v>
      </c>
      <c r="K23" s="172">
        <v>658730.03806000005</v>
      </c>
      <c r="L23" s="172">
        <v>668986.36913999997</v>
      </c>
      <c r="M23" s="172">
        <v>679419.35215000005</v>
      </c>
      <c r="N23" s="172">
        <v>689822.22071000002</v>
      </c>
      <c r="O23" s="172">
        <v>699774.90553999995</v>
      </c>
      <c r="P23" s="172">
        <v>709232.30113000004</v>
      </c>
      <c r="Q23" s="172">
        <v>718487.46836000006</v>
      </c>
      <c r="R23" s="172">
        <v>727746.62456000003</v>
      </c>
      <c r="S23" s="172">
        <v>737112.41989999998</v>
      </c>
      <c r="T23" s="172">
        <v>746619.28581000003</v>
      </c>
      <c r="U23" s="172">
        <v>756330.09612</v>
      </c>
      <c r="V23" s="172">
        <v>766187.46591999999</v>
      </c>
      <c r="W23" s="172">
        <v>776127.12228999997</v>
      </c>
      <c r="X23" s="154"/>
    </row>
    <row r="24" spans="1:24" ht="15" thickBot="1" x14ac:dyDescent="0.25">
      <c r="A24" s="154"/>
      <c r="B24" s="283" t="s">
        <v>538</v>
      </c>
      <c r="C24" s="173">
        <v>322639.25180000003</v>
      </c>
      <c r="D24" s="173">
        <v>334871.48389999999</v>
      </c>
      <c r="E24" s="173">
        <v>347000.28340000001</v>
      </c>
      <c r="F24" s="173">
        <v>358571.42349999998</v>
      </c>
      <c r="G24" s="173">
        <v>371939.42210000003</v>
      </c>
      <c r="H24" s="173">
        <v>384773.27480000001</v>
      </c>
      <c r="I24" s="173">
        <v>397894.3786</v>
      </c>
      <c r="J24" s="173">
        <v>411137.97220000002</v>
      </c>
      <c r="K24" s="173">
        <v>424466.54729999998</v>
      </c>
      <c r="L24" s="173">
        <v>437706.26409999997</v>
      </c>
      <c r="M24" s="173">
        <v>450722.06969999999</v>
      </c>
      <c r="N24" s="173">
        <v>463401.51890000002</v>
      </c>
      <c r="O24" s="173">
        <v>475385.02340000001</v>
      </c>
      <c r="P24" s="173">
        <v>486495.24479999999</v>
      </c>
      <c r="Q24" s="173">
        <v>497046.94429999997</v>
      </c>
      <c r="R24" s="173">
        <v>507277.17310000001</v>
      </c>
      <c r="S24" s="173">
        <v>517116.19309999997</v>
      </c>
      <c r="T24" s="173">
        <v>526605.30980000005</v>
      </c>
      <c r="U24" s="173">
        <v>535861.77469999995</v>
      </c>
      <c r="V24" s="173">
        <v>544949.60049999994</v>
      </c>
      <c r="W24" s="173">
        <v>553932.73739999998</v>
      </c>
      <c r="X24" s="154"/>
    </row>
    <row r="25" spans="1:24" ht="15" thickBot="1" x14ac:dyDescent="0.25">
      <c r="A25" s="154"/>
      <c r="B25" s="283" t="s">
        <v>346</v>
      </c>
      <c r="C25" s="172">
        <v>101131.8495</v>
      </c>
      <c r="D25" s="172">
        <v>103014.3572</v>
      </c>
      <c r="E25" s="172">
        <v>105062.3527</v>
      </c>
      <c r="F25" s="172">
        <v>106900.4142</v>
      </c>
      <c r="G25" s="172">
        <v>108897.97749999999</v>
      </c>
      <c r="H25" s="172">
        <v>110773.97100000001</v>
      </c>
      <c r="I25" s="172">
        <v>112639.6007</v>
      </c>
      <c r="J25" s="172">
        <v>114534.36259999999</v>
      </c>
      <c r="K25" s="172">
        <v>116440.57640000001</v>
      </c>
      <c r="L25" s="172">
        <v>118365.8585</v>
      </c>
      <c r="M25" s="172">
        <v>120323.4421</v>
      </c>
      <c r="N25" s="172">
        <v>122240.7589</v>
      </c>
      <c r="O25" s="172">
        <v>124027.4627</v>
      </c>
      <c r="P25" s="172">
        <v>125667.28599999999</v>
      </c>
      <c r="Q25" s="172">
        <v>127225.35860000001</v>
      </c>
      <c r="R25" s="172">
        <v>128750.2387</v>
      </c>
      <c r="S25" s="172">
        <v>130285.71520000001</v>
      </c>
      <c r="T25" s="172">
        <v>131846.94769999999</v>
      </c>
      <c r="U25" s="172">
        <v>133443.01620000001</v>
      </c>
      <c r="V25" s="172">
        <v>135063.4828</v>
      </c>
      <c r="W25" s="172">
        <v>136697.54550000001</v>
      </c>
      <c r="X25" s="154"/>
    </row>
    <row r="26" spans="1:24" ht="15" thickBot="1" x14ac:dyDescent="0.25">
      <c r="A26" s="154"/>
      <c r="B26" s="283" t="s">
        <v>540</v>
      </c>
      <c r="C26" s="173">
        <v>26036.090899999999</v>
      </c>
      <c r="D26" s="173">
        <v>26328.334699999999</v>
      </c>
      <c r="E26" s="173">
        <v>26760.01482</v>
      </c>
      <c r="F26" s="173">
        <v>27240.28786</v>
      </c>
      <c r="G26" s="173">
        <v>27703.825270000001</v>
      </c>
      <c r="H26" s="173">
        <v>28101.77288</v>
      </c>
      <c r="I26" s="173">
        <v>28465.457989999999</v>
      </c>
      <c r="J26" s="173">
        <v>28816.51252</v>
      </c>
      <c r="K26" s="173">
        <v>29162.466270000001</v>
      </c>
      <c r="L26" s="173">
        <v>29517.494620000001</v>
      </c>
      <c r="M26" s="173">
        <v>29892.30863</v>
      </c>
      <c r="N26" s="173">
        <v>30265.205870000002</v>
      </c>
      <c r="O26" s="173">
        <v>30613.630010000001</v>
      </c>
      <c r="P26" s="173">
        <v>30936.198339999999</v>
      </c>
      <c r="Q26" s="173">
        <v>31235.404740000002</v>
      </c>
      <c r="R26" s="173">
        <v>31514.605800000001</v>
      </c>
      <c r="S26" s="173">
        <v>31788.160380000001</v>
      </c>
      <c r="T26" s="173">
        <v>32059.22018</v>
      </c>
      <c r="U26" s="173">
        <v>32329.88622</v>
      </c>
      <c r="V26" s="173">
        <v>32600.691200000001</v>
      </c>
      <c r="W26" s="173">
        <v>32869.378570000001</v>
      </c>
      <c r="X26" s="154"/>
    </row>
    <row r="27" spans="1:24" ht="15" thickBot="1" x14ac:dyDescent="0.25">
      <c r="A27" s="154"/>
      <c r="B27" s="283" t="s">
        <v>539</v>
      </c>
      <c r="C27" s="172">
        <v>378143.8885</v>
      </c>
      <c r="D27" s="172">
        <v>386528.86900000001</v>
      </c>
      <c r="E27" s="172">
        <v>393720.28039999999</v>
      </c>
      <c r="F27" s="172">
        <v>400959.28950000001</v>
      </c>
      <c r="G27" s="172">
        <v>409442.87849999999</v>
      </c>
      <c r="H27" s="172">
        <v>417275.3982</v>
      </c>
      <c r="I27" s="172">
        <v>425148.13809999998</v>
      </c>
      <c r="J27" s="172">
        <v>433070.8616</v>
      </c>
      <c r="K27" s="172">
        <v>440988.03110000002</v>
      </c>
      <c r="L27" s="172">
        <v>448884.71279999998</v>
      </c>
      <c r="M27" s="172">
        <v>456831.41810000001</v>
      </c>
      <c r="N27" s="172">
        <v>464706.68229999999</v>
      </c>
      <c r="O27" s="172">
        <v>472228.22759999998</v>
      </c>
      <c r="P27" s="172">
        <v>479380.81530000002</v>
      </c>
      <c r="Q27" s="172">
        <v>486402.56780000002</v>
      </c>
      <c r="R27" s="172">
        <v>493454.52720000001</v>
      </c>
      <c r="S27" s="172">
        <v>500551.79210000002</v>
      </c>
      <c r="T27" s="172">
        <v>507671.11589999998</v>
      </c>
      <c r="U27" s="172">
        <v>514816.2157</v>
      </c>
      <c r="V27" s="172">
        <v>521987.77419999999</v>
      </c>
      <c r="W27" s="172">
        <v>529144.03079999995</v>
      </c>
      <c r="X27" s="154"/>
    </row>
    <row r="28" spans="1:24" x14ac:dyDescent="0.2">
      <c r="A28" s="154"/>
      <c r="B28" s="154"/>
      <c r="C28" s="154"/>
      <c r="D28" s="154"/>
      <c r="E28" s="154"/>
      <c r="F28" s="154"/>
      <c r="G28" s="154"/>
      <c r="H28" s="154"/>
      <c r="I28" s="154"/>
      <c r="J28" s="154"/>
      <c r="K28" s="154"/>
      <c r="L28" s="154"/>
      <c r="M28" s="154"/>
      <c r="N28" s="154"/>
      <c r="O28" s="154"/>
      <c r="P28" s="154"/>
      <c r="Q28" s="154"/>
      <c r="R28" s="154"/>
      <c r="S28" s="154"/>
      <c r="T28" s="154"/>
      <c r="U28" s="154"/>
      <c r="V28" s="154"/>
      <c r="W28" s="154"/>
      <c r="X28" s="154"/>
    </row>
  </sheetData>
  <mergeCells count="1">
    <mergeCell ref="B2:D2"/>
  </mergeCells>
  <pageMargins left="0.7" right="0.7" top="0.75" bottom="0.75" header="0.3" footer="0.3"/>
  <pageSetup paperSize="9" scale="31"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CD5616E65FF844825E68F5EB957362" ma:contentTypeVersion="2" ma:contentTypeDescription="Create a new document." ma:contentTypeScope="" ma:versionID="bf1905f97ca0e86e31ac15d355e8025d">
  <xsd:schema xmlns:xsd="http://www.w3.org/2001/XMLSchema" xmlns:xs="http://www.w3.org/2001/XMLSchema" xmlns:p="http://schemas.microsoft.com/office/2006/metadata/properties" xmlns:ns2="a14523ce-dede-483e-883a-2d83261080bd" targetNamespace="http://schemas.microsoft.com/office/2006/metadata/properties" ma:root="true" ma:fieldsID="e47a968c9ea7a2a698c1c5212356e2f2" ns2:_="">
    <xsd:import namespace="a14523ce-dede-483e-883a-2d83261080b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523ce-dede-483e-883a-2d83261080b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customXsn xmlns="http://schemas.microsoft.com/office/2006/metadata/customXsn">
  <xsnLocation/>
  <cached>True</cached>
  <openByDefault>True</openByDefault>
  <xsnScope>/sites/wa/p/np</xsnScope>
</customXsn>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747C67-7392-433D-8026-1282DC4F90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523ce-dede-483e-883a-2d83261080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F1E9C7-21F5-4738-ADA5-A6395BB46870}">
  <ds:schemaRefs>
    <ds:schemaRef ds:uri="http://schemas.microsoft.com/sharepoint/events"/>
  </ds:schemaRefs>
</ds:datastoreItem>
</file>

<file path=customXml/itemProps3.xml><?xml version="1.0" encoding="utf-8"?>
<ds:datastoreItem xmlns:ds="http://schemas.openxmlformats.org/officeDocument/2006/customXml" ds:itemID="{4E97F9B8-32C3-4DC9-8A04-8AB938F34F84}">
  <ds:schemaRefs>
    <ds:schemaRef ds:uri="http://schemas.microsoft.com/office/2006/metadata/customXsn"/>
  </ds:schemaRefs>
</ds:datastoreItem>
</file>

<file path=customXml/itemProps4.xml><?xml version="1.0" encoding="utf-8"?>
<ds:datastoreItem xmlns:ds="http://schemas.openxmlformats.org/officeDocument/2006/customXml" ds:itemID="{7FB93E2F-C88A-45FD-B933-AB9AFB2BB2C5}">
  <ds:schemaRefs>
    <ds:schemaRef ds:uri="http://schemas.microsoft.com/office/2006/documentManagement/types"/>
    <ds:schemaRef ds:uri="http://purl.org/dc/terms/"/>
    <ds:schemaRef ds:uri="http://schemas.openxmlformats.org/package/2006/metadata/core-properties"/>
    <ds:schemaRef ds:uri="http://www.w3.org/XML/1998/namespace"/>
    <ds:schemaRef ds:uri="http://purl.org/dc/dcmitype/"/>
    <ds:schemaRef ds:uri="http://schemas.microsoft.com/office/2006/metadata/properties"/>
    <ds:schemaRef ds:uri="http://purl.org/dc/elements/1.1/"/>
    <ds:schemaRef ds:uri="http://schemas.microsoft.com/office/infopath/2007/PartnerControls"/>
    <ds:schemaRef ds:uri="a14523ce-dede-483e-883a-2d83261080bd"/>
  </ds:schemaRefs>
</ds:datastoreItem>
</file>

<file path=customXml/itemProps5.xml><?xml version="1.0" encoding="utf-8"?>
<ds:datastoreItem xmlns:ds="http://schemas.openxmlformats.org/officeDocument/2006/customXml" ds:itemID="{3B6CD27C-F96F-4EB7-9784-B6FFD55416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26</vt:i4>
      </vt:variant>
    </vt:vector>
  </HeadingPairs>
  <TitlesOfParts>
    <vt:vector size="75" baseType="lpstr">
      <vt:lpstr>Disclaimer</vt:lpstr>
      <vt:lpstr>Change log</vt:lpstr>
      <vt:lpstr>Assumptions Summary</vt:lpstr>
      <vt:lpstr>Scenarios</vt:lpstr>
      <vt:lpstr>Renewable Energy Zones</vt:lpstr>
      <vt:lpstr>Demand Summary</vt:lpstr>
      <vt:lpstr>Demand</vt:lpstr>
      <vt:lpstr>Maximum Demand</vt:lpstr>
      <vt:lpstr>Gross State Product</vt:lpstr>
      <vt:lpstr>Rooftop PV</vt:lpstr>
      <vt:lpstr>Electric Vehicles</vt:lpstr>
      <vt:lpstr>DSP</vt:lpstr>
      <vt:lpstr>Battery aggregation</vt:lpstr>
      <vt:lpstr>Base LRET</vt:lpstr>
      <vt:lpstr>ACT auction</vt:lpstr>
      <vt:lpstr>Desalination</vt:lpstr>
      <vt:lpstr>GreenPower</vt:lpstr>
      <vt:lpstr>Effective LRET</vt:lpstr>
      <vt:lpstr>QRET</vt:lpstr>
      <vt:lpstr>VRET</vt:lpstr>
      <vt:lpstr>Emission Trajectory</vt:lpstr>
      <vt:lpstr>Interconnector Capability</vt:lpstr>
      <vt:lpstr>Proportioning factors</vt:lpstr>
      <vt:lpstr>Augmentation options</vt:lpstr>
      <vt:lpstr>Hydro Inflows</vt:lpstr>
      <vt:lpstr>Storage Initial Level</vt:lpstr>
      <vt:lpstr>Maximum capacity</vt:lpstr>
      <vt:lpstr>Firm capacity</vt:lpstr>
      <vt:lpstr>Generation limits</vt:lpstr>
      <vt:lpstr>Reserves</vt:lpstr>
      <vt:lpstr>Seasonal ratings</vt:lpstr>
      <vt:lpstr>Generator Reliability Settings</vt:lpstr>
      <vt:lpstr>Maintenance</vt:lpstr>
      <vt:lpstr>Build cost</vt:lpstr>
      <vt:lpstr>Connection cost</vt:lpstr>
      <vt:lpstr>Build limits</vt:lpstr>
      <vt:lpstr>Lead Time</vt:lpstr>
      <vt:lpstr>WACC</vt:lpstr>
      <vt:lpstr>Storage properties</vt:lpstr>
      <vt:lpstr>Coal and Biomass price</vt:lpstr>
      <vt:lpstr>Gas and Liquid fuel price</vt:lpstr>
      <vt:lpstr>Refurbishment</vt:lpstr>
      <vt:lpstr>Retirement</vt:lpstr>
      <vt:lpstr>Heat rates</vt:lpstr>
      <vt:lpstr>Auxiliary</vt:lpstr>
      <vt:lpstr>Fixed OPEX</vt:lpstr>
      <vt:lpstr>Variable OPEX</vt:lpstr>
      <vt:lpstr>Emissions</vt:lpstr>
      <vt:lpstr>MLF</vt:lpstr>
      <vt:lpstr>'ACT auction'!Print_Area</vt:lpstr>
      <vt:lpstr>Auxiliary!Print_Area</vt:lpstr>
      <vt:lpstr>'Base LRET'!Print_Area</vt:lpstr>
      <vt:lpstr>'Build cost'!Print_Area</vt:lpstr>
      <vt:lpstr>'Build limits'!Print_Area</vt:lpstr>
      <vt:lpstr>'Coal and Biomass price'!Print_Area</vt:lpstr>
      <vt:lpstr>'Connection cost'!Print_Area</vt:lpstr>
      <vt:lpstr>Desalination!Print_Area</vt:lpstr>
      <vt:lpstr>'Effective LRET'!Print_Area</vt:lpstr>
      <vt:lpstr>Emissions!Print_Area</vt:lpstr>
      <vt:lpstr>'Firm capacity'!Print_Area</vt:lpstr>
      <vt:lpstr>'Fixed OPEX'!Print_Area</vt:lpstr>
      <vt:lpstr>'Generator Reliability Settings'!Print_Area</vt:lpstr>
      <vt:lpstr>GreenPower!Print_Area</vt:lpstr>
      <vt:lpstr>'Heat rates'!Print_Area</vt:lpstr>
      <vt:lpstr>'Hydro Inflows'!Print_Area</vt:lpstr>
      <vt:lpstr>'Interconnector Capability'!Print_Area</vt:lpstr>
      <vt:lpstr>'Maximum capacity'!Print_Area</vt:lpstr>
      <vt:lpstr>'Proportioning factors'!Print_Area</vt:lpstr>
      <vt:lpstr>QRET!Print_Area</vt:lpstr>
      <vt:lpstr>Refurbishment!Print_Area</vt:lpstr>
      <vt:lpstr>Retirement!Print_Area</vt:lpstr>
      <vt:lpstr>'Seasonal ratings'!Print_Area</vt:lpstr>
      <vt:lpstr>'Storage properties'!Print_Area</vt:lpstr>
      <vt:lpstr>'Variable OPEX'!Print_Area</vt:lpstr>
      <vt:lpstr>WACC!Print_Area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2018 Integrated System Plan - Modelling Assumptions</dc:title>
  <dc:creator>Andrew.Turley@aemo.com.au</dc:creator>
  <cp:lastModifiedBy>AEMO</cp:lastModifiedBy>
  <cp:lastPrinted>2018-02-22T07:34:13Z</cp:lastPrinted>
  <dcterms:created xsi:type="dcterms:W3CDTF">2013-01-29T02:11:33Z</dcterms:created>
  <dcterms:modified xsi:type="dcterms:W3CDTF">2018-08-21T01:49:59Z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0x010100FCCD5616E65FF844825E68F5EB957362</vt:lpwstr>
  </property>
  <property fmtid="{D5CDD505-2E9C-101B-9397-08002B2CF9AE}" pid="3" name="_dlc_DocIdItemGuid">
    <vt:lpwstr>39023954-5c74-4ce7-8727-ce1def30eb85</vt:lpwstr>
  </property>
  <property fmtid="{D5CDD505-2E9C-101B-9397-08002B2CF9AE}" pid="4" name="AEMOKeywords">
    <vt:lpwstr/>
  </property>
  <property fmtid="{D5CDD505-2E9C-101B-9397-08002B2CF9AE}" pid="5" name="AEMODocumentType">
    <vt:lpwstr>1;#Operational Record|859762f2-4462-42eb-9744-c955c7e2c540</vt:lpwstr>
  </property>
  <property fmtid="{D5CDD505-2E9C-101B-9397-08002B2CF9AE}" pid="6" name="DocumentStorageId">
    <vt:lpwstr/>
  </property>
  <property fmtid="{D5CDD505-2E9C-101B-9397-08002B2CF9AE}" pid="7" name="AEMODocumentTypeTaxHTField0">
    <vt:lpwstr>Operational Record|859762f2-4462-42eb-9744-c955c7e2c540</vt:lpwstr>
  </property>
  <property fmtid="{D5CDD505-2E9C-101B-9397-08002B2CF9AE}" pid="8" name="TaxCatchAll">
    <vt:lpwstr>1;#Operational Record|859762f2-4462-42eb-9744-c955c7e2c540</vt:lpwstr>
  </property>
  <property fmtid="{D5CDD505-2E9C-101B-9397-08002B2CF9AE}" pid="9" name="AEMOKeywordsTaxHTField0">
    <vt:lpwstr/>
  </property>
</Properties>
</file>