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/school/phy224/ohm/"/>
    </mc:Choice>
  </mc:AlternateContent>
  <xr:revisionPtr revIDLastSave="0" documentId="13_ncr:1_{C0D0602B-70C6-034C-86C7-D804DBC03823}" xr6:coauthVersionLast="45" xr6:coauthVersionMax="45" xr10:uidLastSave="{00000000-0000-0000-0000-000000000000}"/>
  <bookViews>
    <workbookView xWindow="5280" yWindow="2300" windowWidth="28800" windowHeight="17540" xr2:uid="{D29481CB-EE21-594F-8C6B-39684760DC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0" i="1" l="1"/>
  <c r="AB10" i="1"/>
  <c r="AC10" i="1"/>
  <c r="Y11" i="1"/>
  <c r="AB11" i="1"/>
  <c r="AC11" i="1"/>
  <c r="Y12" i="1"/>
  <c r="AB12" i="1"/>
  <c r="AC12" i="1"/>
  <c r="Y13" i="1"/>
  <c r="AB13" i="1"/>
  <c r="AC13" i="1"/>
  <c r="Y14" i="1"/>
  <c r="AB14" i="1"/>
  <c r="AC14" i="1"/>
  <c r="Y15" i="1"/>
  <c r="AB15" i="1"/>
  <c r="AC15" i="1"/>
  <c r="Y16" i="1"/>
  <c r="AB16" i="1"/>
  <c r="AC16" i="1"/>
  <c r="Y17" i="1"/>
  <c r="AB17" i="1"/>
  <c r="AC17" i="1"/>
  <c r="AF17" i="1"/>
  <c r="AF18" i="1" s="1"/>
  <c r="AG17" i="1"/>
  <c r="Y18" i="1"/>
  <c r="AB18" i="1"/>
  <c r="AC18" i="1"/>
  <c r="AG18" i="1"/>
  <c r="Y19" i="1"/>
  <c r="AB19" i="1"/>
  <c r="AC19" i="1"/>
  <c r="AE12" i="1" l="1"/>
  <c r="AF12" i="1"/>
  <c r="AG12" i="1" s="1"/>
  <c r="J32" i="1"/>
  <c r="J43" i="1" l="1"/>
  <c r="J10" i="1"/>
  <c r="K10" i="1"/>
  <c r="J9" i="1"/>
  <c r="J42" i="1"/>
  <c r="K9" i="1"/>
  <c r="K42" i="1"/>
  <c r="K43" i="1" s="1"/>
  <c r="K32" i="1"/>
  <c r="C2" i="1" l="1"/>
  <c r="F3" i="1"/>
  <c r="F4" i="1"/>
  <c r="F5" i="1"/>
  <c r="F6" i="1"/>
  <c r="F7" i="1"/>
  <c r="F8" i="1"/>
  <c r="F9" i="1"/>
  <c r="F10" i="1"/>
  <c r="F11" i="1"/>
  <c r="F24" i="1"/>
  <c r="F25" i="1"/>
  <c r="F26" i="1"/>
  <c r="F27" i="1"/>
  <c r="F28" i="1"/>
  <c r="F29" i="1"/>
  <c r="F30" i="1"/>
  <c r="F31" i="1"/>
  <c r="F32" i="1"/>
  <c r="F33" i="1"/>
  <c r="F35" i="1"/>
  <c r="F36" i="1"/>
  <c r="F37" i="1"/>
  <c r="F38" i="1"/>
  <c r="F39" i="1"/>
  <c r="F40" i="1"/>
  <c r="F41" i="1"/>
  <c r="F42" i="1"/>
  <c r="F43" i="1"/>
  <c r="F44" i="1"/>
  <c r="C3" i="1"/>
  <c r="C4" i="1"/>
  <c r="C5" i="1"/>
  <c r="C6" i="1"/>
  <c r="C7" i="1"/>
  <c r="C8" i="1"/>
  <c r="C9" i="1"/>
  <c r="C10" i="1"/>
  <c r="C11" i="1"/>
  <c r="C24" i="1"/>
  <c r="C25" i="1"/>
  <c r="C26" i="1"/>
  <c r="C27" i="1"/>
  <c r="C28" i="1"/>
  <c r="C29" i="1"/>
  <c r="C30" i="1"/>
  <c r="C31" i="1"/>
  <c r="C32" i="1"/>
  <c r="C33" i="1"/>
  <c r="C35" i="1"/>
  <c r="C36" i="1"/>
  <c r="C37" i="1"/>
  <c r="C38" i="1"/>
  <c r="C39" i="1"/>
  <c r="C40" i="1"/>
  <c r="C41" i="1"/>
  <c r="C42" i="1"/>
  <c r="C43" i="1"/>
  <c r="C44" i="1"/>
  <c r="F2" i="1"/>
  <c r="G41" i="1"/>
  <c r="G39" i="1"/>
  <c r="G37" i="1"/>
  <c r="G25" i="1"/>
  <c r="G27" i="1"/>
  <c r="G29" i="1"/>
  <c r="G8" i="1"/>
  <c r="G7" i="1"/>
  <c r="G5" i="1"/>
  <c r="G36" i="1"/>
  <c r="G38" i="1"/>
  <c r="G40" i="1"/>
  <c r="G42" i="1"/>
  <c r="G43" i="1"/>
  <c r="G44" i="1"/>
  <c r="G35" i="1"/>
  <c r="G33" i="1"/>
  <c r="G26" i="1"/>
  <c r="G28" i="1"/>
  <c r="G30" i="1"/>
  <c r="G31" i="1"/>
  <c r="G32" i="1"/>
  <c r="G24" i="1"/>
  <c r="G3" i="1"/>
  <c r="G4" i="1"/>
  <c r="G6" i="1"/>
  <c r="G9" i="1"/>
  <c r="G10" i="1"/>
  <c r="G11" i="1"/>
  <c r="G2" i="1"/>
  <c r="J4" i="1" s="1"/>
  <c r="K4" i="1" s="1"/>
  <c r="J37" i="1" l="1"/>
  <c r="K37" i="1" s="1"/>
  <c r="J26" i="1"/>
  <c r="K26" i="1" s="1"/>
  <c r="I26" i="1"/>
  <c r="I4" i="1"/>
  <c r="I37" i="1"/>
</calcChain>
</file>

<file path=xl/sharedStrings.xml><?xml version="1.0" encoding="utf-8"?>
<sst xmlns="http://schemas.openxmlformats.org/spreadsheetml/2006/main" count="87" uniqueCount="36">
  <si>
    <t>I (mA)</t>
  </si>
  <si>
    <t>V (V)</t>
  </si>
  <si>
    <t>R (Ohms)</t>
  </si>
  <si>
    <t>7.60</t>
  </si>
  <si>
    <t>6.30</t>
  </si>
  <si>
    <t>1.060</t>
  </si>
  <si>
    <t>0.170</t>
  </si>
  <si>
    <t>11.50</t>
  </si>
  <si>
    <t>5.50</t>
  </si>
  <si>
    <t>17.50</t>
  </si>
  <si>
    <t>I setting</t>
  </si>
  <si>
    <t>V setting</t>
  </si>
  <si>
    <t>17.60</t>
  </si>
  <si>
    <t>V error</t>
  </si>
  <si>
    <t>I error</t>
  </si>
  <si>
    <t>Avg</t>
  </si>
  <si>
    <t>Sample Std</t>
  </si>
  <si>
    <t>StdErr</t>
  </si>
  <si>
    <t>Measured</t>
  </si>
  <si>
    <t>Colour Bands</t>
  </si>
  <si>
    <t>Grey</t>
  </si>
  <si>
    <t>Orange</t>
  </si>
  <si>
    <t>Brown</t>
  </si>
  <si>
    <t>Gold</t>
  </si>
  <si>
    <t>Red</t>
  </si>
  <si>
    <t>Blue</t>
  </si>
  <si>
    <t>Uncertainty</t>
  </si>
  <si>
    <t>Ohms</t>
  </si>
  <si>
    <t>Setting</t>
  </si>
  <si>
    <t>Reading</t>
  </si>
  <si>
    <t>200 Ohms</t>
  </si>
  <si>
    <t>2 kOhms</t>
  </si>
  <si>
    <t>resistor_id</t>
  </si>
  <si>
    <t>current</t>
  </si>
  <si>
    <t>voltage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</si>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</sst>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A504-BF5F-6343-8346-DC2B6EE3C439}">
  <dimension ref="A1:AH45"/>
  <sheetViews>
    <sheetView tabSelected="1" topLeftCell="B1" zoomScale="75" workbookViewId="0">
      <selection activeCell="M19" sqref="M19"/>
    </sheetView>
  </sheetViews>
  <sheetFormatPr baseColWidth="10" defaultRowHeight="16" x14ac:dyDescent="0.2"/>
  <cols>
    <col min="10" max="10" width="11.5" customWidth="1"/>
    <col min="11" max="11" width="12" customWidth="1"/>
  </cols>
  <sheetData>
    <row r="1" spans="1:34" x14ac:dyDescent="0.2">
      <c r="A1" t="s">
        <v>0</v>
      </c>
      <c r="B1" t="s">
        <v>10</v>
      </c>
      <c r="C1" t="s">
        <v>14</v>
      </c>
      <c r="D1" t="s">
        <v>1</v>
      </c>
      <c r="E1" t="s">
        <v>11</v>
      </c>
      <c r="F1" t="s">
        <v>13</v>
      </c>
      <c r="G1" s="1" t="s">
        <v>2</v>
      </c>
    </row>
    <row r="2" spans="1:34" x14ac:dyDescent="0.2">
      <c r="A2" s="2">
        <v>1.373</v>
      </c>
      <c r="B2">
        <v>2</v>
      </c>
      <c r="C2" s="4">
        <f>MAX(IF(B2=2, 0.001, IF(B2=20, 0.01, IF(B2=200, 0.1))), 0.0075*A2)</f>
        <v>1.0297499999999999E-2</v>
      </c>
      <c r="D2" s="2">
        <v>1.1220000000000001</v>
      </c>
      <c r="E2">
        <v>2</v>
      </c>
      <c r="F2">
        <f>MAX(IF(E2=2, 0.001, IF(E2=20, 0.01, IF(E2=200, 0.1))), 0.0025*D2)</f>
        <v>2.8050000000000002E-3</v>
      </c>
      <c r="G2" s="1">
        <f t="shared" ref="G2:G11" si="0">A2*1000/D2</f>
        <v>1223.7076648841353</v>
      </c>
      <c r="P2" t="s">
        <v>33</v>
      </c>
      <c r="Q2" t="s">
        <v>34</v>
      </c>
      <c r="R2" t="s">
        <v>32</v>
      </c>
    </row>
    <row r="3" spans="1:34" x14ac:dyDescent="0.2">
      <c r="A3" s="2">
        <v>3.81</v>
      </c>
      <c r="B3">
        <v>20</v>
      </c>
      <c r="C3" s="4">
        <f t="shared" ref="C3:C44" si="1">MAX(IF(B3=2, 0.001, IF(B3=20, 0.01, IF(B3=200, 0.1))), 0.0075*A3)</f>
        <v>2.8575E-2</v>
      </c>
      <c r="D3" s="2">
        <v>3.11</v>
      </c>
      <c r="E3">
        <v>20</v>
      </c>
      <c r="F3">
        <f t="shared" ref="F3:F44" si="2">MAX(IF(E3=2, 0.001, IF(E3=20, 0.01, IF(E3=200, 0.1))), 0.0025*D3)</f>
        <v>0.01</v>
      </c>
      <c r="G3" s="1">
        <f t="shared" si="0"/>
        <v>1225.0803858520901</v>
      </c>
      <c r="I3" t="s">
        <v>15</v>
      </c>
      <c r="J3" t="s">
        <v>16</v>
      </c>
      <c r="K3" t="s">
        <v>17</v>
      </c>
      <c r="P3" s="2">
        <v>1.373</v>
      </c>
      <c r="Q3" s="2">
        <v>1.1220000000000001</v>
      </c>
      <c r="R3">
        <v>1</v>
      </c>
    </row>
    <row r="4" spans="1:34" x14ac:dyDescent="0.2">
      <c r="A4" s="2" t="s">
        <v>4</v>
      </c>
      <c r="B4">
        <v>20</v>
      </c>
      <c r="C4" s="4">
        <f t="shared" si="1"/>
        <v>4.725E-2</v>
      </c>
      <c r="D4" s="2">
        <v>5.12</v>
      </c>
      <c r="E4">
        <v>20</v>
      </c>
      <c r="F4">
        <f t="shared" si="2"/>
        <v>1.2800000000000001E-2</v>
      </c>
      <c r="G4" s="1">
        <f t="shared" si="0"/>
        <v>1230.46875</v>
      </c>
      <c r="I4">
        <f>AVERAGE(G2:G11)</f>
        <v>1230.4499338030441</v>
      </c>
      <c r="J4">
        <f>STDEV(G2:G11)</f>
        <v>4.175093708179606</v>
      </c>
      <c r="K4">
        <f>J4/COUNT(G2:G11)</f>
        <v>0.41750937081796058</v>
      </c>
      <c r="P4" s="2">
        <v>3.81</v>
      </c>
      <c r="Q4" s="2">
        <v>3.11</v>
      </c>
      <c r="R4">
        <v>1</v>
      </c>
    </row>
    <row r="5" spans="1:34" x14ac:dyDescent="0.2">
      <c r="A5" s="2">
        <v>6.82</v>
      </c>
      <c r="B5">
        <v>20</v>
      </c>
      <c r="C5" s="4">
        <f t="shared" si="1"/>
        <v>5.1150000000000001E-2</v>
      </c>
      <c r="D5" s="2">
        <v>5.53</v>
      </c>
      <c r="E5">
        <v>20</v>
      </c>
      <c r="F5">
        <f t="shared" si="2"/>
        <v>1.3825E-2</v>
      </c>
      <c r="G5" s="1">
        <f t="shared" si="0"/>
        <v>1233.2730560578661</v>
      </c>
      <c r="P5" s="2" t="s">
        <v>4</v>
      </c>
      <c r="Q5" s="2">
        <v>5.12</v>
      </c>
      <c r="R5">
        <v>1</v>
      </c>
    </row>
    <row r="6" spans="1:34" x14ac:dyDescent="0.2">
      <c r="A6" s="2">
        <v>9.36</v>
      </c>
      <c r="B6">
        <v>20</v>
      </c>
      <c r="C6" s="4">
        <f t="shared" si="1"/>
        <v>7.0199999999999999E-2</v>
      </c>
      <c r="D6" s="2" t="s">
        <v>3</v>
      </c>
      <c r="E6">
        <v>20</v>
      </c>
      <c r="F6">
        <f t="shared" si="2"/>
        <v>1.9E-2</v>
      </c>
      <c r="G6" s="1">
        <f t="shared" si="0"/>
        <v>1231.578947368421</v>
      </c>
      <c r="J6" t="s">
        <v>18</v>
      </c>
      <c r="K6" t="s">
        <v>19</v>
      </c>
      <c r="P6" s="2">
        <v>6.82</v>
      </c>
      <c r="Q6" s="2">
        <v>5.53</v>
      </c>
      <c r="R6">
        <v>1</v>
      </c>
    </row>
    <row r="7" spans="1:34" x14ac:dyDescent="0.2">
      <c r="A7" s="2">
        <v>9.49</v>
      </c>
      <c r="B7">
        <v>20</v>
      </c>
      <c r="C7" s="4">
        <f t="shared" si="1"/>
        <v>7.1175000000000002E-2</v>
      </c>
      <c r="D7" s="2">
        <v>7.72</v>
      </c>
      <c r="E7">
        <v>20</v>
      </c>
      <c r="F7">
        <f t="shared" si="2"/>
        <v>1.9300000000000001E-2</v>
      </c>
      <c r="G7" s="1">
        <f t="shared" si="0"/>
        <v>1229.2746113989638</v>
      </c>
      <c r="I7" t="s">
        <v>29</v>
      </c>
      <c r="J7">
        <v>0.81399999999999995</v>
      </c>
      <c r="K7">
        <v>83</v>
      </c>
      <c r="L7" t="s">
        <v>20</v>
      </c>
      <c r="P7" s="2">
        <v>9.36</v>
      </c>
      <c r="Q7" s="2" t="s">
        <v>3</v>
      </c>
      <c r="R7">
        <v>1</v>
      </c>
    </row>
    <row r="8" spans="1:34" x14ac:dyDescent="0.2">
      <c r="A8" s="2">
        <v>14.22</v>
      </c>
      <c r="B8">
        <v>20</v>
      </c>
      <c r="C8" s="4">
        <f t="shared" si="1"/>
        <v>0.10664999999999999</v>
      </c>
      <c r="D8" s="2">
        <v>11.56</v>
      </c>
      <c r="E8">
        <v>20</v>
      </c>
      <c r="F8">
        <f t="shared" si="2"/>
        <v>2.8900000000000002E-2</v>
      </c>
      <c r="G8" s="1">
        <f t="shared" si="0"/>
        <v>1230.1038062283737</v>
      </c>
      <c r="I8" t="s">
        <v>28</v>
      </c>
      <c r="J8" t="s">
        <v>31</v>
      </c>
      <c r="K8">
        <v>10</v>
      </c>
      <c r="L8" t="s">
        <v>21</v>
      </c>
      <c r="P8" s="2">
        <v>9.49</v>
      </c>
      <c r="Q8" s="2">
        <v>7.72</v>
      </c>
      <c r="R8">
        <v>1</v>
      </c>
    </row>
    <row r="9" spans="1:34" x14ac:dyDescent="0.2">
      <c r="A9" s="2">
        <v>15.57</v>
      </c>
      <c r="B9">
        <v>20</v>
      </c>
      <c r="C9" s="4">
        <f t="shared" si="1"/>
        <v>0.116775</v>
      </c>
      <c r="D9" s="2">
        <v>12.67</v>
      </c>
      <c r="E9">
        <v>20</v>
      </c>
      <c r="F9">
        <f t="shared" si="2"/>
        <v>3.1675000000000002E-2</v>
      </c>
      <c r="G9" s="1">
        <f t="shared" si="0"/>
        <v>1228.887134964483</v>
      </c>
      <c r="I9" t="s">
        <v>27</v>
      </c>
      <c r="J9">
        <f>J7*1000</f>
        <v>814</v>
      </c>
      <c r="K9">
        <f>K7*K8</f>
        <v>830</v>
      </c>
      <c r="L9" t="s">
        <v>22</v>
      </c>
      <c r="P9" s="2">
        <v>14.22</v>
      </c>
      <c r="Q9" s="2">
        <v>11.56</v>
      </c>
      <c r="R9">
        <v>1</v>
      </c>
    </row>
    <row r="10" spans="1:34" x14ac:dyDescent="0.2">
      <c r="A10" s="2">
        <v>17.07</v>
      </c>
      <c r="B10">
        <v>20</v>
      </c>
      <c r="C10" s="4">
        <f t="shared" si="1"/>
        <v>0.128025</v>
      </c>
      <c r="D10" s="2">
        <v>13.83</v>
      </c>
      <c r="E10">
        <v>20</v>
      </c>
      <c r="F10">
        <f t="shared" si="2"/>
        <v>3.4575000000000002E-2</v>
      </c>
      <c r="G10" s="1">
        <f t="shared" si="0"/>
        <v>1234.2733188720174</v>
      </c>
      <c r="I10" t="s">
        <v>26</v>
      </c>
      <c r="J10">
        <f>MAX(0.001*1000,IF(J8=200,0.005*J9,0.002*J9))</f>
        <v>1.6280000000000001</v>
      </c>
      <c r="K10">
        <f>0.05*K9</f>
        <v>41.5</v>
      </c>
      <c r="L10" t="s">
        <v>23</v>
      </c>
      <c r="P10" s="2">
        <v>15.57</v>
      </c>
      <c r="Q10" s="2">
        <v>12.67</v>
      </c>
      <c r="R10">
        <v>1</v>
      </c>
      <c r="W10" s="2">
        <v>0.51800000000000002</v>
      </c>
      <c r="X10">
        <v>2</v>
      </c>
      <c r="Y10" s="4">
        <f>MAX(IF(X10=2, 0.001, IF(X10=20, 0.01, IF(X10=200, 0.1))), 0.0075*W10)</f>
        <v>3.885E-3</v>
      </c>
      <c r="Z10" s="2">
        <v>4.34</v>
      </c>
      <c r="AA10">
        <v>20</v>
      </c>
      <c r="AB10">
        <f>MAX(IF(AA10=2, 0.001, IF(AA10=20, 0.01, IF(AA10=200, 0.1))), 0.0025*Z10)</f>
        <v>1.085E-2</v>
      </c>
      <c r="AC10" s="1">
        <f t="shared" ref="AC10:AC19" si="3">W10*1000/Z10</f>
        <v>119.35483870967742</v>
      </c>
    </row>
    <row r="11" spans="1:34" x14ac:dyDescent="0.2">
      <c r="A11" s="2">
        <v>19.36</v>
      </c>
      <c r="B11">
        <v>20</v>
      </c>
      <c r="C11" s="4">
        <f t="shared" si="1"/>
        <v>0.1452</v>
      </c>
      <c r="D11" s="2">
        <v>15.64</v>
      </c>
      <c r="E11">
        <v>20</v>
      </c>
      <c r="F11">
        <f t="shared" si="2"/>
        <v>3.9100000000000003E-2</v>
      </c>
      <c r="G11" s="1">
        <f t="shared" si="0"/>
        <v>1237.8516624040919</v>
      </c>
      <c r="P11" s="2">
        <v>17.07</v>
      </c>
      <c r="Q11" s="2">
        <v>13.83</v>
      </c>
      <c r="R11">
        <v>1</v>
      </c>
      <c r="W11" s="2">
        <v>0.67500000000000004</v>
      </c>
      <c r="X11">
        <v>2</v>
      </c>
      <c r="Y11" s="4">
        <f>MAX(IF(X11=2, 0.001, IF(X11=20, 0.01, IF(X11=200, 0.1))), 0.0075*W11)</f>
        <v>5.0625000000000002E-3</v>
      </c>
      <c r="Z11" s="2">
        <v>5.58</v>
      </c>
      <c r="AA11">
        <v>20</v>
      </c>
      <c r="AB11">
        <f>MAX(IF(AA11=2, 0.001, IF(AA11=20, 0.01, IF(AA11=200, 0.1))), 0.0025*Z11)</f>
        <v>1.3950000000000001E-2</v>
      </c>
      <c r="AC11" s="1">
        <f t="shared" si="3"/>
        <v>120.96774193548387</v>
      </c>
      <c r="AE11" t="s">
        <v>15</v>
      </c>
      <c r="AF11" t="s">
        <v>16</v>
      </c>
      <c r="AG11" t="s">
        <v>17</v>
      </c>
    </row>
    <row r="12" spans="1:34" x14ac:dyDescent="0.2">
      <c r="A12" s="2"/>
      <c r="C12" s="4"/>
      <c r="D12" s="2"/>
      <c r="G12" s="1"/>
      <c r="P12" s="2">
        <v>19.36</v>
      </c>
      <c r="Q12" s="2">
        <v>15.64</v>
      </c>
      <c r="R12">
        <v>1</v>
      </c>
      <c r="W12" s="2">
        <v>0.78500000000000003</v>
      </c>
      <c r="X12">
        <v>2</v>
      </c>
      <c r="Y12" s="4">
        <f>MAX(IF(X12=2, 0.001, IF(X12=20, 0.01, IF(X12=200, 0.1))), 0.0075*W12)</f>
        <v>5.8875000000000004E-3</v>
      </c>
      <c r="Z12" s="2">
        <v>6.49</v>
      </c>
      <c r="AA12">
        <v>20</v>
      </c>
      <c r="AB12">
        <f>MAX(IF(AA12=2, 0.001, IF(AA12=20, 0.01, IF(AA12=200, 0.1))), 0.0025*Z12)</f>
        <v>1.6225E-2</v>
      </c>
      <c r="AC12" s="2">
        <f t="shared" si="3"/>
        <v>120.9553158705701</v>
      </c>
      <c r="AD12" s="3"/>
      <c r="AE12">
        <f>AVERAGE(AC10:AC19)</f>
        <v>120.77282306973936</v>
      </c>
      <c r="AF12">
        <f>STDEV(AC10:AC19)</f>
        <v>0.50579740382961835</v>
      </c>
      <c r="AG12">
        <f>AF12/COUNT(AC10:AC19)</f>
        <v>5.0579740382961834E-2</v>
      </c>
    </row>
    <row r="13" spans="1:34" x14ac:dyDescent="0.2">
      <c r="P13" s="2"/>
      <c r="Q13" s="2"/>
      <c r="W13" s="2">
        <v>0.92600000000000005</v>
      </c>
      <c r="X13">
        <v>2</v>
      </c>
      <c r="Y13" s="4">
        <f>MAX(IF(X13=2, 0.001, IF(X13=20, 0.01, IF(X13=200, 0.1))), 0.0075*W13)</f>
        <v>6.9449999999999998E-3</v>
      </c>
      <c r="Z13" s="2">
        <v>7.65</v>
      </c>
      <c r="AA13">
        <v>20</v>
      </c>
      <c r="AB13">
        <f>MAX(IF(AA13=2, 0.001, IF(AA13=20, 0.01, IF(AA13=200, 0.1))), 0.0025*Z13)</f>
        <v>1.9125E-2</v>
      </c>
      <c r="AC13" s="1">
        <f t="shared" si="3"/>
        <v>121.04575163398692</v>
      </c>
    </row>
    <row r="14" spans="1:34" x14ac:dyDescent="0.2">
      <c r="P14" s="2"/>
      <c r="Q14" s="2"/>
      <c r="W14" s="2" t="s">
        <v>5</v>
      </c>
      <c r="X14">
        <v>2</v>
      </c>
      <c r="Y14" s="4">
        <f>MAX(IF(X14=2, 0.001, IF(X14=20, 0.01, IF(X14=200, 0.1))), 0.0075*W14)</f>
        <v>7.9500000000000005E-3</v>
      </c>
      <c r="Z14" s="2">
        <v>8.77</v>
      </c>
      <c r="AA14">
        <v>20</v>
      </c>
      <c r="AB14">
        <f>MAX(IF(AA14=2, 0.001, IF(AA14=20, 0.01, IF(AA14=200, 0.1))), 0.0025*Z14)</f>
        <v>2.1925E-2</v>
      </c>
      <c r="AC14" s="1">
        <f t="shared" si="3"/>
        <v>120.86659064994299</v>
      </c>
      <c r="AF14" t="s">
        <v>18</v>
      </c>
      <c r="AG14" t="s">
        <v>19</v>
      </c>
    </row>
    <row r="15" spans="1:34" x14ac:dyDescent="0.2">
      <c r="P15" s="2"/>
      <c r="Q15" s="2"/>
      <c r="W15" s="2">
        <v>1.3819999999999999</v>
      </c>
      <c r="X15">
        <v>2</v>
      </c>
      <c r="Y15" s="4">
        <f>MAX(IF(X15=2, 0.001, IF(X15=20, 0.01, IF(X15=200, 0.1))), 0.0075*W15)</f>
        <v>1.0364999999999999E-2</v>
      </c>
      <c r="Z15" s="2">
        <v>11.43</v>
      </c>
      <c r="AA15">
        <v>20</v>
      </c>
      <c r="AB15">
        <f>MAX(IF(AA15=2, 0.001, IF(AA15=20, 0.01, IF(AA15=200, 0.1))), 0.0025*Z15)</f>
        <v>2.8575E-2</v>
      </c>
      <c r="AC15" s="1">
        <f t="shared" si="3"/>
        <v>120.90988626421698</v>
      </c>
      <c r="AE15" t="s">
        <v>29</v>
      </c>
      <c r="AF15">
        <v>8.27</v>
      </c>
      <c r="AG15">
        <v>83</v>
      </c>
      <c r="AH15" t="s">
        <v>20</v>
      </c>
    </row>
    <row r="16" spans="1:34" x14ac:dyDescent="0.2">
      <c r="P16" s="2"/>
      <c r="Q16" s="2"/>
      <c r="W16" s="2">
        <v>1.448</v>
      </c>
      <c r="X16">
        <v>2</v>
      </c>
      <c r="Y16" s="4">
        <f>MAX(IF(X16=2, 0.001, IF(X16=20, 0.01, IF(X16=200, 0.1))), 0.0075*W16)</f>
        <v>1.086E-2</v>
      </c>
      <c r="Z16" s="2">
        <v>11.97</v>
      </c>
      <c r="AA16">
        <v>20</v>
      </c>
      <c r="AB16">
        <f>MAX(IF(AA16=2, 0.001, IF(AA16=20, 0.01, IF(AA16=200, 0.1))), 0.0025*Z16)</f>
        <v>2.9925000000000004E-2</v>
      </c>
      <c r="AC16" s="1">
        <f t="shared" si="3"/>
        <v>120.96908939014202</v>
      </c>
      <c r="AE16" t="s">
        <v>28</v>
      </c>
      <c r="AF16">
        <v>20</v>
      </c>
      <c r="AG16">
        <v>100</v>
      </c>
      <c r="AH16" t="s">
        <v>21</v>
      </c>
    </row>
    <row r="17" spans="1:34" x14ac:dyDescent="0.2">
      <c r="P17" s="2"/>
      <c r="Q17" s="2"/>
      <c r="W17" s="2">
        <v>1.6659999999999999</v>
      </c>
      <c r="X17">
        <v>2</v>
      </c>
      <c r="Y17" s="4">
        <f>MAX(IF(X17=2, 0.001, IF(X17=20, 0.01, IF(X17=200, 0.1))), 0.0075*W17)</f>
        <v>1.2494999999999999E-2</v>
      </c>
      <c r="Z17" s="2">
        <v>13.78</v>
      </c>
      <c r="AA17">
        <v>20</v>
      </c>
      <c r="AB17">
        <f>MAX(IF(AA17=2, 0.001, IF(AA17=20, 0.01, IF(AA17=200, 0.1))), 0.0025*Z17)</f>
        <v>3.4450000000000001E-2</v>
      </c>
      <c r="AC17" s="1">
        <f t="shared" si="3"/>
        <v>120.89985486211901</v>
      </c>
      <c r="AE17" t="s">
        <v>27</v>
      </c>
      <c r="AF17">
        <f>AF15*1000</f>
        <v>8270</v>
      </c>
      <c r="AG17">
        <f>AG15*AG16</f>
        <v>8300</v>
      </c>
      <c r="AH17" t="s">
        <v>24</v>
      </c>
    </row>
    <row r="18" spans="1:34" x14ac:dyDescent="0.2">
      <c r="P18" s="2"/>
      <c r="Q18" s="2"/>
      <c r="W18" s="2">
        <v>1.869</v>
      </c>
      <c r="X18">
        <v>2</v>
      </c>
      <c r="Y18" s="4">
        <f>MAX(IF(X18=2, 0.001, IF(X18=20, 0.01, IF(X18=200, 0.1))), 0.0075*W18)</f>
        <v>1.4017499999999999E-2</v>
      </c>
      <c r="Z18" s="2">
        <v>15.48</v>
      </c>
      <c r="AA18">
        <v>20</v>
      </c>
      <c r="AB18">
        <f>MAX(IF(AA18=2, 0.001, IF(AA18=20, 0.01, IF(AA18=200, 0.1))), 0.0025*Z18)</f>
        <v>3.8700000000000005E-2</v>
      </c>
      <c r="AC18" s="1">
        <f t="shared" si="3"/>
        <v>120.73643410852713</v>
      </c>
      <c r="AE18" t="s">
        <v>26</v>
      </c>
      <c r="AF18">
        <f>MAX(0.01*1000,IF(AF16=200,0.005*AF17,0.002*AF17))</f>
        <v>16.54</v>
      </c>
      <c r="AG18">
        <f>0.05*AG17</f>
        <v>415</v>
      </c>
      <c r="AH18" t="s">
        <v>23</v>
      </c>
    </row>
    <row r="19" spans="1:34" x14ac:dyDescent="0.2">
      <c r="P19" s="2"/>
      <c r="Q19" s="2"/>
      <c r="W19" s="2">
        <v>2.13</v>
      </c>
      <c r="X19">
        <v>20</v>
      </c>
      <c r="Y19" s="4">
        <f>MAX(IF(X19=2, 0.001, IF(X19=20, 0.01, IF(X19=200, 0.1))), 0.0075*W19)</f>
        <v>1.5975E-2</v>
      </c>
      <c r="Z19" s="2" t="s">
        <v>12</v>
      </c>
      <c r="AA19">
        <v>20</v>
      </c>
      <c r="AB19">
        <f>MAX(IF(AA19=2, 0.001, IF(AA19=20, 0.01, IF(AA19=200, 0.1))), 0.0025*Z19)</f>
        <v>4.4000000000000004E-2</v>
      </c>
      <c r="AC19" s="1">
        <f t="shared" si="3"/>
        <v>121.02272727272727</v>
      </c>
    </row>
    <row r="20" spans="1:34" x14ac:dyDescent="0.2">
      <c r="P20" s="2"/>
      <c r="Q20" s="2"/>
    </row>
    <row r="21" spans="1:34" x14ac:dyDescent="0.2">
      <c r="P21" s="2"/>
      <c r="Q21" s="2"/>
    </row>
    <row r="22" spans="1:34" x14ac:dyDescent="0.2">
      <c r="P22" s="2"/>
      <c r="Q22" s="2"/>
    </row>
    <row r="23" spans="1:34" x14ac:dyDescent="0.2">
      <c r="A23" s="2"/>
      <c r="C23" s="4"/>
      <c r="D23" s="2"/>
      <c r="G23" s="1"/>
      <c r="P23" s="2">
        <v>0.13100000000000001</v>
      </c>
      <c r="Q23" s="2">
        <v>4.42</v>
      </c>
      <c r="R23">
        <v>3</v>
      </c>
    </row>
    <row r="24" spans="1:34" x14ac:dyDescent="0.2">
      <c r="A24" s="2">
        <v>0.13100000000000001</v>
      </c>
      <c r="B24">
        <v>2</v>
      </c>
      <c r="C24" s="4">
        <f t="shared" si="1"/>
        <v>1E-3</v>
      </c>
      <c r="D24" s="2">
        <v>4.42</v>
      </c>
      <c r="E24">
        <v>20</v>
      </c>
      <c r="F24">
        <f t="shared" si="2"/>
        <v>1.1050000000000001E-2</v>
      </c>
      <c r="G24" s="1">
        <f t="shared" ref="G24:G33" si="4">A24*1000/D24</f>
        <v>29.638009049773757</v>
      </c>
      <c r="H24" s="3"/>
      <c r="P24" s="2" t="s">
        <v>6</v>
      </c>
      <c r="Q24" s="2">
        <v>5.57</v>
      </c>
      <c r="R24">
        <v>3</v>
      </c>
    </row>
    <row r="25" spans="1:34" x14ac:dyDescent="0.2">
      <c r="A25" s="2" t="s">
        <v>6</v>
      </c>
      <c r="B25">
        <v>2</v>
      </c>
      <c r="C25" s="4">
        <f t="shared" si="1"/>
        <v>1.2750000000000001E-3</v>
      </c>
      <c r="D25" s="2">
        <v>5.57</v>
      </c>
      <c r="E25">
        <v>20</v>
      </c>
      <c r="F25">
        <f t="shared" si="2"/>
        <v>1.3925000000000002E-2</v>
      </c>
      <c r="G25" s="1">
        <f t="shared" si="4"/>
        <v>30.520646319569117</v>
      </c>
      <c r="I25" t="s">
        <v>15</v>
      </c>
      <c r="J25" t="s">
        <v>16</v>
      </c>
      <c r="K25" t="s">
        <v>17</v>
      </c>
      <c r="P25" s="2">
        <v>0.187</v>
      </c>
      <c r="Q25" s="2">
        <v>6.23</v>
      </c>
      <c r="R25">
        <v>3</v>
      </c>
    </row>
    <row r="26" spans="1:34" x14ac:dyDescent="0.2">
      <c r="A26" s="2">
        <v>0.187</v>
      </c>
      <c r="B26">
        <v>2</v>
      </c>
      <c r="C26" s="4">
        <f t="shared" si="1"/>
        <v>1.4024999999999999E-3</v>
      </c>
      <c r="D26" s="2">
        <v>6.23</v>
      </c>
      <c r="E26">
        <v>20</v>
      </c>
      <c r="F26">
        <f t="shared" si="2"/>
        <v>1.5575000000000002E-2</v>
      </c>
      <c r="G26" s="1">
        <f t="shared" si="4"/>
        <v>30.016051364365968</v>
      </c>
      <c r="I26">
        <f>AVERAGE(G24:G33)</f>
        <v>29.955412650185156</v>
      </c>
      <c r="J26">
        <f>STDEV(G24:G33)</f>
        <v>0.22383525620483971</v>
      </c>
      <c r="K26">
        <f>J26/COUNT(G24:G33)</f>
        <v>2.2383525620483971E-2</v>
      </c>
      <c r="P26" s="2">
        <v>0.23200000000000001</v>
      </c>
      <c r="Q26" s="2">
        <v>7.74</v>
      </c>
      <c r="R26">
        <v>3</v>
      </c>
    </row>
    <row r="27" spans="1:34" x14ac:dyDescent="0.2">
      <c r="A27" s="2">
        <v>0.23200000000000001</v>
      </c>
      <c r="B27">
        <v>2</v>
      </c>
      <c r="C27" s="4">
        <f t="shared" si="1"/>
        <v>1.74E-3</v>
      </c>
      <c r="D27" s="2">
        <v>7.74</v>
      </c>
      <c r="E27">
        <v>20</v>
      </c>
      <c r="F27">
        <f t="shared" si="2"/>
        <v>1.9350000000000003E-2</v>
      </c>
      <c r="G27" s="1">
        <f t="shared" si="4"/>
        <v>29.974160206718345</v>
      </c>
      <c r="P27" s="2">
        <v>0.30099999999999999</v>
      </c>
      <c r="Q27" s="2">
        <v>10.06</v>
      </c>
      <c r="R27">
        <v>3</v>
      </c>
    </row>
    <row r="28" spans="1:34" x14ac:dyDescent="0.2">
      <c r="A28" s="2">
        <v>0.30099999999999999</v>
      </c>
      <c r="B28">
        <v>2</v>
      </c>
      <c r="C28" s="4">
        <f t="shared" si="1"/>
        <v>2.2575E-3</v>
      </c>
      <c r="D28" s="2">
        <v>10.06</v>
      </c>
      <c r="E28">
        <v>20</v>
      </c>
      <c r="F28">
        <f t="shared" si="2"/>
        <v>2.5150000000000002E-2</v>
      </c>
      <c r="G28" s="1">
        <f t="shared" si="4"/>
        <v>29.920477137176938</v>
      </c>
      <c r="J28" t="s">
        <v>18</v>
      </c>
      <c r="K28" t="s">
        <v>19</v>
      </c>
      <c r="P28" s="2">
        <v>0.34499999999999997</v>
      </c>
      <c r="Q28" s="2">
        <v>11.54</v>
      </c>
      <c r="R28">
        <v>3</v>
      </c>
    </row>
    <row r="29" spans="1:34" x14ac:dyDescent="0.2">
      <c r="A29" s="2">
        <v>0.34499999999999997</v>
      </c>
      <c r="B29">
        <v>2</v>
      </c>
      <c r="C29" s="4">
        <f t="shared" si="1"/>
        <v>2.5874999999999995E-3</v>
      </c>
      <c r="D29" s="2">
        <v>11.54</v>
      </c>
      <c r="E29">
        <v>20</v>
      </c>
      <c r="F29">
        <f t="shared" si="2"/>
        <v>2.8849999999999997E-2</v>
      </c>
      <c r="G29" s="1">
        <f t="shared" si="4"/>
        <v>29.896013864818027</v>
      </c>
      <c r="I29" t="s">
        <v>29</v>
      </c>
      <c r="J29">
        <v>33.4</v>
      </c>
      <c r="K29">
        <v>33</v>
      </c>
      <c r="L29" t="s">
        <v>21</v>
      </c>
      <c r="P29" s="2">
        <v>0.40100000000000002</v>
      </c>
      <c r="Q29" s="2">
        <v>13.41</v>
      </c>
      <c r="R29">
        <v>3</v>
      </c>
    </row>
    <row r="30" spans="1:34" x14ac:dyDescent="0.2">
      <c r="A30" s="2">
        <v>0.40100000000000002</v>
      </c>
      <c r="B30">
        <v>2</v>
      </c>
      <c r="C30" s="4">
        <f t="shared" si="1"/>
        <v>3.0075000000000002E-3</v>
      </c>
      <c r="D30" s="2">
        <v>13.41</v>
      </c>
      <c r="E30">
        <v>20</v>
      </c>
      <c r="F30">
        <f t="shared" si="2"/>
        <v>3.3524999999999999E-2</v>
      </c>
      <c r="G30" s="1">
        <f t="shared" si="4"/>
        <v>29.903057419835942</v>
      </c>
      <c r="I30" t="s">
        <v>28</v>
      </c>
      <c r="J30" t="s">
        <v>30</v>
      </c>
      <c r="K30">
        <v>1000</v>
      </c>
      <c r="L30" t="s">
        <v>21</v>
      </c>
      <c r="P30" s="2">
        <v>0.45600000000000002</v>
      </c>
      <c r="Q30" s="2">
        <v>15.23</v>
      </c>
      <c r="R30">
        <v>3</v>
      </c>
    </row>
    <row r="31" spans="1:34" x14ac:dyDescent="0.2">
      <c r="A31" s="2">
        <v>0.45600000000000002</v>
      </c>
      <c r="B31">
        <v>2</v>
      </c>
      <c r="C31" s="4">
        <f t="shared" si="1"/>
        <v>3.4199999999999999E-3</v>
      </c>
      <c r="D31" s="2">
        <v>15.23</v>
      </c>
      <c r="E31">
        <v>20</v>
      </c>
      <c r="F31">
        <f t="shared" si="2"/>
        <v>3.8075000000000005E-2</v>
      </c>
      <c r="G31" s="1">
        <f t="shared" si="4"/>
        <v>29.940906106369006</v>
      </c>
      <c r="I31" t="s">
        <v>27</v>
      </c>
      <c r="J31">
        <v>33.4</v>
      </c>
      <c r="K31">
        <v>33</v>
      </c>
      <c r="L31" t="s">
        <v>35</v>
      </c>
      <c r="P31" s="2">
        <v>0.51800000000000002</v>
      </c>
      <c r="Q31" s="2">
        <v>17.37</v>
      </c>
      <c r="R31">
        <v>3</v>
      </c>
    </row>
    <row r="32" spans="1:34" x14ac:dyDescent="0.2">
      <c r="A32" s="2">
        <v>0.51800000000000002</v>
      </c>
      <c r="B32">
        <v>2</v>
      </c>
      <c r="C32" s="4">
        <f t="shared" si="1"/>
        <v>3.885E-3</v>
      </c>
      <c r="D32" s="2">
        <v>17.37</v>
      </c>
      <c r="E32">
        <v>20</v>
      </c>
      <c r="F32">
        <f t="shared" si="2"/>
        <v>4.3425000000000005E-2</v>
      </c>
      <c r="G32" s="1">
        <f t="shared" si="4"/>
        <v>29.821531375935518</v>
      </c>
      <c r="I32" t="s">
        <v>26</v>
      </c>
      <c r="J32">
        <f>MAX(0.1*1,IF(J30=200,0.005*J31,0.002*J31))</f>
        <v>0.1</v>
      </c>
      <c r="K32">
        <f>0.05*K31</f>
        <v>1.6500000000000001</v>
      </c>
      <c r="L32" t="s">
        <v>23</v>
      </c>
      <c r="P32" s="2">
        <v>0.58499999999999996</v>
      </c>
      <c r="Q32" s="2">
        <v>19.55</v>
      </c>
      <c r="R32">
        <v>3</v>
      </c>
    </row>
    <row r="33" spans="1:18" x14ac:dyDescent="0.2">
      <c r="A33" s="2">
        <v>0.58499999999999996</v>
      </c>
      <c r="B33">
        <v>2</v>
      </c>
      <c r="C33" s="4">
        <f t="shared" si="1"/>
        <v>4.3874999999999999E-3</v>
      </c>
      <c r="D33" s="2">
        <v>19.55</v>
      </c>
      <c r="E33">
        <v>20</v>
      </c>
      <c r="F33">
        <f t="shared" si="2"/>
        <v>4.8875000000000002E-2</v>
      </c>
      <c r="G33" s="1">
        <f t="shared" si="4"/>
        <v>29.923273657289002</v>
      </c>
      <c r="P33" s="2">
        <v>1.96</v>
      </c>
      <c r="Q33" s="2">
        <v>1.33</v>
      </c>
      <c r="R33">
        <v>4</v>
      </c>
    </row>
    <row r="34" spans="1:18" x14ac:dyDescent="0.2">
      <c r="A34" s="2"/>
      <c r="C34" s="4"/>
      <c r="D34" s="2"/>
      <c r="G34" s="1"/>
      <c r="P34" s="2">
        <v>7.34</v>
      </c>
      <c r="Q34" s="2">
        <v>4.96</v>
      </c>
      <c r="R34">
        <v>4</v>
      </c>
    </row>
    <row r="35" spans="1:18" x14ac:dyDescent="0.2">
      <c r="A35" s="2">
        <v>1.96</v>
      </c>
      <c r="B35">
        <v>20</v>
      </c>
      <c r="C35" s="4">
        <f t="shared" si="1"/>
        <v>1.47E-2</v>
      </c>
      <c r="D35" s="2">
        <v>1.33</v>
      </c>
      <c r="E35">
        <v>20</v>
      </c>
      <c r="F35">
        <f t="shared" si="2"/>
        <v>0.01</v>
      </c>
      <c r="G35" s="1">
        <f t="shared" ref="G35:G44" si="5">A35*1000/D35</f>
        <v>1473.6842105263156</v>
      </c>
      <c r="P35" s="2">
        <v>8.2200000000000006</v>
      </c>
      <c r="Q35" s="2" t="s">
        <v>8</v>
      </c>
      <c r="R35">
        <v>4</v>
      </c>
    </row>
    <row r="36" spans="1:18" x14ac:dyDescent="0.2">
      <c r="A36" s="2">
        <v>7.34</v>
      </c>
      <c r="B36">
        <v>20</v>
      </c>
      <c r="C36" s="4">
        <f t="shared" si="1"/>
        <v>5.5049999999999995E-2</v>
      </c>
      <c r="D36" s="2">
        <v>4.96</v>
      </c>
      <c r="E36">
        <v>20</v>
      </c>
      <c r="F36">
        <f t="shared" si="2"/>
        <v>1.24E-2</v>
      </c>
      <c r="G36" s="1">
        <f t="shared" si="5"/>
        <v>1479.8387096774193</v>
      </c>
      <c r="I36" t="s">
        <v>15</v>
      </c>
      <c r="J36" t="s">
        <v>16</v>
      </c>
      <c r="K36" t="s">
        <v>17</v>
      </c>
      <c r="P36" s="2">
        <v>10.77</v>
      </c>
      <c r="Q36" s="2">
        <v>7.27</v>
      </c>
      <c r="R36">
        <v>4</v>
      </c>
    </row>
    <row r="37" spans="1:18" x14ac:dyDescent="0.2">
      <c r="A37" s="2">
        <v>8.2200000000000006</v>
      </c>
      <c r="B37">
        <v>20</v>
      </c>
      <c r="C37" s="4">
        <f t="shared" si="1"/>
        <v>6.1650000000000003E-2</v>
      </c>
      <c r="D37" s="2" t="s">
        <v>8</v>
      </c>
      <c r="E37">
        <v>20</v>
      </c>
      <c r="F37">
        <f t="shared" si="2"/>
        <v>1.375E-2</v>
      </c>
      <c r="G37" s="1">
        <f t="shared" si="5"/>
        <v>1494.5454545454545</v>
      </c>
      <c r="I37">
        <f>AVERAGE(G35:G44)</f>
        <v>1485.7008493671981</v>
      </c>
      <c r="J37">
        <f>STDEV(G35:G44)</f>
        <v>7.1855196018951366</v>
      </c>
      <c r="K37">
        <f>J37/COUNT(G35:G44)</f>
        <v>0.71855196018951362</v>
      </c>
      <c r="P37" s="2" t="s">
        <v>7</v>
      </c>
      <c r="Q37" s="2">
        <v>7.76</v>
      </c>
      <c r="R37">
        <v>4</v>
      </c>
    </row>
    <row r="38" spans="1:18" x14ac:dyDescent="0.2">
      <c r="A38" s="2">
        <v>10.77</v>
      </c>
      <c r="B38">
        <v>20</v>
      </c>
      <c r="C38" s="4">
        <f t="shared" si="1"/>
        <v>8.0775E-2</v>
      </c>
      <c r="D38" s="2">
        <v>7.27</v>
      </c>
      <c r="E38">
        <v>20</v>
      </c>
      <c r="F38">
        <f t="shared" si="2"/>
        <v>1.8175E-2</v>
      </c>
      <c r="G38" s="1">
        <f t="shared" si="5"/>
        <v>1481.4305364511692</v>
      </c>
      <c r="P38" s="2">
        <v>14.35</v>
      </c>
      <c r="Q38" s="2">
        <v>9.67</v>
      </c>
      <c r="R38">
        <v>4</v>
      </c>
    </row>
    <row r="39" spans="1:18" x14ac:dyDescent="0.2">
      <c r="A39" s="2" t="s">
        <v>7</v>
      </c>
      <c r="B39">
        <v>20</v>
      </c>
      <c r="C39" s="4">
        <f t="shared" si="1"/>
        <v>8.6249999999999993E-2</v>
      </c>
      <c r="D39" s="2">
        <v>7.76</v>
      </c>
      <c r="E39">
        <v>20</v>
      </c>
      <c r="F39">
        <f t="shared" si="2"/>
        <v>1.9400000000000001E-2</v>
      </c>
      <c r="G39" s="1">
        <f t="shared" si="5"/>
        <v>1481.9587628865979</v>
      </c>
      <c r="J39" t="s">
        <v>18</v>
      </c>
      <c r="K39" t="s">
        <v>19</v>
      </c>
      <c r="P39" s="2">
        <v>16.89</v>
      </c>
      <c r="Q39" s="2">
        <v>11.38</v>
      </c>
      <c r="R39">
        <v>4</v>
      </c>
    </row>
    <row r="40" spans="1:18" x14ac:dyDescent="0.2">
      <c r="A40" s="2">
        <v>14.35</v>
      </c>
      <c r="B40">
        <v>20</v>
      </c>
      <c r="C40" s="4">
        <f t="shared" si="1"/>
        <v>0.107625</v>
      </c>
      <c r="D40" s="2">
        <v>9.67</v>
      </c>
      <c r="E40">
        <v>20</v>
      </c>
      <c r="F40">
        <f t="shared" si="2"/>
        <v>2.4175000000000002E-2</v>
      </c>
      <c r="G40" s="1">
        <f t="shared" si="5"/>
        <v>1483.9710444674251</v>
      </c>
      <c r="I40" t="s">
        <v>29</v>
      </c>
      <c r="J40">
        <v>0.67500000000000004</v>
      </c>
      <c r="K40">
        <v>68</v>
      </c>
      <c r="L40" t="s">
        <v>25</v>
      </c>
      <c r="P40" s="2">
        <v>18.55</v>
      </c>
      <c r="Q40" s="2">
        <v>12.45</v>
      </c>
      <c r="R40">
        <v>4</v>
      </c>
    </row>
    <row r="41" spans="1:18" x14ac:dyDescent="0.2">
      <c r="A41" s="2">
        <v>16.89</v>
      </c>
      <c r="B41">
        <v>20</v>
      </c>
      <c r="C41" s="4">
        <f t="shared" si="1"/>
        <v>0.12667500000000001</v>
      </c>
      <c r="D41" s="2">
        <v>11.38</v>
      </c>
      <c r="E41">
        <v>20</v>
      </c>
      <c r="F41">
        <f t="shared" si="2"/>
        <v>2.8450000000000003E-2</v>
      </c>
      <c r="G41" s="1">
        <f t="shared" si="5"/>
        <v>1484.1827768014059</v>
      </c>
      <c r="I41" t="s">
        <v>28</v>
      </c>
      <c r="J41" t="s">
        <v>31</v>
      </c>
      <c r="K41">
        <v>10</v>
      </c>
      <c r="L41" t="s">
        <v>20</v>
      </c>
      <c r="P41" s="2">
        <v>23.8</v>
      </c>
      <c r="Q41" s="2">
        <v>15.97</v>
      </c>
      <c r="R41">
        <v>4</v>
      </c>
    </row>
    <row r="42" spans="1:18" x14ac:dyDescent="0.2">
      <c r="A42" s="2">
        <v>18.55</v>
      </c>
      <c r="B42">
        <v>20</v>
      </c>
      <c r="C42" s="4">
        <f t="shared" si="1"/>
        <v>0.139125</v>
      </c>
      <c r="D42" s="2">
        <v>12.45</v>
      </c>
      <c r="E42">
        <v>20</v>
      </c>
      <c r="F42">
        <f t="shared" si="2"/>
        <v>3.1125E-2</v>
      </c>
      <c r="G42" s="1">
        <f t="shared" si="5"/>
        <v>1489.9598393574297</v>
      </c>
      <c r="I42" t="s">
        <v>27</v>
      </c>
      <c r="J42">
        <f>J40*1000</f>
        <v>675</v>
      </c>
      <c r="K42">
        <f>K40*K41</f>
        <v>680</v>
      </c>
      <c r="L42" t="s">
        <v>22</v>
      </c>
      <c r="P42" s="2">
        <v>26.2</v>
      </c>
      <c r="Q42" s="2" t="s">
        <v>9</v>
      </c>
      <c r="R42">
        <v>4</v>
      </c>
    </row>
    <row r="43" spans="1:18" x14ac:dyDescent="0.2">
      <c r="A43" s="2">
        <v>23.8</v>
      </c>
      <c r="B43">
        <v>200</v>
      </c>
      <c r="C43" s="4">
        <f t="shared" si="1"/>
        <v>0.17849999999999999</v>
      </c>
      <c r="D43" s="2">
        <v>15.97</v>
      </c>
      <c r="E43">
        <v>20</v>
      </c>
      <c r="F43">
        <f t="shared" si="2"/>
        <v>3.9925000000000002E-2</v>
      </c>
      <c r="G43" s="1">
        <f t="shared" si="5"/>
        <v>1490.2943018159049</v>
      </c>
      <c r="I43" t="s">
        <v>26</v>
      </c>
      <c r="J43">
        <f>MAX(0.001*1000,IF(J41=200,0.005*J42,0.002*J42))</f>
        <v>1.35</v>
      </c>
      <c r="K43">
        <f>0.05*K42</f>
        <v>34</v>
      </c>
      <c r="L43" t="s">
        <v>23</v>
      </c>
    </row>
    <row r="44" spans="1:18" x14ac:dyDescent="0.2">
      <c r="A44" s="2">
        <v>26.2</v>
      </c>
      <c r="B44">
        <v>200</v>
      </c>
      <c r="C44" s="4">
        <f t="shared" si="1"/>
        <v>0.19649999999999998</v>
      </c>
      <c r="D44" s="2" t="s">
        <v>9</v>
      </c>
      <c r="E44">
        <v>20</v>
      </c>
      <c r="F44">
        <f t="shared" si="2"/>
        <v>4.3750000000000004E-2</v>
      </c>
      <c r="G44" s="1">
        <f t="shared" si="5"/>
        <v>1497.1428571428571</v>
      </c>
    </row>
    <row r="45" spans="1:18" x14ac:dyDescent="0.2">
      <c r="G45" s="3"/>
    </row>
  </sheetData>
  <sortState xmlns:xlrd2="http://schemas.microsoft.com/office/spreadsheetml/2017/richdata2" ref="A35:C44">
    <sortCondition ref="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A899-4D84-6343-BA2A-7F0ADCCB1FAD}">
  <dimension ref="A1:C40"/>
  <sheetViews>
    <sheetView workbookViewId="0">
      <selection sqref="A1:C40"/>
    </sheetView>
  </sheetViews>
  <sheetFormatPr baseColWidth="10" defaultRowHeight="16" x14ac:dyDescent="0.2"/>
  <sheetData>
    <row r="1" spans="1:3" x14ac:dyDescent="0.2">
      <c r="A1" s="2">
        <v>1.373</v>
      </c>
      <c r="B1" s="2">
        <v>1.1220000000000001</v>
      </c>
      <c r="C1">
        <v>1</v>
      </c>
    </row>
    <row r="2" spans="1:3" x14ac:dyDescent="0.2">
      <c r="A2" s="2">
        <v>3.81</v>
      </c>
      <c r="B2" s="2">
        <v>3.11</v>
      </c>
      <c r="C2">
        <v>1</v>
      </c>
    </row>
    <row r="3" spans="1:3" x14ac:dyDescent="0.2">
      <c r="A3" s="2" t="s">
        <v>4</v>
      </c>
      <c r="B3" s="2">
        <v>5.12</v>
      </c>
      <c r="C3">
        <v>1</v>
      </c>
    </row>
    <row r="4" spans="1:3" x14ac:dyDescent="0.2">
      <c r="A4" s="2">
        <v>6.82</v>
      </c>
      <c r="B4" s="2">
        <v>5.53</v>
      </c>
      <c r="C4">
        <v>1</v>
      </c>
    </row>
    <row r="5" spans="1:3" x14ac:dyDescent="0.2">
      <c r="A5" s="2">
        <v>9.36</v>
      </c>
      <c r="B5" s="2" t="s">
        <v>3</v>
      </c>
      <c r="C5">
        <v>1</v>
      </c>
    </row>
    <row r="6" spans="1:3" x14ac:dyDescent="0.2">
      <c r="A6" s="2">
        <v>9.49</v>
      </c>
      <c r="B6" s="2">
        <v>7.72</v>
      </c>
      <c r="C6">
        <v>1</v>
      </c>
    </row>
    <row r="7" spans="1:3" x14ac:dyDescent="0.2">
      <c r="A7" s="2">
        <v>14.22</v>
      </c>
      <c r="B7" s="2">
        <v>11.56</v>
      </c>
      <c r="C7">
        <v>1</v>
      </c>
    </row>
    <row r="8" spans="1:3" x14ac:dyDescent="0.2">
      <c r="A8" s="2">
        <v>15.57</v>
      </c>
      <c r="B8" s="2">
        <v>12.67</v>
      </c>
      <c r="C8">
        <v>1</v>
      </c>
    </row>
    <row r="9" spans="1:3" x14ac:dyDescent="0.2">
      <c r="A9" s="2">
        <v>17.07</v>
      </c>
      <c r="B9" s="2">
        <v>13.83</v>
      </c>
      <c r="C9">
        <v>1</v>
      </c>
    </row>
    <row r="10" spans="1:3" x14ac:dyDescent="0.2">
      <c r="A10" s="2">
        <v>19.36</v>
      </c>
      <c r="B10" s="2">
        <v>15.64</v>
      </c>
      <c r="C10">
        <v>1</v>
      </c>
    </row>
    <row r="11" spans="1:3" x14ac:dyDescent="0.2">
      <c r="A11" s="2">
        <v>0.51800000000000002</v>
      </c>
      <c r="B11" s="2">
        <v>4.34</v>
      </c>
      <c r="C11">
        <v>2</v>
      </c>
    </row>
    <row r="12" spans="1:3" x14ac:dyDescent="0.2">
      <c r="A12" s="2">
        <v>0.67500000000000004</v>
      </c>
      <c r="B12" s="2">
        <v>5.58</v>
      </c>
      <c r="C12">
        <v>2</v>
      </c>
    </row>
    <row r="13" spans="1:3" x14ac:dyDescent="0.2">
      <c r="A13" s="2">
        <v>0.78500000000000003</v>
      </c>
      <c r="B13" s="2">
        <v>6.49</v>
      </c>
      <c r="C13">
        <v>2</v>
      </c>
    </row>
    <row r="14" spans="1:3" x14ac:dyDescent="0.2">
      <c r="A14" s="2">
        <v>0.92600000000000005</v>
      </c>
      <c r="B14" s="2">
        <v>7.65</v>
      </c>
      <c r="C14">
        <v>2</v>
      </c>
    </row>
    <row r="15" spans="1:3" x14ac:dyDescent="0.2">
      <c r="A15" s="2" t="s">
        <v>5</v>
      </c>
      <c r="B15" s="2">
        <v>8.77</v>
      </c>
      <c r="C15">
        <v>2</v>
      </c>
    </row>
    <row r="16" spans="1:3" x14ac:dyDescent="0.2">
      <c r="A16" s="2">
        <v>1.3819999999999999</v>
      </c>
      <c r="B16" s="2">
        <v>11.43</v>
      </c>
      <c r="C16">
        <v>2</v>
      </c>
    </row>
    <row r="17" spans="1:3" x14ac:dyDescent="0.2">
      <c r="A17" s="2">
        <v>1.448</v>
      </c>
      <c r="B17" s="2">
        <v>11.97</v>
      </c>
      <c r="C17">
        <v>2</v>
      </c>
    </row>
    <row r="18" spans="1:3" x14ac:dyDescent="0.2">
      <c r="A18" s="2">
        <v>1.6659999999999999</v>
      </c>
      <c r="B18" s="2">
        <v>13.78</v>
      </c>
      <c r="C18">
        <v>2</v>
      </c>
    </row>
    <row r="19" spans="1:3" x14ac:dyDescent="0.2">
      <c r="A19" s="2">
        <v>1.869</v>
      </c>
      <c r="B19" s="2">
        <v>15.48</v>
      </c>
      <c r="C19">
        <v>2</v>
      </c>
    </row>
    <row r="20" spans="1:3" x14ac:dyDescent="0.2">
      <c r="A20" s="2">
        <v>2.13</v>
      </c>
      <c r="B20" s="2" t="s">
        <v>12</v>
      </c>
      <c r="C20">
        <v>2</v>
      </c>
    </row>
    <row r="21" spans="1:3" x14ac:dyDescent="0.2">
      <c r="A21" s="2">
        <v>0.13100000000000001</v>
      </c>
      <c r="B21" s="2">
        <v>4.42</v>
      </c>
      <c r="C21">
        <v>3</v>
      </c>
    </row>
    <row r="22" spans="1:3" x14ac:dyDescent="0.2">
      <c r="A22" s="2" t="s">
        <v>6</v>
      </c>
      <c r="B22" s="2">
        <v>5.57</v>
      </c>
      <c r="C22">
        <v>3</v>
      </c>
    </row>
    <row r="23" spans="1:3" x14ac:dyDescent="0.2">
      <c r="A23" s="2">
        <v>0.187</v>
      </c>
      <c r="B23" s="2">
        <v>6.23</v>
      </c>
      <c r="C23">
        <v>3</v>
      </c>
    </row>
    <row r="24" spans="1:3" x14ac:dyDescent="0.2">
      <c r="A24" s="2">
        <v>0.23200000000000001</v>
      </c>
      <c r="B24" s="2">
        <v>7.74</v>
      </c>
      <c r="C24">
        <v>3</v>
      </c>
    </row>
    <row r="25" spans="1:3" x14ac:dyDescent="0.2">
      <c r="A25" s="2">
        <v>0.30099999999999999</v>
      </c>
      <c r="B25" s="2">
        <v>10.06</v>
      </c>
      <c r="C25">
        <v>3</v>
      </c>
    </row>
    <row r="26" spans="1:3" x14ac:dyDescent="0.2">
      <c r="A26" s="2">
        <v>0.34499999999999997</v>
      </c>
      <c r="B26" s="2">
        <v>11.54</v>
      </c>
      <c r="C26">
        <v>3</v>
      </c>
    </row>
    <row r="27" spans="1:3" x14ac:dyDescent="0.2">
      <c r="A27" s="2">
        <v>0.40100000000000002</v>
      </c>
      <c r="B27" s="2">
        <v>13.41</v>
      </c>
      <c r="C27">
        <v>3</v>
      </c>
    </row>
    <row r="28" spans="1:3" x14ac:dyDescent="0.2">
      <c r="A28" s="2">
        <v>0.45600000000000002</v>
      </c>
      <c r="B28" s="2">
        <v>15.23</v>
      </c>
      <c r="C28">
        <v>3</v>
      </c>
    </row>
    <row r="29" spans="1:3" x14ac:dyDescent="0.2">
      <c r="A29" s="2">
        <v>0.51800000000000002</v>
      </c>
      <c r="B29" s="2">
        <v>17.37</v>
      </c>
      <c r="C29">
        <v>3</v>
      </c>
    </row>
    <row r="30" spans="1:3" x14ac:dyDescent="0.2">
      <c r="A30" s="2">
        <v>0.58499999999999996</v>
      </c>
      <c r="B30" s="2">
        <v>19.55</v>
      </c>
      <c r="C30">
        <v>3</v>
      </c>
    </row>
    <row r="31" spans="1:3" x14ac:dyDescent="0.2">
      <c r="A31" s="2">
        <v>1.96</v>
      </c>
      <c r="B31" s="2">
        <v>1.33</v>
      </c>
      <c r="C31">
        <v>4</v>
      </c>
    </row>
    <row r="32" spans="1:3" x14ac:dyDescent="0.2">
      <c r="A32" s="2">
        <v>7.34</v>
      </c>
      <c r="B32" s="2">
        <v>4.96</v>
      </c>
      <c r="C32">
        <v>4</v>
      </c>
    </row>
    <row r="33" spans="1:3" x14ac:dyDescent="0.2">
      <c r="A33" s="2">
        <v>8.2200000000000006</v>
      </c>
      <c r="B33" s="2" t="s">
        <v>8</v>
      </c>
      <c r="C33">
        <v>4</v>
      </c>
    </row>
    <row r="34" spans="1:3" x14ac:dyDescent="0.2">
      <c r="A34" s="2">
        <v>10.77</v>
      </c>
      <c r="B34" s="2">
        <v>7.27</v>
      </c>
      <c r="C34">
        <v>4</v>
      </c>
    </row>
    <row r="35" spans="1:3" x14ac:dyDescent="0.2">
      <c r="A35" s="2" t="s">
        <v>7</v>
      </c>
      <c r="B35" s="2">
        <v>7.76</v>
      </c>
      <c r="C35">
        <v>4</v>
      </c>
    </row>
    <row r="36" spans="1:3" x14ac:dyDescent="0.2">
      <c r="A36" s="2">
        <v>14.35</v>
      </c>
      <c r="B36" s="2">
        <v>9.67</v>
      </c>
      <c r="C36">
        <v>4</v>
      </c>
    </row>
    <row r="37" spans="1:3" x14ac:dyDescent="0.2">
      <c r="A37" s="2">
        <v>16.89</v>
      </c>
      <c r="B37" s="2">
        <v>11.38</v>
      </c>
      <c r="C37">
        <v>4</v>
      </c>
    </row>
    <row r="38" spans="1:3" x14ac:dyDescent="0.2">
      <c r="A38" s="2">
        <v>18.55</v>
      </c>
      <c r="B38" s="2">
        <v>12.45</v>
      </c>
      <c r="C38">
        <v>4</v>
      </c>
    </row>
    <row r="39" spans="1:3" x14ac:dyDescent="0.2">
      <c r="A39" s="2">
        <v>23.8</v>
      </c>
      <c r="B39" s="2">
        <v>15.97</v>
      </c>
      <c r="C39">
        <v>4</v>
      </c>
    </row>
    <row r="40" spans="1:3" x14ac:dyDescent="0.2">
      <c r="A40" s="2">
        <v>26.2</v>
      </c>
      <c r="B40" s="2" t="s">
        <v>9</v>
      </c>
      <c r="C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2020-01-10T16:03:17Z</dcterms:created>
  <dcterms:modified xsi:type="dcterms:W3CDTF">2020-01-15T01:34:24Z</dcterms:modified>
</cp:coreProperties>
</file>