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/school/phy224/ohm/"/>
    </mc:Choice>
  </mc:AlternateContent>
  <xr:revisionPtr revIDLastSave="0" documentId="13_ncr:1_{32B4FFEF-194C-F34E-8AED-1D0873BBF9B6}" xr6:coauthVersionLast="45" xr6:coauthVersionMax="45" xr10:uidLastSave="{00000000-0000-0000-0000-000000000000}"/>
  <bookViews>
    <workbookView xWindow="0" yWindow="460" windowWidth="19200" windowHeight="21140" xr2:uid="{D29481CB-EE21-594F-8C6B-39684760DC8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" i="1" l="1"/>
  <c r="G37" i="1"/>
  <c r="G38" i="1"/>
  <c r="G39" i="1"/>
  <c r="G40" i="1"/>
  <c r="G41" i="1"/>
  <c r="G42" i="1"/>
  <c r="G43" i="1"/>
  <c r="G44" i="1"/>
  <c r="G35" i="1"/>
  <c r="G2" i="1"/>
  <c r="G3" i="1"/>
  <c r="G4" i="1"/>
  <c r="G5" i="1"/>
  <c r="G6" i="1"/>
  <c r="G7" i="1"/>
  <c r="G8" i="1"/>
  <c r="G9" i="1"/>
  <c r="G10" i="1"/>
  <c r="G11" i="1"/>
  <c r="G13" i="1"/>
  <c r="G14" i="1"/>
  <c r="G15" i="1"/>
  <c r="G16" i="1"/>
  <c r="G17" i="1"/>
  <c r="G18" i="1"/>
  <c r="G19" i="1"/>
  <c r="G20" i="1"/>
  <c r="G21" i="1"/>
  <c r="G22" i="1"/>
  <c r="G25" i="1"/>
  <c r="G26" i="1"/>
  <c r="G27" i="1"/>
  <c r="G28" i="1"/>
  <c r="G29" i="1"/>
  <c r="G30" i="1"/>
  <c r="G31" i="1"/>
  <c r="G32" i="1"/>
  <c r="G33" i="1"/>
  <c r="G24" i="1"/>
  <c r="C35" i="1" l="1"/>
  <c r="F35" i="1"/>
  <c r="C36" i="1"/>
  <c r="F36" i="1"/>
  <c r="C37" i="1"/>
  <c r="F37" i="1"/>
  <c r="C38" i="1"/>
  <c r="F38" i="1"/>
  <c r="C39" i="1"/>
  <c r="F39" i="1"/>
  <c r="C40" i="1"/>
  <c r="F40" i="1"/>
  <c r="C41" i="1"/>
  <c r="F41" i="1"/>
  <c r="C42" i="1"/>
  <c r="F42" i="1"/>
  <c r="J42" i="1"/>
  <c r="J43" i="1" s="1"/>
  <c r="K42" i="1"/>
  <c r="C43" i="1"/>
  <c r="F43" i="1"/>
  <c r="K43" i="1"/>
  <c r="C44" i="1"/>
  <c r="F44" i="1"/>
  <c r="I37" i="1" l="1"/>
  <c r="J37" i="1"/>
  <c r="K37" i="1" s="1"/>
  <c r="J21" i="1"/>
  <c r="J10" i="1" l="1"/>
  <c r="J9" i="1"/>
  <c r="J31" i="1"/>
  <c r="J32" i="1" s="1"/>
  <c r="K9" i="1"/>
  <c r="K10" i="1" s="1"/>
  <c r="K31" i="1"/>
  <c r="K32" i="1" s="1"/>
  <c r="K21" i="1"/>
  <c r="C2" i="1" l="1"/>
  <c r="F3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4" i="1"/>
  <c r="F25" i="1"/>
  <c r="F26" i="1"/>
  <c r="F27" i="1"/>
  <c r="F28" i="1"/>
  <c r="F29" i="1"/>
  <c r="F30" i="1"/>
  <c r="F31" i="1"/>
  <c r="F32" i="1"/>
  <c r="F33" i="1"/>
  <c r="C3" i="1"/>
  <c r="C4" i="1"/>
  <c r="C5" i="1"/>
  <c r="C6" i="1"/>
  <c r="C7" i="1"/>
  <c r="C8" i="1"/>
  <c r="C9" i="1"/>
  <c r="C10" i="1"/>
  <c r="C11" i="1"/>
  <c r="C13" i="1"/>
  <c r="C14" i="1"/>
  <c r="C15" i="1"/>
  <c r="C16" i="1"/>
  <c r="C17" i="1"/>
  <c r="C18" i="1"/>
  <c r="C19" i="1"/>
  <c r="C20" i="1"/>
  <c r="C21" i="1"/>
  <c r="C22" i="1"/>
  <c r="C24" i="1"/>
  <c r="C25" i="1"/>
  <c r="C26" i="1"/>
  <c r="C27" i="1"/>
  <c r="C28" i="1"/>
  <c r="C29" i="1"/>
  <c r="C30" i="1"/>
  <c r="C31" i="1"/>
  <c r="C32" i="1"/>
  <c r="C33" i="1"/>
  <c r="F2" i="1"/>
  <c r="J4" i="1" l="1"/>
  <c r="K4" i="1" s="1"/>
  <c r="J26" i="1"/>
  <c r="K26" i="1" s="1"/>
  <c r="J15" i="1"/>
  <c r="K15" i="1" s="1"/>
  <c r="I15" i="1"/>
  <c r="I4" i="1"/>
  <c r="I26" i="1"/>
</calcChain>
</file>

<file path=xl/sharedStrings.xml><?xml version="1.0" encoding="utf-8"?>
<sst xmlns="http://schemas.openxmlformats.org/spreadsheetml/2006/main" count="87" uniqueCount="36">
  <si>
    <t>I (mA)</t>
  </si>
  <si>
    <t>V (V)</t>
  </si>
  <si>
    <t>R (Ohms)</t>
  </si>
  <si>
    <t>7.60</t>
  </si>
  <si>
    <t>6.30</t>
  </si>
  <si>
    <t>1.060</t>
  </si>
  <si>
    <t>0.170</t>
  </si>
  <si>
    <t>11.50</t>
  </si>
  <si>
    <t>5.50</t>
  </si>
  <si>
    <t>17.50</t>
  </si>
  <si>
    <t>I setting</t>
  </si>
  <si>
    <t>V setting</t>
  </si>
  <si>
    <t>17.60</t>
  </si>
  <si>
    <t>V error</t>
  </si>
  <si>
    <t>I error</t>
  </si>
  <si>
    <t>Avg</t>
  </si>
  <si>
    <t>Sample Std</t>
  </si>
  <si>
    <t>StdErr</t>
  </si>
  <si>
    <t>Measured</t>
  </si>
  <si>
    <t>Colour Bands</t>
  </si>
  <si>
    <t>Grey</t>
  </si>
  <si>
    <t>Orange</t>
  </si>
  <si>
    <t>Brown</t>
  </si>
  <si>
    <t>Gold</t>
  </si>
  <si>
    <t>Red</t>
  </si>
  <si>
    <t>Blue</t>
  </si>
  <si>
    <t>Uncertainty</t>
  </si>
  <si>
    <t>Ohms</t>
  </si>
  <si>
    <t>Setting</t>
  </si>
  <si>
    <t>Reading</t>
  </si>
  <si>
    <t>2 kOhms</t>
  </si>
  <si>
    <t>resistor_id</t>
  </si>
  <si>
    <t>current</t>
  </si>
  <si>
    <t>voltage</t>
  </si>
  <si>
    <t>Black</t>
  </si>
  <si>
    <t>200 kOhms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</si>
</sst>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" fillId="0" borderId="0" xfId="0" applyNumberFormat="1" applyFon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FA504-BF5F-6343-8346-DC2B6EE3C439}">
  <dimension ref="A1:R45"/>
  <sheetViews>
    <sheetView tabSelected="1" zoomScale="75" workbookViewId="0">
      <selection activeCell="K21" sqref="K21"/>
    </sheetView>
  </sheetViews>
  <sheetFormatPr baseColWidth="10" defaultRowHeight="16" x14ac:dyDescent="0.2"/>
  <cols>
    <col min="8" max="8" width="10.83203125" style="4"/>
    <col min="10" max="10" width="11.5" customWidth="1"/>
    <col min="11" max="11" width="12" customWidth="1"/>
  </cols>
  <sheetData>
    <row r="1" spans="1:18" x14ac:dyDescent="0.2">
      <c r="A1" t="s">
        <v>0</v>
      </c>
      <c r="B1" t="s">
        <v>10</v>
      </c>
      <c r="C1" t="s">
        <v>14</v>
      </c>
      <c r="D1" t="s">
        <v>1</v>
      </c>
      <c r="E1" t="s">
        <v>11</v>
      </c>
      <c r="F1" t="s">
        <v>13</v>
      </c>
      <c r="G1" s="1" t="s">
        <v>2</v>
      </c>
    </row>
    <row r="2" spans="1:18" x14ac:dyDescent="0.2">
      <c r="A2" s="2">
        <v>1.373</v>
      </c>
      <c r="B2">
        <v>2</v>
      </c>
      <c r="C2" s="4">
        <f>MAX(IF(B2=2, 0.001, IF(B2=20, 0.01, IF(B2=200, 0.1))), 0.0075*A2)</f>
        <v>1.0297499999999999E-2</v>
      </c>
      <c r="D2" s="2">
        <v>1.1220000000000001</v>
      </c>
      <c r="E2">
        <v>2</v>
      </c>
      <c r="F2">
        <f>MAX(IF(E2=2, 0.001, IF(E2=20, 0.01, IF(E2=200, 0.1))), 0.0025*D2)</f>
        <v>2.8050000000000002E-3</v>
      </c>
      <c r="G2" s="8">
        <f t="shared" ref="G2:G10" si="0">D2/(A2/1000)</f>
        <v>817.18863801893667</v>
      </c>
      <c r="H2" s="3"/>
      <c r="P2" t="s">
        <v>32</v>
      </c>
      <c r="Q2" t="s">
        <v>33</v>
      </c>
      <c r="R2" t="s">
        <v>31</v>
      </c>
    </row>
    <row r="3" spans="1:18" x14ac:dyDescent="0.2">
      <c r="A3" s="2">
        <v>3.81</v>
      </c>
      <c r="B3">
        <v>20</v>
      </c>
      <c r="C3" s="4">
        <f t="shared" ref="C3:C11" si="1">MAX(IF(B3=2, 0.001, IF(B3=20, 0.01, IF(B3=200, 0.1))), 0.0075*A3)</f>
        <v>2.8575E-2</v>
      </c>
      <c r="D3" s="2">
        <v>3.11</v>
      </c>
      <c r="E3">
        <v>20</v>
      </c>
      <c r="F3">
        <f t="shared" ref="F3:F11" si="2">MAX(IF(E3=2, 0.001, IF(E3=20, 0.01, IF(E3=200, 0.1))), 0.0025*D3)</f>
        <v>0.01</v>
      </c>
      <c r="G3" s="8">
        <f t="shared" si="0"/>
        <v>816.27296587926503</v>
      </c>
      <c r="H3" s="7"/>
      <c r="I3" t="s">
        <v>15</v>
      </c>
      <c r="J3" t="s">
        <v>16</v>
      </c>
      <c r="K3" t="s">
        <v>17</v>
      </c>
      <c r="P3" s="2">
        <v>1.373</v>
      </c>
      <c r="Q3" s="2">
        <v>1.1220000000000001</v>
      </c>
      <c r="R3">
        <v>1</v>
      </c>
    </row>
    <row r="4" spans="1:18" x14ac:dyDescent="0.2">
      <c r="A4" s="2" t="s">
        <v>4</v>
      </c>
      <c r="B4">
        <v>20</v>
      </c>
      <c r="C4" s="4">
        <f t="shared" si="1"/>
        <v>4.725E-2</v>
      </c>
      <c r="D4" s="2">
        <v>5.12</v>
      </c>
      <c r="E4">
        <v>20</v>
      </c>
      <c r="F4">
        <f t="shared" si="2"/>
        <v>1.2800000000000001E-2</v>
      </c>
      <c r="G4" s="8">
        <f t="shared" si="0"/>
        <v>812.69841269841265</v>
      </c>
      <c r="H4" s="6"/>
      <c r="I4">
        <f>AVERAGE(G2:G11)</f>
        <v>812.71926137311004</v>
      </c>
      <c r="J4">
        <f>STDEV(G2:G11)</f>
        <v>2.7574731923806293</v>
      </c>
      <c r="K4">
        <f>J4/COUNT(G2:G11)</f>
        <v>0.27574731923806295</v>
      </c>
      <c r="P4" s="2">
        <v>3.81</v>
      </c>
      <c r="Q4" s="2">
        <v>3.11</v>
      </c>
      <c r="R4">
        <v>1</v>
      </c>
    </row>
    <row r="5" spans="1:18" x14ac:dyDescent="0.2">
      <c r="A5" s="2">
        <v>6.82</v>
      </c>
      <c r="B5">
        <v>20</v>
      </c>
      <c r="C5" s="4">
        <f t="shared" si="1"/>
        <v>5.1150000000000001E-2</v>
      </c>
      <c r="D5" s="2">
        <v>5.53</v>
      </c>
      <c r="E5">
        <v>20</v>
      </c>
      <c r="F5">
        <f t="shared" si="2"/>
        <v>1.3825E-2</v>
      </c>
      <c r="G5" s="8">
        <f t="shared" si="0"/>
        <v>810.85043988269797</v>
      </c>
      <c r="H5" s="6"/>
      <c r="P5" s="2" t="s">
        <v>4</v>
      </c>
      <c r="Q5" s="2">
        <v>5.12</v>
      </c>
      <c r="R5">
        <v>1</v>
      </c>
    </row>
    <row r="6" spans="1:18" x14ac:dyDescent="0.2">
      <c r="A6" s="2">
        <v>9.36</v>
      </c>
      <c r="B6">
        <v>20</v>
      </c>
      <c r="C6" s="4">
        <f t="shared" si="1"/>
        <v>7.0199999999999999E-2</v>
      </c>
      <c r="D6" s="2" t="s">
        <v>3</v>
      </c>
      <c r="E6">
        <v>20</v>
      </c>
      <c r="F6">
        <f t="shared" si="2"/>
        <v>1.9E-2</v>
      </c>
      <c r="G6" s="8">
        <f t="shared" si="0"/>
        <v>811.96581196581189</v>
      </c>
      <c r="H6" s="6"/>
      <c r="J6" t="s">
        <v>18</v>
      </c>
      <c r="K6" t="s">
        <v>19</v>
      </c>
      <c r="P6" s="2">
        <v>6.82</v>
      </c>
      <c r="Q6" s="2">
        <v>5.53</v>
      </c>
      <c r="R6">
        <v>1</v>
      </c>
    </row>
    <row r="7" spans="1:18" x14ac:dyDescent="0.2">
      <c r="A7" s="2">
        <v>9.49</v>
      </c>
      <c r="B7">
        <v>20</v>
      </c>
      <c r="C7" s="4">
        <f t="shared" si="1"/>
        <v>7.1175000000000002E-2</v>
      </c>
      <c r="D7" s="2">
        <v>7.72</v>
      </c>
      <c r="E7">
        <v>20</v>
      </c>
      <c r="F7">
        <f t="shared" si="2"/>
        <v>1.9300000000000001E-2</v>
      </c>
      <c r="G7" s="8">
        <f t="shared" si="0"/>
        <v>813.48788198103261</v>
      </c>
      <c r="H7" s="6"/>
      <c r="I7" t="s">
        <v>29</v>
      </c>
      <c r="J7">
        <v>0.81399999999999995</v>
      </c>
      <c r="K7">
        <v>83</v>
      </c>
      <c r="L7" t="s">
        <v>20</v>
      </c>
      <c r="P7" s="2">
        <v>9.36</v>
      </c>
      <c r="Q7" s="2" t="s">
        <v>3</v>
      </c>
      <c r="R7">
        <v>1</v>
      </c>
    </row>
    <row r="8" spans="1:18" x14ac:dyDescent="0.2">
      <c r="A8" s="2">
        <v>14.22</v>
      </c>
      <c r="B8">
        <v>20</v>
      </c>
      <c r="C8" s="4">
        <f t="shared" si="1"/>
        <v>0.10664999999999999</v>
      </c>
      <c r="D8" s="2">
        <v>11.56</v>
      </c>
      <c r="E8">
        <v>20</v>
      </c>
      <c r="F8">
        <f t="shared" si="2"/>
        <v>2.8900000000000002E-2</v>
      </c>
      <c r="G8" s="8">
        <f t="shared" si="0"/>
        <v>812.93952180028134</v>
      </c>
      <c r="H8" s="6"/>
      <c r="I8" t="s">
        <v>28</v>
      </c>
      <c r="J8" t="s">
        <v>30</v>
      </c>
      <c r="K8">
        <v>10</v>
      </c>
      <c r="L8" t="s">
        <v>21</v>
      </c>
      <c r="P8" s="2">
        <v>9.49</v>
      </c>
      <c r="Q8" s="2">
        <v>7.72</v>
      </c>
      <c r="R8">
        <v>1</v>
      </c>
    </row>
    <row r="9" spans="1:18" x14ac:dyDescent="0.2">
      <c r="A9" s="2">
        <v>15.57</v>
      </c>
      <c r="B9">
        <v>20</v>
      </c>
      <c r="C9" s="4">
        <f t="shared" si="1"/>
        <v>0.116775</v>
      </c>
      <c r="D9" s="2">
        <v>12.67</v>
      </c>
      <c r="E9">
        <v>20</v>
      </c>
      <c r="F9">
        <f t="shared" si="2"/>
        <v>3.1675000000000002E-2</v>
      </c>
      <c r="G9" s="8">
        <f t="shared" si="0"/>
        <v>813.74438021836863</v>
      </c>
      <c r="H9" s="6"/>
      <c r="I9" t="s">
        <v>27</v>
      </c>
      <c r="J9">
        <f>J7*1000</f>
        <v>814</v>
      </c>
      <c r="K9">
        <f>K7*K8</f>
        <v>830</v>
      </c>
      <c r="L9" t="s">
        <v>22</v>
      </c>
      <c r="P9" s="2">
        <v>14.22</v>
      </c>
      <c r="Q9" s="2">
        <v>11.56</v>
      </c>
      <c r="R9">
        <v>1</v>
      </c>
    </row>
    <row r="10" spans="1:18" x14ac:dyDescent="0.2">
      <c r="A10" s="2">
        <v>17.07</v>
      </c>
      <c r="B10">
        <v>20</v>
      </c>
      <c r="C10" s="4">
        <f t="shared" si="1"/>
        <v>0.128025</v>
      </c>
      <c r="D10" s="2">
        <v>13.83</v>
      </c>
      <c r="E10">
        <v>20</v>
      </c>
      <c r="F10">
        <f t="shared" si="2"/>
        <v>3.4575000000000002E-2</v>
      </c>
      <c r="G10" s="8">
        <f t="shared" si="0"/>
        <v>810.19332161687157</v>
      </c>
      <c r="H10" s="6"/>
      <c r="I10" t="s">
        <v>26</v>
      </c>
      <c r="J10">
        <f>MAX(0.001*1000,IF(J8=200,0.005*J9,0.002*J9))</f>
        <v>1.6280000000000001</v>
      </c>
      <c r="K10">
        <f>0.05*K9</f>
        <v>41.5</v>
      </c>
      <c r="L10" t="s">
        <v>23</v>
      </c>
      <c r="P10" s="2">
        <v>15.57</v>
      </c>
      <c r="Q10" s="2">
        <v>12.67</v>
      </c>
      <c r="R10">
        <v>1</v>
      </c>
    </row>
    <row r="11" spans="1:18" x14ac:dyDescent="0.2">
      <c r="A11" s="2">
        <v>19.36</v>
      </c>
      <c r="B11">
        <v>20</v>
      </c>
      <c r="C11" s="4">
        <f t="shared" si="1"/>
        <v>0.1452</v>
      </c>
      <c r="D11" s="2">
        <v>15.64</v>
      </c>
      <c r="E11">
        <v>20</v>
      </c>
      <c r="F11">
        <f t="shared" si="2"/>
        <v>3.9100000000000003E-2</v>
      </c>
      <c r="G11" s="8">
        <f t="shared" ref="G11:G21" si="3">D11/(A11/1000)</f>
        <v>807.8512396694216</v>
      </c>
      <c r="H11" s="6"/>
      <c r="P11" s="2">
        <v>17.07</v>
      </c>
      <c r="Q11" s="2">
        <v>13.83</v>
      </c>
      <c r="R11">
        <v>1</v>
      </c>
    </row>
    <row r="12" spans="1:18" x14ac:dyDescent="0.2">
      <c r="A12" s="2"/>
      <c r="C12" s="4"/>
      <c r="D12" s="2"/>
      <c r="G12" s="1"/>
      <c r="P12" s="2">
        <v>19.36</v>
      </c>
      <c r="Q12" s="2">
        <v>15.64</v>
      </c>
      <c r="R12">
        <v>1</v>
      </c>
    </row>
    <row r="13" spans="1:18" x14ac:dyDescent="0.2">
      <c r="A13" s="2">
        <v>0.13100000000000001</v>
      </c>
      <c r="B13">
        <v>2</v>
      </c>
      <c r="C13" s="4">
        <f>MAX(IF(B13=2, 0.001, IF(B13=20, 0.01, IF(B13=200, 0.1))), 0.0075*A13)</f>
        <v>1E-3</v>
      </c>
      <c r="D13" s="2">
        <v>4.42</v>
      </c>
      <c r="E13">
        <v>20</v>
      </c>
      <c r="F13">
        <f>MAX(IF(E13=2, 0.001, IF(E13=20, 0.01, IF(E13=200, 0.1))), 0.0025*D13)</f>
        <v>1.1050000000000001E-2</v>
      </c>
      <c r="G13" s="8">
        <f t="shared" si="3"/>
        <v>33740.45801526717</v>
      </c>
      <c r="H13" s="3"/>
      <c r="P13" s="2"/>
      <c r="Q13" s="2"/>
    </row>
    <row r="14" spans="1:18" x14ac:dyDescent="0.2">
      <c r="A14" s="2" t="s">
        <v>6</v>
      </c>
      <c r="B14">
        <v>2</v>
      </c>
      <c r="C14" s="4">
        <f>MAX(IF(B14=2, 0.001, IF(B14=20, 0.01, IF(B14=200, 0.1))), 0.0075*A14)</f>
        <v>1.2750000000000001E-3</v>
      </c>
      <c r="D14" s="2">
        <v>5.57</v>
      </c>
      <c r="E14">
        <v>20</v>
      </c>
      <c r="F14">
        <f>MAX(IF(E14=2, 0.001, IF(E14=20, 0.01, IF(E14=200, 0.1))), 0.0025*D14)</f>
        <v>1.3925000000000002E-2</v>
      </c>
      <c r="G14" s="8">
        <f t="shared" si="3"/>
        <v>32764.705882352941</v>
      </c>
      <c r="H14" s="3"/>
      <c r="I14" t="s">
        <v>15</v>
      </c>
      <c r="J14" t="s">
        <v>16</v>
      </c>
      <c r="K14" t="s">
        <v>17</v>
      </c>
      <c r="P14" s="2"/>
      <c r="Q14" s="2"/>
    </row>
    <row r="15" spans="1:18" x14ac:dyDescent="0.2">
      <c r="A15" s="2">
        <v>0.187</v>
      </c>
      <c r="B15">
        <v>2</v>
      </c>
      <c r="C15" s="4">
        <f>MAX(IF(B15=2, 0.001, IF(B15=20, 0.01, IF(B15=200, 0.1))), 0.0075*A15)</f>
        <v>1.4024999999999999E-3</v>
      </c>
      <c r="D15" s="2">
        <v>6.23</v>
      </c>
      <c r="E15">
        <v>20</v>
      </c>
      <c r="F15">
        <f>MAX(IF(E15=2, 0.001, IF(E15=20, 0.01, IF(E15=200, 0.1))), 0.0025*D15)</f>
        <v>1.5575000000000002E-2</v>
      </c>
      <c r="G15" s="8">
        <f t="shared" si="3"/>
        <v>33315.508021390378</v>
      </c>
      <c r="H15" s="3"/>
      <c r="I15">
        <f>AVERAGE(G13:G22)</f>
        <v>33384.608442451325</v>
      </c>
      <c r="J15">
        <f>STDEV(G13:G22)</f>
        <v>246.83250186969232</v>
      </c>
      <c r="K15">
        <f>J15/COUNT(G13:G22)</f>
        <v>24.683250186969232</v>
      </c>
      <c r="P15" s="2"/>
      <c r="Q15" s="2"/>
    </row>
    <row r="16" spans="1:18" x14ac:dyDescent="0.2">
      <c r="A16" s="2">
        <v>0.23200000000000001</v>
      </c>
      <c r="B16">
        <v>2</v>
      </c>
      <c r="C16" s="4">
        <f>MAX(IF(B16=2, 0.001, IF(B16=20, 0.01, IF(B16=200, 0.1))), 0.0075*A16)</f>
        <v>1.74E-3</v>
      </c>
      <c r="D16" s="2">
        <v>7.74</v>
      </c>
      <c r="E16">
        <v>20</v>
      </c>
      <c r="F16">
        <f>MAX(IF(E16=2, 0.001, IF(E16=20, 0.01, IF(E16=200, 0.1))), 0.0025*D16)</f>
        <v>1.9350000000000003E-2</v>
      </c>
      <c r="G16" s="8">
        <f t="shared" si="3"/>
        <v>33362.068965517239</v>
      </c>
      <c r="H16" s="3"/>
      <c r="P16" s="2"/>
      <c r="Q16" s="2"/>
    </row>
    <row r="17" spans="1:18" x14ac:dyDescent="0.2">
      <c r="A17" s="2">
        <v>0.30099999999999999</v>
      </c>
      <c r="B17">
        <v>2</v>
      </c>
      <c r="C17" s="4">
        <f>MAX(IF(B17=2, 0.001, IF(B17=20, 0.01, IF(B17=200, 0.1))), 0.0075*A17)</f>
        <v>2.2575E-3</v>
      </c>
      <c r="D17" s="2">
        <v>10.06</v>
      </c>
      <c r="E17">
        <v>20</v>
      </c>
      <c r="F17">
        <f>MAX(IF(E17=2, 0.001, IF(E17=20, 0.01, IF(E17=200, 0.1))), 0.0025*D17)</f>
        <v>2.5150000000000002E-2</v>
      </c>
      <c r="G17" s="8">
        <f t="shared" si="3"/>
        <v>33421.926910299007</v>
      </c>
      <c r="H17" s="3"/>
      <c r="J17" t="s">
        <v>18</v>
      </c>
      <c r="K17" t="s">
        <v>19</v>
      </c>
      <c r="P17" s="2"/>
      <c r="Q17" s="2"/>
    </row>
    <row r="18" spans="1:18" x14ac:dyDescent="0.2">
      <c r="A18" s="2">
        <v>0.34499999999999997</v>
      </c>
      <c r="B18">
        <v>2</v>
      </c>
      <c r="C18" s="4">
        <f>MAX(IF(B18=2, 0.001, IF(B18=20, 0.01, IF(B18=200, 0.1))), 0.0075*A18)</f>
        <v>2.5874999999999995E-3</v>
      </c>
      <c r="D18" s="2">
        <v>11.54</v>
      </c>
      <c r="E18">
        <v>20</v>
      </c>
      <c r="F18">
        <f>MAX(IF(E18=2, 0.001, IF(E18=20, 0.01, IF(E18=200, 0.1))), 0.0025*D18)</f>
        <v>2.8849999999999997E-2</v>
      </c>
      <c r="G18" s="8">
        <f t="shared" si="3"/>
        <v>33449.27536231884</v>
      </c>
      <c r="H18" s="3"/>
      <c r="I18" t="s">
        <v>29</v>
      </c>
      <c r="J18">
        <v>33.4</v>
      </c>
      <c r="K18">
        <v>33</v>
      </c>
      <c r="L18" t="s">
        <v>21</v>
      </c>
      <c r="P18" s="2"/>
      <c r="Q18" s="2"/>
    </row>
    <row r="19" spans="1:18" x14ac:dyDescent="0.2">
      <c r="A19" s="2">
        <v>0.40100000000000002</v>
      </c>
      <c r="B19">
        <v>2</v>
      </c>
      <c r="C19" s="4">
        <f>MAX(IF(B19=2, 0.001, IF(B19=20, 0.01, IF(B19=200, 0.1))), 0.0075*A19)</f>
        <v>3.0075000000000002E-3</v>
      </c>
      <c r="D19" s="2">
        <v>13.41</v>
      </c>
      <c r="E19">
        <v>20</v>
      </c>
      <c r="F19">
        <f>MAX(IF(E19=2, 0.001, IF(E19=20, 0.01, IF(E19=200, 0.1))), 0.0025*D19)</f>
        <v>3.3524999999999999E-2</v>
      </c>
      <c r="G19" s="8">
        <f t="shared" si="3"/>
        <v>33441.396508728176</v>
      </c>
      <c r="H19" s="3"/>
      <c r="I19" t="s">
        <v>28</v>
      </c>
      <c r="J19" t="s">
        <v>35</v>
      </c>
      <c r="K19">
        <v>1000</v>
      </c>
      <c r="L19" t="s">
        <v>21</v>
      </c>
      <c r="P19" s="2"/>
      <c r="Q19" s="2"/>
    </row>
    <row r="20" spans="1:18" x14ac:dyDescent="0.2">
      <c r="A20" s="2">
        <v>0.45600000000000002</v>
      </c>
      <c r="B20">
        <v>2</v>
      </c>
      <c r="C20" s="4">
        <f>MAX(IF(B20=2, 0.001, IF(B20=20, 0.01, IF(B20=200, 0.1))), 0.0075*A20)</f>
        <v>3.4199999999999999E-3</v>
      </c>
      <c r="D20" s="2">
        <v>15.23</v>
      </c>
      <c r="E20">
        <v>20</v>
      </c>
      <c r="F20">
        <f>MAX(IF(E20=2, 0.001, IF(E20=20, 0.01, IF(E20=200, 0.1))), 0.0025*D20)</f>
        <v>3.8075000000000005E-2</v>
      </c>
      <c r="G20" s="8">
        <f t="shared" si="3"/>
        <v>33399.122807017542</v>
      </c>
      <c r="H20" s="3"/>
      <c r="I20" t="s">
        <v>27</v>
      </c>
      <c r="J20">
        <v>33400</v>
      </c>
      <c r="K20">
        <v>33000</v>
      </c>
      <c r="L20" t="s">
        <v>34</v>
      </c>
      <c r="P20" s="2"/>
      <c r="Q20" s="2"/>
    </row>
    <row r="21" spans="1:18" x14ac:dyDescent="0.2">
      <c r="A21" s="2">
        <v>0.51800000000000002</v>
      </c>
      <c r="B21">
        <v>2</v>
      </c>
      <c r="C21" s="4">
        <f>MAX(IF(B21=2, 0.001, IF(B21=20, 0.01, IF(B21=200, 0.1))), 0.0075*A21)</f>
        <v>3.885E-3</v>
      </c>
      <c r="D21" s="2">
        <v>17.37</v>
      </c>
      <c r="E21">
        <v>20</v>
      </c>
      <c r="F21">
        <f>MAX(IF(E21=2, 0.001, IF(E21=20, 0.01, IF(E21=200, 0.1))), 0.0025*D21)</f>
        <v>4.3425000000000005E-2</v>
      </c>
      <c r="G21" s="8">
        <f t="shared" si="3"/>
        <v>33532.818532818535</v>
      </c>
      <c r="H21" s="3"/>
      <c r="I21" t="s">
        <v>26</v>
      </c>
      <c r="J21">
        <f>MAX(0.1*1,IF(J19=200,0.005*J20,0.002*J20))</f>
        <v>66.8</v>
      </c>
      <c r="K21">
        <f>0.05*K20</f>
        <v>1650</v>
      </c>
      <c r="L21" t="s">
        <v>23</v>
      </c>
      <c r="P21" s="2"/>
      <c r="Q21" s="2"/>
    </row>
    <row r="22" spans="1:18" x14ac:dyDescent="0.2">
      <c r="A22" s="2">
        <v>0.58499999999999996</v>
      </c>
      <c r="B22">
        <v>2</v>
      </c>
      <c r="C22" s="4">
        <f>MAX(IF(B22=2, 0.001, IF(B22=20, 0.01, IF(B22=200, 0.1))), 0.0075*A22)</f>
        <v>4.3874999999999999E-3</v>
      </c>
      <c r="D22" s="2">
        <v>19.55</v>
      </c>
      <c r="E22">
        <v>20</v>
      </c>
      <c r="F22">
        <f>MAX(IF(E22=2, 0.001, IF(E22=20, 0.01, IF(E22=200, 0.1))), 0.0025*D22)</f>
        <v>4.8875000000000002E-2</v>
      </c>
      <c r="G22" s="8">
        <f>D22/(A22/1000)</f>
        <v>33418.803418803422</v>
      </c>
      <c r="H22" s="3"/>
      <c r="P22" s="2"/>
      <c r="Q22" s="2"/>
    </row>
    <row r="23" spans="1:18" x14ac:dyDescent="0.2">
      <c r="A23" s="2"/>
      <c r="C23" s="4"/>
      <c r="D23" s="2"/>
      <c r="G23" s="1"/>
      <c r="P23" s="2">
        <v>0.13100000000000001</v>
      </c>
      <c r="Q23" s="2">
        <v>4.42</v>
      </c>
      <c r="R23">
        <v>3</v>
      </c>
    </row>
    <row r="24" spans="1:18" x14ac:dyDescent="0.2">
      <c r="A24" s="2">
        <v>1.96</v>
      </c>
      <c r="B24">
        <v>20</v>
      </c>
      <c r="C24" s="4">
        <f>MAX(IF(B24=2, 0.001, IF(B24=20, 0.01, IF(B24=200, 0.1))), 0.0075*A24)</f>
        <v>1.47E-2</v>
      </c>
      <c r="D24" s="2">
        <v>1.33</v>
      </c>
      <c r="E24">
        <v>20</v>
      </c>
      <c r="F24">
        <f>MAX(IF(E24=2, 0.001, IF(E24=20, 0.01, IF(E24=200, 0.1))), 0.0025*D24)</f>
        <v>0.01</v>
      </c>
      <c r="G24" s="8">
        <f>D24/(A24/1000)</f>
        <v>678.57142857142867</v>
      </c>
      <c r="H24" s="3"/>
      <c r="P24" s="2" t="s">
        <v>6</v>
      </c>
      <c r="Q24" s="2">
        <v>5.57</v>
      </c>
      <c r="R24">
        <v>3</v>
      </c>
    </row>
    <row r="25" spans="1:18" x14ac:dyDescent="0.2">
      <c r="A25" s="2">
        <v>7.34</v>
      </c>
      <c r="B25">
        <v>20</v>
      </c>
      <c r="C25" s="4">
        <f>MAX(IF(B25=2, 0.001, IF(B25=20, 0.01, IF(B25=200, 0.1))), 0.0075*A25)</f>
        <v>5.5049999999999995E-2</v>
      </c>
      <c r="D25" s="2">
        <v>4.96</v>
      </c>
      <c r="E25">
        <v>20</v>
      </c>
      <c r="F25">
        <f>MAX(IF(E25=2, 0.001, IF(E25=20, 0.01, IF(E25=200, 0.1))), 0.0025*D25)</f>
        <v>1.24E-2</v>
      </c>
      <c r="G25" s="8">
        <f t="shared" ref="G25:G44" si="4">D25/(A25/1000)</f>
        <v>675.74931880108988</v>
      </c>
      <c r="H25" s="5"/>
      <c r="I25" t="s">
        <v>15</v>
      </c>
      <c r="J25" t="s">
        <v>16</v>
      </c>
      <c r="K25" t="s">
        <v>17</v>
      </c>
      <c r="P25" s="2">
        <v>0.187</v>
      </c>
      <c r="Q25" s="2">
        <v>6.23</v>
      </c>
      <c r="R25">
        <v>3</v>
      </c>
    </row>
    <row r="26" spans="1:18" x14ac:dyDescent="0.2">
      <c r="A26" s="2">
        <v>8.2200000000000006</v>
      </c>
      <c r="B26">
        <v>20</v>
      </c>
      <c r="C26" s="4">
        <f>MAX(IF(B26=2, 0.001, IF(B26=20, 0.01, IF(B26=200, 0.1))), 0.0075*A26)</f>
        <v>6.1650000000000003E-2</v>
      </c>
      <c r="D26" s="2" t="s">
        <v>8</v>
      </c>
      <c r="E26">
        <v>20</v>
      </c>
      <c r="F26">
        <f>MAX(IF(E26=2, 0.001, IF(E26=20, 0.01, IF(E26=200, 0.1))), 0.0025*D26)</f>
        <v>1.375E-2</v>
      </c>
      <c r="G26" s="8">
        <f t="shared" si="4"/>
        <v>669.09975669099754</v>
      </c>
      <c r="H26" s="5"/>
      <c r="I26">
        <f>AVERAGE(G24:G33)</f>
        <v>673.09717479180927</v>
      </c>
      <c r="J26">
        <f>STDEV(G24:G33)</f>
        <v>3.2541604809105023</v>
      </c>
      <c r="K26">
        <f>J26/COUNT(G24:G33)</f>
        <v>0.32541604809105024</v>
      </c>
      <c r="P26" s="2">
        <v>0.23200000000000001</v>
      </c>
      <c r="Q26" s="2">
        <v>7.74</v>
      </c>
      <c r="R26">
        <v>3</v>
      </c>
    </row>
    <row r="27" spans="1:18" x14ac:dyDescent="0.2">
      <c r="A27" s="2">
        <v>10.77</v>
      </c>
      <c r="B27">
        <v>20</v>
      </c>
      <c r="C27" s="4">
        <f>MAX(IF(B27=2, 0.001, IF(B27=20, 0.01, IF(B27=200, 0.1))), 0.0075*A27)</f>
        <v>8.0775E-2</v>
      </c>
      <c r="D27" s="2">
        <v>7.27</v>
      </c>
      <c r="E27">
        <v>20</v>
      </c>
      <c r="F27">
        <f>MAX(IF(E27=2, 0.001, IF(E27=20, 0.01, IF(E27=200, 0.1))), 0.0025*D27)</f>
        <v>1.8175E-2</v>
      </c>
      <c r="G27" s="8">
        <f t="shared" si="4"/>
        <v>675.02321262766941</v>
      </c>
      <c r="H27" s="5"/>
      <c r="P27" s="2">
        <v>0.30099999999999999</v>
      </c>
      <c r="Q27" s="2">
        <v>10.06</v>
      </c>
      <c r="R27">
        <v>3</v>
      </c>
    </row>
    <row r="28" spans="1:18" x14ac:dyDescent="0.2">
      <c r="A28" s="2" t="s">
        <v>7</v>
      </c>
      <c r="B28">
        <v>20</v>
      </c>
      <c r="C28" s="4">
        <f>MAX(IF(B28=2, 0.001, IF(B28=20, 0.01, IF(B28=200, 0.1))), 0.0075*A28)</f>
        <v>8.6249999999999993E-2</v>
      </c>
      <c r="D28" s="2">
        <v>7.76</v>
      </c>
      <c r="E28">
        <v>20</v>
      </c>
      <c r="F28">
        <f>MAX(IF(E28=2, 0.001, IF(E28=20, 0.01, IF(E28=200, 0.1))), 0.0025*D28)</f>
        <v>1.9400000000000001E-2</v>
      </c>
      <c r="G28" s="8">
        <f t="shared" si="4"/>
        <v>674.78260869565213</v>
      </c>
      <c r="H28" s="5"/>
      <c r="J28" t="s">
        <v>18</v>
      </c>
      <c r="K28" t="s">
        <v>19</v>
      </c>
      <c r="P28" s="2">
        <v>0.34499999999999997</v>
      </c>
      <c r="Q28" s="2">
        <v>11.54</v>
      </c>
      <c r="R28">
        <v>3</v>
      </c>
    </row>
    <row r="29" spans="1:18" x14ac:dyDescent="0.2">
      <c r="A29" s="2">
        <v>14.35</v>
      </c>
      <c r="B29">
        <v>20</v>
      </c>
      <c r="C29" s="4">
        <f>MAX(IF(B29=2, 0.001, IF(B29=20, 0.01, IF(B29=200, 0.1))), 0.0075*A29)</f>
        <v>0.107625</v>
      </c>
      <c r="D29" s="2">
        <v>9.67</v>
      </c>
      <c r="E29">
        <v>20</v>
      </c>
      <c r="F29">
        <f>MAX(IF(E29=2, 0.001, IF(E29=20, 0.01, IF(E29=200, 0.1))), 0.0025*D29)</f>
        <v>2.4175000000000002E-2</v>
      </c>
      <c r="G29" s="8">
        <f t="shared" si="4"/>
        <v>673.86759581881529</v>
      </c>
      <c r="H29" s="5"/>
      <c r="I29" t="s">
        <v>29</v>
      </c>
      <c r="J29">
        <v>0.67500000000000004</v>
      </c>
      <c r="K29">
        <v>68</v>
      </c>
      <c r="L29" t="s">
        <v>25</v>
      </c>
      <c r="P29" s="2">
        <v>0.40100000000000002</v>
      </c>
      <c r="Q29" s="2">
        <v>13.41</v>
      </c>
      <c r="R29">
        <v>3</v>
      </c>
    </row>
    <row r="30" spans="1:18" x14ac:dyDescent="0.2">
      <c r="A30" s="2">
        <v>16.89</v>
      </c>
      <c r="B30">
        <v>20</v>
      </c>
      <c r="C30" s="4">
        <f>MAX(IF(B30=2, 0.001, IF(B30=20, 0.01, IF(B30=200, 0.1))), 0.0075*A30)</f>
        <v>0.12667500000000001</v>
      </c>
      <c r="D30" s="2">
        <v>11.38</v>
      </c>
      <c r="E30">
        <v>20</v>
      </c>
      <c r="F30">
        <f>MAX(IF(E30=2, 0.001, IF(E30=20, 0.01, IF(E30=200, 0.1))), 0.0025*D30)</f>
        <v>2.8450000000000003E-2</v>
      </c>
      <c r="G30" s="8">
        <f t="shared" si="4"/>
        <v>673.7714624037892</v>
      </c>
      <c r="H30" s="5"/>
      <c r="I30" t="s">
        <v>28</v>
      </c>
      <c r="J30" t="s">
        <v>30</v>
      </c>
      <c r="K30">
        <v>10</v>
      </c>
      <c r="L30" t="s">
        <v>20</v>
      </c>
      <c r="P30" s="2">
        <v>0.45600000000000002</v>
      </c>
      <c r="Q30" s="2">
        <v>15.23</v>
      </c>
      <c r="R30">
        <v>3</v>
      </c>
    </row>
    <row r="31" spans="1:18" x14ac:dyDescent="0.2">
      <c r="A31" s="2">
        <v>18.55</v>
      </c>
      <c r="B31">
        <v>20</v>
      </c>
      <c r="C31" s="4">
        <f>MAX(IF(B31=2, 0.001, IF(B31=20, 0.01, IF(B31=200, 0.1))), 0.0075*A31)</f>
        <v>0.139125</v>
      </c>
      <c r="D31" s="2">
        <v>12.45</v>
      </c>
      <c r="E31">
        <v>20</v>
      </c>
      <c r="F31">
        <f>MAX(IF(E31=2, 0.001, IF(E31=20, 0.01, IF(E31=200, 0.1))), 0.0025*D31)</f>
        <v>3.1125E-2</v>
      </c>
      <c r="G31" s="8">
        <f t="shared" si="4"/>
        <v>671.1590296495956</v>
      </c>
      <c r="H31" s="5"/>
      <c r="I31" t="s">
        <v>27</v>
      </c>
      <c r="J31">
        <f>J29*1000</f>
        <v>675</v>
      </c>
      <c r="K31">
        <f>K29*K30</f>
        <v>680</v>
      </c>
      <c r="L31" t="s">
        <v>22</v>
      </c>
      <c r="P31" s="2">
        <v>0.51800000000000002</v>
      </c>
      <c r="Q31" s="2">
        <v>17.37</v>
      </c>
      <c r="R31">
        <v>3</v>
      </c>
    </row>
    <row r="32" spans="1:18" x14ac:dyDescent="0.2">
      <c r="A32" s="2">
        <v>23.8</v>
      </c>
      <c r="B32">
        <v>200</v>
      </c>
      <c r="C32" s="4">
        <f>MAX(IF(B32=2, 0.001, IF(B32=20, 0.01, IF(B32=200, 0.1))), 0.0075*A32)</f>
        <v>0.17849999999999999</v>
      </c>
      <c r="D32" s="2">
        <v>15.97</v>
      </c>
      <c r="E32">
        <v>20</v>
      </c>
      <c r="F32">
        <f>MAX(IF(E32=2, 0.001, IF(E32=20, 0.01, IF(E32=200, 0.1))), 0.0025*D32)</f>
        <v>3.9925000000000002E-2</v>
      </c>
      <c r="G32" s="8">
        <f t="shared" si="4"/>
        <v>671.00840336134456</v>
      </c>
      <c r="H32" s="5"/>
      <c r="I32" t="s">
        <v>26</v>
      </c>
      <c r="J32">
        <f>MAX(0.001*1000,IF(J30=200,0.005*J31,0.002*J31))</f>
        <v>1.35</v>
      </c>
      <c r="K32">
        <f>0.05*K31</f>
        <v>34</v>
      </c>
      <c r="L32" t="s">
        <v>23</v>
      </c>
      <c r="P32" s="2">
        <v>0.58499999999999996</v>
      </c>
      <c r="Q32" s="2">
        <v>19.55</v>
      </c>
      <c r="R32">
        <v>3</v>
      </c>
    </row>
    <row r="33" spans="1:18" x14ac:dyDescent="0.2">
      <c r="A33" s="2">
        <v>26.2</v>
      </c>
      <c r="B33">
        <v>200</v>
      </c>
      <c r="C33" s="4">
        <f>MAX(IF(B33=2, 0.001, IF(B33=20, 0.01, IF(B33=200, 0.1))), 0.0075*A33)</f>
        <v>0.19649999999999998</v>
      </c>
      <c r="D33" s="2" t="s">
        <v>9</v>
      </c>
      <c r="E33">
        <v>20</v>
      </c>
      <c r="F33">
        <f>MAX(IF(E33=2, 0.001, IF(E33=20, 0.01, IF(E33=200, 0.1))), 0.0025*D33)</f>
        <v>4.3750000000000004E-2</v>
      </c>
      <c r="G33" s="8">
        <f t="shared" si="4"/>
        <v>667.93893129771004</v>
      </c>
      <c r="H33" s="5"/>
      <c r="P33" s="2">
        <v>1.96</v>
      </c>
      <c r="Q33" s="2">
        <v>1.33</v>
      </c>
      <c r="R33">
        <v>4</v>
      </c>
    </row>
    <row r="34" spans="1:18" x14ac:dyDescent="0.2">
      <c r="P34" s="2">
        <v>7.34</v>
      </c>
      <c r="Q34" s="2">
        <v>4.96</v>
      </c>
      <c r="R34">
        <v>4</v>
      </c>
    </row>
    <row r="35" spans="1:18" x14ac:dyDescent="0.2">
      <c r="A35" s="2">
        <v>0.51800000000000002</v>
      </c>
      <c r="B35">
        <v>2</v>
      </c>
      <c r="C35" s="4">
        <f t="shared" ref="C35:C44" si="5">MAX(IF(B35=2, 0.001, IF(B35=20, 0.01, IF(B35=200, 0.1))), 0.0075*A35)</f>
        <v>3.885E-3</v>
      </c>
      <c r="D35" s="2">
        <v>4.34</v>
      </c>
      <c r="E35">
        <v>20</v>
      </c>
      <c r="F35">
        <f t="shared" ref="F35:F44" si="6">MAX(IF(E35=2, 0.001, IF(E35=20, 0.01, IF(E35=200, 0.1))), 0.0025*D35)</f>
        <v>1.085E-2</v>
      </c>
      <c r="G35" s="8">
        <f t="shared" si="4"/>
        <v>8378.3783783783783</v>
      </c>
      <c r="H35"/>
      <c r="P35" s="2">
        <v>8.2200000000000006</v>
      </c>
      <c r="Q35" s="2" t="s">
        <v>8</v>
      </c>
      <c r="R35">
        <v>4</v>
      </c>
    </row>
    <row r="36" spans="1:18" x14ac:dyDescent="0.2">
      <c r="A36" s="2">
        <v>0.67500000000000004</v>
      </c>
      <c r="B36">
        <v>2</v>
      </c>
      <c r="C36" s="4">
        <f t="shared" si="5"/>
        <v>5.0625000000000002E-3</v>
      </c>
      <c r="D36" s="2">
        <v>5.58</v>
      </c>
      <c r="E36">
        <v>20</v>
      </c>
      <c r="F36">
        <f t="shared" si="6"/>
        <v>1.3950000000000001E-2</v>
      </c>
      <c r="G36" s="8">
        <f t="shared" si="4"/>
        <v>8266.6666666666661</v>
      </c>
      <c r="H36"/>
      <c r="I36" t="s">
        <v>15</v>
      </c>
      <c r="J36" t="s">
        <v>16</v>
      </c>
      <c r="K36" t="s">
        <v>17</v>
      </c>
      <c r="P36" s="2">
        <v>10.77</v>
      </c>
      <c r="Q36" s="2">
        <v>7.27</v>
      </c>
      <c r="R36">
        <v>4</v>
      </c>
    </row>
    <row r="37" spans="1:18" x14ac:dyDescent="0.2">
      <c r="A37" s="2">
        <v>0.78500000000000003</v>
      </c>
      <c r="B37">
        <v>2</v>
      </c>
      <c r="C37" s="4">
        <f t="shared" si="5"/>
        <v>5.8875000000000004E-3</v>
      </c>
      <c r="D37" s="2">
        <v>6.49</v>
      </c>
      <c r="E37">
        <v>20</v>
      </c>
      <c r="F37">
        <f t="shared" si="6"/>
        <v>1.6225E-2</v>
      </c>
      <c r="G37" s="8">
        <f t="shared" si="4"/>
        <v>8267.5159235668798</v>
      </c>
      <c r="H37" s="3"/>
      <c r="I37">
        <f>AVERAGE(G35:G44)</f>
        <v>8280.1405173693984</v>
      </c>
      <c r="J37">
        <f>STDEV(G35:G44)</f>
        <v>35.028808208315425</v>
      </c>
      <c r="K37">
        <f>J37/COUNT(G35:G44)</f>
        <v>3.5028808208315425</v>
      </c>
      <c r="P37" s="2" t="s">
        <v>7</v>
      </c>
      <c r="Q37" s="2">
        <v>7.76</v>
      </c>
      <c r="R37">
        <v>4</v>
      </c>
    </row>
    <row r="38" spans="1:18" x14ac:dyDescent="0.2">
      <c r="A38" s="2">
        <v>0.92600000000000005</v>
      </c>
      <c r="B38">
        <v>2</v>
      </c>
      <c r="C38" s="4">
        <f t="shared" si="5"/>
        <v>6.9449999999999998E-3</v>
      </c>
      <c r="D38" s="2">
        <v>7.65</v>
      </c>
      <c r="E38">
        <v>20</v>
      </c>
      <c r="F38">
        <f t="shared" si="6"/>
        <v>1.9125E-2</v>
      </c>
      <c r="G38" s="8">
        <f t="shared" si="4"/>
        <v>8261.3390928725694</v>
      </c>
      <c r="H38"/>
      <c r="P38" s="2">
        <v>14.35</v>
      </c>
      <c r="Q38" s="2">
        <v>9.67</v>
      </c>
      <c r="R38">
        <v>4</v>
      </c>
    </row>
    <row r="39" spans="1:18" x14ac:dyDescent="0.2">
      <c r="A39" s="2" t="s">
        <v>5</v>
      </c>
      <c r="B39">
        <v>2</v>
      </c>
      <c r="C39" s="4">
        <f t="shared" si="5"/>
        <v>7.9500000000000005E-3</v>
      </c>
      <c r="D39" s="2">
        <v>8.77</v>
      </c>
      <c r="E39">
        <v>20</v>
      </c>
      <c r="F39">
        <f t="shared" si="6"/>
        <v>2.1925E-2</v>
      </c>
      <c r="G39" s="8">
        <f t="shared" si="4"/>
        <v>8273.5849056603765</v>
      </c>
      <c r="H39"/>
      <c r="J39" t="s">
        <v>18</v>
      </c>
      <c r="K39" t="s">
        <v>19</v>
      </c>
      <c r="P39" s="2">
        <v>16.89</v>
      </c>
      <c r="Q39" s="2">
        <v>11.38</v>
      </c>
      <c r="R39">
        <v>4</v>
      </c>
    </row>
    <row r="40" spans="1:18" x14ac:dyDescent="0.2">
      <c r="A40" s="2">
        <v>1.3819999999999999</v>
      </c>
      <c r="B40">
        <v>2</v>
      </c>
      <c r="C40" s="4">
        <f t="shared" si="5"/>
        <v>1.0364999999999999E-2</v>
      </c>
      <c r="D40" s="2">
        <v>11.43</v>
      </c>
      <c r="E40">
        <v>20</v>
      </c>
      <c r="F40">
        <f t="shared" si="6"/>
        <v>2.8575E-2</v>
      </c>
      <c r="G40" s="8">
        <f t="shared" si="4"/>
        <v>8270.6222865412437</v>
      </c>
      <c r="H40"/>
      <c r="I40" t="s">
        <v>29</v>
      </c>
      <c r="J40">
        <v>8.27</v>
      </c>
      <c r="K40">
        <v>83</v>
      </c>
      <c r="L40" t="s">
        <v>20</v>
      </c>
      <c r="P40" s="2">
        <v>18.55</v>
      </c>
      <c r="Q40" s="2">
        <v>12.45</v>
      </c>
      <c r="R40">
        <v>4</v>
      </c>
    </row>
    <row r="41" spans="1:18" x14ac:dyDescent="0.2">
      <c r="A41" s="2">
        <v>1.448</v>
      </c>
      <c r="B41">
        <v>2</v>
      </c>
      <c r="C41" s="4">
        <f t="shared" si="5"/>
        <v>1.086E-2</v>
      </c>
      <c r="D41" s="2">
        <v>11.97</v>
      </c>
      <c r="E41">
        <v>20</v>
      </c>
      <c r="F41">
        <f t="shared" si="6"/>
        <v>2.9925000000000004E-2</v>
      </c>
      <c r="G41" s="8">
        <f t="shared" si="4"/>
        <v>8266.5745856353606</v>
      </c>
      <c r="H41"/>
      <c r="I41" t="s">
        <v>28</v>
      </c>
      <c r="J41">
        <v>20</v>
      </c>
      <c r="K41">
        <v>100</v>
      </c>
      <c r="L41" t="s">
        <v>21</v>
      </c>
      <c r="P41" s="2">
        <v>23.8</v>
      </c>
      <c r="Q41" s="2">
        <v>15.97</v>
      </c>
      <c r="R41">
        <v>4</v>
      </c>
    </row>
    <row r="42" spans="1:18" x14ac:dyDescent="0.2">
      <c r="A42" s="2">
        <v>1.6659999999999999</v>
      </c>
      <c r="B42">
        <v>2</v>
      </c>
      <c r="C42" s="4">
        <f t="shared" si="5"/>
        <v>1.2494999999999999E-2</v>
      </c>
      <c r="D42" s="2">
        <v>13.78</v>
      </c>
      <c r="E42">
        <v>20</v>
      </c>
      <c r="F42">
        <f t="shared" si="6"/>
        <v>3.4450000000000001E-2</v>
      </c>
      <c r="G42" s="8">
        <f t="shared" si="4"/>
        <v>8271.3085234093633</v>
      </c>
      <c r="H42"/>
      <c r="I42" t="s">
        <v>27</v>
      </c>
      <c r="J42">
        <f>J40*1000</f>
        <v>8270</v>
      </c>
      <c r="K42">
        <f>K40*K41</f>
        <v>8300</v>
      </c>
      <c r="L42" t="s">
        <v>24</v>
      </c>
      <c r="P42" s="2">
        <v>26.2</v>
      </c>
      <c r="Q42" s="2" t="s">
        <v>9</v>
      </c>
      <c r="R42">
        <v>4</v>
      </c>
    </row>
    <row r="43" spans="1:18" x14ac:dyDescent="0.2">
      <c r="A43" s="2">
        <v>1.869</v>
      </c>
      <c r="B43">
        <v>2</v>
      </c>
      <c r="C43" s="4">
        <f t="shared" si="5"/>
        <v>1.4017499999999999E-2</v>
      </c>
      <c r="D43" s="2">
        <v>15.48</v>
      </c>
      <c r="E43">
        <v>20</v>
      </c>
      <c r="F43">
        <f t="shared" si="6"/>
        <v>3.8700000000000005E-2</v>
      </c>
      <c r="G43" s="8">
        <f t="shared" si="4"/>
        <v>8282.504012841091</v>
      </c>
      <c r="H43"/>
      <c r="I43" t="s">
        <v>26</v>
      </c>
      <c r="J43">
        <f>MAX(0.01*1000,IF(J41=200,0.005*J42,0.002*J42))</f>
        <v>16.54</v>
      </c>
      <c r="K43">
        <f>0.05*K42</f>
        <v>415</v>
      </c>
      <c r="L43" t="s">
        <v>23</v>
      </c>
    </row>
    <row r="44" spans="1:18" x14ac:dyDescent="0.2">
      <c r="A44" s="2">
        <v>2.13</v>
      </c>
      <c r="B44">
        <v>20</v>
      </c>
      <c r="C44" s="4">
        <f t="shared" si="5"/>
        <v>1.5975E-2</v>
      </c>
      <c r="D44" s="2" t="s">
        <v>12</v>
      </c>
      <c r="E44">
        <v>20</v>
      </c>
      <c r="F44">
        <f t="shared" si="6"/>
        <v>4.4000000000000004E-2</v>
      </c>
      <c r="G44" s="8">
        <f t="shared" si="4"/>
        <v>8262.9107981220659</v>
      </c>
      <c r="H44"/>
    </row>
    <row r="45" spans="1:18" x14ac:dyDescent="0.2">
      <c r="G45" s="3"/>
    </row>
  </sheetData>
  <sortState xmlns:xlrd2="http://schemas.microsoft.com/office/spreadsheetml/2017/richdata2" ref="A24:C33">
    <sortCondition ref="A24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FA899-4D84-6343-BA2A-7F0ADCCB1FAD}">
  <dimension ref="A1:C40"/>
  <sheetViews>
    <sheetView workbookViewId="0">
      <selection sqref="A1:C40"/>
    </sheetView>
  </sheetViews>
  <sheetFormatPr baseColWidth="10" defaultRowHeight="16" x14ac:dyDescent="0.2"/>
  <sheetData>
    <row r="1" spans="1:3" x14ac:dyDescent="0.2">
      <c r="A1" s="2">
        <v>1.373</v>
      </c>
      <c r="B1" s="2">
        <v>1.1220000000000001</v>
      </c>
      <c r="C1">
        <v>1</v>
      </c>
    </row>
    <row r="2" spans="1:3" x14ac:dyDescent="0.2">
      <c r="A2" s="2">
        <v>3.81</v>
      </c>
      <c r="B2" s="2">
        <v>3.11</v>
      </c>
      <c r="C2">
        <v>1</v>
      </c>
    </row>
    <row r="3" spans="1:3" x14ac:dyDescent="0.2">
      <c r="A3" s="2" t="s">
        <v>4</v>
      </c>
      <c r="B3" s="2">
        <v>5.12</v>
      </c>
      <c r="C3">
        <v>1</v>
      </c>
    </row>
    <row r="4" spans="1:3" x14ac:dyDescent="0.2">
      <c r="A4" s="2">
        <v>6.82</v>
      </c>
      <c r="B4" s="2">
        <v>5.53</v>
      </c>
      <c r="C4">
        <v>1</v>
      </c>
    </row>
    <row r="5" spans="1:3" x14ac:dyDescent="0.2">
      <c r="A5" s="2">
        <v>9.36</v>
      </c>
      <c r="B5" s="2" t="s">
        <v>3</v>
      </c>
      <c r="C5">
        <v>1</v>
      </c>
    </row>
    <row r="6" spans="1:3" x14ac:dyDescent="0.2">
      <c r="A6" s="2">
        <v>9.49</v>
      </c>
      <c r="B6" s="2">
        <v>7.72</v>
      </c>
      <c r="C6">
        <v>1</v>
      </c>
    </row>
    <row r="7" spans="1:3" x14ac:dyDescent="0.2">
      <c r="A7" s="2">
        <v>14.22</v>
      </c>
      <c r="B7" s="2">
        <v>11.56</v>
      </c>
      <c r="C7">
        <v>1</v>
      </c>
    </row>
    <row r="8" spans="1:3" x14ac:dyDescent="0.2">
      <c r="A8" s="2">
        <v>15.57</v>
      </c>
      <c r="B8" s="2">
        <v>12.67</v>
      </c>
      <c r="C8">
        <v>1</v>
      </c>
    </row>
    <row r="9" spans="1:3" x14ac:dyDescent="0.2">
      <c r="A9" s="2">
        <v>17.07</v>
      </c>
      <c r="B9" s="2">
        <v>13.83</v>
      </c>
      <c r="C9">
        <v>1</v>
      </c>
    </row>
    <row r="10" spans="1:3" x14ac:dyDescent="0.2">
      <c r="A10" s="2">
        <v>19.36</v>
      </c>
      <c r="B10" s="2">
        <v>15.64</v>
      </c>
      <c r="C10">
        <v>1</v>
      </c>
    </row>
    <row r="11" spans="1:3" x14ac:dyDescent="0.2">
      <c r="A11" s="2">
        <v>0.51800000000000002</v>
      </c>
      <c r="B11" s="2">
        <v>4.34</v>
      </c>
      <c r="C11">
        <v>2</v>
      </c>
    </row>
    <row r="12" spans="1:3" x14ac:dyDescent="0.2">
      <c r="A12" s="2">
        <v>0.67500000000000004</v>
      </c>
      <c r="B12" s="2">
        <v>5.58</v>
      </c>
      <c r="C12">
        <v>2</v>
      </c>
    </row>
    <row r="13" spans="1:3" x14ac:dyDescent="0.2">
      <c r="A13" s="2">
        <v>0.78500000000000003</v>
      </c>
      <c r="B13" s="2">
        <v>6.49</v>
      </c>
      <c r="C13">
        <v>2</v>
      </c>
    </row>
    <row r="14" spans="1:3" x14ac:dyDescent="0.2">
      <c r="A14" s="2">
        <v>0.92600000000000005</v>
      </c>
      <c r="B14" s="2">
        <v>7.65</v>
      </c>
      <c r="C14">
        <v>2</v>
      </c>
    </row>
    <row r="15" spans="1:3" x14ac:dyDescent="0.2">
      <c r="A15" s="2" t="s">
        <v>5</v>
      </c>
      <c r="B15" s="2">
        <v>8.77</v>
      </c>
      <c r="C15">
        <v>2</v>
      </c>
    </row>
    <row r="16" spans="1:3" x14ac:dyDescent="0.2">
      <c r="A16" s="2">
        <v>1.3819999999999999</v>
      </c>
      <c r="B16" s="2">
        <v>11.43</v>
      </c>
      <c r="C16">
        <v>2</v>
      </c>
    </row>
    <row r="17" spans="1:3" x14ac:dyDescent="0.2">
      <c r="A17" s="2">
        <v>1.448</v>
      </c>
      <c r="B17" s="2">
        <v>11.97</v>
      </c>
      <c r="C17">
        <v>2</v>
      </c>
    </row>
    <row r="18" spans="1:3" x14ac:dyDescent="0.2">
      <c r="A18" s="2">
        <v>1.6659999999999999</v>
      </c>
      <c r="B18" s="2">
        <v>13.78</v>
      </c>
      <c r="C18">
        <v>2</v>
      </c>
    </row>
    <row r="19" spans="1:3" x14ac:dyDescent="0.2">
      <c r="A19" s="2">
        <v>1.869</v>
      </c>
      <c r="B19" s="2">
        <v>15.48</v>
      </c>
      <c r="C19">
        <v>2</v>
      </c>
    </row>
    <row r="20" spans="1:3" x14ac:dyDescent="0.2">
      <c r="A20" s="2">
        <v>2.13</v>
      </c>
      <c r="B20" s="2" t="s">
        <v>12</v>
      </c>
      <c r="C20">
        <v>2</v>
      </c>
    </row>
    <row r="21" spans="1:3" x14ac:dyDescent="0.2">
      <c r="A21" s="2">
        <v>0.13100000000000001</v>
      </c>
      <c r="B21" s="2">
        <v>4.42</v>
      </c>
      <c r="C21">
        <v>3</v>
      </c>
    </row>
    <row r="22" spans="1:3" x14ac:dyDescent="0.2">
      <c r="A22" s="2" t="s">
        <v>6</v>
      </c>
      <c r="B22" s="2">
        <v>5.57</v>
      </c>
      <c r="C22">
        <v>3</v>
      </c>
    </row>
    <row r="23" spans="1:3" x14ac:dyDescent="0.2">
      <c r="A23" s="2">
        <v>0.187</v>
      </c>
      <c r="B23" s="2">
        <v>6.23</v>
      </c>
      <c r="C23">
        <v>3</v>
      </c>
    </row>
    <row r="24" spans="1:3" x14ac:dyDescent="0.2">
      <c r="A24" s="2">
        <v>0.23200000000000001</v>
      </c>
      <c r="B24" s="2">
        <v>7.74</v>
      </c>
      <c r="C24">
        <v>3</v>
      </c>
    </row>
    <row r="25" spans="1:3" x14ac:dyDescent="0.2">
      <c r="A25" s="2">
        <v>0.30099999999999999</v>
      </c>
      <c r="B25" s="2">
        <v>10.06</v>
      </c>
      <c r="C25">
        <v>3</v>
      </c>
    </row>
    <row r="26" spans="1:3" x14ac:dyDescent="0.2">
      <c r="A26" s="2">
        <v>0.34499999999999997</v>
      </c>
      <c r="B26" s="2">
        <v>11.54</v>
      </c>
      <c r="C26">
        <v>3</v>
      </c>
    </row>
    <row r="27" spans="1:3" x14ac:dyDescent="0.2">
      <c r="A27" s="2">
        <v>0.40100000000000002</v>
      </c>
      <c r="B27" s="2">
        <v>13.41</v>
      </c>
      <c r="C27">
        <v>3</v>
      </c>
    </row>
    <row r="28" spans="1:3" x14ac:dyDescent="0.2">
      <c r="A28" s="2">
        <v>0.45600000000000002</v>
      </c>
      <c r="B28" s="2">
        <v>15.23</v>
      </c>
      <c r="C28">
        <v>3</v>
      </c>
    </row>
    <row r="29" spans="1:3" x14ac:dyDescent="0.2">
      <c r="A29" s="2">
        <v>0.51800000000000002</v>
      </c>
      <c r="B29" s="2">
        <v>17.37</v>
      </c>
      <c r="C29">
        <v>3</v>
      </c>
    </row>
    <row r="30" spans="1:3" x14ac:dyDescent="0.2">
      <c r="A30" s="2">
        <v>0.58499999999999996</v>
      </c>
      <c r="B30" s="2">
        <v>19.55</v>
      </c>
      <c r="C30">
        <v>3</v>
      </c>
    </row>
    <row r="31" spans="1:3" x14ac:dyDescent="0.2">
      <c r="A31" s="2">
        <v>1.96</v>
      </c>
      <c r="B31" s="2">
        <v>1.33</v>
      </c>
      <c r="C31">
        <v>4</v>
      </c>
    </row>
    <row r="32" spans="1:3" x14ac:dyDescent="0.2">
      <c r="A32" s="2">
        <v>7.34</v>
      </c>
      <c r="B32" s="2">
        <v>4.96</v>
      </c>
      <c r="C32">
        <v>4</v>
      </c>
    </row>
    <row r="33" spans="1:3" x14ac:dyDescent="0.2">
      <c r="A33" s="2">
        <v>8.2200000000000006</v>
      </c>
      <c r="B33" s="2" t="s">
        <v>8</v>
      </c>
      <c r="C33">
        <v>4</v>
      </c>
    </row>
    <row r="34" spans="1:3" x14ac:dyDescent="0.2">
      <c r="A34" s="2">
        <v>10.77</v>
      </c>
      <c r="B34" s="2">
        <v>7.27</v>
      </c>
      <c r="C34">
        <v>4</v>
      </c>
    </row>
    <row r="35" spans="1:3" x14ac:dyDescent="0.2">
      <c r="A35" s="2" t="s">
        <v>7</v>
      </c>
      <c r="B35" s="2">
        <v>7.76</v>
      </c>
      <c r="C35">
        <v>4</v>
      </c>
    </row>
    <row r="36" spans="1:3" x14ac:dyDescent="0.2">
      <c r="A36" s="2">
        <v>14.35</v>
      </c>
      <c r="B36" s="2">
        <v>9.67</v>
      </c>
      <c r="C36">
        <v>4</v>
      </c>
    </row>
    <row r="37" spans="1:3" x14ac:dyDescent="0.2">
      <c r="A37" s="2">
        <v>16.89</v>
      </c>
      <c r="B37" s="2">
        <v>11.38</v>
      </c>
      <c r="C37">
        <v>4</v>
      </c>
    </row>
    <row r="38" spans="1:3" x14ac:dyDescent="0.2">
      <c r="A38" s="2">
        <v>18.55</v>
      </c>
      <c r="B38" s="2">
        <v>12.45</v>
      </c>
      <c r="C38">
        <v>4</v>
      </c>
    </row>
    <row r="39" spans="1:3" x14ac:dyDescent="0.2">
      <c r="A39" s="2">
        <v>23.8</v>
      </c>
      <c r="B39" s="2">
        <v>15.97</v>
      </c>
      <c r="C39">
        <v>4</v>
      </c>
    </row>
    <row r="40" spans="1:3" x14ac:dyDescent="0.2">
      <c r="A40" s="2">
        <v>26.2</v>
      </c>
      <c r="B40" s="2" t="s">
        <v>9</v>
      </c>
      <c r="C40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2020-01-10T16:03:17Z</dcterms:created>
  <dcterms:modified xsi:type="dcterms:W3CDTF">2020-01-16T04:09:46Z</dcterms:modified>
</cp:coreProperties>
</file>