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arthur.lopes\Documents\COPASA\"/>
    </mc:Choice>
  </mc:AlternateContent>
  <xr:revisionPtr revIDLastSave="0" documentId="13_ncr:1_{C314C6DF-D7F4-401C-A9CC-7C47C80623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dos" sheetId="1" r:id="rId1"/>
    <sheet name="Planilha1" sheetId="4" r:id="rId2"/>
    <sheet name="Coordenadores" sheetId="2" r:id="rId3"/>
  </sheets>
  <definedNames>
    <definedName name="_xlnm._FilterDatabase" localSheetId="0" hidden="1">Dados!$A$1:$U$102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P15" i="1"/>
  <c r="F18" i="4"/>
  <c r="B18" i="4"/>
  <c r="F9" i="4"/>
  <c r="F2" i="4"/>
  <c r="L58" i="1"/>
  <c r="L59" i="1"/>
  <c r="L60" i="1"/>
  <c r="L61" i="1"/>
  <c r="L62" i="1"/>
  <c r="L63" i="1"/>
  <c r="L64" i="1"/>
  <c r="L65" i="1"/>
  <c r="L57" i="1"/>
  <c r="B3" i="4"/>
  <c r="D3" i="4" s="1"/>
  <c r="B4" i="4"/>
  <c r="Q58" i="1"/>
  <c r="Q59" i="1"/>
  <c r="Q60" i="1"/>
  <c r="Q61" i="1"/>
  <c r="Q62" i="1"/>
  <c r="Q63" i="1"/>
  <c r="Q64" i="1"/>
  <c r="Q65" i="1"/>
  <c r="Q57" i="1"/>
  <c r="C4" i="4" l="1"/>
  <c r="B5" i="4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C5" i="4" l="1"/>
  <c r="D5" i="4"/>
  <c r="P33" i="1"/>
  <c r="P40" i="1"/>
  <c r="P5" i="1"/>
  <c r="P8" i="1"/>
  <c r="P50" i="1"/>
  <c r="P25" i="1"/>
  <c r="P27" i="1"/>
  <c r="P16" i="1"/>
  <c r="P4" i="1"/>
  <c r="P24" i="1"/>
  <c r="P18" i="1"/>
  <c r="P53" i="1"/>
  <c r="P44" i="1"/>
  <c r="P52" i="1"/>
  <c r="P34" i="1"/>
  <c r="P32" i="1"/>
  <c r="P3" i="1"/>
  <c r="P29" i="1"/>
  <c r="P9" i="1"/>
  <c r="P28" i="1"/>
  <c r="P47" i="1"/>
  <c r="P45" i="1"/>
  <c r="P46" i="1"/>
  <c r="P19" i="1"/>
  <c r="P14" i="1"/>
  <c r="P10" i="1"/>
  <c r="P49" i="1"/>
  <c r="P26" i="1"/>
  <c r="P35" i="1"/>
  <c r="P37" i="1"/>
  <c r="P48" i="1"/>
  <c r="P43" i="1"/>
  <c r="P20" i="1"/>
  <c r="P30" i="1"/>
  <c r="P41" i="1"/>
  <c r="P31" i="1"/>
  <c r="P11" i="1"/>
  <c r="P54" i="1"/>
  <c r="P7" i="1"/>
  <c r="P12" i="1"/>
  <c r="P23" i="1"/>
  <c r="P22" i="1"/>
  <c r="P21" i="1"/>
  <c r="P38" i="1"/>
  <c r="P51" i="1"/>
  <c r="P56" i="1"/>
  <c r="P6" i="1"/>
  <c r="P13" i="1"/>
  <c r="P55" i="1"/>
  <c r="P42" i="1"/>
  <c r="P36" i="1"/>
  <c r="P2" i="1"/>
  <c r="P17" i="1"/>
  <c r="P39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</calcChain>
</file>

<file path=xl/sharedStrings.xml><?xml version="1.0" encoding="utf-8"?>
<sst xmlns="http://schemas.openxmlformats.org/spreadsheetml/2006/main" count="474" uniqueCount="316">
  <si>
    <t>SE17035/P</t>
  </si>
  <si>
    <t>ENTE</t>
  </si>
  <si>
    <t>SA17081/P</t>
  </si>
  <si>
    <t>LIB</t>
  </si>
  <si>
    <t>BELO HORIZONTE</t>
  </si>
  <si>
    <t>PO24.CS.PRA001</t>
  </si>
  <si>
    <t>PO24.CS.PRE001</t>
  </si>
  <si>
    <t>PE22.DEC001/P</t>
  </si>
  <si>
    <t>MONTES CLAROS</t>
  </si>
  <si>
    <t>RIBEIRÃO DAS NEVES</t>
  </si>
  <si>
    <t>PATRICIA PIMENTA DE OLIVEIRA</t>
  </si>
  <si>
    <t>WELLINGTON CARLOS DIAS</t>
  </si>
  <si>
    <t>GUSTAVO ALMEIDA PEREIRA</t>
  </si>
  <si>
    <t>CARLOS CESAR MARTINS</t>
  </si>
  <si>
    <t>FIM</t>
  </si>
  <si>
    <t>GLENDA CRISTINA ASSIS DE OLIVEIRA</t>
  </si>
  <si>
    <t>HENRIQUE LEMBI MARTINS</t>
  </si>
  <si>
    <t>ARAXÁ</t>
  </si>
  <si>
    <t>E23044-1/PB</t>
  </si>
  <si>
    <t>0012182807</t>
  </si>
  <si>
    <t>000500125117</t>
  </si>
  <si>
    <t>CT: 22.1544 - YC ENG. - OS.: 4.46/2022</t>
  </si>
  <si>
    <t>SE20032/C1</t>
  </si>
  <si>
    <t>0012162710</t>
  </si>
  <si>
    <t>000500123365</t>
  </si>
  <si>
    <t>CT: 221544-YC ENGENHARIA - OS.:4.37/2022</t>
  </si>
  <si>
    <t>ARAÇUAÍ</t>
  </si>
  <si>
    <t>A23036-1/PB</t>
  </si>
  <si>
    <t>0012125690</t>
  </si>
  <si>
    <t>000500119919</t>
  </si>
  <si>
    <t>CT: 22.1544 - YC ENG. OS.: 4.17/2022</t>
  </si>
  <si>
    <t>A23036-1/ST</t>
  </si>
  <si>
    <t>0012111163</t>
  </si>
  <si>
    <t>000500118809</t>
  </si>
  <si>
    <t>CT: 22.1544 - YC ENG. - OS.: 4.12/2022</t>
  </si>
  <si>
    <t>A24090-1/PB</t>
  </si>
  <si>
    <t>0012228274</t>
  </si>
  <si>
    <t>000500129673</t>
  </si>
  <si>
    <t>CT: 22.15.44 - YC ENG. - OS.: 4.49/2022</t>
  </si>
  <si>
    <t>E23080-1/PB</t>
  </si>
  <si>
    <t>0012137010</t>
  </si>
  <si>
    <t>000500121093</t>
  </si>
  <si>
    <t>CT: 22.1544 - YC ENGENHARIA-OS.4.30/2022</t>
  </si>
  <si>
    <t>E23080-1/ST</t>
  </si>
  <si>
    <t>0012131030</t>
  </si>
  <si>
    <t>000500120493</t>
  </si>
  <si>
    <t>CT:22.1544 - YC ENG. - OS.: 4.23/2022</t>
  </si>
  <si>
    <t>E23081-1/ST</t>
  </si>
  <si>
    <t>0012131031</t>
  </si>
  <si>
    <t>000500120494</t>
  </si>
  <si>
    <t>CT:22.1544 - YC ENG. - OS.: 4.24/2022</t>
  </si>
  <si>
    <t>E23096-1/PB</t>
  </si>
  <si>
    <t>0012137012</t>
  </si>
  <si>
    <t>000500121071</t>
  </si>
  <si>
    <t>CT: 22.1544 - YC ENG - OS. 4.31/2022</t>
  </si>
  <si>
    <t>PE23OUT01/E09/L001</t>
  </si>
  <si>
    <t>0012120026</t>
  </si>
  <si>
    <t>000500119438</t>
  </si>
  <si>
    <t>CT:22.1544 -YC ENGENHARIA- OS.:4.15/2023</t>
  </si>
  <si>
    <t>CONCEIÇÃO DO MATO DENTRO</t>
  </si>
  <si>
    <t>E23068-1/PB</t>
  </si>
  <si>
    <t>0012159126</t>
  </si>
  <si>
    <t>000500123137</t>
  </si>
  <si>
    <t>CT: 221544-YC ENGENHARIA-OS.:4.36/2022</t>
  </si>
  <si>
    <t>Conceição do Mato Dentro</t>
  </si>
  <si>
    <t>E23068-1/ST</t>
  </si>
  <si>
    <t>0012126846</t>
  </si>
  <si>
    <t>000500120087</t>
  </si>
  <si>
    <t>CT: 22.1544 - YC ENG. - OS.: 4.19/2022</t>
  </si>
  <si>
    <t>DIVERSAS</t>
  </si>
  <si>
    <t>PE24OUT03/E27</t>
  </si>
  <si>
    <t>PO24.CS.DEC001</t>
  </si>
  <si>
    <t>0012231376</t>
  </si>
  <si>
    <t>000500129926</t>
  </si>
  <si>
    <t>CT:22.154 - YC ENGENHAR - OS.:4.52/2022</t>
  </si>
  <si>
    <t>IPATINGA</t>
  </si>
  <si>
    <t>E24048-1/ST</t>
  </si>
  <si>
    <t>0012201275</t>
  </si>
  <si>
    <t>000500127063</t>
  </si>
  <si>
    <t>CT: 22.1544 - YC ENG - OS.: 4.48/2024</t>
  </si>
  <si>
    <t>0012227292</t>
  </si>
  <si>
    <t>000500129604</t>
  </si>
  <si>
    <t>OS.: 4.50  - YC - CANCELADA</t>
  </si>
  <si>
    <t>ITAOBIM</t>
  </si>
  <si>
    <t>E24039-1/PB</t>
  </si>
  <si>
    <t>0012182822</t>
  </si>
  <si>
    <t>000500125119</t>
  </si>
  <si>
    <t>CT: 22.1544 - YC ENG. - OS.: 4.43/2022</t>
  </si>
  <si>
    <t>SE21007/C1</t>
  </si>
  <si>
    <t>0012166983</t>
  </si>
  <si>
    <t>000500123723</t>
  </si>
  <si>
    <t>CT:22.1544 - YC ENG  - OS.: 4.39/2</t>
  </si>
  <si>
    <t>JABOTICATUBAS</t>
  </si>
  <si>
    <t>E23043-1/PB</t>
  </si>
  <si>
    <t>0012117612</t>
  </si>
  <si>
    <t>000500119212</t>
  </si>
  <si>
    <t>CT: 22.1544-YC ENGENHARIA- OS.:4.13/2022</t>
  </si>
  <si>
    <t>0012173908</t>
  </si>
  <si>
    <t>000500124317</t>
  </si>
  <si>
    <t>CT:22.1544-YC ENGENHARIA - OS.:4.41/2022</t>
  </si>
  <si>
    <t>E23043-1/ST</t>
  </si>
  <si>
    <t>0012109321</t>
  </si>
  <si>
    <t>000500118650</t>
  </si>
  <si>
    <t>CT: 22.1544 - YC ENG. - OS.: 4.5/2022</t>
  </si>
  <si>
    <t>JANUÁRIA</t>
  </si>
  <si>
    <t>E23099-1/PB</t>
  </si>
  <si>
    <t>0012144099</t>
  </si>
  <si>
    <t>000500121566</t>
  </si>
  <si>
    <t>CT: 22.1544-YC ENGENHARIA-OS.: 4.32/2022</t>
  </si>
  <si>
    <t>SE22094/B2</t>
  </si>
  <si>
    <t>0012104122</t>
  </si>
  <si>
    <t>000500118313</t>
  </si>
  <si>
    <t>CT: 22.1544 - YC ENG. OS.: 4.4/2023</t>
  </si>
  <si>
    <t>A23043-1/PB</t>
  </si>
  <si>
    <t>0012104121</t>
  </si>
  <si>
    <t>000500118324</t>
  </si>
  <si>
    <t>CT: 22.1544 - YC ENG - OS.: 4.3/2022</t>
  </si>
  <si>
    <t>A23043-1/PE</t>
  </si>
  <si>
    <t>0012150855</t>
  </si>
  <si>
    <t>000500122105</t>
  </si>
  <si>
    <t>CT: 221544-YC ENGENHARIA - OS.:4.33/2023</t>
  </si>
  <si>
    <t>SA22023/C1</t>
  </si>
  <si>
    <t>0012130137</t>
  </si>
  <si>
    <t>000500120464</t>
  </si>
  <si>
    <t>CT: 22.1544 - YC ENG - OS.: 4.21/2022</t>
  </si>
  <si>
    <t>SE22094/B3</t>
  </si>
  <si>
    <t>0012131384</t>
  </si>
  <si>
    <t>000500120675</t>
  </si>
  <si>
    <t>CT: 22.1544 - YC ENG - OS. 4.26/2022</t>
  </si>
  <si>
    <t>SE22094/C1</t>
  </si>
  <si>
    <t>0012095957</t>
  </si>
  <si>
    <t>000500117750</t>
  </si>
  <si>
    <t>CT:22.1544 - YC ENGENHARIA- OS.:4.01/202</t>
  </si>
  <si>
    <t>NOVA RESENDE</t>
  </si>
  <si>
    <t>SE22012/B1</t>
  </si>
  <si>
    <t>0012130999</t>
  </si>
  <si>
    <t>000500120492</t>
  </si>
  <si>
    <t>CT: 22.1544 - YC ENG. - OS.: 4.22/2022</t>
  </si>
  <si>
    <t>SE22012/C1</t>
  </si>
  <si>
    <t>0012120381</t>
  </si>
  <si>
    <t>000500119504</t>
  </si>
  <si>
    <t>CT:22.1544 -YC ENGENHARIA- OS.:4.16/2023</t>
  </si>
  <si>
    <t>PEDRA AZUL</t>
  </si>
  <si>
    <t>A24031-1/PB</t>
  </si>
  <si>
    <t>0012182820</t>
  </si>
  <si>
    <t>000500125177</t>
  </si>
  <si>
    <t>CT: 22.1544 - YC ENG. OS.: 4.47/2022</t>
  </si>
  <si>
    <t>E24042-1/PB</t>
  </si>
  <si>
    <t>0012184660</t>
  </si>
  <si>
    <t>000500125341</t>
  </si>
  <si>
    <t>CT:221544 -YC ENGEHARIA - OS.: 4.44/2022</t>
  </si>
  <si>
    <t>SE22032/C1</t>
  </si>
  <si>
    <t>0012166984</t>
  </si>
  <si>
    <t>000500123724</t>
  </si>
  <si>
    <t>CT:22.1544 - YC ENG  - OS.: 4.38/2</t>
  </si>
  <si>
    <t>PERDIZES</t>
  </si>
  <si>
    <t>A23055-1/PB</t>
  </si>
  <si>
    <t>0012133870</t>
  </si>
  <si>
    <t>000500120888</t>
  </si>
  <si>
    <t>CT: 22.1544 - YC ENGENHARIA-OS.4.28/2022</t>
  </si>
  <si>
    <t>A23055-1/ST</t>
  </si>
  <si>
    <t>0012109450</t>
  </si>
  <si>
    <t>000500118652</t>
  </si>
  <si>
    <t>CT: 22.1544 - YC ENG. - OS.: 4.8/2022</t>
  </si>
  <si>
    <t>RIACHO DOS MACHADOS</t>
  </si>
  <si>
    <t>A24014-1/PB</t>
  </si>
  <si>
    <t>0012173640</t>
  </si>
  <si>
    <t>000500124314</t>
  </si>
  <si>
    <t>CT:22.1544- Y C ENGENHARIA-OS.:4.40/2022</t>
  </si>
  <si>
    <t>SE22059/B6</t>
  </si>
  <si>
    <t>0012117611</t>
  </si>
  <si>
    <t>000500119213</t>
  </si>
  <si>
    <t>CT: 22.1544-YC ENGENHARIA- OS.:4.14/2022</t>
  </si>
  <si>
    <t>SE22059/B7</t>
  </si>
  <si>
    <t>0012174303</t>
  </si>
  <si>
    <t>000500124318</t>
  </si>
  <si>
    <t>CT:22.1544-YC ENGENHARIA-OS.:4.42/2022</t>
  </si>
  <si>
    <t>SE22059/C1</t>
  </si>
  <si>
    <t>0012109533</t>
  </si>
  <si>
    <t>000500118656</t>
  </si>
  <si>
    <t>CT: 22.1544 - YC ENG. - OS.: 4.6/2022</t>
  </si>
  <si>
    <t>RIO PARDO DE MINAS</t>
  </si>
  <si>
    <t>A24144-1/PB</t>
  </si>
  <si>
    <t>0012231493</t>
  </si>
  <si>
    <t>000500129933</t>
  </si>
  <si>
    <t>CT:22.1544 - YC ENGENHAR - OS.:4.54/2022</t>
  </si>
  <si>
    <t>SALINAS</t>
  </si>
  <si>
    <t>A23083-1/PB</t>
  </si>
  <si>
    <t>0012131104</t>
  </si>
  <si>
    <t>000500120495</t>
  </si>
  <si>
    <t>CT:22.1544 - YC ENG. - OS.: 4.25/2022</t>
  </si>
  <si>
    <t>SA22003/C1</t>
  </si>
  <si>
    <t>0012111161</t>
  </si>
  <si>
    <t>000500118807</t>
  </si>
  <si>
    <t>CT: 22.1544 - YC ENG. - OS.: 4.10/2022</t>
  </si>
  <si>
    <t>SERRO</t>
  </si>
  <si>
    <t>SE22044/B1</t>
  </si>
  <si>
    <t>0012159093</t>
  </si>
  <si>
    <t>000500123130</t>
  </si>
  <si>
    <t>CT: 221544-YC ENGENHARIA-OS.:4.34/2022</t>
  </si>
  <si>
    <t>SE22044/C1</t>
  </si>
  <si>
    <t>0012126399</t>
  </si>
  <si>
    <t>000500120085</t>
  </si>
  <si>
    <t>CT:22.1544 - YC ENG. - OS.: 4.20/2022</t>
  </si>
  <si>
    <t>SÃO GOTARDO</t>
  </si>
  <si>
    <t>A23054-1/ST</t>
  </si>
  <si>
    <t>0012109481</t>
  </si>
  <si>
    <t>000500118657</t>
  </si>
  <si>
    <t>CT: 22.1544 - YC ENG. - OS.: 4.7/2022</t>
  </si>
  <si>
    <t>0012133871</t>
  </si>
  <si>
    <t>000500120916</t>
  </si>
  <si>
    <t>CT: 22.1544 - YC ENG. - OS.: 4.29/2022</t>
  </si>
  <si>
    <t>0012229817</t>
  </si>
  <si>
    <t>000500129808</t>
  </si>
  <si>
    <t>CT: 22.1544 - YC ENG. - OS.: 4.51/2022</t>
  </si>
  <si>
    <t>A24030-1/PB</t>
  </si>
  <si>
    <t>0012237407</t>
  </si>
  <si>
    <t>000500130218</t>
  </si>
  <si>
    <t>CT: 22.1544 - YC ENG. - OS.: 4.55/2022</t>
  </si>
  <si>
    <t>TAIOBEIRAS</t>
  </si>
  <si>
    <t>A23059-1/PB</t>
  </si>
  <si>
    <t>0012126380</t>
  </si>
  <si>
    <t>000500120040</t>
  </si>
  <si>
    <t>CT: 22.1544 - YC ENG. OS.: 4.18/2022</t>
  </si>
  <si>
    <t>A23059-1/ST</t>
  </si>
  <si>
    <t>0012111162</t>
  </si>
  <si>
    <t>000500118808</t>
  </si>
  <si>
    <t>CT: 22.1544 - YC ENG. - OS.: 4.11/2022</t>
  </si>
  <si>
    <t>A24143-1/PB</t>
  </si>
  <si>
    <t>0012231492</t>
  </si>
  <si>
    <t>000500129932</t>
  </si>
  <si>
    <t>CT:22.1544 - YC ENGENHAR - OS.:4.53/2022</t>
  </si>
  <si>
    <t>TAPIRAÍ</t>
  </si>
  <si>
    <t>SA21040/B1</t>
  </si>
  <si>
    <t>0012158938</t>
  </si>
  <si>
    <t>000500123181</t>
  </si>
  <si>
    <t>CT: 22.1544 - YC ENG. - OS.: 4.35/2022</t>
  </si>
  <si>
    <t>TAQUARAÇU DE MINAS</t>
  </si>
  <si>
    <t>E24038-1/ST</t>
  </si>
  <si>
    <t>0012182729</t>
  </si>
  <si>
    <t>000500125175</t>
  </si>
  <si>
    <t>CT: 22.1544 - YC ENG. OS.: 4.45/2022</t>
  </si>
  <si>
    <t>VÁRZEA DA PALMA</t>
  </si>
  <si>
    <t>A23034-1/PB</t>
  </si>
  <si>
    <t>0012111160</t>
  </si>
  <si>
    <t>000500118746</t>
  </si>
  <si>
    <t>CT: 22.1544- YC ENGENHARIA- OS.:4.9/2022</t>
  </si>
  <si>
    <t>0012133763</t>
  </si>
  <si>
    <t>000500120887</t>
  </si>
  <si>
    <t>CT: 22.1544 - YC ENGENHARIA-OS.4.27/2022</t>
  </si>
  <si>
    <t>A23034-1/ST</t>
  </si>
  <si>
    <t>0012095958</t>
  </si>
  <si>
    <t>000500117656</t>
  </si>
  <si>
    <t>CT:22.1544-YC ENGENHARIA - OS.: 4.2/2022</t>
  </si>
  <si>
    <t>WELLINGTON JOSE TEIXEIRA</t>
  </si>
  <si>
    <t>DALTRO ALEXANDRE RODRIGUES</t>
  </si>
  <si>
    <t>ALESSANDRA VALERIA PEREIRA</t>
  </si>
  <si>
    <t>RAFAEL HENRIQUE DA SILVA PEREIRA</t>
  </si>
  <si>
    <t>JOANISIO FRANCISCO RIBEIRO</t>
  </si>
  <si>
    <t>CLAUDIO MARQUES DIAS</t>
  </si>
  <si>
    <t>CLEISON MORAIS PINTO</t>
  </si>
  <si>
    <t>Cancelada</t>
  </si>
  <si>
    <t>Escritório</t>
  </si>
  <si>
    <t>EDUARDO MENDES LINO</t>
  </si>
  <si>
    <t>4.56</t>
  </si>
  <si>
    <t>4.60</t>
  </si>
  <si>
    <t>4.61</t>
  </si>
  <si>
    <t>4.62</t>
  </si>
  <si>
    <t>4.63</t>
  </si>
  <si>
    <t>4.64</t>
  </si>
  <si>
    <t>4.65</t>
  </si>
  <si>
    <t>CALDAS/MG</t>
  </si>
  <si>
    <t>JANAÚBA/MG</t>
  </si>
  <si>
    <t>CLÁUDIO MARQUES</t>
  </si>
  <si>
    <t>4.58</t>
  </si>
  <si>
    <t>4.57</t>
  </si>
  <si>
    <t>Valor do Contrato</t>
  </si>
  <si>
    <t>Valor em O.S aprovada</t>
  </si>
  <si>
    <t>Valos Medido</t>
  </si>
  <si>
    <t>Saldo em O.S</t>
  </si>
  <si>
    <t>Aditivo em performace de 25%</t>
  </si>
  <si>
    <t>Condição Futura</t>
  </si>
  <si>
    <t>Prazo final</t>
  </si>
  <si>
    <t>Condição Atual (contrato antigo)</t>
  </si>
  <si>
    <t>Condição Atual (Nova Licitação - Lote 5)</t>
  </si>
  <si>
    <t>15 meses apos o kick off do contrato entre COPASA e YC</t>
  </si>
  <si>
    <t>Condição Atual (COPANOR - Lote 2)</t>
  </si>
  <si>
    <t>Total sem aditivo</t>
  </si>
  <si>
    <t>Total com aditivo</t>
  </si>
  <si>
    <t>Análise ate 8/11</t>
  </si>
  <si>
    <t>ETE GAGÉ - CONSELHEIRO LAFAITE</t>
  </si>
  <si>
    <t>ETE CASQUILHO DE BAIXO - CONCEIÇÃO DO PARÁ</t>
  </si>
  <si>
    <t>ETE SÃO VICENTE - CONSELHEIRO LAFAITE</t>
  </si>
  <si>
    <t>ETE MIRAGAIA - UBÁ</t>
  </si>
  <si>
    <t>ETE UBARÍ - UBÁ/MG</t>
  </si>
  <si>
    <t>ETE QUINTINOS - CARMO DO PARANAÍBA</t>
  </si>
  <si>
    <t>ETE SÃO GONÇALO DO BRANDÃO - CONSELHEIRO LAFAITE</t>
  </si>
  <si>
    <t>LOCALIDADE</t>
  </si>
  <si>
    <t>PROJETO</t>
  </si>
  <si>
    <t>PROG_ORCAMENTARIO</t>
  </si>
  <si>
    <t>REQUISICAO</t>
  </si>
  <si>
    <t>DIAGRAMA_DE_REDE</t>
  </si>
  <si>
    <t>TEXTO_DIAGRAMA</t>
  </si>
  <si>
    <t>ANALISTA_FISCAL</t>
  </si>
  <si>
    <t>PLANEJADO</t>
  </si>
  <si>
    <t>COMPROMISSO</t>
  </si>
  <si>
    <t>TOTAL_MEDIDO</t>
  </si>
  <si>
    <t>MEDIDO_REAJUSTE</t>
  </si>
  <si>
    <t>SALDO</t>
  </si>
  <si>
    <t>STATUS</t>
  </si>
  <si>
    <t>DATA_STATUS</t>
  </si>
  <si>
    <t>DESVIO</t>
  </si>
  <si>
    <t>COORDENADORES</t>
  </si>
  <si>
    <t>PORCENTAGEM_MEDIDA</t>
  </si>
  <si>
    <t>OBSERVACAO</t>
  </si>
  <si>
    <t>AVANCO_FISICO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</si>
</sst>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&quot;R$&quot;\ * #,##0_-;\-&quot;R$&quot;\ * #,##0_-;_-&quot;R$&quot;\ * &quot;-&quot;??_-;_-@_-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2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5"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vertical="top"/>
    </xf>
    <xf numFmtId="0" fontId="3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44" fontId="3" fillId="0" borderId="0" xfId="3" applyFont="1" applyAlignment="1">
      <alignment horizontal="right" vertical="top"/>
    </xf>
    <xf numFmtId="14" fontId="3" fillId="0" borderId="0" xfId="0" applyNumberFormat="1" applyFont="1" applyAlignment="1">
      <alignment horizontal="right" vertical="top"/>
    </xf>
    <xf numFmtId="4" fontId="3" fillId="0" borderId="0" xfId="0" applyNumberFormat="1" applyFont="1" applyAlignment="1">
      <alignment horizontal="center" vertical="top"/>
    </xf>
    <xf numFmtId="9" fontId="3" fillId="0" borderId="0" xfId="1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44" fontId="3" fillId="0" borderId="0" xfId="3" applyFont="1" applyFill="1" applyAlignment="1">
      <alignment horizontal="right" vertical="top"/>
    </xf>
    <xf numFmtId="44" fontId="3" fillId="0" borderId="0" xfId="3" applyFont="1" applyAlignment="1">
      <alignment vertical="top"/>
    </xf>
    <xf numFmtId="0" fontId="5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3" fillId="4" borderId="1" xfId="4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44" fontId="5" fillId="5" borderId="3" xfId="3" applyFont="1" applyFill="1" applyBorder="1" applyAlignment="1">
      <alignment horizontal="right" vertical="top"/>
    </xf>
    <xf numFmtId="44" fontId="3" fillId="4" borderId="1" xfId="3" applyFont="1" applyFill="1" applyBorder="1" applyAlignment="1">
      <alignment horizontal="right" vertical="top"/>
    </xf>
    <xf numFmtId="44" fontId="3" fillId="4" borderId="1" xfId="5" applyFont="1" applyFill="1" applyBorder="1" applyAlignment="1">
      <alignment vertical="center"/>
    </xf>
    <xf numFmtId="14" fontId="3" fillId="4" borderId="1" xfId="0" applyNumberFormat="1" applyFont="1" applyFill="1" applyBorder="1" applyAlignment="1">
      <alignment horizontal="right" vertical="top"/>
    </xf>
    <xf numFmtId="4" fontId="3" fillId="4" borderId="1" xfId="0" applyNumberFormat="1" applyFont="1" applyFill="1" applyBorder="1" applyAlignment="1">
      <alignment horizontal="center" vertical="top"/>
    </xf>
    <xf numFmtId="9" fontId="3" fillId="4" borderId="1" xfId="1" applyFont="1" applyFill="1" applyBorder="1" applyAlignment="1">
      <alignment horizontal="center" vertical="center"/>
    </xf>
    <xf numFmtId="0" fontId="3" fillId="4" borderId="1" xfId="4" applyFont="1" applyFill="1" applyBorder="1" applyAlignment="1">
      <alignment horizontal="left" vertical="center" wrapText="1"/>
    </xf>
    <xf numFmtId="0" fontId="3" fillId="6" borderId="0" xfId="0" applyFont="1" applyFill="1" applyAlignment="1">
      <alignment vertical="top"/>
    </xf>
    <xf numFmtId="0" fontId="3" fillId="6" borderId="0" xfId="0" applyFont="1" applyFill="1" applyAlignment="1">
      <alignment horizontal="center" vertical="center"/>
    </xf>
    <xf numFmtId="44" fontId="3" fillId="6" borderId="0" xfId="3" applyFont="1" applyFill="1" applyAlignment="1">
      <alignment horizontal="right" vertical="top"/>
    </xf>
    <xf numFmtId="14" fontId="3" fillId="6" borderId="0" xfId="0" applyNumberFormat="1" applyFont="1" applyFill="1" applyAlignment="1">
      <alignment horizontal="right" vertical="top"/>
    </xf>
    <xf numFmtId="4" fontId="3" fillId="6" borderId="0" xfId="0" applyNumberFormat="1" applyFont="1" applyFill="1" applyAlignment="1">
      <alignment horizontal="center" vertical="top"/>
    </xf>
    <xf numFmtId="0" fontId="3" fillId="6" borderId="0" xfId="0" applyFont="1" applyFill="1" applyAlignment="1">
      <alignment horizontal="left" vertical="top"/>
    </xf>
    <xf numFmtId="9" fontId="3" fillId="6" borderId="0" xfId="1" applyFont="1" applyFill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9" fontId="3" fillId="0" borderId="1" xfId="1" applyFont="1" applyBorder="1" applyAlignment="1">
      <alignment vertical="top"/>
    </xf>
    <xf numFmtId="164" fontId="3" fillId="0" borderId="1" xfId="1" applyNumberFormat="1" applyFont="1" applyBorder="1" applyAlignment="1">
      <alignment vertical="top"/>
    </xf>
    <xf numFmtId="14" fontId="3" fillId="0" borderId="1" xfId="0" applyNumberFormat="1" applyFont="1" applyBorder="1" applyAlignment="1">
      <alignment vertical="top"/>
    </xf>
    <xf numFmtId="9" fontId="3" fillId="0" borderId="2" xfId="1" applyFont="1" applyBorder="1" applyAlignment="1">
      <alignment vertical="top"/>
    </xf>
    <xf numFmtId="164" fontId="3" fillId="0" borderId="2" xfId="1" applyNumberFormat="1" applyFont="1" applyBorder="1" applyAlignment="1">
      <alignment vertical="top"/>
    </xf>
    <xf numFmtId="9" fontId="3" fillId="0" borderId="0" xfId="1" applyFont="1" applyAlignment="1">
      <alignment vertical="top"/>
    </xf>
    <xf numFmtId="164" fontId="3" fillId="0" borderId="0" xfId="1" applyNumberFormat="1" applyFont="1" applyAlignment="1">
      <alignment vertical="top"/>
    </xf>
    <xf numFmtId="0" fontId="3" fillId="7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165" fontId="3" fillId="0" borderId="1" xfId="3" applyNumberFormat="1" applyFont="1" applyBorder="1" applyAlignment="1">
      <alignment vertical="top"/>
    </xf>
    <xf numFmtId="165" fontId="3" fillId="0" borderId="2" xfId="3" applyNumberFormat="1" applyFont="1" applyBorder="1" applyAlignment="1">
      <alignment vertical="top"/>
    </xf>
    <xf numFmtId="165" fontId="3" fillId="0" borderId="0" xfId="3" applyNumberFormat="1" applyFont="1" applyAlignment="1">
      <alignment vertical="top"/>
    </xf>
    <xf numFmtId="165" fontId="3" fillId="7" borderId="0" xfId="3" applyNumberFormat="1" applyFont="1" applyFill="1" applyAlignment="1">
      <alignment vertical="top"/>
    </xf>
    <xf numFmtId="165" fontId="3" fillId="3" borderId="0" xfId="3" applyNumberFormat="1" applyFont="1" applyFill="1" applyAlignment="1">
      <alignment vertical="top"/>
    </xf>
    <xf numFmtId="0" fontId="6" fillId="0" borderId="0" xfId="0" applyFont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0" xfId="0" applyFont="1" applyAlignment="1">
      <alignment horizontal="right" vertical="top"/>
    </xf>
  </cellXfs>
  <cellStyles count="8">
    <cellStyle name="Moeda" xfId="3" builtinId="4"/>
    <cellStyle name="Moeda 2" xfId="7" xr:uid="{042FF81E-EF03-4ADD-9DD1-EA054673B894}"/>
    <cellStyle name="Moeda 3" xfId="5" xr:uid="{2DC71614-7995-49B0-99AC-C8AE3C8167EE}"/>
    <cellStyle name="Normal" xfId="0" builtinId="0"/>
    <cellStyle name="Normal 2" xfId="2" xr:uid="{2B9CA210-B9DF-4F98-B3F5-BC1ABC459294}"/>
    <cellStyle name="Normal 3" xfId="4" xr:uid="{90059A2B-239B-45AE-93F9-712F557652B8}"/>
    <cellStyle name="Porcentagem" xfId="1" builtinId="5"/>
    <cellStyle name="Separador de milhares 2 2" xfId="6" xr:uid="{BBB47F44-C4D9-4566-80CD-1F5023E4D0CF}"/>
  </cellStyles>
  <dxfs count="23"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4438DC-AE29-4A26-A37C-12AEB2F0F60B}" name="Tabela2" displayName="Tabela2" ref="A1:S56" totalsRowShown="0" headerRowDxfId="22" dataDxfId="20" headerRowBorderDxfId="21" tableBorderDxfId="19">
  <autoFilter ref="A1:S56" xr:uid="{7B4438DC-AE29-4A26-A37C-12AEB2F0F60B}"/>
  <sortState xmlns:xlrd2="http://schemas.microsoft.com/office/spreadsheetml/2017/richdata2" ref="A2:R56">
    <sortCondition ref="N1:N56"/>
  </sortState>
  <tableColumns count="19">
    <tableColumn id="1" xr3:uid="{C3F1F0D9-F210-4218-A0A6-8B2A97C12CA2}" name="LOCALIDADE" dataDxfId="18"/>
    <tableColumn id="2" xr3:uid="{58DE9AAA-3CF8-48B1-BF49-399EFE64D3B7}" name="PROJETO" dataDxfId="17"/>
    <tableColumn id="3" xr3:uid="{9C46CDD7-BAF9-4902-9EA9-426BC7E39583}" name="PROG_ORCAMENTARIO" dataDxfId="16"/>
    <tableColumn id="4" xr3:uid="{E9F31BB3-1CF7-4343-ACE1-EDC6B6D2112F}" name="REQUISICAO" dataDxfId="15"/>
    <tableColumn id="5" xr3:uid="{9AC9519F-8910-4598-8597-0719C58EBDAD}" name="DIAGRAMA_DE_REDE" dataDxfId="14"/>
    <tableColumn id="6" xr3:uid="{3F467612-C22C-4C80-AE16-1054C0D1AD24}" name="TEXTO_DIAGRAMA" dataDxfId="13"/>
    <tableColumn id="7" xr3:uid="{63296293-99CD-4114-8ECE-904975C29B7F}" name="ANALISTA_FISCAL" dataDxfId="12"/>
    <tableColumn id="8" xr3:uid="{BBDDD521-BB4A-4D7B-A21A-3C5BD8D72218}" name="PLANEJADO" dataDxfId="11" dataCellStyle="Moeda"/>
    <tableColumn id="9" xr3:uid="{0D5FD2FB-E41C-414B-866A-64978D8C011E}" name="COMPROMISSO" dataDxfId="10" dataCellStyle="Moeda"/>
    <tableColumn id="10" xr3:uid="{8FD33EBB-4ADF-4E91-845B-28413D79C46A}" name="TOTAL_MEDIDO" dataDxfId="9" dataCellStyle="Moeda"/>
    <tableColumn id="11" xr3:uid="{B610A818-AE59-4D7D-BED6-AB12F5E75628}" name="MEDIDO_REAJUSTE" dataDxfId="8" dataCellStyle="Moeda"/>
    <tableColumn id="12" xr3:uid="{3B72C67D-6BB2-4BE1-9847-63A13629BE6E}" name="SALDO" dataDxfId="7" dataCellStyle="Moeda"/>
    <tableColumn id="13" xr3:uid="{10C61DF8-7013-4A2C-A935-EFA8C703C750}" name="STATUS" dataDxfId="6"/>
    <tableColumn id="14" xr3:uid="{C09F37FE-D587-4E5F-92CD-43B42DDE3C98}" name="DATA_STATUS" dataDxfId="5"/>
    <tableColumn id="15" xr3:uid="{C59361D0-698F-4893-B8DF-E87C0CE1C8A0}" name="DESVIO" dataDxfId="4"/>
    <tableColumn id="17" xr3:uid="{0CAB6B5F-0EF9-47C9-91BF-8574C73EC53F}" name="COORDENADORES" dataDxfId="3">
      <calculatedColumnFormula>IFERROR(VLOOKUP(G2,Coordenadores!$A$1:$B$30,2,0),"")</calculatedColumnFormula>
    </tableColumn>
    <tableColumn id="16" xr3:uid="{2C962B4F-E767-4DC1-8322-C7B133EE546A}" name="PORCENTAGEM_MEDIDA" dataDxfId="2" dataCellStyle="Porcentagem">
      <calculatedColumnFormula>IFERROR(Tabela2[[#This Row],[TOTAL_MEDIDO]]/Tabela2[[#This Row],[PLANEJADO]],"0")</calculatedColumnFormula>
    </tableColumn>
    <tableColumn id="20" xr3:uid="{94ECE186-1465-46B8-A617-9E7250B81AA4}" name="OBSERVACAO" dataDxfId="1"/>
    <tableColumn id="18" xr3:uid="{A50A0232-F967-49E0-A64C-79B88ED3291A}" name="AVANCO_FISICO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S102"/>
  <sheetViews>
    <sheetView tabSelected="1" topLeftCell="H1" workbookViewId="0">
      <pane ySplit="1" topLeftCell="A2" activePane="bottomLeft" state="frozen"/>
      <selection pane="bottomLeft" activeCell="S2" sqref="S2"/>
    </sheetView>
  </sheetViews>
  <sheetFormatPr defaultRowHeight="12.75" x14ac:dyDescent="0.2"/>
  <cols>
    <col min="1" max="1" width="56.42578125" style="4" bestFit="1" customWidth="1"/>
    <col min="2" max="2" width="20.140625" style="4" bestFit="1" customWidth="1"/>
    <col min="3" max="3" width="23.7109375" style="4" bestFit="1" customWidth="1"/>
    <col min="4" max="4" width="15.5703125" style="4" bestFit="1" customWidth="1"/>
    <col min="5" max="5" width="22.28515625" style="4" bestFit="1" customWidth="1"/>
    <col min="6" max="6" width="39.5703125" style="4" customWidth="1"/>
    <col min="7" max="7" width="18.7109375" style="4" customWidth="1"/>
    <col min="8" max="8" width="23.85546875" style="9" bestFit="1" customWidth="1"/>
    <col min="9" max="10" width="23.85546875" style="15" bestFit="1" customWidth="1"/>
    <col min="11" max="11" width="19.7109375" style="15" customWidth="1"/>
    <col min="12" max="12" width="23.85546875" style="15" bestFit="1" customWidth="1"/>
    <col min="13" max="13" width="12.28515625" style="4" customWidth="1"/>
    <col min="14" max="14" width="11.28515625" style="4" bestFit="1" customWidth="1"/>
    <col min="15" max="15" width="15.140625" style="7" customWidth="1"/>
    <col min="16" max="16" width="22.7109375" style="13" customWidth="1"/>
    <col min="17" max="17" width="27" style="8" customWidth="1"/>
    <col min="18" max="18" width="12.5703125" style="8" bestFit="1" customWidth="1"/>
    <col min="19" max="19" width="20.85546875" style="4" bestFit="1" customWidth="1"/>
    <col min="20" max="20" width="9.140625" style="4"/>
    <col min="21" max="21" width="40.85546875" style="4" bestFit="1" customWidth="1"/>
    <col min="22" max="16384" width="9.140625" style="4"/>
  </cols>
  <sheetData>
    <row r="1" spans="1:19" s="7" customFormat="1" ht="14.25" x14ac:dyDescent="0.2">
      <c r="A1" s="5" t="s">
        <v>297</v>
      </c>
      <c r="B1" s="51" t="s">
        <v>298</v>
      </c>
      <c r="C1" s="51" t="s">
        <v>299</v>
      </c>
      <c r="D1" s="51" t="s">
        <v>300</v>
      </c>
      <c r="E1" s="51" t="s">
        <v>301</v>
      </c>
      <c r="F1" s="51" t="s">
        <v>302</v>
      </c>
      <c r="G1" s="51" t="s">
        <v>303</v>
      </c>
      <c r="H1" s="51" t="s">
        <v>304</v>
      </c>
      <c r="I1" s="51" t="s">
        <v>305</v>
      </c>
      <c r="J1" s="51" t="s">
        <v>306</v>
      </c>
      <c r="K1" s="51" t="s">
        <v>307</v>
      </c>
      <c r="L1" s="51" t="s">
        <v>308</v>
      </c>
      <c r="M1" s="51" t="s">
        <v>309</v>
      </c>
      <c r="N1" s="51" t="s">
        <v>310</v>
      </c>
      <c r="O1" s="51" t="s">
        <v>311</v>
      </c>
      <c r="P1" s="51" t="s">
        <v>312</v>
      </c>
      <c r="Q1" s="51" t="s">
        <v>313</v>
      </c>
      <c r="R1" s="6" t="s">
        <v>314</v>
      </c>
      <c r="S1" s="6" t="s">
        <v>315</v>
      </c>
    </row>
    <row r="2" spans="1:19" x14ac:dyDescent="0.2">
      <c r="A2" s="4" t="s">
        <v>242</v>
      </c>
      <c r="B2" s="4" t="s">
        <v>243</v>
      </c>
      <c r="C2" s="4" t="s">
        <v>2</v>
      </c>
      <c r="D2" s="4" t="s">
        <v>244</v>
      </c>
      <c r="E2" s="4" t="s">
        <v>245</v>
      </c>
      <c r="F2" s="4" t="s">
        <v>246</v>
      </c>
      <c r="G2" s="8">
        <v>21564</v>
      </c>
      <c r="H2" s="9">
        <v>65139.91</v>
      </c>
      <c r="I2" s="9">
        <v>65139.91</v>
      </c>
      <c r="J2" s="9">
        <v>64485.34</v>
      </c>
      <c r="K2" s="9">
        <v>67297.539999999994</v>
      </c>
      <c r="L2" s="9">
        <v>654.57000000000005</v>
      </c>
      <c r="M2" s="4" t="s">
        <v>3</v>
      </c>
      <c r="N2" s="10">
        <v>45048</v>
      </c>
      <c r="O2" s="11">
        <v>1</v>
      </c>
      <c r="P2" s="13" t="str">
        <f>IFERROR(VLOOKUP(G2,Coordenadores!$A$1:$B$30,2,0),"")</f>
        <v>WELLINGTON JOSE TEIXEIRA</v>
      </c>
      <c r="Q2" s="12">
        <f>IFERROR(Tabela2[[#This Row],[TOTAL_MEDIDO]]/Tabela2[[#This Row],[PLANEJADO]],"0")</f>
        <v>0.98995132170124267</v>
      </c>
      <c r="S2" s="54"/>
    </row>
    <row r="3" spans="1:19" x14ac:dyDescent="0.2">
      <c r="A3" s="4" t="s">
        <v>92</v>
      </c>
      <c r="B3" s="4" t="s">
        <v>93</v>
      </c>
      <c r="C3" s="4" t="s">
        <v>0</v>
      </c>
      <c r="D3" s="4" t="s">
        <v>94</v>
      </c>
      <c r="E3" s="4" t="s">
        <v>95</v>
      </c>
      <c r="F3" s="4" t="s">
        <v>96</v>
      </c>
      <c r="G3" s="8">
        <v>29998</v>
      </c>
      <c r="H3" s="9">
        <v>26410.32</v>
      </c>
      <c r="I3" s="9">
        <v>20579.32</v>
      </c>
      <c r="J3" s="9">
        <v>16292.4</v>
      </c>
      <c r="K3" s="9">
        <v>17002.900000000001</v>
      </c>
      <c r="L3" s="9">
        <v>4286.92</v>
      </c>
      <c r="M3" s="4" t="s">
        <v>3</v>
      </c>
      <c r="N3" s="10">
        <v>45068</v>
      </c>
      <c r="O3" s="11">
        <v>38.31</v>
      </c>
      <c r="P3" s="13" t="str">
        <f>IFERROR(VLOOKUP(G3,Coordenadores!$A$1:$B$30,2,0),"")</f>
        <v>ALESSANDRA VALERIA PEREIRA</v>
      </c>
      <c r="Q3" s="12">
        <f>IFERROR(Tabela2[[#This Row],[TOTAL_MEDIDO]]/Tabela2[[#This Row],[PLANEJADO]],"0")</f>
        <v>0.6168952136891942</v>
      </c>
      <c r="S3" s="54"/>
    </row>
    <row r="4" spans="1:19" x14ac:dyDescent="0.2">
      <c r="A4" s="4" t="s">
        <v>4</v>
      </c>
      <c r="B4" s="4" t="s">
        <v>55</v>
      </c>
      <c r="C4" s="4" t="s">
        <v>7</v>
      </c>
      <c r="D4" s="4" t="s">
        <v>56</v>
      </c>
      <c r="E4" s="4" t="s">
        <v>57</v>
      </c>
      <c r="F4" s="4" t="s">
        <v>58</v>
      </c>
      <c r="G4" s="8">
        <v>0</v>
      </c>
      <c r="H4" s="9">
        <v>214669.3</v>
      </c>
      <c r="I4" s="9">
        <v>214669.3</v>
      </c>
      <c r="J4" s="9">
        <v>123211.5</v>
      </c>
      <c r="K4" s="9">
        <v>130249.9</v>
      </c>
      <c r="L4" s="9">
        <v>91457.8</v>
      </c>
      <c r="M4" s="4" t="s">
        <v>3</v>
      </c>
      <c r="N4" s="10">
        <v>45076</v>
      </c>
      <c r="O4" s="11">
        <v>42.6</v>
      </c>
      <c r="P4" s="13" t="str">
        <f>IFERROR(VLOOKUP(G4,Coordenadores!$A$1:$B$30,2,0),"")</f>
        <v/>
      </c>
      <c r="Q4" s="12">
        <f>IFERROR(Tabela2[[#This Row],[TOTAL_MEDIDO]]/Tabela2[[#This Row],[PLANEJADO]],"0")</f>
        <v>0.57395957409839227</v>
      </c>
      <c r="R4" s="8" t="s">
        <v>262</v>
      </c>
      <c r="S4" s="54"/>
    </row>
    <row r="5" spans="1:19" x14ac:dyDescent="0.2">
      <c r="A5" s="4" t="s">
        <v>26</v>
      </c>
      <c r="B5" s="4" t="s">
        <v>27</v>
      </c>
      <c r="C5" s="4" t="s">
        <v>2</v>
      </c>
      <c r="D5" s="4" t="s">
        <v>28</v>
      </c>
      <c r="E5" s="4" t="s">
        <v>29</v>
      </c>
      <c r="F5" s="4" t="s">
        <v>30</v>
      </c>
      <c r="G5" s="8">
        <v>23792</v>
      </c>
      <c r="H5" s="9">
        <v>69245.02</v>
      </c>
      <c r="I5" s="9">
        <v>69245.02</v>
      </c>
      <c r="J5" s="9">
        <v>69196.62</v>
      </c>
      <c r="K5" s="9">
        <v>73946.100000000006</v>
      </c>
      <c r="L5" s="9">
        <v>48.4</v>
      </c>
      <c r="M5" s="4" t="s">
        <v>3</v>
      </c>
      <c r="N5" s="10">
        <v>45096</v>
      </c>
      <c r="O5" s="11">
        <v>7.0000000000000007E-2</v>
      </c>
      <c r="P5" s="13" t="str">
        <f>IFERROR(VLOOKUP(G5,Coordenadores!$A$1:$B$30,2,0),"")</f>
        <v>DALTRO ALEXANDRE RODRIGUES</v>
      </c>
      <c r="Q5" s="12">
        <f>IFERROR(Tabela2[[#This Row],[TOTAL_MEDIDO]]/Tabela2[[#This Row],[PLANEJADO]],"0")</f>
        <v>0.99930103276741045</v>
      </c>
      <c r="S5" s="54"/>
    </row>
    <row r="6" spans="1:19" x14ac:dyDescent="0.2">
      <c r="A6" s="4" t="s">
        <v>219</v>
      </c>
      <c r="B6" s="4" t="s">
        <v>220</v>
      </c>
      <c r="C6" s="4" t="s">
        <v>2</v>
      </c>
      <c r="D6" s="4" t="s">
        <v>221</v>
      </c>
      <c r="E6" s="4" t="s">
        <v>222</v>
      </c>
      <c r="F6" s="4" t="s">
        <v>223</v>
      </c>
      <c r="G6" s="8">
        <v>23792</v>
      </c>
      <c r="H6" s="9">
        <v>59539.47</v>
      </c>
      <c r="I6" s="9">
        <v>59539.47</v>
      </c>
      <c r="J6" s="9">
        <v>37858.78</v>
      </c>
      <c r="K6" s="9">
        <v>39509.81</v>
      </c>
      <c r="L6" s="9">
        <v>21680.69</v>
      </c>
      <c r="M6" s="4" t="s">
        <v>3</v>
      </c>
      <c r="N6" s="10">
        <v>45097</v>
      </c>
      <c r="O6" s="11">
        <v>36.409999999999997</v>
      </c>
      <c r="P6" s="13" t="str">
        <f>IFERROR(VLOOKUP(G6,Coordenadores!$A$1:$B$30,2,0),"")</f>
        <v>DALTRO ALEXANDRE RODRIGUES</v>
      </c>
      <c r="Q6" s="12">
        <f>IFERROR(Tabela2[[#This Row],[TOTAL_MEDIDO]]/Tabela2[[#This Row],[PLANEJADO]],"0")</f>
        <v>0.63586021172173679</v>
      </c>
      <c r="S6" s="54"/>
    </row>
    <row r="7" spans="1:19" x14ac:dyDescent="0.2">
      <c r="A7" s="4" t="s">
        <v>186</v>
      </c>
      <c r="B7" s="4" t="s">
        <v>187</v>
      </c>
      <c r="C7" s="4" t="s">
        <v>2</v>
      </c>
      <c r="D7" s="4" t="s">
        <v>188</v>
      </c>
      <c r="E7" s="4" t="s">
        <v>189</v>
      </c>
      <c r="F7" s="4" t="s">
        <v>190</v>
      </c>
      <c r="G7" s="8">
        <v>23792</v>
      </c>
      <c r="H7" s="9">
        <v>343697.47</v>
      </c>
      <c r="I7" s="9">
        <v>343697.47</v>
      </c>
      <c r="J7" s="9">
        <v>208317.9</v>
      </c>
      <c r="K7" s="9">
        <v>221141.77</v>
      </c>
      <c r="L7" s="9">
        <v>135379.57</v>
      </c>
      <c r="M7" s="4" t="s">
        <v>3</v>
      </c>
      <c r="N7" s="10">
        <v>45118</v>
      </c>
      <c r="O7" s="11">
        <v>39.39</v>
      </c>
      <c r="P7" s="13" t="str">
        <f>IFERROR(VLOOKUP(G7,Coordenadores!$A$1:$B$30,2,0),"")</f>
        <v>DALTRO ALEXANDRE RODRIGUES</v>
      </c>
      <c r="Q7" s="12">
        <f>IFERROR(Tabela2[[#This Row],[TOTAL_MEDIDO]]/Tabela2[[#This Row],[PLANEJADO]],"0")</f>
        <v>0.60610833126004682</v>
      </c>
      <c r="S7" s="54"/>
    </row>
    <row r="8" spans="1:19" x14ac:dyDescent="0.2">
      <c r="A8" s="4" t="s">
        <v>26</v>
      </c>
      <c r="B8" s="4" t="s">
        <v>31</v>
      </c>
      <c r="C8" s="4" t="s">
        <v>2</v>
      </c>
      <c r="D8" s="4" t="s">
        <v>32</v>
      </c>
      <c r="E8" s="4" t="s">
        <v>33</v>
      </c>
      <c r="F8" s="4" t="s">
        <v>34</v>
      </c>
      <c r="G8" s="8">
        <v>23792</v>
      </c>
      <c r="H8" s="9">
        <v>2248.35</v>
      </c>
      <c r="I8" s="9">
        <v>2215</v>
      </c>
      <c r="J8" s="9">
        <v>2215</v>
      </c>
      <c r="K8" s="9">
        <v>2311.6</v>
      </c>
      <c r="L8" s="9">
        <v>0</v>
      </c>
      <c r="M8" s="4" t="s">
        <v>1</v>
      </c>
      <c r="N8" s="10">
        <v>45119</v>
      </c>
      <c r="O8" s="11">
        <v>1.48</v>
      </c>
      <c r="P8" s="13" t="str">
        <f>IFERROR(VLOOKUP(G8,Coordenadores!$A$1:$B$30,2,0),"")</f>
        <v>DALTRO ALEXANDRE RODRIGUES</v>
      </c>
      <c r="Q8" s="12">
        <f>IFERROR(Tabela2[[#This Row],[TOTAL_MEDIDO]]/Tabela2[[#This Row],[PLANEJADO]],"0")</f>
        <v>0.98516690017123676</v>
      </c>
      <c r="S8" s="54"/>
    </row>
    <row r="9" spans="1:19" x14ac:dyDescent="0.2">
      <c r="A9" s="4" t="s">
        <v>92</v>
      </c>
      <c r="B9" s="4" t="s">
        <v>100</v>
      </c>
      <c r="C9" s="4" t="s">
        <v>0</v>
      </c>
      <c r="D9" s="4" t="s">
        <v>101</v>
      </c>
      <c r="E9" s="4" t="s">
        <v>102</v>
      </c>
      <c r="F9" s="4" t="s">
        <v>103</v>
      </c>
      <c r="G9" s="8">
        <v>29998</v>
      </c>
      <c r="H9" s="9">
        <v>1020.46</v>
      </c>
      <c r="I9" s="9">
        <v>1020.46</v>
      </c>
      <c r="J9" s="9">
        <v>1020.46</v>
      </c>
      <c r="K9" s="9">
        <v>1064.96</v>
      </c>
      <c r="L9" s="9">
        <v>0</v>
      </c>
      <c r="M9" s="4" t="s">
        <v>1</v>
      </c>
      <c r="N9" s="10">
        <v>45119</v>
      </c>
      <c r="O9" s="11">
        <v>0</v>
      </c>
      <c r="P9" s="13" t="str">
        <f>IFERROR(VLOOKUP(G9,Coordenadores!$A$1:$B$30,2,0),"")</f>
        <v>ALESSANDRA VALERIA PEREIRA</v>
      </c>
      <c r="Q9" s="12">
        <f>IFERROR(Tabela2[[#This Row],[TOTAL_MEDIDO]]/Tabela2[[#This Row],[PLANEJADO]],"0")</f>
        <v>1</v>
      </c>
      <c r="S9" s="54"/>
    </row>
    <row r="10" spans="1:19" x14ac:dyDescent="0.2">
      <c r="A10" s="4" t="s">
        <v>8</v>
      </c>
      <c r="B10" s="4" t="s">
        <v>129</v>
      </c>
      <c r="C10" s="4" t="s">
        <v>0</v>
      </c>
      <c r="D10" s="4" t="s">
        <v>130</v>
      </c>
      <c r="E10" s="4" t="s">
        <v>131</v>
      </c>
      <c r="F10" s="4" t="s">
        <v>132</v>
      </c>
      <c r="G10" s="8">
        <v>21564</v>
      </c>
      <c r="H10" s="9">
        <v>4552.43</v>
      </c>
      <c r="I10" s="9">
        <v>4552.43</v>
      </c>
      <c r="J10" s="9">
        <v>4552.43</v>
      </c>
      <c r="K10" s="9">
        <v>4750.96</v>
      </c>
      <c r="L10" s="9">
        <v>0</v>
      </c>
      <c r="M10" s="4" t="s">
        <v>1</v>
      </c>
      <c r="N10" s="10">
        <v>45119</v>
      </c>
      <c r="O10" s="11">
        <v>0</v>
      </c>
      <c r="P10" s="13" t="str">
        <f>IFERROR(VLOOKUP(G10,Coordenadores!$A$1:$B$30,2,0),"")</f>
        <v>WELLINGTON JOSE TEIXEIRA</v>
      </c>
      <c r="Q10" s="12">
        <f>IFERROR(Tabela2[[#This Row],[TOTAL_MEDIDO]]/Tabela2[[#This Row],[PLANEJADO]],"0")</f>
        <v>1</v>
      </c>
      <c r="S10" s="54"/>
    </row>
    <row r="11" spans="1:19" x14ac:dyDescent="0.2">
      <c r="A11" s="4" t="s">
        <v>9</v>
      </c>
      <c r="B11" s="4" t="s">
        <v>177</v>
      </c>
      <c r="C11" s="4" t="s">
        <v>0</v>
      </c>
      <c r="D11" s="4" t="s">
        <v>178</v>
      </c>
      <c r="E11" s="4" t="s">
        <v>179</v>
      </c>
      <c r="F11" s="4" t="s">
        <v>180</v>
      </c>
      <c r="G11" s="8">
        <v>29998</v>
      </c>
      <c r="H11" s="9">
        <v>922.4</v>
      </c>
      <c r="I11" s="9">
        <v>922.4</v>
      </c>
      <c r="J11" s="9">
        <v>922.4</v>
      </c>
      <c r="K11" s="9">
        <v>962.63</v>
      </c>
      <c r="L11" s="9">
        <v>0</v>
      </c>
      <c r="M11" s="4" t="s">
        <v>1</v>
      </c>
      <c r="N11" s="10">
        <v>45119</v>
      </c>
      <c r="O11" s="11">
        <v>0</v>
      </c>
      <c r="P11" s="13" t="str">
        <f>IFERROR(VLOOKUP(G11,Coordenadores!$A$1:$B$30,2,0),"")</f>
        <v>ALESSANDRA VALERIA PEREIRA</v>
      </c>
      <c r="Q11" s="12">
        <f>IFERROR(Tabela2[[#This Row],[TOTAL_MEDIDO]]/Tabela2[[#This Row],[PLANEJADO]],"0")</f>
        <v>1</v>
      </c>
      <c r="S11" s="54"/>
    </row>
    <row r="12" spans="1:19" x14ac:dyDescent="0.2">
      <c r="A12" s="4" t="s">
        <v>186</v>
      </c>
      <c r="B12" s="4" t="s">
        <v>191</v>
      </c>
      <c r="C12" s="4" t="s">
        <v>2</v>
      </c>
      <c r="D12" s="4" t="s">
        <v>192</v>
      </c>
      <c r="E12" s="4" t="s">
        <v>193</v>
      </c>
      <c r="F12" s="4" t="s">
        <v>194</v>
      </c>
      <c r="G12" s="8">
        <v>23792</v>
      </c>
      <c r="H12" s="9">
        <v>4264.25</v>
      </c>
      <c r="I12" s="9">
        <v>4230.8999999999996</v>
      </c>
      <c r="J12" s="9">
        <v>4230.8999999999996</v>
      </c>
      <c r="K12" s="9">
        <v>4415.41</v>
      </c>
      <c r="L12" s="9">
        <v>0</v>
      </c>
      <c r="M12" s="4" t="s">
        <v>1</v>
      </c>
      <c r="N12" s="10">
        <v>45119</v>
      </c>
      <c r="O12" s="11">
        <v>0.78</v>
      </c>
      <c r="P12" s="13" t="str">
        <f>IFERROR(VLOOKUP(G12,Coordenadores!$A$1:$B$30,2,0),"")</f>
        <v>DALTRO ALEXANDRE RODRIGUES</v>
      </c>
      <c r="Q12" s="12">
        <f>IFERROR(Tabela2[[#This Row],[TOTAL_MEDIDO]]/Tabela2[[#This Row],[PLANEJADO]],"0")</f>
        <v>0.99217916397959771</v>
      </c>
      <c r="S12" s="54"/>
    </row>
    <row r="13" spans="1:19" x14ac:dyDescent="0.2">
      <c r="A13" s="4" t="s">
        <v>219</v>
      </c>
      <c r="B13" s="4" t="s">
        <v>224</v>
      </c>
      <c r="C13" s="4" t="s">
        <v>2</v>
      </c>
      <c r="D13" s="4" t="s">
        <v>225</v>
      </c>
      <c r="E13" s="4" t="s">
        <v>226</v>
      </c>
      <c r="F13" s="4" t="s">
        <v>227</v>
      </c>
      <c r="G13" s="8">
        <v>23792</v>
      </c>
      <c r="H13" s="9">
        <v>2248.35</v>
      </c>
      <c r="I13" s="9">
        <v>2215</v>
      </c>
      <c r="J13" s="9">
        <v>2215</v>
      </c>
      <c r="K13" s="9">
        <v>2311.6</v>
      </c>
      <c r="L13" s="9">
        <v>0</v>
      </c>
      <c r="M13" s="4" t="s">
        <v>1</v>
      </c>
      <c r="N13" s="10">
        <v>45119</v>
      </c>
      <c r="O13" s="11">
        <v>1.48</v>
      </c>
      <c r="P13" s="13" t="str">
        <f>IFERROR(VLOOKUP(G13,Coordenadores!$A$1:$B$30,2,0),"")</f>
        <v>DALTRO ALEXANDRE RODRIGUES</v>
      </c>
      <c r="Q13" s="12">
        <f>IFERROR(Tabela2[[#This Row],[TOTAL_MEDIDO]]/Tabela2[[#This Row],[PLANEJADO]],"0")</f>
        <v>0.98516690017123676</v>
      </c>
      <c r="S13" s="54"/>
    </row>
    <row r="14" spans="1:19" x14ac:dyDescent="0.2">
      <c r="A14" s="4" t="s">
        <v>8</v>
      </c>
      <c r="B14" s="4" t="s">
        <v>125</v>
      </c>
      <c r="C14" s="4" t="s">
        <v>0</v>
      </c>
      <c r="D14" s="4" t="s">
        <v>126</v>
      </c>
      <c r="E14" s="4" t="s">
        <v>127</v>
      </c>
      <c r="F14" s="4" t="s">
        <v>128</v>
      </c>
      <c r="G14" s="8">
        <v>21564</v>
      </c>
      <c r="H14" s="9">
        <v>6877.05</v>
      </c>
      <c r="I14" s="9">
        <v>6877.05</v>
      </c>
      <c r="J14" s="14">
        <v>0</v>
      </c>
      <c r="K14" s="9">
        <v>0</v>
      </c>
      <c r="L14" s="9">
        <v>6877.05</v>
      </c>
      <c r="M14" s="4" t="s">
        <v>3</v>
      </c>
      <c r="N14" s="10">
        <v>45121</v>
      </c>
      <c r="O14" s="11">
        <v>0</v>
      </c>
      <c r="P14" s="13" t="str">
        <f>IFERROR(VLOOKUP(G14,Coordenadores!$A$1:$B$30,2,0),"")</f>
        <v>WELLINGTON JOSE TEIXEIRA</v>
      </c>
      <c r="Q14" s="12">
        <f>IFERROR(Tabela2[[#This Row],[TOTAL_MEDIDO]]/Tabela2[[#This Row],[PLANEJADO]],"0")</f>
        <v>0</v>
      </c>
      <c r="S14" s="54"/>
    </row>
    <row r="15" spans="1:19" x14ac:dyDescent="0.2">
      <c r="A15" s="4" t="s">
        <v>4</v>
      </c>
      <c r="B15" s="4" t="s">
        <v>39</v>
      </c>
      <c r="C15" s="4" t="s">
        <v>0</v>
      </c>
      <c r="D15" s="4" t="s">
        <v>40</v>
      </c>
      <c r="E15" s="4" t="s">
        <v>41</v>
      </c>
      <c r="F15" s="4" t="s">
        <v>42</v>
      </c>
      <c r="G15" s="8">
        <v>23792</v>
      </c>
      <c r="H15" s="9">
        <v>150032.01999999999</v>
      </c>
      <c r="I15" s="9">
        <v>150032.01999999999</v>
      </c>
      <c r="J15" s="9">
        <v>114945.87</v>
      </c>
      <c r="K15" s="9">
        <v>122564.31</v>
      </c>
      <c r="L15" s="9">
        <v>35086.15</v>
      </c>
      <c r="M15" s="4" t="s">
        <v>3</v>
      </c>
      <c r="N15" s="10">
        <v>45139</v>
      </c>
      <c r="O15" s="11">
        <v>23.39</v>
      </c>
      <c r="P15" s="13" t="str">
        <f>IFERROR(VLOOKUP(G15,Coordenadores!$A$1:$B$30,2,0),"")</f>
        <v>DALTRO ALEXANDRE RODRIGUES</v>
      </c>
      <c r="Q15" s="12">
        <f>IFERROR(Tabela2[[#This Row],[TOTAL_MEDIDO]]/Tabela2[[#This Row],[PLANEJADO]],"0")</f>
        <v>0.76614225416681059</v>
      </c>
      <c r="S15" s="54"/>
    </row>
    <row r="16" spans="1:19" x14ac:dyDescent="0.2">
      <c r="A16" s="4" t="s">
        <v>4</v>
      </c>
      <c r="B16" s="4" t="s">
        <v>51</v>
      </c>
      <c r="C16" s="4" t="s">
        <v>0</v>
      </c>
      <c r="D16" s="4" t="s">
        <v>52</v>
      </c>
      <c r="E16" s="4" t="s">
        <v>53</v>
      </c>
      <c r="F16" s="4" t="s">
        <v>54</v>
      </c>
      <c r="G16" s="8">
        <v>23792</v>
      </c>
      <c r="H16" s="9">
        <v>81741.850000000006</v>
      </c>
      <c r="I16" s="9">
        <v>81741.850000000006</v>
      </c>
      <c r="J16" s="14">
        <v>71806.53</v>
      </c>
      <c r="K16" s="9">
        <v>75195.850000000006</v>
      </c>
      <c r="L16" s="9">
        <v>9935.32</v>
      </c>
      <c r="M16" s="4" t="s">
        <v>3</v>
      </c>
      <c r="N16" s="10">
        <v>45139</v>
      </c>
      <c r="O16" s="11">
        <v>12.15</v>
      </c>
      <c r="P16" s="13" t="str">
        <f>IFERROR(VLOOKUP(G16,Coordenadores!$A$1:$B$30,2,0),"")</f>
        <v>DALTRO ALEXANDRE RODRIGUES</v>
      </c>
      <c r="Q16" s="12">
        <f>IFERROR(Tabela2[[#This Row],[TOTAL_MEDIDO]]/Tabela2[[#This Row],[PLANEJADO]],"0")</f>
        <v>0.87845491630052408</v>
      </c>
      <c r="S16" s="54"/>
    </row>
    <row r="17" spans="1:19" x14ac:dyDescent="0.2">
      <c r="A17" s="4" t="s">
        <v>242</v>
      </c>
      <c r="B17" s="4" t="s">
        <v>243</v>
      </c>
      <c r="C17" s="4" t="s">
        <v>2</v>
      </c>
      <c r="D17" s="4" t="s">
        <v>247</v>
      </c>
      <c r="E17" s="4" t="s">
        <v>248</v>
      </c>
      <c r="F17" s="4" t="s">
        <v>249</v>
      </c>
      <c r="G17" s="8">
        <v>21564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4" t="s">
        <v>3</v>
      </c>
      <c r="N17" s="10">
        <v>45139</v>
      </c>
      <c r="O17" s="11">
        <v>0</v>
      </c>
      <c r="P17" s="13" t="str">
        <f>IFERROR(VLOOKUP(G17,Coordenadores!$A$1:$B$30,2,0),"")</f>
        <v>WELLINGTON JOSE TEIXEIRA</v>
      </c>
      <c r="Q17" s="12" t="str">
        <f>IFERROR(Tabela2[[#This Row],[TOTAL_MEDIDO]]/Tabela2[[#This Row],[PLANEJADO]],"0")</f>
        <v>0</v>
      </c>
      <c r="R17" s="8" t="s">
        <v>261</v>
      </c>
      <c r="S17" s="54"/>
    </row>
    <row r="18" spans="1:19" x14ac:dyDescent="0.2">
      <c r="A18" s="4" t="s">
        <v>64</v>
      </c>
      <c r="B18" s="4" t="s">
        <v>65</v>
      </c>
      <c r="C18" s="4" t="s">
        <v>0</v>
      </c>
      <c r="D18" s="4" t="s">
        <v>66</v>
      </c>
      <c r="E18" s="4" t="s">
        <v>67</v>
      </c>
      <c r="F18" s="4" t="s">
        <v>68</v>
      </c>
      <c r="G18" s="8">
        <v>21564</v>
      </c>
      <c r="H18" s="9">
        <v>4701.38</v>
      </c>
      <c r="I18" s="9">
        <v>4701.38</v>
      </c>
      <c r="J18" s="9">
        <v>4701.38</v>
      </c>
      <c r="K18" s="9">
        <v>4906.41</v>
      </c>
      <c r="L18" s="9">
        <v>0</v>
      </c>
      <c r="M18" s="4" t="s">
        <v>1</v>
      </c>
      <c r="N18" s="10">
        <v>45216</v>
      </c>
      <c r="O18" s="11">
        <v>0</v>
      </c>
      <c r="P18" s="13" t="str">
        <f>IFERROR(VLOOKUP(G18,Coordenadores!$A$1:$B$30,2,0),"")</f>
        <v>WELLINGTON JOSE TEIXEIRA</v>
      </c>
      <c r="Q18" s="12">
        <f>IFERROR(Tabela2[[#This Row],[TOTAL_MEDIDO]]/Tabela2[[#This Row],[PLANEJADO]],"0")</f>
        <v>1</v>
      </c>
      <c r="S18" s="54"/>
    </row>
    <row r="19" spans="1:19" x14ac:dyDescent="0.2">
      <c r="A19" s="4" t="s">
        <v>8</v>
      </c>
      <c r="B19" s="4" t="s">
        <v>121</v>
      </c>
      <c r="C19" s="4" t="s">
        <v>2</v>
      </c>
      <c r="D19" s="4" t="s">
        <v>122</v>
      </c>
      <c r="E19" s="4" t="s">
        <v>123</v>
      </c>
      <c r="F19" s="4" t="s">
        <v>124</v>
      </c>
      <c r="G19" s="8">
        <v>21564</v>
      </c>
      <c r="H19" s="9">
        <v>4144.3999999999996</v>
      </c>
      <c r="I19" s="9">
        <v>4144.3999999999996</v>
      </c>
      <c r="J19" s="9">
        <v>4144.3999999999996</v>
      </c>
      <c r="K19" s="9">
        <v>4325.1400000000003</v>
      </c>
      <c r="L19" s="9">
        <v>0</v>
      </c>
      <c r="M19" s="4" t="s">
        <v>1</v>
      </c>
      <c r="N19" s="10">
        <v>45216</v>
      </c>
      <c r="O19" s="11">
        <v>0</v>
      </c>
      <c r="P19" s="13" t="str">
        <f>IFERROR(VLOOKUP(G19,Coordenadores!$A$1:$B$30,2,0),"")</f>
        <v>WELLINGTON JOSE TEIXEIRA</v>
      </c>
      <c r="Q19" s="12">
        <f>IFERROR(Tabela2[[#This Row],[TOTAL_MEDIDO]]/Tabela2[[#This Row],[PLANEJADO]],"0")</f>
        <v>1</v>
      </c>
      <c r="S19" s="54"/>
    </row>
    <row r="20" spans="1:19" x14ac:dyDescent="0.2">
      <c r="A20" s="4" t="s">
        <v>155</v>
      </c>
      <c r="B20" s="4" t="s">
        <v>160</v>
      </c>
      <c r="C20" s="4" t="s">
        <v>2</v>
      </c>
      <c r="D20" s="4" t="s">
        <v>161</v>
      </c>
      <c r="E20" s="4" t="s">
        <v>162</v>
      </c>
      <c r="F20" s="4" t="s">
        <v>163</v>
      </c>
      <c r="G20" s="8">
        <v>29998</v>
      </c>
      <c r="H20" s="9">
        <v>3549.23</v>
      </c>
      <c r="I20" s="9">
        <v>2395.81</v>
      </c>
      <c r="J20" s="9">
        <v>2395.81</v>
      </c>
      <c r="K20" s="9">
        <v>2500.29</v>
      </c>
      <c r="L20" s="9">
        <v>0</v>
      </c>
      <c r="M20" s="4" t="s">
        <v>1</v>
      </c>
      <c r="N20" s="10">
        <v>45216</v>
      </c>
      <c r="O20" s="11">
        <v>32.5</v>
      </c>
      <c r="P20" s="13" t="str">
        <f>IFERROR(VLOOKUP(G20,Coordenadores!$A$1:$B$30,2,0),"")</f>
        <v>ALESSANDRA VALERIA PEREIRA</v>
      </c>
      <c r="Q20" s="12">
        <f>IFERROR(Tabela2[[#This Row],[TOTAL_MEDIDO]]/Tabela2[[#This Row],[PLANEJADO]],"0")</f>
        <v>0.67502246966243384</v>
      </c>
      <c r="S20" s="54"/>
    </row>
    <row r="21" spans="1:19" x14ac:dyDescent="0.2">
      <c r="A21" s="4" t="s">
        <v>204</v>
      </c>
      <c r="B21" s="4" t="s">
        <v>205</v>
      </c>
      <c r="C21" s="4" t="s">
        <v>2</v>
      </c>
      <c r="D21" s="4" t="s">
        <v>206</v>
      </c>
      <c r="E21" s="4" t="s">
        <v>207</v>
      </c>
      <c r="F21" s="4" t="s">
        <v>208</v>
      </c>
      <c r="G21" s="8">
        <v>29998</v>
      </c>
      <c r="H21" s="9">
        <v>2344.11</v>
      </c>
      <c r="I21" s="9">
        <v>2344.11</v>
      </c>
      <c r="J21" s="9">
        <v>2344.11</v>
      </c>
      <c r="K21" s="9">
        <v>2446.34</v>
      </c>
      <c r="L21" s="9">
        <v>0</v>
      </c>
      <c r="M21" s="4" t="s">
        <v>1</v>
      </c>
      <c r="N21" s="10">
        <v>45216</v>
      </c>
      <c r="O21" s="11">
        <v>0</v>
      </c>
      <c r="P21" s="13" t="str">
        <f>IFERROR(VLOOKUP(G21,Coordenadores!$A$1:$B$30,2,0),"")</f>
        <v>ALESSANDRA VALERIA PEREIRA</v>
      </c>
      <c r="Q21" s="12">
        <f>IFERROR(Tabela2[[#This Row],[TOTAL_MEDIDO]]/Tabela2[[#This Row],[PLANEJADO]],"0")</f>
        <v>1</v>
      </c>
      <c r="S21" s="54"/>
    </row>
    <row r="22" spans="1:19" x14ac:dyDescent="0.2">
      <c r="A22" s="4" t="s">
        <v>195</v>
      </c>
      <c r="B22" s="4" t="s">
        <v>200</v>
      </c>
      <c r="C22" s="4" t="s">
        <v>0</v>
      </c>
      <c r="D22" s="4" t="s">
        <v>201</v>
      </c>
      <c r="E22" s="4" t="s">
        <v>202</v>
      </c>
      <c r="F22" s="4" t="s">
        <v>203</v>
      </c>
      <c r="G22" s="8">
        <v>21564</v>
      </c>
      <c r="H22" s="9">
        <v>3194.28</v>
      </c>
      <c r="I22" s="9">
        <v>3194.28</v>
      </c>
      <c r="J22" s="9">
        <v>3194.28</v>
      </c>
      <c r="K22" s="9">
        <v>3333.58</v>
      </c>
      <c r="L22" s="9">
        <v>0</v>
      </c>
      <c r="M22" s="4" t="s">
        <v>1</v>
      </c>
      <c r="N22" s="10">
        <v>45216</v>
      </c>
      <c r="O22" s="11">
        <v>0</v>
      </c>
      <c r="P22" s="13" t="str">
        <f>IFERROR(VLOOKUP(G22,Coordenadores!$A$1:$B$30,2,0),"")</f>
        <v>WELLINGTON JOSE TEIXEIRA</v>
      </c>
      <c r="Q22" s="12">
        <f>IFERROR(Tabela2[[#This Row],[TOTAL_MEDIDO]]/Tabela2[[#This Row],[PLANEJADO]],"0")</f>
        <v>1</v>
      </c>
      <c r="S22" s="54"/>
    </row>
    <row r="23" spans="1:19" x14ac:dyDescent="0.2">
      <c r="A23" s="4" t="s">
        <v>195</v>
      </c>
      <c r="B23" s="4" t="s">
        <v>196</v>
      </c>
      <c r="C23" s="4" t="s">
        <v>0</v>
      </c>
      <c r="D23" s="4" t="s">
        <v>197</v>
      </c>
      <c r="E23" s="4" t="s">
        <v>198</v>
      </c>
      <c r="F23" s="4" t="s">
        <v>199</v>
      </c>
      <c r="G23" s="8">
        <v>21564</v>
      </c>
      <c r="H23" s="9">
        <v>213438.48</v>
      </c>
      <c r="I23" s="9">
        <v>213438.48</v>
      </c>
      <c r="J23" s="9">
        <v>121961.06</v>
      </c>
      <c r="K23" s="9">
        <v>129061.2</v>
      </c>
      <c r="L23" s="9">
        <v>91477.42</v>
      </c>
      <c r="M23" s="4" t="s">
        <v>3</v>
      </c>
      <c r="N23" s="10">
        <v>45217</v>
      </c>
      <c r="O23" s="11">
        <v>42.86</v>
      </c>
      <c r="P23" s="13" t="str">
        <f>IFERROR(VLOOKUP(G23,Coordenadores!$A$1:$B$30,2,0),"")</f>
        <v>WELLINGTON JOSE TEIXEIRA</v>
      </c>
      <c r="Q23" s="12">
        <f>IFERROR(Tabela2[[#This Row],[TOTAL_MEDIDO]]/Tabela2[[#This Row],[PLANEJADO]],"0")</f>
        <v>0.57141083463487929</v>
      </c>
      <c r="S23" s="54"/>
    </row>
    <row r="24" spans="1:19" x14ac:dyDescent="0.2">
      <c r="A24" s="4" t="s">
        <v>59</v>
      </c>
      <c r="B24" s="4" t="s">
        <v>60</v>
      </c>
      <c r="C24" s="4" t="s">
        <v>0</v>
      </c>
      <c r="D24" s="4" t="s">
        <v>61</v>
      </c>
      <c r="E24" s="4" t="s">
        <v>62</v>
      </c>
      <c r="F24" s="4" t="s">
        <v>63</v>
      </c>
      <c r="G24" s="8">
        <v>21564</v>
      </c>
      <c r="H24" s="9">
        <v>271216.76</v>
      </c>
      <c r="I24" s="9">
        <v>271216.76</v>
      </c>
      <c r="J24" s="14">
        <v>148247.38</v>
      </c>
      <c r="K24" s="9">
        <v>156970.20000000001</v>
      </c>
      <c r="L24" s="9">
        <v>122969.38</v>
      </c>
      <c r="M24" s="4" t="s">
        <v>3</v>
      </c>
      <c r="N24" s="10">
        <v>45218</v>
      </c>
      <c r="O24" s="11">
        <v>45.34</v>
      </c>
      <c r="P24" s="13" t="str">
        <f>IFERROR(VLOOKUP(G24,Coordenadores!$A$1:$B$30,2,0),"")</f>
        <v>WELLINGTON JOSE TEIXEIRA</v>
      </c>
      <c r="Q24" s="12">
        <f>IFERROR(Tabela2[[#This Row],[TOTAL_MEDIDO]]/Tabela2[[#This Row],[PLANEJADO]],"0")</f>
        <v>0.54660110238025117</v>
      </c>
      <c r="S24" s="54"/>
    </row>
    <row r="25" spans="1:19" x14ac:dyDescent="0.2">
      <c r="A25" s="4" t="s">
        <v>4</v>
      </c>
      <c r="B25" s="4" t="s">
        <v>43</v>
      </c>
      <c r="C25" s="4" t="s">
        <v>0</v>
      </c>
      <c r="D25" s="4" t="s">
        <v>44</v>
      </c>
      <c r="E25" s="4" t="s">
        <v>45</v>
      </c>
      <c r="F25" s="4" t="s">
        <v>46</v>
      </c>
      <c r="G25" s="8">
        <v>23792</v>
      </c>
      <c r="H25" s="9">
        <v>1335.96</v>
      </c>
      <c r="I25" s="9">
        <v>1335.96</v>
      </c>
      <c r="J25" s="9">
        <v>1335.96</v>
      </c>
      <c r="K25" s="9">
        <v>1394.22</v>
      </c>
      <c r="L25" s="9">
        <v>0</v>
      </c>
      <c r="M25" s="4" t="s">
        <v>1</v>
      </c>
      <c r="N25" s="10">
        <v>45246</v>
      </c>
      <c r="O25" s="11">
        <v>0</v>
      </c>
      <c r="P25" s="13" t="str">
        <f>IFERROR(VLOOKUP(G25,Coordenadores!$A$1:$B$30,2,0),"")</f>
        <v>DALTRO ALEXANDRE RODRIGUES</v>
      </c>
      <c r="Q25" s="12">
        <f>IFERROR(Tabela2[[#This Row],[TOTAL_MEDIDO]]/Tabela2[[#This Row],[PLANEJADO]],"0")</f>
        <v>1</v>
      </c>
      <c r="S25" s="54"/>
    </row>
    <row r="26" spans="1:19" x14ac:dyDescent="0.2">
      <c r="A26" s="4" t="s">
        <v>133</v>
      </c>
      <c r="B26" s="4" t="s">
        <v>138</v>
      </c>
      <c r="C26" s="4" t="s">
        <v>0</v>
      </c>
      <c r="D26" s="4" t="s">
        <v>139</v>
      </c>
      <c r="E26" s="4" t="s">
        <v>140</v>
      </c>
      <c r="F26" s="4" t="s">
        <v>141</v>
      </c>
      <c r="G26" s="8">
        <v>23792</v>
      </c>
      <c r="H26" s="9">
        <v>4306.2299999999996</v>
      </c>
      <c r="I26" s="9">
        <v>4306.2299999999996</v>
      </c>
      <c r="J26" s="9">
        <v>4306.2299999999996</v>
      </c>
      <c r="K26" s="9">
        <v>4494.0200000000004</v>
      </c>
      <c r="L26" s="9">
        <v>0</v>
      </c>
      <c r="M26" s="4" t="s">
        <v>1</v>
      </c>
      <c r="N26" s="10">
        <v>45246</v>
      </c>
      <c r="O26" s="11">
        <v>0</v>
      </c>
      <c r="P26" s="13" t="str">
        <f>IFERROR(VLOOKUP(G26,Coordenadores!$A$1:$B$30,2,0),"")</f>
        <v>DALTRO ALEXANDRE RODRIGUES</v>
      </c>
      <c r="Q26" s="12">
        <f>IFERROR(Tabela2[[#This Row],[TOTAL_MEDIDO]]/Tabela2[[#This Row],[PLANEJADO]],"0")</f>
        <v>1</v>
      </c>
      <c r="S26" s="54"/>
    </row>
    <row r="27" spans="1:19" x14ac:dyDescent="0.2">
      <c r="A27" s="4" t="s">
        <v>4</v>
      </c>
      <c r="B27" s="4" t="s">
        <v>47</v>
      </c>
      <c r="C27" s="4" t="s">
        <v>0</v>
      </c>
      <c r="D27" s="4" t="s">
        <v>48</v>
      </c>
      <c r="E27" s="4" t="s">
        <v>49</v>
      </c>
      <c r="F27" s="4" t="s">
        <v>50</v>
      </c>
      <c r="G27" s="8">
        <v>23792</v>
      </c>
      <c r="H27" s="9">
        <v>1335.96</v>
      </c>
      <c r="I27" s="9">
        <v>1335.96</v>
      </c>
      <c r="J27" s="9">
        <v>1335.96</v>
      </c>
      <c r="K27" s="9">
        <v>1394.22</v>
      </c>
      <c r="L27" s="9">
        <v>0</v>
      </c>
      <c r="M27" s="4" t="s">
        <v>1</v>
      </c>
      <c r="N27" s="10">
        <v>45250</v>
      </c>
      <c r="O27" s="11">
        <v>0</v>
      </c>
      <c r="P27" s="13" t="str">
        <f>IFERROR(VLOOKUP(G27,Coordenadores!$A$1:$B$30,2,0),"")</f>
        <v>DALTRO ALEXANDRE RODRIGUES</v>
      </c>
      <c r="Q27" s="12">
        <f>IFERROR(Tabela2[[#This Row],[TOTAL_MEDIDO]]/Tabela2[[#This Row],[PLANEJADO]],"0")</f>
        <v>1</v>
      </c>
      <c r="S27" s="54"/>
    </row>
    <row r="28" spans="1:19" x14ac:dyDescent="0.2">
      <c r="A28" s="4" t="s">
        <v>104</v>
      </c>
      <c r="B28" s="4" t="s">
        <v>105</v>
      </c>
      <c r="C28" s="4" t="s">
        <v>0</v>
      </c>
      <c r="D28" s="4" t="s">
        <v>106</v>
      </c>
      <c r="E28" s="4" t="s">
        <v>107</v>
      </c>
      <c r="F28" s="4" t="s">
        <v>108</v>
      </c>
      <c r="G28" s="8">
        <v>23792</v>
      </c>
      <c r="H28" s="9">
        <v>22311.06</v>
      </c>
      <c r="I28" s="9">
        <v>19850.560000000001</v>
      </c>
      <c r="J28" s="9">
        <v>19850.560000000001</v>
      </c>
      <c r="K28" s="9">
        <v>20716.240000000002</v>
      </c>
      <c r="L28" s="9">
        <v>0</v>
      </c>
      <c r="M28" s="4" t="s">
        <v>1</v>
      </c>
      <c r="N28" s="10">
        <v>45271</v>
      </c>
      <c r="O28" s="11">
        <v>11.03</v>
      </c>
      <c r="P28" s="13" t="str">
        <f>IFERROR(VLOOKUP(G28,Coordenadores!$A$1:$B$30,2,0),"")</f>
        <v>DALTRO ALEXANDRE RODRIGUES</v>
      </c>
      <c r="Q28" s="12">
        <f>IFERROR(Tabela2[[#This Row],[TOTAL_MEDIDO]]/Tabela2[[#This Row],[PLANEJADO]],"0")</f>
        <v>0.88971837286081434</v>
      </c>
      <c r="S28" s="54"/>
    </row>
    <row r="29" spans="1:19" x14ac:dyDescent="0.2">
      <c r="A29" s="4" t="s">
        <v>92</v>
      </c>
      <c r="B29" s="4" t="s">
        <v>93</v>
      </c>
      <c r="C29" s="4" t="s">
        <v>0</v>
      </c>
      <c r="D29" s="4" t="s">
        <v>97</v>
      </c>
      <c r="E29" s="4" t="s">
        <v>98</v>
      </c>
      <c r="F29" s="4" t="s">
        <v>99</v>
      </c>
      <c r="G29" s="8">
        <v>29998</v>
      </c>
      <c r="H29" s="9">
        <v>18578.03</v>
      </c>
      <c r="I29" s="9">
        <v>18578.03</v>
      </c>
      <c r="J29" s="9">
        <v>12427.16</v>
      </c>
      <c r="K29" s="9">
        <v>13278.01</v>
      </c>
      <c r="L29" s="9">
        <v>6150.87</v>
      </c>
      <c r="M29" s="4" t="s">
        <v>3</v>
      </c>
      <c r="N29" s="10">
        <v>45278</v>
      </c>
      <c r="O29" s="11">
        <v>33.11</v>
      </c>
      <c r="P29" s="13" t="str">
        <f>IFERROR(VLOOKUP(G29,Coordenadores!$A$1:$B$30,2,0),"")</f>
        <v>ALESSANDRA VALERIA PEREIRA</v>
      </c>
      <c r="Q29" s="12">
        <f>IFERROR(Tabela2[[#This Row],[TOTAL_MEDIDO]]/Tabela2[[#This Row],[PLANEJADO]],"0")</f>
        <v>0.66891699496663537</v>
      </c>
      <c r="S29" s="54"/>
    </row>
    <row r="30" spans="1:19" x14ac:dyDescent="0.2">
      <c r="A30" s="4" t="s">
        <v>164</v>
      </c>
      <c r="B30" s="4" t="s">
        <v>165</v>
      </c>
      <c r="C30" s="4" t="s">
        <v>5</v>
      </c>
      <c r="D30" s="4" t="s">
        <v>166</v>
      </c>
      <c r="E30" s="4" t="s">
        <v>167</v>
      </c>
      <c r="F30" s="4" t="s">
        <v>168</v>
      </c>
      <c r="G30" s="8">
        <v>29950</v>
      </c>
      <c r="H30" s="9">
        <v>84122.92</v>
      </c>
      <c r="I30" s="9">
        <v>84122.92</v>
      </c>
      <c r="J30" s="9">
        <v>16824.62</v>
      </c>
      <c r="K30" s="9">
        <v>17558.330000000002</v>
      </c>
      <c r="L30" s="9">
        <v>67298.3</v>
      </c>
      <c r="M30" s="4" t="s">
        <v>3</v>
      </c>
      <c r="N30" s="10">
        <v>45278</v>
      </c>
      <c r="O30" s="11">
        <v>80</v>
      </c>
      <c r="P30" s="13" t="str">
        <f>IFERROR(VLOOKUP(G30,Coordenadores!$A$1:$B$30,2,0),"")</f>
        <v>EDUARDO MENDES LINO</v>
      </c>
      <c r="Q30" s="12">
        <f>IFERROR(Tabela2[[#This Row],[TOTAL_MEDIDO]]/Tabela2[[#This Row],[PLANEJADO]],"0")</f>
        <v>0.20000042794520209</v>
      </c>
      <c r="S30" s="54"/>
    </row>
    <row r="31" spans="1:19" x14ac:dyDescent="0.2">
      <c r="A31" s="4" t="s">
        <v>9</v>
      </c>
      <c r="B31" s="4" t="s">
        <v>173</v>
      </c>
      <c r="C31" s="4" t="s">
        <v>0</v>
      </c>
      <c r="D31" s="4" t="s">
        <v>174</v>
      </c>
      <c r="E31" s="4" t="s">
        <v>175</v>
      </c>
      <c r="F31" s="4" t="s">
        <v>176</v>
      </c>
      <c r="G31" s="8">
        <v>29998</v>
      </c>
      <c r="H31" s="9">
        <v>21273.3</v>
      </c>
      <c r="I31" s="9">
        <v>21273.3</v>
      </c>
      <c r="J31" s="9">
        <v>17960.38</v>
      </c>
      <c r="K31" s="9">
        <v>18743.62</v>
      </c>
      <c r="L31" s="9">
        <v>3312.92</v>
      </c>
      <c r="M31" s="4" t="s">
        <v>3</v>
      </c>
      <c r="N31" s="10">
        <v>45278</v>
      </c>
      <c r="O31" s="11">
        <v>15.57</v>
      </c>
      <c r="P31" s="13" t="str">
        <f>IFERROR(VLOOKUP(G31,Coordenadores!$A$1:$B$30,2,0),"")</f>
        <v>ALESSANDRA VALERIA PEREIRA</v>
      </c>
      <c r="Q31" s="12">
        <f>IFERROR(Tabela2[[#This Row],[TOTAL_MEDIDO]]/Tabela2[[#This Row],[PLANEJADO]],"0")</f>
        <v>0.84426863721190415</v>
      </c>
      <c r="S31" s="54"/>
    </row>
    <row r="32" spans="1:19" x14ac:dyDescent="0.2">
      <c r="A32" s="4" t="s">
        <v>83</v>
      </c>
      <c r="B32" s="4" t="s">
        <v>88</v>
      </c>
      <c r="C32" s="4" t="s">
        <v>0</v>
      </c>
      <c r="D32" s="4" t="s">
        <v>89</v>
      </c>
      <c r="E32" s="4" t="s">
        <v>90</v>
      </c>
      <c r="F32" s="4" t="s">
        <v>91</v>
      </c>
      <c r="G32" s="8">
        <v>21564</v>
      </c>
      <c r="H32" s="9">
        <v>3814.12</v>
      </c>
      <c r="I32" s="9">
        <v>3814.12</v>
      </c>
      <c r="J32" s="9">
        <v>3814.12</v>
      </c>
      <c r="K32" s="9">
        <v>3980.45</v>
      </c>
      <c r="L32" s="9">
        <v>0</v>
      </c>
      <c r="M32" s="4" t="s">
        <v>1</v>
      </c>
      <c r="N32" s="10">
        <v>45288</v>
      </c>
      <c r="O32" s="11">
        <v>0</v>
      </c>
      <c r="P32" s="13" t="str">
        <f>IFERROR(VLOOKUP(G32,Coordenadores!$A$1:$B$30,2,0),"")</f>
        <v>WELLINGTON JOSE TEIXEIRA</v>
      </c>
      <c r="Q32" s="12">
        <f>IFERROR(Tabela2[[#This Row],[TOTAL_MEDIDO]]/Tabela2[[#This Row],[PLANEJADO]],"0")</f>
        <v>1</v>
      </c>
      <c r="S32" s="54"/>
    </row>
    <row r="33" spans="1:19" x14ac:dyDescent="0.2">
      <c r="A33" s="4" t="s">
        <v>17</v>
      </c>
      <c r="B33" s="4" t="s">
        <v>18</v>
      </c>
      <c r="C33" s="4" t="s">
        <v>6</v>
      </c>
      <c r="D33" s="4" t="s">
        <v>19</v>
      </c>
      <c r="E33" s="4" t="s">
        <v>20</v>
      </c>
      <c r="F33" s="4" t="s">
        <v>21</v>
      </c>
      <c r="G33" s="8">
        <v>29998</v>
      </c>
      <c r="H33" s="9">
        <v>309904.77</v>
      </c>
      <c r="I33" s="9">
        <v>309904.77</v>
      </c>
      <c r="J33" s="9">
        <v>99261.68</v>
      </c>
      <c r="K33" s="9">
        <v>104035.95</v>
      </c>
      <c r="L33" s="9">
        <v>210643.09</v>
      </c>
      <c r="M33" s="4" t="s">
        <v>3</v>
      </c>
      <c r="N33" s="10">
        <v>45310</v>
      </c>
      <c r="O33" s="11">
        <v>67.97</v>
      </c>
      <c r="P33" s="13" t="str">
        <f>IFERROR(VLOOKUP(G33,Coordenadores!$A$1:$B$30,2,0),"")</f>
        <v>ALESSANDRA VALERIA PEREIRA</v>
      </c>
      <c r="Q33" s="12">
        <f>IFERROR(Tabela2[[#This Row],[TOTAL_MEDIDO]]/Tabela2[[#This Row],[PLANEJADO]],"0")</f>
        <v>0.32029736102480766</v>
      </c>
      <c r="S33" s="54"/>
    </row>
    <row r="34" spans="1:19" x14ac:dyDescent="0.2">
      <c r="A34" s="4" t="s">
        <v>83</v>
      </c>
      <c r="B34" s="4" t="s">
        <v>84</v>
      </c>
      <c r="C34" s="4" t="s">
        <v>6</v>
      </c>
      <c r="D34" s="4" t="s">
        <v>85</v>
      </c>
      <c r="E34" s="4" t="s">
        <v>86</v>
      </c>
      <c r="F34" s="4" t="s">
        <v>87</v>
      </c>
      <c r="G34" s="8">
        <v>21564</v>
      </c>
      <c r="H34" s="9">
        <v>118902.96</v>
      </c>
      <c r="I34" s="9">
        <v>118902.96</v>
      </c>
      <c r="J34" s="9">
        <v>50195.93</v>
      </c>
      <c r="K34" s="9">
        <v>53321.93</v>
      </c>
      <c r="L34" s="9">
        <v>68707.03</v>
      </c>
      <c r="M34" s="4" t="s">
        <v>3</v>
      </c>
      <c r="N34" s="10">
        <v>45310</v>
      </c>
      <c r="O34" s="11">
        <v>57.78</v>
      </c>
      <c r="P34" s="13" t="str">
        <f>IFERROR(VLOOKUP(G34,Coordenadores!$A$1:$B$30,2,0),"")</f>
        <v>WELLINGTON JOSE TEIXEIRA</v>
      </c>
      <c r="Q34" s="12">
        <f>IFERROR(Tabela2[[#This Row],[TOTAL_MEDIDO]]/Tabela2[[#This Row],[PLANEJADO]],"0")</f>
        <v>0.4221587923462965</v>
      </c>
      <c r="S34" s="54"/>
    </row>
    <row r="35" spans="1:19" x14ac:dyDescent="0.2">
      <c r="A35" s="4" t="s">
        <v>142</v>
      </c>
      <c r="B35" s="4" t="s">
        <v>143</v>
      </c>
      <c r="C35" s="4" t="s">
        <v>5</v>
      </c>
      <c r="D35" s="4" t="s">
        <v>144</v>
      </c>
      <c r="E35" s="4" t="s">
        <v>145</v>
      </c>
      <c r="F35" s="4" t="s">
        <v>146</v>
      </c>
      <c r="G35" s="8">
        <v>21564</v>
      </c>
      <c r="H35" s="9">
        <v>122470.3</v>
      </c>
      <c r="I35" s="9">
        <v>122470.3</v>
      </c>
      <c r="J35" s="9">
        <v>40948.33</v>
      </c>
      <c r="K35" s="9">
        <v>43317.54</v>
      </c>
      <c r="L35" s="9">
        <v>81521.97</v>
      </c>
      <c r="M35" s="4" t="s">
        <v>3</v>
      </c>
      <c r="N35" s="10">
        <v>45310</v>
      </c>
      <c r="O35" s="11">
        <v>66.56</v>
      </c>
      <c r="P35" s="13" t="str">
        <f>IFERROR(VLOOKUP(G35,Coordenadores!$A$1:$B$30,2,0),"")</f>
        <v>WELLINGTON JOSE TEIXEIRA</v>
      </c>
      <c r="Q35" s="12">
        <f>IFERROR(Tabela2[[#This Row],[TOTAL_MEDIDO]]/Tabela2[[#This Row],[PLANEJADO]],"0")</f>
        <v>0.33435314521153292</v>
      </c>
      <c r="S35" s="54"/>
    </row>
    <row r="36" spans="1:19" x14ac:dyDescent="0.2">
      <c r="A36" s="4" t="s">
        <v>237</v>
      </c>
      <c r="B36" s="4" t="s">
        <v>238</v>
      </c>
      <c r="C36" s="4" t="s">
        <v>6</v>
      </c>
      <c r="D36" s="4" t="s">
        <v>239</v>
      </c>
      <c r="E36" s="4" t="s">
        <v>240</v>
      </c>
      <c r="F36" s="4" t="s">
        <v>241</v>
      </c>
      <c r="G36" s="8">
        <v>23792</v>
      </c>
      <c r="H36" s="9">
        <v>1862.46</v>
      </c>
      <c r="I36" s="9">
        <v>1862.46</v>
      </c>
      <c r="J36" s="9">
        <v>1862.46</v>
      </c>
      <c r="K36" s="9">
        <v>1943.68</v>
      </c>
      <c r="L36" s="9">
        <v>0</v>
      </c>
      <c r="M36" s="4" t="s">
        <v>3</v>
      </c>
      <c r="N36" s="10">
        <v>45310</v>
      </c>
      <c r="O36" s="11">
        <v>0</v>
      </c>
      <c r="P36" s="13" t="str">
        <f>IFERROR(VLOOKUP(G36,Coordenadores!$A$1:$B$30,2,0),"")</f>
        <v>DALTRO ALEXANDRE RODRIGUES</v>
      </c>
      <c r="Q36" s="12">
        <f>IFERROR(Tabela2[[#This Row],[TOTAL_MEDIDO]]/Tabela2[[#This Row],[PLANEJADO]],"0")</f>
        <v>1</v>
      </c>
      <c r="S36" s="54"/>
    </row>
    <row r="37" spans="1:19" x14ac:dyDescent="0.2">
      <c r="A37" s="4" t="s">
        <v>142</v>
      </c>
      <c r="B37" s="4" t="s">
        <v>147</v>
      </c>
      <c r="C37" s="4" t="s">
        <v>6</v>
      </c>
      <c r="D37" s="4" t="s">
        <v>148</v>
      </c>
      <c r="E37" s="4" t="s">
        <v>149</v>
      </c>
      <c r="F37" s="4" t="s">
        <v>150</v>
      </c>
      <c r="G37" s="8">
        <v>21564</v>
      </c>
      <c r="H37" s="9">
        <v>268373.99</v>
      </c>
      <c r="I37" s="9">
        <v>268373.99</v>
      </c>
      <c r="J37" s="9">
        <v>97084.11</v>
      </c>
      <c r="K37" s="9">
        <v>102857.24</v>
      </c>
      <c r="L37" s="9">
        <v>171289.88</v>
      </c>
      <c r="M37" s="4" t="s">
        <v>3</v>
      </c>
      <c r="N37" s="10">
        <v>45314</v>
      </c>
      <c r="O37" s="11">
        <v>63.83</v>
      </c>
      <c r="P37" s="13" t="str">
        <f>IFERROR(VLOOKUP(G37,Coordenadores!$A$1:$B$30,2,0),"")</f>
        <v>WELLINGTON JOSE TEIXEIRA</v>
      </c>
      <c r="Q37" s="12">
        <f>IFERROR(Tabela2[[#This Row],[TOTAL_MEDIDO]]/Tabela2[[#This Row],[PLANEJADO]],"0")</f>
        <v>0.3617493260058473</v>
      </c>
      <c r="S37" s="54"/>
    </row>
    <row r="38" spans="1:19" x14ac:dyDescent="0.2">
      <c r="A38" s="4" t="s">
        <v>204</v>
      </c>
      <c r="B38" s="4" t="s">
        <v>205</v>
      </c>
      <c r="C38" s="4" t="s">
        <v>2</v>
      </c>
      <c r="D38" s="4" t="s">
        <v>209</v>
      </c>
      <c r="E38" s="4" t="s">
        <v>210</v>
      </c>
      <c r="F38" s="4" t="s">
        <v>211</v>
      </c>
      <c r="G38" s="8">
        <v>29998</v>
      </c>
      <c r="H38" s="9">
        <v>7511.84</v>
      </c>
      <c r="I38" s="9">
        <v>7511.84</v>
      </c>
      <c r="J38" s="9">
        <v>7511.84</v>
      </c>
      <c r="K38" s="9">
        <v>7839.43</v>
      </c>
      <c r="L38" s="9">
        <v>0</v>
      </c>
      <c r="M38" s="4" t="s">
        <v>1</v>
      </c>
      <c r="N38" s="10">
        <v>45350</v>
      </c>
      <c r="O38" s="11">
        <v>0</v>
      </c>
      <c r="P38" s="13" t="str">
        <f>IFERROR(VLOOKUP(G38,Coordenadores!$A$1:$B$30,2,0),"")</f>
        <v>ALESSANDRA VALERIA PEREIRA</v>
      </c>
      <c r="Q38" s="12">
        <f>IFERROR(Tabela2[[#This Row],[TOTAL_MEDIDO]]/Tabela2[[#This Row],[PLANEJADO]],"0")</f>
        <v>1</v>
      </c>
      <c r="S38" s="54"/>
    </row>
    <row r="39" spans="1:19" x14ac:dyDescent="0.2">
      <c r="A39" s="4" t="s">
        <v>242</v>
      </c>
      <c r="B39" s="4" t="s">
        <v>250</v>
      </c>
      <c r="C39" s="4" t="s">
        <v>2</v>
      </c>
      <c r="D39" s="4" t="s">
        <v>251</v>
      </c>
      <c r="E39" s="4" t="s">
        <v>252</v>
      </c>
      <c r="F39" s="4" t="s">
        <v>253</v>
      </c>
      <c r="G39" s="8">
        <v>21564</v>
      </c>
      <c r="H39" s="9">
        <v>2324.15</v>
      </c>
      <c r="I39" s="9">
        <v>2324.15</v>
      </c>
      <c r="J39" s="9">
        <v>2324.15</v>
      </c>
      <c r="K39" s="9">
        <v>2425.5100000000002</v>
      </c>
      <c r="L39" s="9">
        <v>0</v>
      </c>
      <c r="M39" s="4" t="s">
        <v>1</v>
      </c>
      <c r="N39" s="10">
        <v>45350</v>
      </c>
      <c r="O39" s="11">
        <v>0</v>
      </c>
      <c r="P39" s="13" t="str">
        <f>IFERROR(VLOOKUP(G39,Coordenadores!$A$1:$B$30,2,0),"")</f>
        <v>WELLINGTON JOSE TEIXEIRA</v>
      </c>
      <c r="Q39" s="12">
        <f>IFERROR(Tabela2[[#This Row],[TOTAL_MEDIDO]]/Tabela2[[#This Row],[PLANEJADO]],"0")</f>
        <v>1</v>
      </c>
      <c r="S39" s="54"/>
    </row>
    <row r="40" spans="1:19" x14ac:dyDescent="0.2">
      <c r="A40" s="4" t="s">
        <v>17</v>
      </c>
      <c r="B40" s="4" t="s">
        <v>22</v>
      </c>
      <c r="C40" s="4" t="s">
        <v>0</v>
      </c>
      <c r="D40" s="4" t="s">
        <v>23</v>
      </c>
      <c r="E40" s="4" t="s">
        <v>24</v>
      </c>
      <c r="F40" s="4" t="s">
        <v>25</v>
      </c>
      <c r="G40" s="8">
        <v>29998</v>
      </c>
      <c r="H40" s="9">
        <v>5035.63</v>
      </c>
      <c r="I40" s="9">
        <v>5035.63</v>
      </c>
      <c r="J40" s="9">
        <v>5035.63</v>
      </c>
      <c r="K40" s="9">
        <v>5255.23</v>
      </c>
      <c r="L40" s="9">
        <v>0</v>
      </c>
      <c r="M40" s="4" t="s">
        <v>1</v>
      </c>
      <c r="N40" s="10">
        <v>45351</v>
      </c>
      <c r="O40" s="11">
        <v>0</v>
      </c>
      <c r="P40" s="13" t="str">
        <f>IFERROR(VLOOKUP(G40,Coordenadores!$A$1:$B$30,2,0),"")</f>
        <v>ALESSANDRA VALERIA PEREIRA</v>
      </c>
      <c r="Q40" s="12">
        <f>IFERROR(Tabela2[[#This Row],[TOTAL_MEDIDO]]/Tabela2[[#This Row],[PLANEJADO]],"0")</f>
        <v>1</v>
      </c>
      <c r="S40" s="54"/>
    </row>
    <row r="41" spans="1:19" x14ac:dyDescent="0.2">
      <c r="A41" s="4" t="s">
        <v>9</v>
      </c>
      <c r="B41" s="4" t="s">
        <v>169</v>
      </c>
      <c r="C41" s="4" t="s">
        <v>0</v>
      </c>
      <c r="D41" s="4" t="s">
        <v>170</v>
      </c>
      <c r="E41" s="4" t="s">
        <v>171</v>
      </c>
      <c r="F41" s="4" t="s">
        <v>172</v>
      </c>
      <c r="G41" s="8">
        <v>29998</v>
      </c>
      <c r="H41" s="9">
        <v>60009.96</v>
      </c>
      <c r="I41" s="9">
        <v>40279.03</v>
      </c>
      <c r="J41" s="9">
        <v>40279.03</v>
      </c>
      <c r="K41" s="9">
        <v>42035.59</v>
      </c>
      <c r="L41" s="9">
        <v>0</v>
      </c>
      <c r="M41" s="4" t="s">
        <v>1</v>
      </c>
      <c r="N41" s="10">
        <v>45351</v>
      </c>
      <c r="O41" s="11">
        <v>32.880000000000003</v>
      </c>
      <c r="P41" s="13" t="str">
        <f>IFERROR(VLOOKUP(G41,Coordenadores!$A$1:$B$30,2,0),"")</f>
        <v>ALESSANDRA VALERIA PEREIRA</v>
      </c>
      <c r="Q41" s="12">
        <f>IFERROR(Tabela2[[#This Row],[TOTAL_MEDIDO]]/Tabela2[[#This Row],[PLANEJADO]],"0")</f>
        <v>0.67120574651274556</v>
      </c>
      <c r="S41" s="54"/>
    </row>
    <row r="42" spans="1:19" x14ac:dyDescent="0.2">
      <c r="A42" s="4" t="s">
        <v>232</v>
      </c>
      <c r="B42" s="4" t="s">
        <v>233</v>
      </c>
      <c r="C42" s="4" t="s">
        <v>2</v>
      </c>
      <c r="D42" s="4" t="s">
        <v>234</v>
      </c>
      <c r="E42" s="4" t="s">
        <v>235</v>
      </c>
      <c r="F42" s="4" t="s">
        <v>236</v>
      </c>
      <c r="G42" s="8">
        <v>29998</v>
      </c>
      <c r="H42" s="9">
        <v>5334.63</v>
      </c>
      <c r="I42" s="9">
        <v>0</v>
      </c>
      <c r="J42" s="9">
        <v>0</v>
      </c>
      <c r="K42" s="9">
        <v>0</v>
      </c>
      <c r="L42" s="9">
        <v>0</v>
      </c>
      <c r="M42" s="4" t="s">
        <v>1</v>
      </c>
      <c r="N42" s="10">
        <v>45365</v>
      </c>
      <c r="O42" s="11">
        <v>0</v>
      </c>
      <c r="P42" s="13" t="str">
        <f>IFERROR(VLOOKUP(G42,Coordenadores!$A$1:$B$30,2,0),"")</f>
        <v>ALESSANDRA VALERIA PEREIRA</v>
      </c>
      <c r="Q42" s="12">
        <f>IFERROR(Tabela2[[#This Row],[TOTAL_MEDIDO]]/Tabela2[[#This Row],[PLANEJADO]],"0")</f>
        <v>0</v>
      </c>
      <c r="S42" s="54"/>
    </row>
    <row r="43" spans="1:19" x14ac:dyDescent="0.2">
      <c r="A43" s="4" t="s">
        <v>155</v>
      </c>
      <c r="B43" s="4" t="s">
        <v>156</v>
      </c>
      <c r="C43" s="4" t="s">
        <v>2</v>
      </c>
      <c r="D43" s="4" t="s">
        <v>157</v>
      </c>
      <c r="E43" s="4" t="s">
        <v>158</v>
      </c>
      <c r="F43" s="4" t="s">
        <v>159</v>
      </c>
      <c r="G43" s="8">
        <v>29998</v>
      </c>
      <c r="H43" s="9">
        <v>111115.31</v>
      </c>
      <c r="I43" s="9">
        <v>111115.31</v>
      </c>
      <c r="J43" s="9">
        <v>65222.16</v>
      </c>
      <c r="K43" s="9">
        <v>68066.5</v>
      </c>
      <c r="L43" s="9">
        <v>45893.15</v>
      </c>
      <c r="M43" s="4" t="s">
        <v>3</v>
      </c>
      <c r="N43" s="10">
        <v>45384</v>
      </c>
      <c r="O43" s="11">
        <v>41.3</v>
      </c>
      <c r="P43" s="13" t="str">
        <f>IFERROR(VLOOKUP(G43,Coordenadores!$A$1:$B$30,2,0),"")</f>
        <v>ALESSANDRA VALERIA PEREIRA</v>
      </c>
      <c r="Q43" s="12">
        <f>IFERROR(Tabela2[[#This Row],[TOTAL_MEDIDO]]/Tabela2[[#This Row],[PLANEJADO]],"0")</f>
        <v>0.58697725812941537</v>
      </c>
      <c r="S43" s="54"/>
    </row>
    <row r="44" spans="1:19" x14ac:dyDescent="0.2">
      <c r="A44" s="4" t="s">
        <v>75</v>
      </c>
      <c r="B44" s="4" t="s">
        <v>76</v>
      </c>
      <c r="C44" s="4" t="s">
        <v>6</v>
      </c>
      <c r="D44" s="4" t="s">
        <v>77</v>
      </c>
      <c r="E44" s="4" t="s">
        <v>78</v>
      </c>
      <c r="F44" s="4" t="s">
        <v>79</v>
      </c>
      <c r="G44" s="8">
        <v>25291</v>
      </c>
      <c r="H44" s="9">
        <v>119959.82</v>
      </c>
      <c r="I44" s="9">
        <v>119959.82</v>
      </c>
      <c r="J44" s="9">
        <v>119959.82</v>
      </c>
      <c r="K44" s="9">
        <v>129445.04</v>
      </c>
      <c r="L44" s="9">
        <v>0</v>
      </c>
      <c r="M44" s="4" t="s">
        <v>3</v>
      </c>
      <c r="N44" s="10">
        <v>45394</v>
      </c>
      <c r="O44" s="11">
        <v>0</v>
      </c>
      <c r="P44" s="13" t="str">
        <f>IFERROR(VLOOKUP(G44,Coordenadores!$A$1:$B$30,2,0),"")</f>
        <v>WELLINGTON CARLOS DIAS</v>
      </c>
      <c r="Q44" s="12">
        <f>IFERROR(Tabela2[[#This Row],[TOTAL_MEDIDO]]/Tabela2[[#This Row],[PLANEJADO]],"0")</f>
        <v>1</v>
      </c>
      <c r="S44" s="54"/>
    </row>
    <row r="45" spans="1:19" x14ac:dyDescent="0.2">
      <c r="A45" s="4" t="s">
        <v>8</v>
      </c>
      <c r="B45" s="4" t="s">
        <v>113</v>
      </c>
      <c r="C45" s="4" t="s">
        <v>2</v>
      </c>
      <c r="D45" s="4" t="s">
        <v>114</v>
      </c>
      <c r="E45" s="4" t="s">
        <v>115</v>
      </c>
      <c r="F45" s="4" t="s">
        <v>116</v>
      </c>
      <c r="G45" s="8">
        <v>21564</v>
      </c>
      <c r="H45" s="9">
        <v>87777.35</v>
      </c>
      <c r="I45" s="9">
        <v>87777.35</v>
      </c>
      <c r="J45" s="9">
        <v>85700.94</v>
      </c>
      <c r="K45" s="9">
        <v>90241.73</v>
      </c>
      <c r="L45" s="9">
        <v>2076.41</v>
      </c>
      <c r="M45" s="4" t="s">
        <v>3</v>
      </c>
      <c r="N45" s="10">
        <v>45401</v>
      </c>
      <c r="O45" s="11">
        <v>2.37</v>
      </c>
      <c r="P45" s="13" t="str">
        <f>IFERROR(VLOOKUP(G45,Coordenadores!$A$1:$B$30,2,0),"")</f>
        <v>WELLINGTON JOSE TEIXEIRA</v>
      </c>
      <c r="Q45" s="12">
        <f>IFERROR(Tabela2[[#This Row],[TOTAL_MEDIDO]]/Tabela2[[#This Row],[PLANEJADO]],"0")</f>
        <v>0.97634458091979304</v>
      </c>
      <c r="S45" s="54"/>
    </row>
    <row r="46" spans="1:19" x14ac:dyDescent="0.2">
      <c r="A46" s="4" t="s">
        <v>8</v>
      </c>
      <c r="B46" s="4" t="s">
        <v>117</v>
      </c>
      <c r="C46" s="4" t="s">
        <v>2</v>
      </c>
      <c r="D46" s="4" t="s">
        <v>118</v>
      </c>
      <c r="E46" s="4" t="s">
        <v>119</v>
      </c>
      <c r="F46" s="4" t="s">
        <v>120</v>
      </c>
      <c r="G46" s="8">
        <v>21564</v>
      </c>
      <c r="H46" s="9">
        <v>62213.22</v>
      </c>
      <c r="I46" s="9">
        <v>62213.22</v>
      </c>
      <c r="J46" s="9">
        <v>62109.31</v>
      </c>
      <c r="K46" s="14">
        <v>66120.67</v>
      </c>
      <c r="L46" s="9">
        <v>103.91</v>
      </c>
      <c r="M46" s="4" t="s">
        <v>3</v>
      </c>
      <c r="N46" s="10">
        <v>45407</v>
      </c>
      <c r="O46" s="11">
        <v>0.17</v>
      </c>
      <c r="P46" s="13" t="str">
        <f>IFERROR(VLOOKUP(G46,Coordenadores!$A$1:$B$30,2,0),"")</f>
        <v>WELLINGTON JOSE TEIXEIRA</v>
      </c>
      <c r="Q46" s="12">
        <f>IFERROR(Tabela2[[#This Row],[TOTAL_MEDIDO]]/Tabela2[[#This Row],[PLANEJADO]],"0")</f>
        <v>0.99832977621155117</v>
      </c>
      <c r="S46" s="54"/>
    </row>
    <row r="47" spans="1:19" x14ac:dyDescent="0.2">
      <c r="A47" s="4" t="s">
        <v>8</v>
      </c>
      <c r="B47" s="4" t="s">
        <v>109</v>
      </c>
      <c r="C47" s="4" t="s">
        <v>0</v>
      </c>
      <c r="D47" s="4" t="s">
        <v>110</v>
      </c>
      <c r="E47" s="4" t="s">
        <v>111</v>
      </c>
      <c r="F47" s="4" t="s">
        <v>112</v>
      </c>
      <c r="G47" s="8">
        <v>21564</v>
      </c>
      <c r="H47" s="9">
        <v>124397.34</v>
      </c>
      <c r="I47" s="9">
        <v>95223.4</v>
      </c>
      <c r="J47" s="14">
        <v>95223.4</v>
      </c>
      <c r="K47" s="9">
        <v>99376.08</v>
      </c>
      <c r="L47" s="9">
        <v>0</v>
      </c>
      <c r="M47" s="4" t="s">
        <v>1</v>
      </c>
      <c r="N47" s="10">
        <v>45446</v>
      </c>
      <c r="O47" s="11">
        <v>23.45</v>
      </c>
      <c r="P47" s="13" t="str">
        <f>IFERROR(VLOOKUP(G47,Coordenadores!$A$1:$B$30,2,0),"")</f>
        <v>WELLINGTON JOSE TEIXEIRA</v>
      </c>
      <c r="Q47" s="12">
        <f>IFERROR(Tabela2[[#This Row],[TOTAL_MEDIDO]]/Tabela2[[#This Row],[PLANEJADO]],"0")</f>
        <v>0.7654777827242929</v>
      </c>
      <c r="S47" s="54"/>
    </row>
    <row r="48" spans="1:19" x14ac:dyDescent="0.2">
      <c r="A48" s="4" t="s">
        <v>142</v>
      </c>
      <c r="B48" s="4" t="s">
        <v>151</v>
      </c>
      <c r="C48" s="4" t="s">
        <v>0</v>
      </c>
      <c r="D48" s="4" t="s">
        <v>152</v>
      </c>
      <c r="E48" s="4" t="s">
        <v>153</v>
      </c>
      <c r="F48" s="4" t="s">
        <v>154</v>
      </c>
      <c r="G48" s="8">
        <v>21564</v>
      </c>
      <c r="H48" s="9">
        <v>4975.59</v>
      </c>
      <c r="I48" s="9">
        <v>4975.59</v>
      </c>
      <c r="J48" s="9">
        <v>4975.59</v>
      </c>
      <c r="K48" s="9">
        <v>5192.58</v>
      </c>
      <c r="L48" s="9">
        <v>0</v>
      </c>
      <c r="M48" s="4" t="s">
        <v>1</v>
      </c>
      <c r="N48" s="10">
        <v>45447</v>
      </c>
      <c r="O48" s="11">
        <v>0</v>
      </c>
      <c r="P48" s="13" t="str">
        <f>IFERROR(VLOOKUP(G48,Coordenadores!$A$1:$B$30,2,0),"")</f>
        <v>WELLINGTON JOSE TEIXEIRA</v>
      </c>
      <c r="Q48" s="12">
        <f>IFERROR(Tabela2[[#This Row],[TOTAL_MEDIDO]]/Tabela2[[#This Row],[PLANEJADO]],"0")</f>
        <v>1</v>
      </c>
      <c r="S48" s="54"/>
    </row>
    <row r="49" spans="1:19" x14ac:dyDescent="0.2">
      <c r="A49" s="4" t="s">
        <v>133</v>
      </c>
      <c r="B49" s="4" t="s">
        <v>134</v>
      </c>
      <c r="C49" s="4" t="s">
        <v>0</v>
      </c>
      <c r="D49" s="4" t="s">
        <v>135</v>
      </c>
      <c r="E49" s="4" t="s">
        <v>136</v>
      </c>
      <c r="F49" s="4" t="s">
        <v>137</v>
      </c>
      <c r="G49" s="8">
        <v>23792</v>
      </c>
      <c r="H49" s="9">
        <v>194550.63</v>
      </c>
      <c r="I49" s="9">
        <v>194550.63</v>
      </c>
      <c r="J49" s="9">
        <v>197819.17</v>
      </c>
      <c r="K49" s="9">
        <v>209770.3</v>
      </c>
      <c r="L49" s="9">
        <v>-3268.54</v>
      </c>
      <c r="M49" s="4" t="s">
        <v>3</v>
      </c>
      <c r="N49" s="10">
        <v>45464</v>
      </c>
      <c r="O49" s="11">
        <v>-1.68</v>
      </c>
      <c r="P49" s="13" t="str">
        <f>IFERROR(VLOOKUP(G49,Coordenadores!$A$1:$B$30,2,0),"")</f>
        <v>DALTRO ALEXANDRE RODRIGUES</v>
      </c>
      <c r="Q49" s="12">
        <f>IFERROR(Tabela2[[#This Row],[TOTAL_MEDIDO]]/Tabela2[[#This Row],[PLANEJADO]],"0")</f>
        <v>1.0168004596027267</v>
      </c>
      <c r="S49" s="54"/>
    </row>
    <row r="50" spans="1:19" x14ac:dyDescent="0.2">
      <c r="A50" s="27" t="s">
        <v>4</v>
      </c>
      <c r="B50" s="27" t="s">
        <v>35</v>
      </c>
      <c r="C50" s="27" t="s">
        <v>5</v>
      </c>
      <c r="D50" s="27" t="s">
        <v>36</v>
      </c>
      <c r="E50" s="27" t="s">
        <v>37</v>
      </c>
      <c r="F50" s="27" t="s">
        <v>38</v>
      </c>
      <c r="G50" s="28">
        <v>24423</v>
      </c>
      <c r="H50" s="29">
        <v>54156.31</v>
      </c>
      <c r="I50" s="29">
        <v>54156.31</v>
      </c>
      <c r="J50" s="29">
        <v>39357.33</v>
      </c>
      <c r="K50" s="29">
        <v>42469.29</v>
      </c>
      <c r="L50" s="29">
        <v>14798.98</v>
      </c>
      <c r="M50" s="27" t="s">
        <v>3</v>
      </c>
      <c r="N50" s="30">
        <v>45518</v>
      </c>
      <c r="O50" s="31">
        <v>27.33</v>
      </c>
      <c r="P50" s="32" t="str">
        <f>IFERROR(VLOOKUP(G50,Coordenadores!$A$1:$B$30,2,0),"")</f>
        <v>HENRIQUE LEMBI MARTINS</v>
      </c>
      <c r="Q50" s="33">
        <f>IFERROR(Tabela2[[#This Row],[TOTAL_MEDIDO]]/Tabela2[[#This Row],[PLANEJADO]],"0")</f>
        <v>0.7267358134259887</v>
      </c>
      <c r="R50" s="28"/>
      <c r="S50" s="54"/>
    </row>
    <row r="51" spans="1:19" x14ac:dyDescent="0.2">
      <c r="A51" s="27" t="s">
        <v>204</v>
      </c>
      <c r="B51" s="27" t="s">
        <v>205</v>
      </c>
      <c r="C51" s="27" t="s">
        <v>2</v>
      </c>
      <c r="D51" s="27" t="s">
        <v>212</v>
      </c>
      <c r="E51" s="27" t="s">
        <v>213</v>
      </c>
      <c r="F51" s="27" t="s">
        <v>214</v>
      </c>
      <c r="G51" s="28">
        <v>29998</v>
      </c>
      <c r="H51" s="29">
        <v>2562.8200000000002</v>
      </c>
      <c r="I51" s="29">
        <v>2562.8200000000002</v>
      </c>
      <c r="J51" s="29">
        <v>2562.8200000000002</v>
      </c>
      <c r="K51" s="29">
        <v>2765.46</v>
      </c>
      <c r="L51" s="29">
        <v>0</v>
      </c>
      <c r="M51" s="27" t="s">
        <v>3</v>
      </c>
      <c r="N51" s="30">
        <v>45531</v>
      </c>
      <c r="O51" s="31">
        <v>0</v>
      </c>
      <c r="P51" s="32" t="str">
        <f>IFERROR(VLOOKUP(G51,Coordenadores!$A$1:$B$30,2,0),"")</f>
        <v>ALESSANDRA VALERIA PEREIRA</v>
      </c>
      <c r="Q51" s="33">
        <f>IFERROR(Tabela2[[#This Row],[TOTAL_MEDIDO]]/Tabela2[[#This Row],[PLANEJADO]],"0")</f>
        <v>1</v>
      </c>
      <c r="R51" s="28"/>
      <c r="S51" s="54"/>
    </row>
    <row r="52" spans="1:19" x14ac:dyDescent="0.2">
      <c r="A52" s="27" t="s">
        <v>75</v>
      </c>
      <c r="B52" s="27" t="s">
        <v>76</v>
      </c>
      <c r="C52" s="27" t="s">
        <v>6</v>
      </c>
      <c r="D52" s="27" t="s">
        <v>80</v>
      </c>
      <c r="E52" s="27" t="s">
        <v>81</v>
      </c>
      <c r="F52" s="27" t="s">
        <v>82</v>
      </c>
      <c r="G52" s="28">
        <v>25291</v>
      </c>
      <c r="H52" s="29">
        <v>31289.87</v>
      </c>
      <c r="I52" s="29">
        <v>0</v>
      </c>
      <c r="J52" s="29">
        <v>0</v>
      </c>
      <c r="K52" s="29">
        <v>0</v>
      </c>
      <c r="L52" s="29">
        <v>0</v>
      </c>
      <c r="M52" s="27" t="s">
        <v>1</v>
      </c>
      <c r="N52" s="30">
        <v>45534</v>
      </c>
      <c r="O52" s="31">
        <v>0</v>
      </c>
      <c r="P52" s="32" t="str">
        <f>IFERROR(VLOOKUP(G52,Coordenadores!$A$1:$B$30,2,0),"")</f>
        <v>WELLINGTON CARLOS DIAS</v>
      </c>
      <c r="Q52" s="33">
        <f>IFERROR(Tabela2[[#This Row],[TOTAL_MEDIDO]]/Tabela2[[#This Row],[PLANEJADO]],"0")</f>
        <v>0</v>
      </c>
      <c r="R52" s="28" t="s">
        <v>261</v>
      </c>
      <c r="S52" s="54"/>
    </row>
    <row r="53" spans="1:19" x14ac:dyDescent="0.2">
      <c r="A53" s="27" t="s">
        <v>69</v>
      </c>
      <c r="B53" s="27" t="s">
        <v>70</v>
      </c>
      <c r="C53" s="27" t="s">
        <v>71</v>
      </c>
      <c r="D53" s="27" t="s">
        <v>72</v>
      </c>
      <c r="E53" s="27" t="s">
        <v>73</v>
      </c>
      <c r="F53" s="27" t="s">
        <v>74</v>
      </c>
      <c r="G53" s="28">
        <v>25291</v>
      </c>
      <c r="H53" s="29">
        <v>207176.27</v>
      </c>
      <c r="I53" s="29">
        <v>207176.27</v>
      </c>
      <c r="J53" s="29">
        <v>41435.26</v>
      </c>
      <c r="K53" s="29">
        <v>44711.55</v>
      </c>
      <c r="L53" s="29">
        <v>165741.01</v>
      </c>
      <c r="M53" s="27" t="s">
        <v>3</v>
      </c>
      <c r="N53" s="30">
        <v>45539</v>
      </c>
      <c r="O53" s="31">
        <v>80</v>
      </c>
      <c r="P53" s="32" t="str">
        <f>IFERROR(VLOOKUP(G53,Coordenadores!$A$1:$B$30,2,0),"")</f>
        <v>WELLINGTON CARLOS DIAS</v>
      </c>
      <c r="Q53" s="33">
        <f>IFERROR(Tabela2[[#This Row],[TOTAL_MEDIDO]]/Tabela2[[#This Row],[PLANEJADO]],"0")</f>
        <v>0.20000002896084579</v>
      </c>
      <c r="R53" s="28"/>
      <c r="S53" s="54"/>
    </row>
    <row r="54" spans="1:19" x14ac:dyDescent="0.2">
      <c r="A54" s="27" t="s">
        <v>181</v>
      </c>
      <c r="B54" s="27" t="s">
        <v>182</v>
      </c>
      <c r="C54" s="27" t="s">
        <v>5</v>
      </c>
      <c r="D54" s="27" t="s">
        <v>183</v>
      </c>
      <c r="E54" s="27" t="s">
        <v>184</v>
      </c>
      <c r="F54" s="27" t="s">
        <v>185</v>
      </c>
      <c r="G54" s="28">
        <v>21558</v>
      </c>
      <c r="H54" s="29">
        <v>39350.99</v>
      </c>
      <c r="I54" s="29">
        <v>39350.99</v>
      </c>
      <c r="J54" s="29">
        <v>7870.19</v>
      </c>
      <c r="K54" s="29">
        <v>8492.49</v>
      </c>
      <c r="L54" s="29">
        <v>31480.799999999999</v>
      </c>
      <c r="M54" s="27" t="s">
        <v>3</v>
      </c>
      <c r="N54" s="30">
        <v>45540</v>
      </c>
      <c r="O54" s="31">
        <v>80</v>
      </c>
      <c r="P54" s="32" t="str">
        <f>IFERROR(VLOOKUP(G54,Coordenadores!$A$1:$B$30,2,0),"")</f>
        <v>JOANISIO FRANCISCO RIBEIRO</v>
      </c>
      <c r="Q54" s="33">
        <f>IFERROR(Tabela2[[#This Row],[TOTAL_MEDIDO]]/Tabela2[[#This Row],[PLANEJADO]],"0")</f>
        <v>0.19999979670142987</v>
      </c>
      <c r="R54" s="28"/>
      <c r="S54" s="54"/>
    </row>
    <row r="55" spans="1:19" x14ac:dyDescent="0.2">
      <c r="A55" s="27" t="s">
        <v>219</v>
      </c>
      <c r="B55" s="27" t="s">
        <v>228</v>
      </c>
      <c r="C55" s="27" t="s">
        <v>5</v>
      </c>
      <c r="D55" s="27" t="s">
        <v>229</v>
      </c>
      <c r="E55" s="27" t="s">
        <v>230</v>
      </c>
      <c r="F55" s="27" t="s">
        <v>231</v>
      </c>
      <c r="G55" s="28">
        <v>21558</v>
      </c>
      <c r="H55" s="29">
        <v>58378.52</v>
      </c>
      <c r="I55" s="29">
        <v>58378.52</v>
      </c>
      <c r="J55" s="29">
        <v>11675.62</v>
      </c>
      <c r="K55" s="29">
        <v>12598.81</v>
      </c>
      <c r="L55" s="29">
        <v>46702.9</v>
      </c>
      <c r="M55" s="27" t="s">
        <v>3</v>
      </c>
      <c r="N55" s="30">
        <v>45540</v>
      </c>
      <c r="O55" s="31">
        <v>80</v>
      </c>
      <c r="P55" s="32" t="str">
        <f>IFERROR(VLOOKUP(G55,Coordenadores!$A$1:$B$30,2,0),"")</f>
        <v>JOANISIO FRANCISCO RIBEIRO</v>
      </c>
      <c r="Q55" s="33">
        <f>IFERROR(Tabela2[[#This Row],[TOTAL_MEDIDO]]/Tabela2[[#This Row],[PLANEJADO]],"0")</f>
        <v>0.19999856111460176</v>
      </c>
      <c r="R55" s="28"/>
      <c r="S55" s="54"/>
    </row>
    <row r="56" spans="1:19" x14ac:dyDescent="0.2">
      <c r="A56" s="27" t="s">
        <v>204</v>
      </c>
      <c r="B56" s="27" t="s">
        <v>215</v>
      </c>
      <c r="C56" s="27" t="s">
        <v>5</v>
      </c>
      <c r="D56" s="27" t="s">
        <v>216</v>
      </c>
      <c r="E56" s="27" t="s">
        <v>217</v>
      </c>
      <c r="F56" s="27" t="s">
        <v>218</v>
      </c>
      <c r="G56" s="28">
        <v>30180</v>
      </c>
      <c r="H56" s="29">
        <v>549789.68000000005</v>
      </c>
      <c r="I56" s="29">
        <v>549789.68000000005</v>
      </c>
      <c r="J56" s="29">
        <v>109274.99</v>
      </c>
      <c r="K56" s="29">
        <v>117915.35</v>
      </c>
      <c r="L56" s="29">
        <v>440514.69</v>
      </c>
      <c r="M56" s="27" t="s">
        <v>3</v>
      </c>
      <c r="N56" s="30">
        <v>45565</v>
      </c>
      <c r="O56" s="31">
        <v>80.12</v>
      </c>
      <c r="P56" s="32" t="str">
        <f>IFERROR(VLOOKUP(G56,Coordenadores!$A$1:$B$30,2,0),"")</f>
        <v>RAFAEL HENRIQUE DA SILVA PEREIRA</v>
      </c>
      <c r="Q56" s="33">
        <f>IFERROR(Tabela2[[#This Row],[TOTAL_MEDIDO]]/Tabela2[[#This Row],[PLANEJADO]],"0")</f>
        <v>0.19875780498462611</v>
      </c>
      <c r="R56" s="28"/>
      <c r="S56" s="54"/>
    </row>
    <row r="57" spans="1:19" ht="25.5" x14ac:dyDescent="0.2">
      <c r="A57" s="17" t="s">
        <v>291</v>
      </c>
      <c r="B57" s="17"/>
      <c r="C57" s="17"/>
      <c r="D57" s="17"/>
      <c r="E57" s="17"/>
      <c r="F57" s="18" t="s">
        <v>274</v>
      </c>
      <c r="G57" s="19"/>
      <c r="H57" s="20">
        <v>57183.23</v>
      </c>
      <c r="I57" s="21">
        <v>57183.23</v>
      </c>
      <c r="J57" s="22">
        <v>10347.82</v>
      </c>
      <c r="K57" s="21"/>
      <c r="L57" s="21">
        <f>I57-J57</f>
        <v>46835.41</v>
      </c>
      <c r="M57" s="17"/>
      <c r="N57" s="23">
        <v>45588</v>
      </c>
      <c r="O57" s="24"/>
      <c r="P57" s="26" t="s">
        <v>257</v>
      </c>
      <c r="Q57" s="25">
        <f>J57/H57</f>
        <v>0.18095899794397763</v>
      </c>
      <c r="R57" s="19"/>
    </row>
    <row r="58" spans="1:19" ht="25.5" x14ac:dyDescent="0.2">
      <c r="A58" s="17" t="s">
        <v>290</v>
      </c>
      <c r="B58" s="17"/>
      <c r="C58" s="17"/>
      <c r="D58" s="17"/>
      <c r="E58" s="17"/>
      <c r="F58" s="18" t="s">
        <v>275</v>
      </c>
      <c r="G58" s="19"/>
      <c r="H58" s="20">
        <v>56891.42</v>
      </c>
      <c r="I58" s="21">
        <v>56891.42</v>
      </c>
      <c r="J58" s="22">
        <v>10311.07</v>
      </c>
      <c r="K58" s="21"/>
      <c r="L58" s="21">
        <f t="shared" ref="L58:L65" si="0">I58-J58</f>
        <v>46580.35</v>
      </c>
      <c r="M58" s="17"/>
      <c r="N58" s="23">
        <v>45588</v>
      </c>
      <c r="O58" s="24"/>
      <c r="P58" s="26" t="s">
        <v>257</v>
      </c>
      <c r="Q58" s="25">
        <f t="shared" ref="Q58:Q65" si="1">J58/H58</f>
        <v>0.18124121352569508</v>
      </c>
      <c r="R58" s="19"/>
    </row>
    <row r="59" spans="1:19" ht="25.5" x14ac:dyDescent="0.2">
      <c r="A59" s="16" t="s">
        <v>271</v>
      </c>
      <c r="B59" s="17"/>
      <c r="C59" s="17"/>
      <c r="D59" s="17"/>
      <c r="E59" s="17"/>
      <c r="F59" s="18" t="s">
        <v>270</v>
      </c>
      <c r="G59" s="19"/>
      <c r="H59" s="20">
        <v>16356.36</v>
      </c>
      <c r="I59" s="21">
        <v>16356.36</v>
      </c>
      <c r="J59" s="22">
        <v>2517.3200000000002</v>
      </c>
      <c r="K59" s="21"/>
      <c r="L59" s="21">
        <f t="shared" si="0"/>
        <v>13839.04</v>
      </c>
      <c r="M59" s="17"/>
      <c r="N59" s="23">
        <v>45588</v>
      </c>
      <c r="O59" s="24"/>
      <c r="P59" s="26" t="s">
        <v>257</v>
      </c>
      <c r="Q59" s="25">
        <f t="shared" si="1"/>
        <v>0.15390465849369908</v>
      </c>
      <c r="R59" s="19"/>
    </row>
    <row r="60" spans="1:19" ht="25.5" x14ac:dyDescent="0.2">
      <c r="A60" s="17" t="s">
        <v>292</v>
      </c>
      <c r="B60" s="17"/>
      <c r="C60" s="17"/>
      <c r="D60" s="17"/>
      <c r="E60" s="17"/>
      <c r="F60" s="18" t="s">
        <v>265</v>
      </c>
      <c r="G60" s="19"/>
      <c r="H60" s="20">
        <v>15769.87</v>
      </c>
      <c r="I60" s="21">
        <v>15769.87</v>
      </c>
      <c r="J60" s="22">
        <v>2517.3200000000002</v>
      </c>
      <c r="K60" s="21"/>
      <c r="L60" s="21">
        <f t="shared" si="0"/>
        <v>13252.550000000001</v>
      </c>
      <c r="M60" s="17"/>
      <c r="N60" s="23">
        <v>45588</v>
      </c>
      <c r="O60" s="24"/>
      <c r="P60" s="26" t="s">
        <v>257</v>
      </c>
      <c r="Q60" s="25">
        <f t="shared" si="1"/>
        <v>0.15962845603673334</v>
      </c>
      <c r="R60" s="19"/>
    </row>
    <row r="61" spans="1:19" ht="25.5" x14ac:dyDescent="0.2">
      <c r="A61" s="17" t="s">
        <v>295</v>
      </c>
      <c r="B61" s="17"/>
      <c r="C61" s="17"/>
      <c r="D61" s="17"/>
      <c r="E61" s="17"/>
      <c r="F61" s="18" t="s">
        <v>268</v>
      </c>
      <c r="G61" s="19"/>
      <c r="H61" s="20">
        <v>16356.36</v>
      </c>
      <c r="I61" s="21">
        <v>16356.36</v>
      </c>
      <c r="J61" s="22">
        <v>2517.3200000000002</v>
      </c>
      <c r="K61" s="21"/>
      <c r="L61" s="21">
        <f t="shared" si="0"/>
        <v>13839.04</v>
      </c>
      <c r="M61" s="17"/>
      <c r="N61" s="23">
        <v>45588</v>
      </c>
      <c r="O61" s="24"/>
      <c r="P61" s="26" t="s">
        <v>257</v>
      </c>
      <c r="Q61" s="25">
        <f t="shared" si="1"/>
        <v>0.15390465849369908</v>
      </c>
      <c r="R61" s="19"/>
    </row>
    <row r="62" spans="1:19" ht="25.5" x14ac:dyDescent="0.2">
      <c r="A62" s="17" t="s">
        <v>294</v>
      </c>
      <c r="B62" s="17"/>
      <c r="C62" s="17"/>
      <c r="D62" s="17"/>
      <c r="E62" s="17"/>
      <c r="F62" s="18" t="s">
        <v>267</v>
      </c>
      <c r="G62" s="19"/>
      <c r="H62" s="20">
        <v>16191.31</v>
      </c>
      <c r="I62" s="21">
        <v>16191.31</v>
      </c>
      <c r="J62" s="22">
        <v>2517.3200000000002</v>
      </c>
      <c r="K62" s="21"/>
      <c r="L62" s="21">
        <f t="shared" si="0"/>
        <v>13673.99</v>
      </c>
      <c r="M62" s="17"/>
      <c r="N62" s="23">
        <v>45588</v>
      </c>
      <c r="O62" s="24"/>
      <c r="P62" s="26" t="s">
        <v>257</v>
      </c>
      <c r="Q62" s="25">
        <f t="shared" si="1"/>
        <v>0.15547352252535465</v>
      </c>
      <c r="R62" s="19"/>
    </row>
    <row r="63" spans="1:19" ht="25.5" x14ac:dyDescent="0.2">
      <c r="A63" s="17" t="s">
        <v>296</v>
      </c>
      <c r="B63" s="17"/>
      <c r="C63" s="17"/>
      <c r="D63" s="17"/>
      <c r="E63" s="17"/>
      <c r="F63" s="18" t="s">
        <v>269</v>
      </c>
      <c r="G63" s="19"/>
      <c r="H63" s="20">
        <v>15762.74</v>
      </c>
      <c r="I63" s="21">
        <v>15762.74</v>
      </c>
      <c r="J63" s="22">
        <v>2517.3200000000002</v>
      </c>
      <c r="K63" s="21"/>
      <c r="L63" s="21">
        <f t="shared" si="0"/>
        <v>13245.42</v>
      </c>
      <c r="M63" s="17"/>
      <c r="N63" s="23">
        <v>45588</v>
      </c>
      <c r="O63" s="24"/>
      <c r="P63" s="26" t="s">
        <v>257</v>
      </c>
      <c r="Q63" s="25">
        <f t="shared" si="1"/>
        <v>0.15970066117946499</v>
      </c>
      <c r="R63" s="19"/>
    </row>
    <row r="64" spans="1:19" x14ac:dyDescent="0.2">
      <c r="A64" s="16" t="s">
        <v>272</v>
      </c>
      <c r="B64" s="17"/>
      <c r="C64" s="17"/>
      <c r="D64" s="17"/>
      <c r="E64" s="17"/>
      <c r="F64" s="18" t="s">
        <v>264</v>
      </c>
      <c r="G64" s="19"/>
      <c r="H64" s="20">
        <v>527430.02</v>
      </c>
      <c r="I64" s="21">
        <v>527430.02</v>
      </c>
      <c r="J64" s="22">
        <v>105486.05</v>
      </c>
      <c r="K64" s="21"/>
      <c r="L64" s="21">
        <f t="shared" si="0"/>
        <v>421943.97000000003</v>
      </c>
      <c r="M64" s="17"/>
      <c r="N64" s="23">
        <v>45588</v>
      </c>
      <c r="O64" s="24"/>
      <c r="P64" s="26" t="s">
        <v>273</v>
      </c>
      <c r="Q64" s="25">
        <f t="shared" si="1"/>
        <v>0.20000008721536178</v>
      </c>
      <c r="R64" s="19"/>
    </row>
    <row r="65" spans="1:18" ht="25.5" x14ac:dyDescent="0.2">
      <c r="A65" s="17" t="s">
        <v>293</v>
      </c>
      <c r="B65" s="17"/>
      <c r="C65" s="17"/>
      <c r="D65" s="17"/>
      <c r="E65" s="17"/>
      <c r="F65" s="18" t="s">
        <v>266</v>
      </c>
      <c r="G65" s="19"/>
      <c r="H65" s="20">
        <v>16069.85</v>
      </c>
      <c r="I65" s="21">
        <v>16069.85</v>
      </c>
      <c r="J65" s="22">
        <v>3213.94</v>
      </c>
      <c r="K65" s="21"/>
      <c r="L65" s="21">
        <f t="shared" si="0"/>
        <v>12855.91</v>
      </c>
      <c r="M65" s="17"/>
      <c r="N65" s="23">
        <v>45588</v>
      </c>
      <c r="O65" s="24"/>
      <c r="P65" s="26" t="s">
        <v>257</v>
      </c>
      <c r="Q65" s="25">
        <f t="shared" si="1"/>
        <v>0.19999813314996717</v>
      </c>
      <c r="R65" s="19"/>
    </row>
    <row r="66" spans="1:18" x14ac:dyDescent="0.2">
      <c r="G66" s="8"/>
      <c r="I66" s="9"/>
      <c r="J66" s="9"/>
      <c r="K66" s="9"/>
      <c r="L66" s="9"/>
      <c r="N66" s="10"/>
      <c r="O66" s="11"/>
      <c r="P66" s="13" t="str">
        <f>IFERROR(VLOOKUP(G66,Coordenadores!$A$1:$B$30,2,0),"")</f>
        <v/>
      </c>
      <c r="Q66" s="12" t="str">
        <f t="shared" ref="Q66:Q102" si="2">IFERROR(J66/I66,"")</f>
        <v/>
      </c>
    </row>
    <row r="67" spans="1:18" x14ac:dyDescent="0.2">
      <c r="G67" s="8"/>
      <c r="I67" s="9"/>
      <c r="J67" s="9"/>
      <c r="K67" s="9"/>
      <c r="L67" s="9"/>
      <c r="N67" s="10"/>
      <c r="O67" s="11"/>
      <c r="P67" s="13" t="str">
        <f>IFERROR(VLOOKUP(G67,Coordenadores!$A$1:$B$30,2,0),"")</f>
        <v/>
      </c>
      <c r="Q67" s="12" t="str">
        <f t="shared" si="2"/>
        <v/>
      </c>
    </row>
    <row r="68" spans="1:18" x14ac:dyDescent="0.2">
      <c r="G68" s="8"/>
      <c r="I68" s="9"/>
      <c r="J68" s="9"/>
      <c r="K68" s="9"/>
      <c r="L68" s="9"/>
      <c r="N68" s="10"/>
      <c r="O68" s="11"/>
      <c r="P68" s="13" t="str">
        <f>IFERROR(VLOOKUP(G68,Coordenadores!$A$1:$B$30,2,0),"")</f>
        <v/>
      </c>
      <c r="Q68" s="12" t="str">
        <f t="shared" si="2"/>
        <v/>
      </c>
    </row>
    <row r="69" spans="1:18" x14ac:dyDescent="0.2">
      <c r="G69" s="8"/>
      <c r="I69" s="9"/>
      <c r="J69" s="9"/>
      <c r="K69" s="9"/>
      <c r="L69" s="9"/>
      <c r="N69" s="10"/>
      <c r="O69" s="11"/>
      <c r="P69" s="13" t="str">
        <f>IFERROR(VLOOKUP(G69,Coordenadores!$A$1:$B$30,2,0),"")</f>
        <v/>
      </c>
      <c r="Q69" s="12" t="str">
        <f t="shared" si="2"/>
        <v/>
      </c>
    </row>
    <row r="70" spans="1:18" x14ac:dyDescent="0.2">
      <c r="G70" s="8"/>
      <c r="I70" s="9"/>
      <c r="J70" s="9"/>
      <c r="K70" s="9"/>
      <c r="L70" s="9"/>
      <c r="N70" s="10"/>
      <c r="O70" s="11"/>
      <c r="P70" s="13" t="str">
        <f>IFERROR(VLOOKUP(G70,Coordenadores!$A$1:$B$30,2,0),"")</f>
        <v/>
      </c>
      <c r="Q70" s="12" t="str">
        <f t="shared" si="2"/>
        <v/>
      </c>
    </row>
    <row r="71" spans="1:18" x14ac:dyDescent="0.2">
      <c r="G71" s="8"/>
      <c r="I71" s="9"/>
      <c r="J71" s="9"/>
      <c r="K71" s="9"/>
      <c r="L71" s="9"/>
      <c r="N71" s="10"/>
      <c r="O71" s="11"/>
      <c r="P71" s="13" t="str">
        <f>IFERROR(VLOOKUP(G71,Coordenadores!$A$1:$B$30,2,0),"")</f>
        <v/>
      </c>
      <c r="Q71" s="12" t="str">
        <f t="shared" si="2"/>
        <v/>
      </c>
    </row>
    <row r="72" spans="1:18" x14ac:dyDescent="0.2">
      <c r="G72" s="8"/>
      <c r="I72" s="9"/>
      <c r="J72" s="9"/>
      <c r="K72" s="9"/>
      <c r="L72" s="9"/>
      <c r="N72" s="10"/>
      <c r="O72" s="11"/>
      <c r="P72" s="13" t="str">
        <f>IFERROR(VLOOKUP(G72,Coordenadores!$A$1:$B$30,2,0),"")</f>
        <v/>
      </c>
      <c r="Q72" s="12" t="str">
        <f t="shared" si="2"/>
        <v/>
      </c>
    </row>
    <row r="73" spans="1:18" x14ac:dyDescent="0.2">
      <c r="G73" s="8"/>
      <c r="I73" s="9"/>
      <c r="J73" s="9"/>
      <c r="K73" s="9"/>
      <c r="L73" s="9"/>
      <c r="N73" s="10"/>
      <c r="O73" s="11"/>
      <c r="P73" s="13" t="str">
        <f>IFERROR(VLOOKUP(G73,Coordenadores!$A$1:$B$30,2,0),"")</f>
        <v/>
      </c>
      <c r="Q73" s="12" t="str">
        <f t="shared" si="2"/>
        <v/>
      </c>
    </row>
    <row r="74" spans="1:18" x14ac:dyDescent="0.2">
      <c r="G74" s="8"/>
      <c r="I74" s="9"/>
      <c r="J74" s="9"/>
      <c r="K74" s="9"/>
      <c r="L74" s="9"/>
      <c r="N74" s="10"/>
      <c r="O74" s="11"/>
      <c r="P74" s="13" t="str">
        <f>IFERROR(VLOOKUP(G74,Coordenadores!$A$1:$B$30,2,0),"")</f>
        <v/>
      </c>
      <c r="Q74" s="12" t="str">
        <f t="shared" si="2"/>
        <v/>
      </c>
    </row>
    <row r="75" spans="1:18" x14ac:dyDescent="0.2">
      <c r="G75" s="8"/>
      <c r="I75" s="9"/>
      <c r="J75" s="9"/>
      <c r="K75" s="9"/>
      <c r="L75" s="9"/>
      <c r="N75" s="10"/>
      <c r="O75" s="11"/>
      <c r="P75" s="13" t="str">
        <f>IFERROR(VLOOKUP(G75,Coordenadores!$A$1:$B$30,2,0),"")</f>
        <v/>
      </c>
      <c r="Q75" s="12" t="str">
        <f t="shared" si="2"/>
        <v/>
      </c>
    </row>
    <row r="76" spans="1:18" x14ac:dyDescent="0.2">
      <c r="G76" s="8"/>
      <c r="I76" s="9"/>
      <c r="J76" s="9"/>
      <c r="K76" s="9"/>
      <c r="L76" s="9"/>
      <c r="N76" s="10"/>
      <c r="O76" s="11"/>
      <c r="P76" s="13" t="str">
        <f>IFERROR(VLOOKUP(G76,Coordenadores!$A$1:$B$30,2,0),"")</f>
        <v/>
      </c>
      <c r="Q76" s="12" t="str">
        <f t="shared" si="2"/>
        <v/>
      </c>
    </row>
    <row r="77" spans="1:18" x14ac:dyDescent="0.2">
      <c r="G77" s="8"/>
      <c r="I77" s="9"/>
      <c r="J77" s="9"/>
      <c r="K77" s="9"/>
      <c r="L77" s="9"/>
      <c r="N77" s="10"/>
      <c r="O77" s="11"/>
      <c r="P77" s="13" t="str">
        <f>IFERROR(VLOOKUP(G77,Coordenadores!$A$1:$B$30,2,0),"")</f>
        <v/>
      </c>
      <c r="Q77" s="12" t="str">
        <f t="shared" si="2"/>
        <v/>
      </c>
    </row>
    <row r="78" spans="1:18" x14ac:dyDescent="0.2">
      <c r="G78" s="8"/>
      <c r="I78" s="9"/>
      <c r="J78" s="9"/>
      <c r="K78" s="9"/>
      <c r="L78" s="9"/>
      <c r="N78" s="10"/>
      <c r="O78" s="11"/>
      <c r="P78" s="13" t="str">
        <f>IFERROR(VLOOKUP(G78,Coordenadores!$A$1:$B$30,2,0),"")</f>
        <v/>
      </c>
      <c r="Q78" s="12" t="str">
        <f t="shared" si="2"/>
        <v/>
      </c>
    </row>
    <row r="79" spans="1:18" x14ac:dyDescent="0.2">
      <c r="G79" s="8"/>
      <c r="I79" s="9"/>
      <c r="J79" s="9"/>
      <c r="K79" s="9"/>
      <c r="L79" s="9"/>
      <c r="N79" s="10"/>
      <c r="O79" s="11"/>
      <c r="P79" s="13" t="str">
        <f>IFERROR(VLOOKUP(G79,Coordenadores!$A$1:$B$30,2,0),"")</f>
        <v/>
      </c>
      <c r="Q79" s="12" t="str">
        <f t="shared" si="2"/>
        <v/>
      </c>
    </row>
    <row r="80" spans="1:18" x14ac:dyDescent="0.2">
      <c r="G80" s="8"/>
      <c r="I80" s="9"/>
      <c r="J80" s="9"/>
      <c r="K80" s="9"/>
      <c r="L80" s="9"/>
      <c r="N80" s="10"/>
      <c r="O80" s="11"/>
      <c r="P80" s="13" t="str">
        <f>IFERROR(VLOOKUP(G80,Coordenadores!$A$1:$B$30,2,0),"")</f>
        <v/>
      </c>
      <c r="Q80" s="12" t="str">
        <f t="shared" si="2"/>
        <v/>
      </c>
    </row>
    <row r="81" spans="7:17" x14ac:dyDescent="0.2">
      <c r="G81" s="8"/>
      <c r="I81" s="9"/>
      <c r="J81" s="9"/>
      <c r="K81" s="9"/>
      <c r="L81" s="9"/>
      <c r="N81" s="10"/>
      <c r="O81" s="11"/>
      <c r="P81" s="13" t="str">
        <f>IFERROR(VLOOKUP(G81,Coordenadores!$A$1:$B$30,2,0),"")</f>
        <v/>
      </c>
      <c r="Q81" s="12" t="str">
        <f t="shared" si="2"/>
        <v/>
      </c>
    </row>
    <row r="82" spans="7:17" x14ac:dyDescent="0.2">
      <c r="G82" s="8"/>
      <c r="I82" s="9"/>
      <c r="J82" s="9"/>
      <c r="K82" s="9"/>
      <c r="L82" s="9"/>
      <c r="N82" s="10"/>
      <c r="O82" s="11"/>
      <c r="P82" s="13" t="str">
        <f>IFERROR(VLOOKUP(G82,Coordenadores!$A$1:$B$30,2,0),"")</f>
        <v/>
      </c>
      <c r="Q82" s="12" t="str">
        <f t="shared" si="2"/>
        <v/>
      </c>
    </row>
    <row r="83" spans="7:17" x14ac:dyDescent="0.2">
      <c r="G83" s="8"/>
      <c r="I83" s="9"/>
      <c r="J83" s="9"/>
      <c r="K83" s="9"/>
      <c r="L83" s="9"/>
      <c r="N83" s="10"/>
      <c r="O83" s="11"/>
      <c r="P83" s="13" t="str">
        <f>IFERROR(VLOOKUP(G83,Coordenadores!$A$1:$B$30,2,0),"")</f>
        <v/>
      </c>
      <c r="Q83" s="12" t="str">
        <f t="shared" si="2"/>
        <v/>
      </c>
    </row>
    <row r="84" spans="7:17" x14ac:dyDescent="0.2">
      <c r="G84" s="8"/>
      <c r="I84" s="9"/>
      <c r="J84" s="9"/>
      <c r="K84" s="9"/>
      <c r="L84" s="9"/>
      <c r="N84" s="10"/>
      <c r="O84" s="11"/>
      <c r="P84" s="13" t="str">
        <f>IFERROR(VLOOKUP(G84,Coordenadores!$A$1:$B$30,2,0),"")</f>
        <v/>
      </c>
      <c r="Q84" s="12" t="str">
        <f t="shared" si="2"/>
        <v/>
      </c>
    </row>
    <row r="85" spans="7:17" x14ac:dyDescent="0.2">
      <c r="G85" s="8"/>
      <c r="I85" s="9"/>
      <c r="J85" s="9"/>
      <c r="K85" s="9"/>
      <c r="L85" s="9"/>
      <c r="N85" s="10"/>
      <c r="O85" s="11"/>
      <c r="P85" s="13" t="str">
        <f>IFERROR(VLOOKUP(G85,Coordenadores!$A$1:$B$30,2,0),"")</f>
        <v/>
      </c>
      <c r="Q85" s="12" t="str">
        <f t="shared" si="2"/>
        <v/>
      </c>
    </row>
    <row r="86" spans="7:17" x14ac:dyDescent="0.2">
      <c r="G86" s="8"/>
      <c r="I86" s="9"/>
      <c r="J86" s="9"/>
      <c r="K86" s="9"/>
      <c r="L86" s="9"/>
      <c r="N86" s="10"/>
      <c r="O86" s="11"/>
      <c r="P86" s="13" t="str">
        <f>IFERROR(VLOOKUP(G86,Coordenadores!$A$1:$B$30,2,0),"")</f>
        <v/>
      </c>
      <c r="Q86" s="12" t="str">
        <f t="shared" si="2"/>
        <v/>
      </c>
    </row>
    <row r="87" spans="7:17" x14ac:dyDescent="0.2">
      <c r="G87" s="8"/>
      <c r="I87" s="9"/>
      <c r="J87" s="9"/>
      <c r="K87" s="9"/>
      <c r="L87" s="9"/>
      <c r="N87" s="10"/>
      <c r="O87" s="11"/>
      <c r="P87" s="13" t="str">
        <f>IFERROR(VLOOKUP(G87,Coordenadores!$A$1:$B$30,2,0),"")</f>
        <v/>
      </c>
      <c r="Q87" s="12" t="str">
        <f t="shared" si="2"/>
        <v/>
      </c>
    </row>
    <row r="88" spans="7:17" x14ac:dyDescent="0.2">
      <c r="G88" s="8"/>
      <c r="I88" s="9"/>
      <c r="J88" s="9"/>
      <c r="K88" s="9"/>
      <c r="L88" s="9"/>
      <c r="N88" s="10"/>
      <c r="O88" s="11"/>
      <c r="P88" s="13" t="str">
        <f>IFERROR(VLOOKUP(G88,Coordenadores!$A$1:$B$30,2,0),"")</f>
        <v/>
      </c>
      <c r="Q88" s="12" t="str">
        <f t="shared" si="2"/>
        <v/>
      </c>
    </row>
    <row r="89" spans="7:17" x14ac:dyDescent="0.2">
      <c r="G89" s="8"/>
      <c r="I89" s="9"/>
      <c r="J89" s="9"/>
      <c r="K89" s="9"/>
      <c r="L89" s="9"/>
      <c r="N89" s="10"/>
      <c r="O89" s="11"/>
      <c r="P89" s="13" t="str">
        <f>IFERROR(VLOOKUP(G89,Coordenadores!$A$1:$B$30,2,0),"")</f>
        <v/>
      </c>
      <c r="Q89" s="12" t="str">
        <f t="shared" si="2"/>
        <v/>
      </c>
    </row>
    <row r="90" spans="7:17" x14ac:dyDescent="0.2">
      <c r="G90" s="8"/>
      <c r="I90" s="9"/>
      <c r="J90" s="9"/>
      <c r="K90" s="9"/>
      <c r="L90" s="9"/>
      <c r="N90" s="10"/>
      <c r="O90" s="11"/>
      <c r="P90" s="13" t="str">
        <f>IFERROR(VLOOKUP(G90,Coordenadores!$A$1:$B$30,2,0),"")</f>
        <v/>
      </c>
      <c r="Q90" s="12" t="str">
        <f t="shared" si="2"/>
        <v/>
      </c>
    </row>
    <row r="91" spans="7:17" x14ac:dyDescent="0.2">
      <c r="G91" s="8"/>
      <c r="I91" s="9"/>
      <c r="J91" s="9"/>
      <c r="K91" s="9"/>
      <c r="L91" s="9"/>
      <c r="N91" s="10"/>
      <c r="O91" s="11"/>
      <c r="P91" s="13" t="str">
        <f>IFERROR(VLOOKUP(G91,Coordenadores!$A$1:$B$30,2,0),"")</f>
        <v/>
      </c>
      <c r="Q91" s="12" t="str">
        <f t="shared" si="2"/>
        <v/>
      </c>
    </row>
    <row r="92" spans="7:17" x14ac:dyDescent="0.2">
      <c r="G92" s="8"/>
      <c r="I92" s="9"/>
      <c r="J92" s="9"/>
      <c r="K92" s="9"/>
      <c r="L92" s="9"/>
      <c r="N92" s="10"/>
      <c r="O92" s="11"/>
      <c r="P92" s="13" t="str">
        <f>IFERROR(VLOOKUP(G92,Coordenadores!$A$1:$B$30,2,0),"")</f>
        <v/>
      </c>
      <c r="Q92" s="12" t="str">
        <f t="shared" si="2"/>
        <v/>
      </c>
    </row>
    <row r="93" spans="7:17" x14ac:dyDescent="0.2">
      <c r="G93" s="8"/>
      <c r="I93" s="9"/>
      <c r="J93" s="9"/>
      <c r="K93" s="9"/>
      <c r="L93" s="9"/>
      <c r="N93" s="10"/>
      <c r="O93" s="11"/>
      <c r="P93" s="13" t="str">
        <f>IFERROR(VLOOKUP(G93,Coordenadores!$A$1:$B$30,2,0),"")</f>
        <v/>
      </c>
      <c r="Q93" s="12" t="str">
        <f t="shared" si="2"/>
        <v/>
      </c>
    </row>
    <row r="94" spans="7:17" x14ac:dyDescent="0.2">
      <c r="G94" s="8"/>
      <c r="I94" s="9"/>
      <c r="J94" s="9"/>
      <c r="K94" s="9"/>
      <c r="L94" s="9"/>
      <c r="N94" s="10"/>
      <c r="O94" s="11"/>
      <c r="P94" s="13" t="str">
        <f>IFERROR(VLOOKUP(G94,Coordenadores!$A$1:$B$30,2,0),"")</f>
        <v/>
      </c>
      <c r="Q94" s="12" t="str">
        <f t="shared" si="2"/>
        <v/>
      </c>
    </row>
    <row r="95" spans="7:17" x14ac:dyDescent="0.2">
      <c r="G95" s="8"/>
      <c r="I95" s="9"/>
      <c r="J95" s="9"/>
      <c r="K95" s="9"/>
      <c r="L95" s="9"/>
      <c r="N95" s="10"/>
      <c r="O95" s="11"/>
      <c r="P95" s="13" t="str">
        <f>IFERROR(VLOOKUP(G95,Coordenadores!$A$1:$B$30,2,0),"")</f>
        <v/>
      </c>
      <c r="Q95" s="12" t="str">
        <f t="shared" si="2"/>
        <v/>
      </c>
    </row>
    <row r="96" spans="7:17" x14ac:dyDescent="0.2">
      <c r="G96" s="8"/>
      <c r="I96" s="9"/>
      <c r="J96" s="9"/>
      <c r="K96" s="9"/>
      <c r="L96" s="9"/>
      <c r="N96" s="10"/>
      <c r="O96" s="11"/>
      <c r="P96" s="13" t="str">
        <f>IFERROR(VLOOKUP(G96,Coordenadores!$A$1:$B$30,2,0),"")</f>
        <v/>
      </c>
      <c r="Q96" s="12" t="str">
        <f t="shared" si="2"/>
        <v/>
      </c>
    </row>
    <row r="97" spans="7:17" x14ac:dyDescent="0.2">
      <c r="G97" s="8"/>
      <c r="I97" s="9"/>
      <c r="J97" s="9"/>
      <c r="K97" s="9"/>
      <c r="L97" s="9"/>
      <c r="N97" s="10"/>
      <c r="O97" s="11"/>
      <c r="P97" s="13" t="str">
        <f>IFERROR(VLOOKUP(G97,Coordenadores!$A$1:$B$30,2,0),"")</f>
        <v/>
      </c>
      <c r="Q97" s="12" t="str">
        <f t="shared" si="2"/>
        <v/>
      </c>
    </row>
    <row r="98" spans="7:17" x14ac:dyDescent="0.2">
      <c r="G98" s="8"/>
      <c r="I98" s="9"/>
      <c r="J98" s="9"/>
      <c r="K98" s="9"/>
      <c r="L98" s="9"/>
      <c r="N98" s="10"/>
      <c r="O98" s="11"/>
      <c r="P98" s="13" t="str">
        <f>IFERROR(VLOOKUP(G98,Coordenadores!$A$1:$B$30,2,0),"")</f>
        <v/>
      </c>
      <c r="Q98" s="12" t="str">
        <f t="shared" si="2"/>
        <v/>
      </c>
    </row>
    <row r="99" spans="7:17" x14ac:dyDescent="0.2">
      <c r="G99" s="8"/>
      <c r="I99" s="9"/>
      <c r="J99" s="9"/>
      <c r="K99" s="9"/>
      <c r="L99" s="9"/>
      <c r="N99" s="10"/>
      <c r="O99" s="11"/>
      <c r="P99" s="13" t="str">
        <f>IFERROR(VLOOKUP(G99,Coordenadores!$A$1:$B$30,2,0),"")</f>
        <v/>
      </c>
      <c r="Q99" s="12" t="str">
        <f t="shared" si="2"/>
        <v/>
      </c>
    </row>
    <row r="100" spans="7:17" x14ac:dyDescent="0.2">
      <c r="G100" s="8"/>
      <c r="I100" s="9"/>
      <c r="J100" s="9"/>
      <c r="K100" s="9"/>
      <c r="L100" s="9"/>
      <c r="N100" s="10"/>
      <c r="O100" s="11"/>
      <c r="P100" s="13" t="str">
        <f>IFERROR(VLOOKUP(G100,Coordenadores!$A$1:$B$30,2,0),"")</f>
        <v/>
      </c>
      <c r="Q100" s="12" t="str">
        <f t="shared" si="2"/>
        <v/>
      </c>
    </row>
    <row r="101" spans="7:17" x14ac:dyDescent="0.2">
      <c r="G101" s="8"/>
      <c r="I101" s="9"/>
      <c r="J101" s="9"/>
      <c r="K101" s="9"/>
      <c r="L101" s="9"/>
      <c r="N101" s="10"/>
      <c r="O101" s="11"/>
      <c r="P101" s="13" t="str">
        <f>IFERROR(VLOOKUP(G101,Coordenadores!$A$1:$B$30,2,0),"")</f>
        <v/>
      </c>
      <c r="Q101" s="12" t="str">
        <f t="shared" si="2"/>
        <v/>
      </c>
    </row>
    <row r="102" spans="7:17" x14ac:dyDescent="0.2">
      <c r="G102" s="8"/>
      <c r="I102" s="9"/>
      <c r="J102" s="9"/>
      <c r="K102" s="9"/>
      <c r="L102" s="9"/>
      <c r="N102" s="10"/>
      <c r="O102" s="11"/>
      <c r="P102" s="13" t="str">
        <f>IFERROR(VLOOKUP(G102,Coordenadores!$A$1:$B$30,2,0),"")</f>
        <v/>
      </c>
      <c r="Q102" s="12" t="str">
        <f t="shared" si="2"/>
        <v/>
      </c>
    </row>
  </sheetData>
  <phoneticPr fontId="0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AADA7-364B-49F6-9B8F-23211AD59532}">
  <dimension ref="A1:G20"/>
  <sheetViews>
    <sheetView zoomScale="145" zoomScaleNormal="145" workbookViewId="0">
      <selection activeCell="A21" sqref="A21"/>
    </sheetView>
  </sheetViews>
  <sheetFormatPr defaultRowHeight="12.75" x14ac:dyDescent="0.2"/>
  <cols>
    <col min="1" max="1" width="22" style="4" customWidth="1"/>
    <col min="2" max="2" width="22" style="48" customWidth="1"/>
    <col min="3" max="4" width="9.140625" style="4"/>
    <col min="5" max="5" width="26.7109375" style="4" bestFit="1" customWidth="1"/>
    <col min="6" max="6" width="17.140625" style="48" bestFit="1" customWidth="1"/>
    <col min="7" max="7" width="50.85546875" style="4" bestFit="1" customWidth="1"/>
    <col min="8" max="16384" width="9.140625" style="4"/>
  </cols>
  <sheetData>
    <row r="1" spans="1:7" x14ac:dyDescent="0.2">
      <c r="A1" s="52" t="s">
        <v>283</v>
      </c>
      <c r="B1" s="52"/>
      <c r="C1" s="52"/>
      <c r="D1" s="52"/>
      <c r="E1" s="52" t="s">
        <v>281</v>
      </c>
      <c r="F1" s="52"/>
      <c r="G1" s="34" t="s">
        <v>282</v>
      </c>
    </row>
    <row r="2" spans="1:7" x14ac:dyDescent="0.2">
      <c r="A2" s="34" t="s">
        <v>276</v>
      </c>
      <c r="B2" s="46">
        <v>9783486.1799999997</v>
      </c>
      <c r="C2" s="37"/>
      <c r="D2" s="38"/>
      <c r="E2" s="34" t="s">
        <v>280</v>
      </c>
      <c r="F2" s="46">
        <f>B2*1.25</f>
        <v>12229357.725</v>
      </c>
      <c r="G2" s="39">
        <v>45975</v>
      </c>
    </row>
    <row r="3" spans="1:7" x14ac:dyDescent="0.2">
      <c r="A3" s="35" t="s">
        <v>277</v>
      </c>
      <c r="B3" s="47" t="e">
        <f>Dados!#REF!</f>
        <v>#REF!</v>
      </c>
      <c r="C3" s="40"/>
      <c r="D3" s="41" t="e">
        <f>B3/B2</f>
        <v>#REF!</v>
      </c>
    </row>
    <row r="4" spans="1:7" x14ac:dyDescent="0.2">
      <c r="A4" s="34" t="s">
        <v>278</v>
      </c>
      <c r="B4" s="46" t="e">
        <f>Dados!#REF!</f>
        <v>#REF!</v>
      </c>
      <c r="C4" s="37" t="e">
        <f>B4/B3</f>
        <v>#REF!</v>
      </c>
      <c r="D4" s="38"/>
    </row>
    <row r="5" spans="1:7" x14ac:dyDescent="0.2">
      <c r="A5" s="34" t="s">
        <v>279</v>
      </c>
      <c r="B5" s="46" t="e">
        <f>B3-B4</f>
        <v>#REF!</v>
      </c>
      <c r="C5" s="37" t="e">
        <f>B5/B3</f>
        <v>#REF!</v>
      </c>
      <c r="D5" s="38" t="e">
        <f>B5/B2</f>
        <v>#REF!</v>
      </c>
    </row>
    <row r="6" spans="1:7" x14ac:dyDescent="0.2">
      <c r="C6" s="42"/>
      <c r="D6" s="43"/>
    </row>
    <row r="7" spans="1:7" x14ac:dyDescent="0.2">
      <c r="C7" s="42"/>
      <c r="D7" s="43"/>
    </row>
    <row r="8" spans="1:7" x14ac:dyDescent="0.2">
      <c r="A8" s="52" t="s">
        <v>284</v>
      </c>
      <c r="B8" s="52"/>
      <c r="C8" s="52"/>
      <c r="D8" s="52"/>
      <c r="E8" s="53" t="s">
        <v>281</v>
      </c>
      <c r="F8" s="52"/>
      <c r="G8" s="34" t="s">
        <v>282</v>
      </c>
    </row>
    <row r="9" spans="1:7" x14ac:dyDescent="0.2">
      <c r="A9" s="34" t="s">
        <v>276</v>
      </c>
      <c r="B9" s="46">
        <v>4538707.6900000004</v>
      </c>
      <c r="C9" s="37"/>
      <c r="D9" s="34"/>
      <c r="E9" s="36" t="s">
        <v>280</v>
      </c>
      <c r="F9" s="46">
        <f>B9*1.25</f>
        <v>5673384.6125000007</v>
      </c>
      <c r="G9" s="34" t="s">
        <v>285</v>
      </c>
    </row>
    <row r="10" spans="1:7" x14ac:dyDescent="0.2">
      <c r="A10" s="34" t="s">
        <v>277</v>
      </c>
      <c r="B10" s="46">
        <v>0</v>
      </c>
      <c r="C10" s="34"/>
      <c r="D10" s="34"/>
    </row>
    <row r="13" spans="1:7" x14ac:dyDescent="0.2">
      <c r="A13" s="52" t="s">
        <v>286</v>
      </c>
      <c r="B13" s="52"/>
      <c r="C13" s="52"/>
      <c r="D13" s="52"/>
      <c r="E13" s="53" t="s">
        <v>281</v>
      </c>
      <c r="F13" s="52"/>
      <c r="G13" s="34" t="s">
        <v>282</v>
      </c>
    </row>
    <row r="14" spans="1:7" x14ac:dyDescent="0.2">
      <c r="A14" s="34" t="s">
        <v>276</v>
      </c>
      <c r="B14" s="46">
        <v>386790.42</v>
      </c>
      <c r="C14" s="37"/>
      <c r="D14" s="34"/>
      <c r="E14" s="36" t="s">
        <v>280</v>
      </c>
      <c r="F14" s="46"/>
      <c r="G14" s="39">
        <v>45992</v>
      </c>
    </row>
    <row r="15" spans="1:7" x14ac:dyDescent="0.2">
      <c r="A15" s="34" t="s">
        <v>277</v>
      </c>
      <c r="B15" s="46">
        <v>0</v>
      </c>
      <c r="C15" s="34"/>
      <c r="D15" s="34"/>
    </row>
    <row r="18" spans="1:6" x14ac:dyDescent="0.2">
      <c r="A18" s="44" t="s">
        <v>287</v>
      </c>
      <c r="B18" s="49">
        <f>B14+B9+B2</f>
        <v>14708984.289999999</v>
      </c>
      <c r="E18" s="45" t="s">
        <v>288</v>
      </c>
      <c r="F18" s="50">
        <f>F14+F9+F2</f>
        <v>17902742.337499999</v>
      </c>
    </row>
    <row r="20" spans="1:6" x14ac:dyDescent="0.2">
      <c r="A20" s="4" t="s">
        <v>289</v>
      </c>
    </row>
  </sheetData>
  <mergeCells count="6">
    <mergeCell ref="A1:D1"/>
    <mergeCell ref="E1:F1"/>
    <mergeCell ref="A8:D8"/>
    <mergeCell ref="E8:F8"/>
    <mergeCell ref="A13:D13"/>
    <mergeCell ref="E13:F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A3E5-0CF2-4762-BDA2-59DA98CF6D90}">
  <sheetPr codeName="Planilha4"/>
  <dimension ref="A1:B31"/>
  <sheetViews>
    <sheetView workbookViewId="0">
      <selection activeCell="B5" sqref="B5"/>
    </sheetView>
  </sheetViews>
  <sheetFormatPr defaultRowHeight="12.75" x14ac:dyDescent="0.2"/>
  <cols>
    <col min="1" max="1" width="6" bestFit="1" customWidth="1"/>
    <col min="2" max="2" width="40.85546875" bestFit="1" customWidth="1"/>
  </cols>
  <sheetData>
    <row r="1" spans="1:2" x14ac:dyDescent="0.2">
      <c r="A1" s="1">
        <v>29430</v>
      </c>
      <c r="B1" s="1" t="s">
        <v>10</v>
      </c>
    </row>
    <row r="2" spans="1:2" x14ac:dyDescent="0.2">
      <c r="A2" s="1">
        <v>21564</v>
      </c>
      <c r="B2" s="1" t="s">
        <v>254</v>
      </c>
    </row>
    <row r="3" spans="1:2" x14ac:dyDescent="0.2">
      <c r="A3" s="1">
        <v>23792</v>
      </c>
      <c r="B3" s="1" t="s">
        <v>255</v>
      </c>
    </row>
    <row r="4" spans="1:2" x14ac:dyDescent="0.2">
      <c r="A4" s="1">
        <v>29998</v>
      </c>
      <c r="B4" s="1" t="s">
        <v>256</v>
      </c>
    </row>
    <row r="5" spans="1:2" x14ac:dyDescent="0.2">
      <c r="A5" s="1">
        <v>25291</v>
      </c>
      <c r="B5" s="1" t="s">
        <v>11</v>
      </c>
    </row>
    <row r="6" spans="1:2" x14ac:dyDescent="0.2">
      <c r="A6" s="1">
        <v>24423</v>
      </c>
      <c r="B6" s="1" t="s">
        <v>16</v>
      </c>
    </row>
    <row r="7" spans="1:2" x14ac:dyDescent="0.2">
      <c r="A7" s="1">
        <v>30180</v>
      </c>
      <c r="B7" s="1" t="s">
        <v>257</v>
      </c>
    </row>
    <row r="8" spans="1:2" x14ac:dyDescent="0.2">
      <c r="A8" s="1">
        <v>21558</v>
      </c>
      <c r="B8" s="1" t="s">
        <v>258</v>
      </c>
    </row>
    <row r="9" spans="1:2" x14ac:dyDescent="0.2">
      <c r="A9" s="1">
        <v>30760</v>
      </c>
      <c r="B9" s="1" t="s">
        <v>12</v>
      </c>
    </row>
    <row r="10" spans="1:2" x14ac:dyDescent="0.2">
      <c r="A10" s="1">
        <v>25214</v>
      </c>
      <c r="B10" s="1" t="s">
        <v>259</v>
      </c>
    </row>
    <row r="11" spans="1:2" x14ac:dyDescent="0.2">
      <c r="A11">
        <v>23217</v>
      </c>
      <c r="B11" s="1" t="s">
        <v>13</v>
      </c>
    </row>
    <row r="12" spans="1:2" x14ac:dyDescent="0.2">
      <c r="A12" s="1">
        <v>25320</v>
      </c>
      <c r="B12" s="1" t="s">
        <v>15</v>
      </c>
    </row>
    <row r="13" spans="1:2" x14ac:dyDescent="0.2">
      <c r="A13" s="1">
        <v>21561</v>
      </c>
      <c r="B13" s="1" t="s">
        <v>260</v>
      </c>
    </row>
    <row r="14" spans="1:2" x14ac:dyDescent="0.2">
      <c r="A14" s="1">
        <v>29950</v>
      </c>
      <c r="B14" s="1" t="s">
        <v>263</v>
      </c>
    </row>
    <row r="15" spans="1:2" x14ac:dyDescent="0.2">
      <c r="A15" s="1"/>
      <c r="B15" s="1"/>
    </row>
    <row r="16" spans="1:2" x14ac:dyDescent="0.2">
      <c r="A16" s="1"/>
      <c r="B16" s="1"/>
    </row>
    <row r="17" spans="1:2" x14ac:dyDescent="0.2">
      <c r="A17" s="1"/>
      <c r="B17" s="1"/>
    </row>
    <row r="18" spans="1:2" x14ac:dyDescent="0.2">
      <c r="A18" s="1"/>
      <c r="B18" s="1"/>
    </row>
    <row r="19" spans="1:2" x14ac:dyDescent="0.2">
      <c r="A19" s="1"/>
      <c r="B19" s="1"/>
    </row>
    <row r="20" spans="1:2" x14ac:dyDescent="0.2">
      <c r="A20" s="1"/>
      <c r="B20" s="1"/>
    </row>
    <row r="21" spans="1:2" x14ac:dyDescent="0.2">
      <c r="A21" s="1"/>
      <c r="B21" s="1"/>
    </row>
    <row r="22" spans="1:2" x14ac:dyDescent="0.2">
      <c r="A22" s="1"/>
      <c r="B22" s="1"/>
    </row>
    <row r="23" spans="1:2" x14ac:dyDescent="0.2">
      <c r="A23" s="1"/>
      <c r="B23" s="1"/>
    </row>
    <row r="24" spans="1:2" x14ac:dyDescent="0.2">
      <c r="A24" s="1"/>
      <c r="B24" s="1"/>
    </row>
    <row r="25" spans="1:2" x14ac:dyDescent="0.2">
      <c r="A25" s="1"/>
      <c r="B25" s="1"/>
    </row>
    <row r="26" spans="1:2" x14ac:dyDescent="0.2">
      <c r="A26" s="1"/>
      <c r="B26" s="1"/>
    </row>
    <row r="27" spans="1:2" x14ac:dyDescent="0.2">
      <c r="A27" s="2"/>
      <c r="B27" s="2"/>
    </row>
    <row r="28" spans="1:2" x14ac:dyDescent="0.2">
      <c r="A28" s="2"/>
      <c r="B28" s="2"/>
    </row>
    <row r="29" spans="1:2" x14ac:dyDescent="0.2">
      <c r="A29" s="2"/>
      <c r="B29" s="2"/>
    </row>
    <row r="30" spans="1:2" x14ac:dyDescent="0.2">
      <c r="A30" s="2"/>
      <c r="B30" s="2"/>
    </row>
    <row r="31" spans="1:2" x14ac:dyDescent="0.2">
      <c r="A31" s="3" t="s">
        <v>14</v>
      </c>
      <c r="B31" s="3" t="s">
        <v>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Planilha1</vt:lpstr>
      <vt:lpstr>Coordenadores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Arthur Lopes</cp:lastModifiedBy>
  <cp:revision>1</cp:revision>
  <dcterms:created xsi:type="dcterms:W3CDTF">2024-10-17T19:29:45Z</dcterms:created>
  <dcterms:modified xsi:type="dcterms:W3CDTF">2024-11-27T19:11:27Z</dcterms:modified>
  <cp:category/>
</cp:coreProperties>
</file>