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first-life\Desktop\"/>
    </mc:Choice>
  </mc:AlternateContent>
  <bookViews>
    <workbookView xWindow="-105" yWindow="-105" windowWidth="23250" windowHeight="12570" firstSheet="1" activeTab="4"/>
  </bookViews>
  <sheets>
    <sheet name="calc - Individual" sheetId="1" r:id="rId1"/>
    <sheet name="factors" sheetId="2" r:id="rId2"/>
    <sheet name="Sheet1" sheetId="4" r:id="rId3"/>
    <sheet name="backlog_shoulds" sheetId="3" r:id="rId4"/>
    <sheet name="Sheet2" sheetId="5" r:id="rId5"/>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4" i="2" l="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63" i="2"/>
  <c r="D14" i="2" l="1"/>
  <c r="D58" i="2" l="1"/>
  <c r="D56" i="2" l="1"/>
  <c r="D54" i="2"/>
  <c r="D52" i="2"/>
  <c r="D50" i="2"/>
  <c r="C32" i="1" l="1"/>
  <c r="C31" i="1"/>
  <c r="E30" i="1"/>
  <c r="F30" i="1" s="1"/>
  <c r="F32" i="1" s="1"/>
  <c r="E29" i="1"/>
  <c r="F29" i="1" s="1"/>
  <c r="F31" i="1" s="1"/>
  <c r="E12" i="1"/>
  <c r="F12" i="1" s="1"/>
  <c r="F6" i="3"/>
  <c r="B14" i="3" s="1"/>
  <c r="B15" i="3" s="1"/>
  <c r="D74" i="2"/>
  <c r="D73" i="2"/>
  <c r="D72" i="2"/>
  <c r="D71" i="2"/>
  <c r="D70" i="2"/>
  <c r="D69" i="2"/>
  <c r="F15" i="1" s="1"/>
  <c r="D68" i="2"/>
  <c r="D47" i="2"/>
  <c r="F18" i="1" s="1"/>
  <c r="D35" i="2"/>
  <c r="D42" i="2" s="1"/>
  <c r="D30" i="2"/>
  <c r="E25" i="1" s="1"/>
  <c r="F25" i="1" s="1"/>
  <c r="D26" i="2"/>
  <c r="E24" i="1" s="1"/>
  <c r="F24" i="1" s="1"/>
  <c r="D22" i="2"/>
  <c r="E23" i="1" s="1"/>
  <c r="F23" i="1" s="1"/>
  <c r="D18" i="2"/>
  <c r="E22" i="1" s="1"/>
  <c r="F22" i="1" s="1"/>
  <c r="E21" i="1"/>
  <c r="F21" i="1" s="1"/>
  <c r="D41" i="2" l="1"/>
  <c r="D43" i="2"/>
  <c r="D7" i="2"/>
  <c r="D9" i="2" s="1"/>
  <c r="F11" i="1" s="1"/>
  <c r="D40" i="2"/>
  <c r="F8" i="1" l="1"/>
  <c r="F36" i="1" s="1"/>
</calcChain>
</file>

<file path=xl/sharedStrings.xml><?xml version="1.0" encoding="utf-8"?>
<sst xmlns="http://schemas.openxmlformats.org/spreadsheetml/2006/main" count="470" uniqueCount="203">
  <si>
    <t>researched, compiled, created, calculated by: Amy Leung</t>
  </si>
  <si>
    <t>in general: we use an individuals usage * emission factor  =  this calculates the CO2 emission</t>
  </si>
  <si>
    <r>
      <t xml:space="preserve">PLACEHOLDER
make it so that it can also calc. for companies.
make a drop down for type of vehicle(SUV, sedan, truck, morotcycle, bike)
NEXT SEM: MAKE SURE ALL OF THE DATA IS THE MOST ACCURATE (TAKE GOV UPDATED LATEST)
</t>
    </r>
    <r>
      <rPr>
        <i/>
        <u/>
        <sz val="11"/>
        <color rgb="FF000000"/>
        <rFont val="Liberation Sans"/>
        <family val="2"/>
      </rPr>
      <t>make sure a normal person can understand how to use this</t>
    </r>
  </si>
  <si>
    <t>What do you live in?</t>
  </si>
  <si>
    <r>
      <t>CO</t>
    </r>
    <r>
      <rPr>
        <vertAlign val="subscript"/>
        <sz val="11"/>
        <color rgb="FF000000"/>
        <rFont val="Liberation Sans"/>
        <family val="2"/>
      </rPr>
      <t xml:space="preserve">2 </t>
    </r>
    <r>
      <rPr>
        <sz val="11"/>
        <color rgb="FF000000"/>
        <rFont val="Liberation Sans"/>
        <family val="2"/>
      </rPr>
      <t>emissions</t>
    </r>
  </si>
  <si>
    <r>
      <t>t CO</t>
    </r>
    <r>
      <rPr>
        <vertAlign val="subscript"/>
        <sz val="11"/>
        <color rgb="FF000000"/>
        <rFont val="Liberation Sans"/>
        <family val="2"/>
      </rPr>
      <t>2</t>
    </r>
    <r>
      <rPr>
        <sz val="11"/>
        <color rgb="FF000000"/>
        <rFont val="Liberation Sans"/>
        <family val="2"/>
      </rPr>
      <t>e</t>
    </r>
  </si>
  <si>
    <t>Does your dwelling have electricity?</t>
  </si>
  <si>
    <t>input here</t>
  </si>
  <si>
    <t>monthly</t>
  </si>
  <si>
    <t>how much do you use per month?</t>
  </si>
  <si>
    <t>kwh</t>
  </si>
  <si>
    <t>Diet</t>
  </si>
  <si>
    <t>Waste</t>
  </si>
  <si>
    <t>average waste generated per person</t>
  </si>
  <si>
    <t>How do you heat your home?</t>
  </si>
  <si>
    <t>yearly</t>
  </si>
  <si>
    <t>Natural Gas  (monthly)</t>
  </si>
  <si>
    <t>GJ</t>
  </si>
  <si>
    <t>Biomass (wood)  (monthly)</t>
  </si>
  <si>
    <t>kg</t>
  </si>
  <si>
    <t>Coal  (monthly)</t>
  </si>
  <si>
    <t>Propane  (monthly)</t>
  </si>
  <si>
    <t>litres</t>
  </si>
  <si>
    <t>Liquified Petroleum Gas  (monthly)</t>
  </si>
  <si>
    <t>Vehicle</t>
  </si>
  <si>
    <t>input monthly total</t>
  </si>
  <si>
    <t>Fuel Usage: Gasoline</t>
  </si>
  <si>
    <t>Litres</t>
  </si>
  <si>
    <t>Fuel Usage: Diesel</t>
  </si>
  <si>
    <t>Average fuel consumption for car Gasoline</t>
  </si>
  <si>
    <t>Average fuel consumption for car Diesel</t>
  </si>
  <si>
    <t>Total</t>
  </si>
  <si>
    <t>Emission Type</t>
  </si>
  <si>
    <t>Description of factor</t>
  </si>
  <si>
    <t>Emission Factor</t>
  </si>
  <si>
    <t>Source</t>
  </si>
  <si>
    <t>value</t>
  </si>
  <si>
    <t>unit</t>
  </si>
  <si>
    <t>This has been published to the unfccc
http://www.publications.gc.ca/site/eng/9.506002/publication.html</t>
  </si>
  <si>
    <t>Electricity</t>
  </si>
  <si>
    <t>electricity generation emission</t>
  </si>
  <si>
    <r>
      <t>Mt CO</t>
    </r>
    <r>
      <rPr>
        <vertAlign val="subscript"/>
        <sz val="12"/>
        <color rgb="FF000000"/>
        <rFont val="Calibri"/>
        <family val="2"/>
      </rPr>
      <t>2</t>
    </r>
    <r>
      <rPr>
        <sz val="12"/>
        <color rgb="FF000000"/>
        <rFont val="Calibri"/>
        <family val="2"/>
      </rPr>
      <t>e</t>
    </r>
  </si>
  <si>
    <t>https://www.cer-rec.gc.ca/en/data-analysis/energy-commodities/electricity/report/2017-canadian-renewable-power/canadas-renewable-power-landscape-2017-energy-market-analysis-ghg-emission.html#:~:text=In%202015%2C%20Canada%20emitted%20722,10.9%25%20came%20from%20electricity%20generation.</t>
  </si>
  <si>
    <r>
      <rPr>
        <sz val="10"/>
        <color rgb="FF000000"/>
        <rFont val="Liberation Sans"/>
        <family val="2"/>
      </rPr>
      <t>R</t>
    </r>
    <r>
      <rPr>
        <sz val="12"/>
        <color rgb="FF000000"/>
        <rFont val="Calibri"/>
        <family val="2"/>
      </rPr>
      <t>esidential Electric Emission</t>
    </r>
  </si>
  <si>
    <t>https://oee.nrcan.gc.ca/corporate/statistics/neud/dpa/showTable.cfm?type=CP&amp;sector=res&amp;juris=ca&amp;rn=1&amp;page=0</t>
  </si>
  <si>
    <r>
      <rPr>
        <sz val="10"/>
        <color rgb="FF000000"/>
        <rFont val="Liberation Sans"/>
        <family val="2"/>
      </rPr>
      <t>Residential Electric Emission</t>
    </r>
    <r>
      <rPr>
        <sz val="12"/>
        <color rgb="FF000000"/>
        <rFont val="Calibri"/>
        <family val="2"/>
      </rPr>
      <t xml:space="preserve"> – household</t>
    </r>
  </si>
  <si>
    <r>
      <t>t CO</t>
    </r>
    <r>
      <rPr>
        <vertAlign val="subscript"/>
        <sz val="12"/>
        <color rgb="FF000000"/>
        <rFont val="Calibri"/>
        <family val="2"/>
      </rPr>
      <t>2</t>
    </r>
    <r>
      <rPr>
        <sz val="12"/>
        <color rgb="FF000000"/>
        <rFont val="Calibri"/>
        <family val="2"/>
      </rPr>
      <t>e /household</t>
    </r>
  </si>
  <si>
    <t>calculation</t>
  </si>
  <si>
    <t>Electric Emission Factor</t>
  </si>
  <si>
    <r>
      <t>kg CO</t>
    </r>
    <r>
      <rPr>
        <vertAlign val="subscript"/>
        <sz val="12"/>
        <color rgb="FF000000"/>
        <rFont val="Browallia New"/>
        <family val="2"/>
        <charset val="222"/>
      </rPr>
      <t>2</t>
    </r>
    <r>
      <rPr>
        <sz val="12"/>
        <color rgb="FF000000"/>
        <rFont val="Calibri"/>
        <family val="2"/>
      </rPr>
      <t>e/kWh</t>
    </r>
  </si>
  <si>
    <t>https://ecometrica.com/assets/Electricity-specific-emission-factors-for-grid-electricity.pdf</t>
  </si>
  <si>
    <t>yes</t>
  </si>
  <si>
    <t>for the calc</t>
  </si>
  <si>
    <t>no</t>
  </si>
  <si>
    <t>Natural Gas</t>
  </si>
  <si>
    <t>Natural gas emission factor</t>
  </si>
  <si>
    <r>
      <rPr>
        <sz val="10"/>
        <color rgb="FF000000"/>
        <rFont val="Liberation Sans"/>
        <family val="2"/>
      </rPr>
      <t>g(CO</t>
    </r>
    <r>
      <rPr>
        <vertAlign val="subscript"/>
        <sz val="10"/>
        <color rgb="FF000000"/>
        <rFont val="Liberation Sans"/>
        <family val="2"/>
      </rPr>
      <t>2</t>
    </r>
    <r>
      <rPr>
        <sz val="10"/>
        <color rgb="FF000000"/>
        <rFont val="Liberation Sans"/>
        <family val="2"/>
      </rPr>
      <t>e)</t>
    </r>
    <r>
      <rPr>
        <sz val="12"/>
        <color rgb="FF000000"/>
        <rFont val="Calibri"/>
        <family val="2"/>
      </rPr>
      <t>/MJ</t>
    </r>
  </si>
  <si>
    <r>
      <rPr>
        <i/>
        <sz val="11"/>
        <color rgb="FF000000"/>
        <rFont val="Liberation Sans"/>
        <family val="2"/>
      </rPr>
      <t>(see table A.6)</t>
    </r>
    <r>
      <rPr>
        <i/>
        <sz val="11"/>
        <color rgb="FF000000"/>
        <rFont val="Liberation Sans"/>
        <family val="2"/>
      </rPr>
      <t xml:space="preserve">
</t>
    </r>
    <r>
      <rPr>
        <sz val="12"/>
        <color rgb="FF000000"/>
        <rFont val="Calibri"/>
        <family val="2"/>
      </rPr>
      <t>https://www.canada.ca/en/environment-climate-change/services/climate-change/publications/emission-trends-2014/annex-2.html</t>
    </r>
  </si>
  <si>
    <r>
      <t>kg(CO</t>
    </r>
    <r>
      <rPr>
        <vertAlign val="subscript"/>
        <sz val="12"/>
        <color rgb="FF000000"/>
        <rFont val="Calibri"/>
        <family val="2"/>
      </rPr>
      <t>2</t>
    </r>
    <r>
      <rPr>
        <sz val="12"/>
        <color rgb="FF000000"/>
        <rFont val="Calibri"/>
        <family val="2"/>
      </rPr>
      <t>e)/GJ</t>
    </r>
  </si>
  <si>
    <t>Biomass (wood)</t>
  </si>
  <si>
    <t>Biomass Emission factor</t>
  </si>
  <si>
    <t>Coal</t>
  </si>
  <si>
    <t>Coal Emission Factor</t>
  </si>
  <si>
    <t>Propane</t>
  </si>
  <si>
    <t>Propane Emission factor</t>
  </si>
  <si>
    <r>
      <rPr>
        <i/>
        <sz val="11"/>
        <color rgb="FF000000"/>
        <rFont val="Liberation Sans"/>
        <family val="2"/>
      </rPr>
      <t>(see Table A6.2–9)</t>
    </r>
    <r>
      <rPr>
        <i/>
        <sz val="11"/>
        <color rgb="FF000000"/>
        <rFont val="Liberation Sans"/>
        <family val="2"/>
      </rPr>
      <t xml:space="preserve">
</t>
    </r>
    <r>
      <rPr>
        <sz val="12"/>
        <color rgb="FF000000"/>
        <rFont val="Calibri"/>
        <family val="2"/>
      </rPr>
      <t>http://donnees.ec.gc.ca/data/substances/monitor/canada-s-official-greenhouse-gas-inventory/Emission_Factors.pdf</t>
    </r>
  </si>
  <si>
    <r>
      <t>kg(CO</t>
    </r>
    <r>
      <rPr>
        <vertAlign val="subscript"/>
        <sz val="12"/>
        <color rgb="FF000000"/>
        <rFont val="Calibri"/>
        <family val="2"/>
      </rPr>
      <t>2</t>
    </r>
    <r>
      <rPr>
        <sz val="12"/>
        <color rgb="FF000000"/>
        <rFont val="Calibri"/>
        <family val="2"/>
      </rPr>
      <t>e)/L</t>
    </r>
  </si>
  <si>
    <t>Liquified Petroleum Gas</t>
  </si>
  <si>
    <t>Petroleum Gas Emission Factor</t>
  </si>
  <si>
    <t>Building Type</t>
  </si>
  <si>
    <t>https://oee.nrcan.gc.ca/corporate/statistics/neud/dpa/showTable.cfm?type=CP&amp;sector=res&amp;juris=ca&amp;rn=15&amp;page=0</t>
  </si>
  <si>
    <t>Household</t>
  </si>
  <si>
    <t>thousands</t>
  </si>
  <si>
    <t>individual</t>
  </si>
  <si>
    <t>Single Detached</t>
  </si>
  <si>
    <t>Single Attached</t>
  </si>
  <si>
    <t>Apartments</t>
  </si>
  <si>
    <t>Mobile Homes</t>
  </si>
  <si>
    <t>Single Detached – household</t>
  </si>
  <si>
    <r>
      <t>t CO</t>
    </r>
    <r>
      <rPr>
        <vertAlign val="subscript"/>
        <sz val="12"/>
        <color rgb="FF000000"/>
        <rFont val="Calibri"/>
        <family val="2"/>
      </rPr>
      <t>2</t>
    </r>
    <r>
      <rPr>
        <sz val="12"/>
        <color rgb="FF000000"/>
        <rFont val="Calibri"/>
        <family val="2"/>
      </rPr>
      <t>e</t>
    </r>
  </si>
  <si>
    <t>Single Attached – household</t>
  </si>
  <si>
    <t>Apartments – household</t>
  </si>
  <si>
    <t>Mobile homes – household</t>
  </si>
  <si>
    <t>Waste Emission Factor Total</t>
  </si>
  <si>
    <t>Waste Emission Factor – average</t>
  </si>
  <si>
    <t>Food</t>
  </si>
  <si>
    <r>
      <rPr>
        <i/>
        <sz val="11"/>
        <color rgb="FF000000"/>
        <rFont val="Liberation Sans"/>
        <family val="2"/>
      </rPr>
      <t>(see table 2)</t>
    </r>
    <r>
      <rPr>
        <i/>
        <sz val="11"/>
        <color rgb="FF000000"/>
        <rFont val="Liberation Sans"/>
        <family val="2"/>
      </rPr>
      <t xml:space="preserve">
</t>
    </r>
    <r>
      <rPr>
        <sz val="12"/>
        <color rgb="FF000000"/>
        <rFont val="Calibri"/>
        <family val="2"/>
      </rPr>
      <t>https://www.researchgate.net/publication/317574326_Carbon_footprint_of_dietary_patterns_in_Ontario_Canada_A_case_study_based_on_actual_food_consumption</t>
    </r>
  </si>
  <si>
    <t>Vegan</t>
  </si>
  <si>
    <r>
      <t>kg CO</t>
    </r>
    <r>
      <rPr>
        <vertAlign val="subscript"/>
        <sz val="12"/>
        <color rgb="FF000000"/>
        <rFont val="Browallia New"/>
        <family val="2"/>
        <charset val="222"/>
      </rPr>
      <t>2</t>
    </r>
    <r>
      <rPr>
        <sz val="12"/>
        <color rgb="FF000000"/>
        <rFont val="Calibri"/>
        <family val="2"/>
      </rPr>
      <t>e</t>
    </r>
  </si>
  <si>
    <t>Vegetarian</t>
  </si>
  <si>
    <t>Pescatarian</t>
  </si>
  <si>
    <t>No Read Meat</t>
  </si>
  <si>
    <t>No Pork</t>
  </si>
  <si>
    <t>No Beef</t>
  </si>
  <si>
    <t>Omnivorous</t>
  </si>
  <si>
    <t>gasoline</t>
  </si>
  <si>
    <t>Gasoline emission factor</t>
  </si>
  <si>
    <t>kilograms of CO2 emitted per litre</t>
  </si>
  <si>
    <t>https://www.nrcan.gc.ca/sites/www.nrcan.gc.ca/files/oee/pdf/transportation/fuel-efficient-technologies/autosmart_factsheet_6_e.pdf</t>
  </si>
  <si>
    <t>diesel</t>
  </si>
  <si>
    <t>Diesel Emission factor</t>
  </si>
  <si>
    <t>Average Vehicle Fuel Consumption</t>
  </si>
  <si>
    <t>L/100km</t>
  </si>
  <si>
    <t>Average km travelled per year</t>
  </si>
  <si>
    <t>km per year</t>
  </si>
  <si>
    <t>make a drop down menu for averages of different types of cars. Makes sure you account for hypothetical depreciation of fuel consumption by age
placeholder: make vehicle types(truck, suv, sedan, motorcycle)</t>
  </si>
  <si>
    <t>constants</t>
  </si>
  <si>
    <t>Population 2018</t>
  </si>
  <si>
    <t>https://www150.statcan.gc.ca/n1/pub/12-581-x/2019001/pop-eng.htm</t>
  </si>
  <si>
    <t>Measurements</t>
  </si>
  <si>
    <t>Megatonne -&gt; tonnes</t>
  </si>
  <si>
    <t>Kg -&gt; tonnes</t>
  </si>
  <si>
    <t>PJ -&gt; GJ</t>
  </si>
  <si>
    <t>GJ -&gt; kWh</t>
  </si>
  <si>
    <t>PJ -&gt; kWh</t>
  </si>
  <si>
    <t xml:space="preserve">Note: 3.6 MJ = megajoule(s) == 1 kW·h = kilowatt-hour(s), thus 1 g/MJ = 3.6 g/kW·h.
</t>
  </si>
  <si>
    <r>
      <t xml:space="preserve">to calculate the </t>
    </r>
    <r>
      <rPr>
        <i/>
        <sz val="11"/>
        <color rgb="FF000000"/>
        <rFont val="Liberation Sans"/>
        <family val="2"/>
      </rPr>
      <t>average</t>
    </r>
    <r>
      <rPr>
        <b/>
        <sz val="12"/>
        <color rgb="FF000000"/>
        <rFont val="Calibri Light"/>
        <family val="2"/>
      </rPr>
      <t xml:space="preserve"> canadian greenhouse gas emissions in its CO2e</t>
    </r>
  </si>
  <si>
    <t>https://www.canada.ca/en/environment-climate-change/services/climate-change/greenhouse-gas-emissions/sources-sinks-executive-summary-2020.html</t>
  </si>
  <si>
    <t>In 2018 the amount of CO2 emissions</t>
  </si>
  <si>
    <t>total GHG</t>
  </si>
  <si>
    <t>729mT of CO2</t>
  </si>
  <si>
    <t>*</t>
  </si>
  <si>
    <t>=</t>
  </si>
  <si>
    <t>tonnes</t>
  </si>
  <si>
    <t>In 2018 the population of the country</t>
  </si>
  <si>
    <t>PLACEHOLDER</t>
  </si>
  <si>
    <t>MAKE VALUES FOR COMPANIES SHOULD BE SIMILAR TO THE DOCS.
ALSO USE THE GOV.CA WEBSITE TO FIND SPECIFIC PARAMETERS FOR COMPANIES</t>
  </si>
  <si>
    <t>SUV</t>
  </si>
  <si>
    <t>Compact</t>
  </si>
  <si>
    <t>g(CO2e)/km</t>
  </si>
  <si>
    <t>fuel consumption</t>
  </si>
  <si>
    <t>Jeep Wrangler (2007) - gasoline emission factor</t>
  </si>
  <si>
    <t>Lincoln Navigator (2011) - diesel emission factor</t>
  </si>
  <si>
    <t>Hyundai Santa Fe (2014) - gasoline emission factor</t>
  </si>
  <si>
    <t>Toyota Corolla (2008) - gasoline emission factor</t>
  </si>
  <si>
    <t>Honda Civic (2015) - Gasoline Emission Factor</t>
  </si>
  <si>
    <t>Honda Civic (2014) - Gasoline Emission Factor</t>
  </si>
  <si>
    <t>Truck</t>
  </si>
  <si>
    <t>Ford F150 (2005) - Gasoline Emission Factor</t>
  </si>
  <si>
    <t>Chevrolet Silverado (2010) - Gasoline Emission Factor</t>
  </si>
  <si>
    <t>Ram 1500 4x4 (2018) - Gasoline Emission Factor</t>
  </si>
  <si>
    <t>Station Wagon</t>
  </si>
  <si>
    <t>Subaru Legacy AWD wagon (1998) - Gasoline Emission Factor</t>
  </si>
  <si>
    <t>Volvo v70 (2004) - Gasoline Emission Factor</t>
  </si>
  <si>
    <t xml:space="preserve">https://www.njc-cnm.gc.ca/s3/d711/en </t>
  </si>
  <si>
    <t xml:space="preserve">https://www.cer-rec.gc.ca/en/data-analysis/energy-markets/market-snapshots/2019/market-snapshot-how-does-canada-rank-in-terms-vehicle-fuel-economy.html#:~:text=In%202017%2C%20Canada's%20average,kilometres%20(L%2F100km).&amp;text=In%20comparison%2C%20fuel%20consumption%20averaged,4.9%20L%2F100km%20in%20Portugal. </t>
  </si>
  <si>
    <t xml:space="preserve">https://www.nrcan.gc.ca/sites/www.nrcan.gc.ca/files/oee/pdf/transportation/fuel-efficient-technologies/autosmart_factsheet_6_e.pdf </t>
  </si>
  <si>
    <r>
      <rPr>
        <i/>
        <sz val="11"/>
        <color rgb="FF000000"/>
        <rFont val="Liberation Sans"/>
        <family val="2"/>
      </rPr>
      <t xml:space="preserve">(see table A.6)
</t>
    </r>
    <r>
      <rPr>
        <sz val="12"/>
        <color rgb="FF000000"/>
        <rFont val="Calibri"/>
        <family val="2"/>
      </rPr>
      <t xml:space="preserve">https://www.canada.ca/en/environment-climate-change/services/climate-change/publications/emission-trends-2014/annex-2.html </t>
    </r>
  </si>
  <si>
    <t>tool to find the vehicle ratings:
https://fcr-ccc.nrcan-rncan.gc.ca/en
additional readings:
https://www.canada.ca/en/environment-climate-change/services/canadian-environmental-protection-act-registry/greenhouse-gas-emissions-performance-2017.html
https://www.canada.ca/en/environment-climate-change/services/canadian-environmental-protection-act-registry/greenhouse-gas-emissions-performance-2018.html
https://oee.nrcan.gc.ca/corporate/statistics/neud/dpa/showTable.cfm?type=AN&amp;sector=aaa&amp;juris=00&amp;rn=5&amp;page=4</t>
  </si>
  <si>
    <t>two-seater</t>
  </si>
  <si>
    <t>Cadillac XLR (2004) - Gasoline Emission Factor</t>
  </si>
  <si>
    <t>smart fortwo electric drive coupe (2005) - Diesel Emission Factor</t>
  </si>
  <si>
    <t>Honda CR-Z (2012) - Gasoline Emission Factor</t>
  </si>
  <si>
    <t>Pontiac Vibe (2009) - Gasoline Emission Factor</t>
  </si>
  <si>
    <t>Sub-Compact</t>
  </si>
  <si>
    <t>Geo Metro (1997) - gasoline emission factor</t>
  </si>
  <si>
    <t>Nissan Altima Coupe (2012) - gasoline emission factor</t>
  </si>
  <si>
    <t>volkswagen Beetle (2012) - gasoline emission factor</t>
  </si>
  <si>
    <t>Mid-size</t>
  </si>
  <si>
    <t>Toyota Prius (2014) - gasoline emission factor</t>
  </si>
  <si>
    <t>Mercury Cougar (1996) - gasoline emission factor</t>
  </si>
  <si>
    <t>Full-size</t>
  </si>
  <si>
    <t>Dodge Charger (2013) - Gasoline Emission Factor</t>
  </si>
  <si>
    <t>Chrysler 300 (2013) - Gasoline Emission Factor</t>
  </si>
  <si>
    <t>Buick Lucerne (2011) - Gasoline Emission Factor</t>
  </si>
  <si>
    <t>Minivan</t>
  </si>
  <si>
    <t>Van</t>
  </si>
  <si>
    <t>Dodge Grand Caravan (2009) - Gasoline Emission Factor</t>
  </si>
  <si>
    <t>Saturn Relay (2007) - Gasoline Emission Factor</t>
  </si>
  <si>
    <t>Kia Sedona SX (2016) - Gasoline Emission Factor</t>
  </si>
  <si>
    <t>GMC Savana Cargo (2007) - Gasoline Emission Factor</t>
  </si>
  <si>
    <t xml:space="preserve"> Lincoln MKT Livery (2015) - Gasoline Emission Factor</t>
  </si>
  <si>
    <t>Mercedes-Benz Metris Cargo Van (2021) - Diesel Emission Factor</t>
  </si>
  <si>
    <t>What vehicle do you drive?</t>
  </si>
  <si>
    <t>How much of your waste is recycled?</t>
  </si>
  <si>
    <r>
      <rPr>
        <i/>
        <strike/>
        <sz val="11"/>
        <color rgb="FF000000"/>
        <rFont val="Liberation Sans"/>
        <family val="2"/>
      </rPr>
      <t xml:space="preserve">(table ES-2) (DEAD)
</t>
    </r>
    <r>
      <rPr>
        <i/>
        <strike/>
        <sz val="12"/>
        <color rgb="FF000000"/>
        <rFont val="Calibri"/>
        <family val="2"/>
      </rPr>
      <t>https://www.canada.ca/en/environment-climate-change/services/climate-change/greenhouse-gas-emissions/sources-sinks-executive-summary-2020.html</t>
    </r>
    <r>
      <rPr>
        <i/>
        <sz val="12"/>
        <color rgb="FF000000"/>
        <rFont val="Calibri"/>
        <family val="2"/>
      </rPr>
      <t xml:space="preserve">
(table  ES–2)
https://www.canada.ca/en/environment-climate-change/services/climate-change/greenhouse-gas-emissions/sources-sinks-executive-summary-2021.html</t>
    </r>
  </si>
  <si>
    <t>Solid Waste Disposal (landfill)</t>
  </si>
  <si>
    <t>Biological Treatment of solid waste</t>
  </si>
  <si>
    <t>wastewater treatment and discharge</t>
  </si>
  <si>
    <t>incineration and open burning of waste</t>
  </si>
  <si>
    <t>industrial wood waste landfill</t>
  </si>
  <si>
    <t>Solid Waste Disposal (landfill) – average</t>
  </si>
  <si>
    <t>Biological Treatment of solid waste - average</t>
  </si>
  <si>
    <t>wastewater treatment and discharge - average</t>
  </si>
  <si>
    <t>incineration and open burning of waste - average</t>
  </si>
  <si>
    <t>industrial wood waste landfill - average</t>
  </si>
  <si>
    <t>Chevrolet Malibu (2012) - gasoline emission factor</t>
  </si>
  <si>
    <t>this is not necessary for the calculator because this would be for corportations</t>
  </si>
  <si>
    <t>SCRIPT</t>
  </si>
  <si>
    <t>Hi my name is amy and I will be talking about the carbon calculator</t>
  </si>
  <si>
    <t>when planning for our carbon footprint calculations I had to consider global averages, values, metrics, and calculation formulas</t>
  </si>
  <si>
    <t>government provided values</t>
  </si>
  <si>
    <t>javascript code</t>
  </si>
  <si>
    <t xml:space="preserve">We also wanted to create a site for canadians to calculate their carbon emissions using values provided by reliable sources </t>
  </si>
  <si>
    <t>These values were taken from sites such as gc.ca, canada.ca, statcan.ca</t>
  </si>
  <si>
    <t>while researching these factors and methodology, I found that there wasn't that many sites that allowed users to track their carbon emissions</t>
  </si>
  <si>
    <t>Our calculator is based on different emmision types such as accomodations(such as apartment, mobiles homes, detached/attached homes), electricity, diet( whether an individual is a vegan, vegetarian, no pork, no beef, etc.), how an individual heats their home (such as natural gas, wood, coal),propane or liquid petroleum gas usage, and finally waste that goes to a landfill, waste that goes to a compost, or inefficient water use</t>
  </si>
  <si>
    <t>To calculate an individuals CO2 emissions we use their usage multiplied by the the emission factor which gives us the CO2 emissions for each category, then we sum all the categories which gives us the total.</t>
  </si>
  <si>
    <t xml:space="preserve">for our calculator we use javascript to calculate the CO2 category, </t>
  </si>
  <si>
    <t>for each category we use a function that way it is easier to get a specific calculated value</t>
  </si>
  <si>
    <t xml:space="preserve">and then a function to sum all of the calculated values for the categories. </t>
  </si>
  <si>
    <t>rather than have a php we use javascript to connect to our firebase database that dryden will talk about in more detail.</t>
  </si>
  <si>
    <t>we use javascript to save form data and retrieve form data to and from the firebase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</si>
</sst>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
  </numFmts>
  <fonts count="30">
    <font>
      <sz val="11"/>
      <color rgb="FF000000"/>
      <name val="Liberation Sans"/>
    </font>
    <font>
      <sz val="11"/>
      <color rgb="FF000000"/>
      <name val="Liberation Sans"/>
      <family val="2"/>
    </font>
    <font>
      <b/>
      <sz val="10"/>
      <color rgb="FF000000"/>
      <name val="Liberation Sans"/>
      <family val="2"/>
    </font>
    <font>
      <sz val="10"/>
      <color rgb="FFFFFFFF"/>
      <name val="Liberation Sans"/>
      <family val="2"/>
    </font>
    <font>
      <sz val="10"/>
      <color rgb="FFCC0000"/>
      <name val="Liberation Sans"/>
      <family val="2"/>
    </font>
    <font>
      <b/>
      <sz val="10"/>
      <color rgb="FFFFFFFF"/>
      <name val="Liberation Sans"/>
      <family val="2"/>
    </font>
    <font>
      <i/>
      <sz val="10"/>
      <color rgb="FF808080"/>
      <name val="Liberation Sans"/>
      <family val="2"/>
    </font>
    <font>
      <sz val="10"/>
      <color rgb="FF006600"/>
      <name val="Liberation Sans"/>
      <family val="2"/>
    </font>
    <font>
      <b/>
      <sz val="24"/>
      <color rgb="FF000000"/>
      <name val="Liberation Sans"/>
      <family val="2"/>
    </font>
    <font>
      <sz val="18"/>
      <color rgb="FF000000"/>
      <name val="Liberation Sans"/>
      <family val="2"/>
    </font>
    <font>
      <sz val="12"/>
      <color rgb="FF000000"/>
      <name val="Liberation Sans"/>
      <family val="2"/>
    </font>
    <font>
      <u/>
      <sz val="10"/>
      <color rgb="FF0000EE"/>
      <name val="Liberation Sans"/>
      <family val="2"/>
    </font>
    <font>
      <sz val="10"/>
      <color rgb="FF996600"/>
      <name val="Liberation Sans"/>
      <family val="2"/>
    </font>
    <font>
      <sz val="10"/>
      <color rgb="FF333333"/>
      <name val="Liberation Sans"/>
      <family val="2"/>
    </font>
    <font>
      <b/>
      <i/>
      <u/>
      <sz val="10"/>
      <color rgb="FF000000"/>
      <name val="Liberation Sans"/>
      <family val="2"/>
    </font>
    <font>
      <i/>
      <sz val="11"/>
      <color rgb="FF000000"/>
      <name val="Liberation Sans"/>
      <family val="2"/>
    </font>
    <font>
      <i/>
      <u/>
      <sz val="11"/>
      <color rgb="FF000000"/>
      <name val="Liberation Sans"/>
      <family val="2"/>
    </font>
    <font>
      <vertAlign val="subscript"/>
      <sz val="11"/>
      <color rgb="FF000000"/>
      <name val="Liberation Sans"/>
      <family val="2"/>
    </font>
    <font>
      <sz val="12"/>
      <color rgb="FF000000"/>
      <name val="Calibri Light"/>
      <family val="2"/>
    </font>
    <font>
      <sz val="12"/>
      <color rgb="FF000000"/>
      <name val="Calibri"/>
      <family val="2"/>
    </font>
    <font>
      <b/>
      <sz val="12"/>
      <color rgb="FF000000"/>
      <name val="Calibri"/>
      <family val="2"/>
    </font>
    <font>
      <vertAlign val="subscript"/>
      <sz val="12"/>
      <color rgb="FF000000"/>
      <name val="Calibri"/>
      <family val="2"/>
    </font>
    <font>
      <sz val="10"/>
      <color rgb="FF000000"/>
      <name val="Liberation Sans"/>
      <family val="2"/>
    </font>
    <font>
      <i/>
      <sz val="12"/>
      <color rgb="FF000000"/>
      <name val="Calibri"/>
      <family val="2"/>
    </font>
    <font>
      <vertAlign val="subscript"/>
      <sz val="12"/>
      <color rgb="FF000000"/>
      <name val="Browallia New"/>
      <family val="2"/>
      <charset val="222"/>
    </font>
    <font>
      <vertAlign val="subscript"/>
      <sz val="10"/>
      <color rgb="FF000000"/>
      <name val="Liberation Sans"/>
      <family val="2"/>
    </font>
    <font>
      <b/>
      <sz val="12"/>
      <color rgb="FF000000"/>
      <name val="Calibri Light"/>
      <family val="2"/>
    </font>
    <font>
      <b/>
      <i/>
      <sz val="12"/>
      <color rgb="FF000000"/>
      <name val="Calibri"/>
      <family val="2"/>
    </font>
    <font>
      <i/>
      <strike/>
      <sz val="11"/>
      <color rgb="FF000000"/>
      <name val="Liberation Sans"/>
      <family val="2"/>
    </font>
    <font>
      <i/>
      <strike/>
      <sz val="12"/>
      <color rgb="FF000000"/>
      <name val="Calibri"/>
      <family val="2"/>
    </font>
  </fonts>
  <fills count="13">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8CBAD"/>
        <bgColor rgb="FFF8CBAD"/>
      </patternFill>
    </fill>
    <fill>
      <patternFill patternType="solid">
        <fgColor rgb="FFEEEEEE"/>
        <bgColor rgb="FFEEEEEE"/>
      </patternFill>
    </fill>
    <fill>
      <patternFill patternType="solid">
        <fgColor rgb="FFFFF5CE"/>
        <bgColor rgb="FFFFF5CE"/>
      </patternFill>
    </fill>
    <fill>
      <patternFill patternType="solid">
        <fgColor rgb="FFFFE994"/>
        <bgColor rgb="FFFFE994"/>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slantDashDot">
        <color indexed="64"/>
      </left>
      <right/>
      <top style="slantDashDot">
        <color indexed="64"/>
      </top>
      <bottom/>
      <diagonal/>
    </border>
    <border>
      <left/>
      <right/>
      <top style="slantDashDot">
        <color indexed="64"/>
      </top>
      <bottom/>
      <diagonal/>
    </border>
    <border>
      <left/>
      <right style="slantDashDot">
        <color indexed="64"/>
      </right>
      <top style="slantDashDot">
        <color indexed="64"/>
      </top>
      <bottom/>
      <diagonal/>
    </border>
    <border>
      <left style="slantDashDot">
        <color indexed="64"/>
      </left>
      <right/>
      <top/>
      <bottom/>
      <diagonal/>
    </border>
    <border>
      <left/>
      <right style="slantDashDot">
        <color indexed="64"/>
      </right>
      <top/>
      <bottom/>
      <diagonal/>
    </border>
    <border>
      <left style="slantDashDot">
        <color indexed="64"/>
      </left>
      <right/>
      <top/>
      <bottom style="slantDashDot">
        <color indexed="64"/>
      </bottom>
      <diagonal/>
    </border>
    <border>
      <left/>
      <right/>
      <top/>
      <bottom style="slantDashDot">
        <color indexed="64"/>
      </bottom>
      <diagonal/>
    </border>
    <border>
      <left/>
      <right style="slantDashDot">
        <color indexed="64"/>
      </right>
      <top/>
      <bottom style="slantDashDot">
        <color indexed="64"/>
      </bottom>
      <diagonal/>
    </border>
  </borders>
  <cellStyleXfs count="19">
    <xf numFmtId="0" fontId="0" fillId="0" borderId="0"/>
    <xf numFmtId="0" fontId="9" fillId="0" borderId="0" applyNumberFormat="0" applyBorder="0" applyProtection="0"/>
    <xf numFmtId="0" fontId="10" fillId="0" borderId="0" applyNumberFormat="0" applyBorder="0" applyProtection="0"/>
    <xf numFmtId="0" fontId="7" fillId="7" borderId="0" applyNumberFormat="0" applyBorder="0" applyProtection="0"/>
    <xf numFmtId="0" fontId="4" fillId="5" borderId="0" applyNumberFormat="0" applyBorder="0" applyProtection="0"/>
    <xf numFmtId="0" fontId="12" fillId="8" borderId="0" applyNumberFormat="0" applyBorder="0" applyProtection="0"/>
    <xf numFmtId="0" fontId="13" fillId="8" borderId="1" applyNumberFormat="0" applyProtection="0"/>
    <xf numFmtId="0" fontId="2" fillId="0" borderId="0" applyNumberFormat="0" applyBorder="0" applyProtection="0"/>
    <xf numFmtId="0" fontId="3" fillId="2" borderId="0" applyNumberFormat="0" applyBorder="0" applyProtection="0"/>
    <xf numFmtId="0" fontId="3" fillId="3" borderId="0" applyNumberFormat="0" applyBorder="0" applyProtection="0"/>
    <xf numFmtId="0" fontId="2" fillId="4" borderId="0" applyNumberFormat="0" applyBorder="0" applyProtection="0"/>
    <xf numFmtId="0" fontId="5" fillId="6" borderId="0" applyNumberFormat="0" applyBorder="0" applyProtection="0"/>
    <xf numFmtId="0" fontId="6" fillId="0" borderId="0" applyNumberFormat="0" applyBorder="0" applyProtection="0"/>
    <xf numFmtId="0" fontId="8" fillId="0" borderId="0" applyNumberFormat="0" applyBorder="0" applyProtection="0"/>
    <xf numFmtId="0" fontId="11" fillId="0" borderId="0" applyNumberFormat="0" applyBorder="0" applyProtection="0"/>
    <xf numFmtId="0" fontId="1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cellStyleXfs>
  <cellXfs count="50">
    <xf numFmtId="0" fontId="0" fillId="0" borderId="0" xfId="0"/>
    <xf numFmtId="0" fontId="15" fillId="0" borderId="0" xfId="0" applyFont="1"/>
    <xf numFmtId="0" fontId="0" fillId="10" borderId="0" xfId="0" applyFill="1" applyAlignment="1">
      <alignment horizontal="left" indent="1"/>
    </xf>
    <xf numFmtId="164" fontId="0" fillId="11" borderId="0" xfId="0" applyNumberFormat="1" applyFill="1"/>
    <xf numFmtId="0" fontId="0" fillId="0" borderId="0" xfId="0" applyFill="1" applyAlignment="1">
      <alignment horizontal="left" indent="1"/>
    </xf>
    <xf numFmtId="0" fontId="0" fillId="10" borderId="0" xfId="0" applyFill="1"/>
    <xf numFmtId="165" fontId="0" fillId="11" borderId="0" xfId="0" applyNumberFormat="1" applyFill="1"/>
    <xf numFmtId="0" fontId="0" fillId="0" borderId="0" xfId="0" applyFill="1"/>
    <xf numFmtId="0" fontId="0" fillId="0" borderId="0" xfId="0" applyAlignment="1">
      <alignment horizontal="left" indent="1"/>
    </xf>
    <xf numFmtId="0" fontId="0" fillId="11" borderId="0" xfId="0" applyFill="1"/>
    <xf numFmtId="0" fontId="18" fillId="0" borderId="0" xfId="0" applyFont="1"/>
    <xf numFmtId="0" fontId="19" fillId="0" borderId="0" xfId="0" applyFont="1"/>
    <xf numFmtId="0" fontId="20" fillId="12" borderId="0" xfId="0" applyFont="1" applyFill="1"/>
    <xf numFmtId="0" fontId="19" fillId="0" borderId="0" xfId="0" applyFont="1" applyAlignment="1">
      <alignment wrapText="1"/>
    </xf>
    <xf numFmtId="0" fontId="23" fillId="0" borderId="0" xfId="0" applyFont="1"/>
    <xf numFmtId="0" fontId="20" fillId="0" borderId="0" xfId="0" applyFont="1"/>
    <xf numFmtId="0" fontId="19" fillId="0" borderId="0" xfId="0" applyFont="1" applyAlignment="1">
      <alignment horizontal="left" indent="1"/>
    </xf>
    <xf numFmtId="0" fontId="19" fillId="0" borderId="0" xfId="0" applyFont="1" applyAlignment="1">
      <alignment horizontal="left" wrapText="1"/>
    </xf>
    <xf numFmtId="3" fontId="19" fillId="0" borderId="0" xfId="0" applyNumberFormat="1" applyFont="1" applyAlignment="1">
      <alignment horizontal="left" wrapText="1"/>
    </xf>
    <xf numFmtId="0" fontId="26" fillId="0" borderId="0" xfId="0" applyFont="1"/>
    <xf numFmtId="0" fontId="18" fillId="0" borderId="0" xfId="0" applyFont="1" applyAlignment="1">
      <alignment horizontal="center"/>
    </xf>
    <xf numFmtId="3" fontId="18" fillId="0" borderId="0" xfId="0" applyNumberFormat="1" applyFont="1" applyAlignment="1">
      <alignment horizontal="left" wrapText="1"/>
    </xf>
    <xf numFmtId="0" fontId="11" fillId="0" borderId="0" xfId="14"/>
    <xf numFmtId="0" fontId="19" fillId="0" borderId="0" xfId="0" applyFont="1" applyAlignment="1">
      <alignment horizontal="left"/>
    </xf>
    <xf numFmtId="0" fontId="27" fillId="0" borderId="0" xfId="0" applyFont="1"/>
    <xf numFmtId="0" fontId="23" fillId="0" borderId="0" xfId="0" applyFont="1" applyAlignment="1">
      <alignment wrapText="1"/>
    </xf>
    <xf numFmtId="0" fontId="20" fillId="0" borderId="0" xfId="0" applyFont="1" applyAlignment="1">
      <alignment wrapText="1"/>
    </xf>
    <xf numFmtId="0" fontId="19" fillId="0" borderId="0" xfId="0" applyFont="1" applyAlignment="1">
      <alignment horizontal="left" wrapText="1" indent="1"/>
    </xf>
    <xf numFmtId="0" fontId="19" fillId="0" borderId="0" xfId="0" applyFont="1" applyAlignment="1"/>
    <xf numFmtId="164" fontId="19" fillId="0" borderId="0" xfId="0" applyNumberFormat="1" applyFont="1" applyAlignment="1"/>
    <xf numFmtId="0" fontId="19" fillId="0" borderId="0" xfId="0" applyFont="1" applyBorder="1"/>
    <xf numFmtId="0" fontId="19" fillId="0" borderId="0" xfId="0" applyFont="1" applyBorder="1" applyAlignment="1"/>
    <xf numFmtId="0" fontId="19" fillId="0" borderId="0" xfId="0" applyFont="1" applyBorder="1" applyAlignment="1">
      <alignment horizontal="left" indent="1"/>
    </xf>
    <xf numFmtId="0" fontId="19" fillId="0" borderId="0" xfId="0" applyFont="1" applyBorder="1" applyAlignment="1">
      <alignment horizontal="left"/>
    </xf>
    <xf numFmtId="0" fontId="19" fillId="0" borderId="2" xfId="0" applyFont="1" applyBorder="1"/>
    <xf numFmtId="0" fontId="19" fillId="0" borderId="3" xfId="0" applyFont="1" applyBorder="1"/>
    <xf numFmtId="0" fontId="19" fillId="0" borderId="3" xfId="0" applyFont="1" applyBorder="1" applyAlignment="1"/>
    <xf numFmtId="0" fontId="19" fillId="0" borderId="4" xfId="0" applyFont="1" applyBorder="1" applyAlignment="1"/>
    <xf numFmtId="0" fontId="19" fillId="0" borderId="5" xfId="0" applyFont="1" applyBorder="1"/>
    <xf numFmtId="0" fontId="19" fillId="0" borderId="6" xfId="0" applyFont="1" applyBorder="1" applyAlignment="1"/>
    <xf numFmtId="0" fontId="19" fillId="0" borderId="7" xfId="0" applyFont="1" applyBorder="1"/>
    <xf numFmtId="0" fontId="19" fillId="0" borderId="8" xfId="0" applyFont="1" applyBorder="1" applyAlignment="1">
      <alignment horizontal="left" indent="1"/>
    </xf>
    <xf numFmtId="0" fontId="19" fillId="0" borderId="8" xfId="0" applyFont="1" applyBorder="1" applyAlignment="1"/>
    <xf numFmtId="0" fontId="19" fillId="0" borderId="9" xfId="0" applyFont="1" applyBorder="1" applyAlignment="1"/>
    <xf numFmtId="0" fontId="0" fillId="0" borderId="0" xfId="0" applyAlignment="1">
      <alignment horizontal="center" vertical="center"/>
    </xf>
    <xf numFmtId="0" fontId="0" fillId="9" borderId="0" xfId="0" applyFill="1" applyAlignment="1">
      <alignment horizontal="center" vertical="center" wrapText="1"/>
    </xf>
    <xf numFmtId="0" fontId="20" fillId="12" borderId="0" xfId="0" applyFont="1" applyFill="1" applyAlignment="1">
      <alignment horizontal="center" vertical="center"/>
    </xf>
    <xf numFmtId="0" fontId="23" fillId="9" borderId="0" xfId="0" applyFont="1" applyFill="1" applyAlignment="1">
      <alignment horizontal="left" vertical="top" wrapText="1"/>
    </xf>
    <xf numFmtId="0" fontId="18" fillId="0" borderId="0" xfId="0" applyFont="1" applyAlignment="1">
      <alignment horizontal="center" vertical="top" wrapText="1"/>
    </xf>
    <xf numFmtId="0" fontId="0" fillId="0" borderId="0" xfId="0" applyAlignment="1">
      <alignment wrapText="1"/>
    </xf>
  </cellXfs>
  <cellStyles count="19">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te" xfId="6" builtinId="10" customBuiltin="1"/>
    <cellStyle name="Result" xfId="15"/>
    <cellStyle name="Status" xfId="16"/>
    <cellStyle name="Text" xfId="17"/>
    <cellStyle name="Warning"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rcan.gc.ca/sites/www.nrcan.gc.ca/files/oee/pdf/transportation/fuel-efficient-technologies/autosmart_factsheet_6_e.pdf" TargetMode="External"/><Relationship Id="rId2" Type="http://schemas.openxmlformats.org/officeDocument/2006/relationships/hyperlink" Target="https://www.njc-cnm.gc.ca/s3/d711/en" TargetMode="External"/><Relationship Id="rId1" Type="http://schemas.openxmlformats.org/officeDocument/2006/relationships/hyperlink" Target="https://oee.nrcan.gc.ca/corporate/statistics/neud/dpa/showTable.cfm?type=CP&amp;sector=res&amp;juris=ca&amp;rn=1&amp;page=0" TargetMode="External"/><Relationship Id="rId6" Type="http://schemas.openxmlformats.org/officeDocument/2006/relationships/printerSettings" Target="../printerSettings/printerSettings2.bin"/><Relationship Id="rId5" Type="http://schemas.openxmlformats.org/officeDocument/2006/relationships/hyperlink" Target="https://oee.nrcan.gc.ca/corporate/statistics/neud/dpa/showTable.cfm?type=CP&amp;sector=res&amp;juris=ca&amp;rn=15&amp;page=0" TargetMode="External"/><Relationship Id="rId4" Type="http://schemas.openxmlformats.org/officeDocument/2006/relationships/hyperlink" Target="https://ecometrica.com/assets/Electricity-specific-emission-factors-for-grid-electricity.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6"/>
  <sheetViews>
    <sheetView workbookViewId="0">
      <selection activeCell="B3" sqref="B3:F4"/>
    </sheetView>
  </sheetViews>
  <sheetFormatPr defaultRowHeight="14.25"/>
  <cols>
    <col min="1" max="1" width="2.5" customWidth="1"/>
    <col min="2" max="2" width="36.75" bestFit="1" customWidth="1"/>
    <col min="3" max="3" width="15.25" customWidth="1"/>
    <col min="4" max="6" width="10.75" customWidth="1"/>
    <col min="7" max="7" width="25.5" customWidth="1"/>
    <col min="8" max="8" width="8.75" customWidth="1"/>
  </cols>
  <sheetData>
    <row r="1" spans="2:7">
      <c r="B1" s="1" t="s">
        <v>0</v>
      </c>
    </row>
    <row r="2" spans="2:7">
      <c r="G2" s="1"/>
    </row>
    <row r="3" spans="2:7">
      <c r="B3" s="44" t="s">
        <v>1</v>
      </c>
      <c r="C3" s="44"/>
      <c r="D3" s="44"/>
      <c r="E3" s="44"/>
      <c r="F3" s="44"/>
    </row>
    <row r="4" spans="2:7">
      <c r="B4" s="44"/>
      <c r="C4" s="44"/>
      <c r="D4" s="44"/>
      <c r="E4" s="44"/>
      <c r="F4" s="44"/>
    </row>
    <row r="5" spans="2:7" ht="84.6" customHeight="1">
      <c r="B5" s="45" t="s">
        <v>2</v>
      </c>
      <c r="C5" s="45"/>
      <c r="D5" s="45"/>
      <c r="E5" s="45"/>
      <c r="F5" s="45"/>
      <c r="G5" s="45"/>
    </row>
    <row r="6" spans="2:7" ht="15" customHeight="1"/>
    <row r="7" spans="2:7" ht="17.25">
      <c r="B7" t="s">
        <v>3</v>
      </c>
      <c r="F7" t="s">
        <v>4</v>
      </c>
    </row>
    <row r="8" spans="2:7" ht="17.25">
      <c r="B8" s="2" t="s">
        <v>78</v>
      </c>
      <c r="F8" s="3">
        <f>VLOOKUP(B8,factors!C40:D43,2,0)</f>
        <v>0.52738336713995948</v>
      </c>
      <c r="G8" t="s">
        <v>5</v>
      </c>
    </row>
    <row r="10" spans="2:7">
      <c r="B10" t="s">
        <v>6</v>
      </c>
    </row>
    <row r="11" spans="2:7" ht="17.25">
      <c r="B11" s="2" t="s">
        <v>51</v>
      </c>
      <c r="C11" t="s">
        <v>7</v>
      </c>
      <c r="E11" t="s">
        <v>8</v>
      </c>
      <c r="F11" s="3">
        <f>VLOOKUP(B11,factors!C9:E10,2,0)</f>
        <v>1.3387423935091278</v>
      </c>
      <c r="G11" t="s">
        <v>5</v>
      </c>
    </row>
    <row r="12" spans="2:7" ht="17.25">
      <c r="B12" s="4" t="s">
        <v>9</v>
      </c>
      <c r="C12" s="5">
        <v>500</v>
      </c>
      <c r="D12" t="s">
        <v>10</v>
      </c>
      <c r="E12" s="6">
        <f>(C12*factors!$D$8)/1000</f>
        <v>8.9881662500000001E-2</v>
      </c>
      <c r="F12" s="6">
        <f>E12*12</f>
        <v>1.07857995</v>
      </c>
      <c r="G12" t="s">
        <v>5</v>
      </c>
    </row>
    <row r="13" spans="2:7">
      <c r="B13" s="7"/>
    </row>
    <row r="14" spans="2:7">
      <c r="B14" t="s">
        <v>11</v>
      </c>
    </row>
    <row r="15" spans="2:7" ht="17.25">
      <c r="F15" s="3">
        <f>VLOOKUP(B16,factors!C68:D74,2,0)</f>
        <v>0.95500000000000007</v>
      </c>
      <c r="G15" t="s">
        <v>5</v>
      </c>
    </row>
    <row r="16" spans="2:7">
      <c r="B16" s="2" t="s">
        <v>87</v>
      </c>
    </row>
    <row r="17" spans="2:7">
      <c r="B17" t="s">
        <v>12</v>
      </c>
    </row>
    <row r="18" spans="2:7" ht="17.25">
      <c r="B18" s="8" t="s">
        <v>13</v>
      </c>
      <c r="F18" s="3">
        <f>factors!D47</f>
        <v>7.2497680141362958E-2</v>
      </c>
      <c r="G18" t="s">
        <v>5</v>
      </c>
    </row>
    <row r="20" spans="2:7">
      <c r="B20" t="s">
        <v>14</v>
      </c>
      <c r="C20" t="s">
        <v>7</v>
      </c>
      <c r="E20" t="s">
        <v>8</v>
      </c>
      <c r="F20" t="s">
        <v>15</v>
      </c>
    </row>
    <row r="21" spans="2:7" ht="17.25">
      <c r="B21" s="8" t="s">
        <v>16</v>
      </c>
      <c r="C21" s="5">
        <v>50</v>
      </c>
      <c r="D21" t="s">
        <v>17</v>
      </c>
      <c r="E21" s="9">
        <f>(C21*factors!D14)/1000</f>
        <v>2.4940000000000002</v>
      </c>
      <c r="F21" s="9">
        <f>E21*12</f>
        <v>29.928000000000004</v>
      </c>
      <c r="G21" t="s">
        <v>5</v>
      </c>
    </row>
    <row r="22" spans="2:7" ht="17.25">
      <c r="B22" s="8" t="s">
        <v>18</v>
      </c>
      <c r="C22" s="5">
        <v>50</v>
      </c>
      <c r="D22" t="s">
        <v>19</v>
      </c>
      <c r="E22" s="9">
        <f>(C22*factors!D18)/1000</f>
        <v>0.22949999999999995</v>
      </c>
      <c r="F22" s="9">
        <f>E22*12</f>
        <v>2.7539999999999996</v>
      </c>
      <c r="G22" t="s">
        <v>5</v>
      </c>
    </row>
    <row r="23" spans="2:7" ht="17.25">
      <c r="B23" s="8" t="s">
        <v>20</v>
      </c>
      <c r="C23" s="5">
        <v>50</v>
      </c>
      <c r="D23" t="s">
        <v>19</v>
      </c>
      <c r="E23" s="9">
        <f>(C23*factors!D22)/1000</f>
        <v>4.5434999999999999</v>
      </c>
      <c r="F23" s="9">
        <f>E23*12</f>
        <v>54.521999999999998</v>
      </c>
      <c r="G23" t="s">
        <v>5</v>
      </c>
    </row>
    <row r="24" spans="2:7" ht="17.25">
      <c r="B24" s="8" t="s">
        <v>21</v>
      </c>
      <c r="C24" s="5">
        <v>50</v>
      </c>
      <c r="D24" t="s">
        <v>22</v>
      </c>
      <c r="E24" s="9">
        <f>(C24*factors!D26)/1000</f>
        <v>1.515E-2</v>
      </c>
      <c r="F24" s="9">
        <f>E24*12</f>
        <v>0.18180000000000002</v>
      </c>
      <c r="G24" t="s">
        <v>5</v>
      </c>
    </row>
    <row r="25" spans="2:7" ht="17.25">
      <c r="B25" s="8" t="s">
        <v>23</v>
      </c>
      <c r="C25" s="5">
        <v>50</v>
      </c>
      <c r="D25" t="s">
        <v>19</v>
      </c>
      <c r="E25" s="9">
        <f>(C25*factors!D30)/1000</f>
        <v>3.0305</v>
      </c>
      <c r="F25" s="9">
        <f>E25*12</f>
        <v>36.366</v>
      </c>
      <c r="G25" t="s">
        <v>5</v>
      </c>
    </row>
    <row r="28" spans="2:7">
      <c r="B28" t="s">
        <v>24</v>
      </c>
      <c r="C28" t="s">
        <v>25</v>
      </c>
      <c r="E28" t="s">
        <v>8</v>
      </c>
      <c r="F28" t="s">
        <v>15</v>
      </c>
    </row>
    <row r="29" spans="2:7" ht="17.25">
      <c r="B29" s="8" t="s">
        <v>26</v>
      </c>
      <c r="C29" s="5">
        <v>0</v>
      </c>
      <c r="D29" t="s">
        <v>27</v>
      </c>
      <c r="E29" s="9">
        <f>(C29*factors!D80)/1000</f>
        <v>0</v>
      </c>
      <c r="F29" s="9">
        <f>E29*12</f>
        <v>0</v>
      </c>
      <c r="G29" t="s">
        <v>5</v>
      </c>
    </row>
    <row r="30" spans="2:7" ht="17.25">
      <c r="B30" s="8" t="s">
        <v>28</v>
      </c>
      <c r="C30" s="5">
        <v>0</v>
      </c>
      <c r="D30" t="s">
        <v>27</v>
      </c>
      <c r="E30" s="9">
        <f>(C30*factors!D84)/1000</f>
        <v>0</v>
      </c>
      <c r="F30" s="9">
        <f>E30*12</f>
        <v>0</v>
      </c>
      <c r="G30" t="s">
        <v>5</v>
      </c>
    </row>
    <row r="31" spans="2:7" ht="17.25">
      <c r="B31" s="8" t="s">
        <v>29</v>
      </c>
      <c r="C31" s="9">
        <f>(((factors!$D$85/100)*factors!$D$86)*factors!$D$80)/1000</f>
        <v>4.0762000000000009</v>
      </c>
      <c r="F31" s="9">
        <f>IF(F29&gt;0,C31,0)</f>
        <v>0</v>
      </c>
      <c r="G31" t="s">
        <v>5</v>
      </c>
    </row>
    <row r="32" spans="2:7" ht="17.25">
      <c r="B32" s="8" t="s">
        <v>30</v>
      </c>
      <c r="C32" s="9">
        <f>(((factors!$D$85/100)*factors!$D$86)*factors!D$84)/1000</f>
        <v>4.7348000000000008</v>
      </c>
      <c r="F32" s="9">
        <f>IF(F30&gt;0,C32,0)</f>
        <v>0</v>
      </c>
      <c r="G32" t="s">
        <v>5</v>
      </c>
    </row>
    <row r="35" spans="2:6">
      <c r="B35" s="8" t="s">
        <v>173</v>
      </c>
      <c r="F35" t="s">
        <v>31</v>
      </c>
    </row>
    <row r="36" spans="2:6" ht="15.75">
      <c r="B36" s="8" t="s">
        <v>174</v>
      </c>
      <c r="F36" s="10" t="str">
        <f xml:space="preserve"> "you produced "&amp; TEXT(SUM(F8:F33),"#,##0.000") &amp; " tonnes of CO2e this year"</f>
        <v>you produced 127.724 tonnes of CO2e this year</v>
      </c>
    </row>
  </sheetData>
  <mergeCells count="2">
    <mergeCell ref="B3:F4"/>
    <mergeCell ref="B5:G5"/>
  </mergeCells>
  <pageMargins left="0" right="0" top="0.39370078740157505" bottom="0.39370078740157505" header="0" footer="0"/>
  <pageSetup fitToWidth="0" fitToHeight="0" orientation="portrait" r:id="rId1"/>
  <headerFooter>
    <oddHeader>&amp;C&amp;A</oddHeader>
    <oddFooter>&amp;CPage &amp;P</oddFooter>
  </headerFooter>
  <extLst>
    <ext xmlns:x14="http://schemas.microsoft.com/office/spreadsheetml/2009/9/main" uri="{CCE6A557-97BC-4b89-ADB6-D9C93CAAB3DF}">
      <x14:dataValidations xmlns:xm="http://schemas.microsoft.com/office/excel/2006/main" count="3">
        <x14:dataValidation type="list" showErrorMessage="1" promptTitle="Select type of building you  live in">
          <x14:formula1>
            <xm:f>factors!$C$40:$C$44</xm:f>
          </x14:formula1>
          <xm:sqref>B8</xm:sqref>
        </x14:dataValidation>
        <x14:dataValidation type="list" allowBlank="1" showErrorMessage="1">
          <x14:formula1>
            <xm:f>factors!$C$9:$C$11</xm:f>
          </x14:formula1>
          <xm:sqref>B11</xm:sqref>
        </x14:dataValidation>
        <x14:dataValidation type="list" showErrorMessage="1">
          <x14:formula1>
            <xm:f>factors!$C$68:$C$75</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0"/>
  <sheetViews>
    <sheetView zoomScale="85" zoomScaleNormal="85" workbookViewId="0">
      <selection activeCell="F89" sqref="F89"/>
    </sheetView>
  </sheetViews>
  <sheetFormatPr defaultRowHeight="15.75"/>
  <cols>
    <col min="1" max="1" width="2.125" style="11" customWidth="1"/>
    <col min="2" max="2" width="19.25" style="11" customWidth="1"/>
    <col min="3" max="3" width="66.75" style="11" bestFit="1" customWidth="1"/>
    <col min="4" max="4" width="10.75" style="28" customWidth="1"/>
    <col min="5" max="5" width="16.75" style="28" customWidth="1"/>
    <col min="6" max="6" width="118.25" style="11" customWidth="1"/>
    <col min="7" max="1024" width="10.75" style="11" customWidth="1"/>
    <col min="1025" max="1025" width="8.75" customWidth="1"/>
  </cols>
  <sheetData>
    <row r="1" spans="2:6">
      <c r="B1" s="1" t="s">
        <v>0</v>
      </c>
    </row>
    <row r="2" spans="2:6">
      <c r="B2" s="12" t="s">
        <v>32</v>
      </c>
      <c r="C2" s="12" t="s">
        <v>33</v>
      </c>
      <c r="D2" s="46" t="s">
        <v>34</v>
      </c>
      <c r="E2" s="46"/>
      <c r="F2" s="12" t="s">
        <v>35</v>
      </c>
    </row>
    <row r="3" spans="2:6" ht="31.5">
      <c r="D3" s="28" t="s">
        <v>36</v>
      </c>
      <c r="E3" s="28" t="s">
        <v>37</v>
      </c>
      <c r="F3" s="26" t="s">
        <v>38</v>
      </c>
    </row>
    <row r="4" spans="2:6">
      <c r="B4" s="11" t="s">
        <v>39</v>
      </c>
    </row>
    <row r="5" spans="2:6" ht="64.5" customHeight="1">
      <c r="C5" s="11" t="s">
        <v>40</v>
      </c>
      <c r="D5" s="28">
        <v>78.7</v>
      </c>
      <c r="E5" s="28" t="s">
        <v>41</v>
      </c>
      <c r="F5" s="22" t="s">
        <v>42</v>
      </c>
    </row>
    <row r="6" spans="2:6" ht="18.75">
      <c r="C6" s="11" t="s">
        <v>43</v>
      </c>
      <c r="D6" s="28">
        <v>19.8</v>
      </c>
      <c r="E6" s="28" t="s">
        <v>41</v>
      </c>
      <c r="F6" s="11" t="s">
        <v>44</v>
      </c>
    </row>
    <row r="7" spans="2:6" ht="18.75">
      <c r="C7" s="11" t="s">
        <v>45</v>
      </c>
      <c r="D7" s="29">
        <f>(D6*$C$212)/D35</f>
        <v>1.3387423935091278</v>
      </c>
      <c r="E7" s="28" t="s">
        <v>46</v>
      </c>
      <c r="F7" s="14" t="s">
        <v>47</v>
      </c>
    </row>
    <row r="8" spans="2:6" ht="17.25">
      <c r="C8" s="11" t="s">
        <v>48</v>
      </c>
      <c r="D8" s="29">
        <v>0.179763325</v>
      </c>
      <c r="E8" s="28" t="s">
        <v>49</v>
      </c>
      <c r="F8" s="22" t="s">
        <v>50</v>
      </c>
    </row>
    <row r="9" spans="2:6" ht="18.75">
      <c r="C9" s="11" t="s">
        <v>51</v>
      </c>
      <c r="D9" s="29">
        <f>D7</f>
        <v>1.3387423935091278</v>
      </c>
      <c r="E9" s="28" t="s">
        <v>46</v>
      </c>
      <c r="F9" s="14" t="s">
        <v>52</v>
      </c>
    </row>
    <row r="10" spans="2:6" ht="18.75">
      <c r="C10" s="11" t="s">
        <v>53</v>
      </c>
      <c r="D10" s="29">
        <v>0</v>
      </c>
      <c r="E10" s="28" t="s">
        <v>46</v>
      </c>
      <c r="F10" s="14" t="s">
        <v>52</v>
      </c>
    </row>
    <row r="12" spans="2:6">
      <c r="B12" s="11" t="s">
        <v>54</v>
      </c>
      <c r="F12" s="14"/>
    </row>
    <row r="13" spans="2:6" ht="30">
      <c r="C13" s="11" t="s">
        <v>55</v>
      </c>
      <c r="D13" s="28">
        <v>49.88</v>
      </c>
      <c r="E13" s="28" t="s">
        <v>56</v>
      </c>
      <c r="F13" s="13" t="s">
        <v>57</v>
      </c>
    </row>
    <row r="14" spans="2:6" ht="18.75">
      <c r="C14" s="11" t="s">
        <v>55</v>
      </c>
      <c r="D14" s="28">
        <f>(D13/1000)/0.001</f>
        <v>49.88</v>
      </c>
      <c r="E14" s="28" t="s">
        <v>58</v>
      </c>
      <c r="F14" s="14" t="s">
        <v>47</v>
      </c>
    </row>
    <row r="16" spans="2:6">
      <c r="B16" s="11" t="s">
        <v>59</v>
      </c>
    </row>
    <row r="17" spans="2:6" ht="30">
      <c r="C17" s="11" t="s">
        <v>60</v>
      </c>
      <c r="D17" s="28">
        <v>4.59</v>
      </c>
      <c r="E17" s="28" t="s">
        <v>56</v>
      </c>
      <c r="F17" s="13" t="s">
        <v>57</v>
      </c>
    </row>
    <row r="18" spans="2:6" ht="18.75">
      <c r="C18" s="11" t="s">
        <v>60</v>
      </c>
      <c r="D18" s="28">
        <f>(D17/1000)/0.001</f>
        <v>4.589999999999999</v>
      </c>
      <c r="E18" s="28" t="s">
        <v>58</v>
      </c>
      <c r="F18" s="14" t="s">
        <v>47</v>
      </c>
    </row>
    <row r="20" spans="2:6">
      <c r="B20" s="11" t="s">
        <v>61</v>
      </c>
    </row>
    <row r="21" spans="2:6" ht="30">
      <c r="C21" s="11" t="s">
        <v>62</v>
      </c>
      <c r="D21" s="28">
        <v>90.87</v>
      </c>
      <c r="E21" s="28" t="s">
        <v>56</v>
      </c>
      <c r="F21" s="13" t="s">
        <v>57</v>
      </c>
    </row>
    <row r="22" spans="2:6" ht="18.75">
      <c r="C22" s="11" t="s">
        <v>62</v>
      </c>
      <c r="D22" s="28">
        <f>(D21/1000)/0.001</f>
        <v>90.87</v>
      </c>
      <c r="E22" s="28" t="s">
        <v>58</v>
      </c>
      <c r="F22" s="14" t="s">
        <v>47</v>
      </c>
    </row>
    <row r="24" spans="2:6">
      <c r="B24" s="11" t="s">
        <v>63</v>
      </c>
    </row>
    <row r="25" spans="2:6" ht="30">
      <c r="C25" s="11" t="s">
        <v>64</v>
      </c>
      <c r="D25" s="28">
        <v>303</v>
      </c>
      <c r="E25" s="28" t="s">
        <v>56</v>
      </c>
      <c r="F25" s="13" t="s">
        <v>65</v>
      </c>
    </row>
    <row r="26" spans="2:6" ht="18.75">
      <c r="C26" s="11" t="s">
        <v>64</v>
      </c>
      <c r="D26" s="28">
        <f>(D25/1000)/1</f>
        <v>0.30299999999999999</v>
      </c>
      <c r="E26" s="28" t="s">
        <v>66</v>
      </c>
      <c r="F26" s="14" t="s">
        <v>47</v>
      </c>
    </row>
    <row r="28" spans="2:6">
      <c r="B28" s="11" t="s">
        <v>67</v>
      </c>
    </row>
    <row r="29" spans="2:6" ht="30">
      <c r="C29" s="11" t="s">
        <v>68</v>
      </c>
      <c r="D29" s="28">
        <v>60.61</v>
      </c>
      <c r="E29" s="28" t="s">
        <v>56</v>
      </c>
      <c r="F29" s="13" t="s">
        <v>57</v>
      </c>
    </row>
    <row r="30" spans="2:6" ht="18.75">
      <c r="C30" s="11" t="s">
        <v>68</v>
      </c>
      <c r="D30" s="28">
        <f>(D29/1000)/0.001</f>
        <v>60.61</v>
      </c>
      <c r="E30" s="28" t="s">
        <v>58</v>
      </c>
      <c r="F30" s="14" t="s">
        <v>47</v>
      </c>
    </row>
    <row r="33" spans="2:6">
      <c r="B33" s="15" t="s">
        <v>69</v>
      </c>
      <c r="F33" s="22" t="s">
        <v>70</v>
      </c>
    </row>
    <row r="34" spans="2:6">
      <c r="C34" s="11" t="s">
        <v>71</v>
      </c>
      <c r="D34" s="28">
        <v>14790</v>
      </c>
      <c r="E34" s="28" t="s">
        <v>72</v>
      </c>
    </row>
    <row r="35" spans="2:6">
      <c r="C35" s="16" t="s">
        <v>73</v>
      </c>
      <c r="D35" s="28">
        <f>D34*1000</f>
        <v>14790000</v>
      </c>
      <c r="F35" s="14" t="s">
        <v>47</v>
      </c>
    </row>
    <row r="36" spans="2:6" ht="18.75">
      <c r="C36" s="11" t="s">
        <v>74</v>
      </c>
      <c r="D36" s="28">
        <v>7.8</v>
      </c>
      <c r="E36" s="28" t="s">
        <v>41</v>
      </c>
    </row>
    <row r="37" spans="2:6" ht="18.75">
      <c r="C37" s="11" t="s">
        <v>75</v>
      </c>
      <c r="D37" s="28">
        <v>1.6</v>
      </c>
      <c r="E37" s="28" t="s">
        <v>41</v>
      </c>
    </row>
    <row r="38" spans="2:6" ht="18.75">
      <c r="C38" s="11" t="s">
        <v>76</v>
      </c>
      <c r="D38" s="28">
        <v>3</v>
      </c>
      <c r="E38" s="28" t="s">
        <v>41</v>
      </c>
    </row>
    <row r="39" spans="2:6" ht="18.75">
      <c r="C39" s="11" t="s">
        <v>77</v>
      </c>
      <c r="D39" s="28">
        <v>0.2</v>
      </c>
      <c r="E39" s="28" t="s">
        <v>41</v>
      </c>
    </row>
    <row r="40" spans="2:6" ht="18.75">
      <c r="C40" s="16" t="s">
        <v>78</v>
      </c>
      <c r="D40" s="29">
        <f>(D36*$C$212)/$D$35</f>
        <v>0.52738336713995948</v>
      </c>
      <c r="E40" s="28" t="s">
        <v>79</v>
      </c>
      <c r="F40" s="14" t="s">
        <v>47</v>
      </c>
    </row>
    <row r="41" spans="2:6" ht="18.75">
      <c r="C41" s="16" t="s">
        <v>80</v>
      </c>
      <c r="D41" s="29">
        <f>(D37*$C$212)/$D$35</f>
        <v>0.10818120351588911</v>
      </c>
      <c r="E41" s="28" t="s">
        <v>79</v>
      </c>
      <c r="F41" s="14" t="s">
        <v>47</v>
      </c>
    </row>
    <row r="42" spans="2:6" ht="18.75">
      <c r="C42" s="16" t="s">
        <v>81</v>
      </c>
      <c r="D42" s="29">
        <f>(D38*$C$212)/$D$35</f>
        <v>0.20283975659229209</v>
      </c>
      <c r="E42" s="28" t="s">
        <v>79</v>
      </c>
      <c r="F42" s="14" t="s">
        <v>47</v>
      </c>
    </row>
    <row r="43" spans="2:6" ht="18.75">
      <c r="C43" s="16" t="s">
        <v>82</v>
      </c>
      <c r="D43" s="29">
        <f>(D39*$C$212)/$D$35</f>
        <v>1.3522650439486139E-2</v>
      </c>
      <c r="E43" s="28" t="s">
        <v>79</v>
      </c>
      <c r="F43" s="14" t="s">
        <v>47</v>
      </c>
    </row>
    <row r="44" spans="2:6">
      <c r="C44" s="16"/>
      <c r="D44" s="29"/>
      <c r="F44" s="14"/>
    </row>
    <row r="45" spans="2:6">
      <c r="B45" s="15" t="s">
        <v>12</v>
      </c>
      <c r="C45" s="16"/>
      <c r="D45" s="29"/>
      <c r="F45" s="14"/>
    </row>
    <row r="46" spans="2:6" ht="94.5">
      <c r="C46" s="17" t="s">
        <v>83</v>
      </c>
      <c r="D46" s="29">
        <v>27</v>
      </c>
      <c r="E46" s="28" t="s">
        <v>41</v>
      </c>
      <c r="F46" s="25" t="s">
        <v>175</v>
      </c>
    </row>
    <row r="47" spans="2:6" ht="18.75">
      <c r="C47" s="17" t="s">
        <v>84</v>
      </c>
      <c r="D47" s="29">
        <f>(D46*100000)/$C$207</f>
        <v>7.2497680141362958E-2</v>
      </c>
      <c r="E47" s="28" t="s">
        <v>79</v>
      </c>
      <c r="F47" s="14" t="s">
        <v>47</v>
      </c>
    </row>
    <row r="48" spans="2:6">
      <c r="C48" s="17"/>
      <c r="D48" s="29"/>
      <c r="F48" s="14"/>
    </row>
    <row r="49" spans="2:6" ht="18.75">
      <c r="C49" s="17" t="s">
        <v>176</v>
      </c>
      <c r="D49" s="29">
        <v>23</v>
      </c>
      <c r="E49" s="28" t="s">
        <v>41</v>
      </c>
      <c r="F49" s="14"/>
    </row>
    <row r="50" spans="2:6" ht="18.75">
      <c r="C50" s="27" t="s">
        <v>181</v>
      </c>
      <c r="D50" s="29">
        <f>($D$49*1000000)/$C$207</f>
        <v>0.61757283083383263</v>
      </c>
      <c r="E50" s="28" t="s">
        <v>79</v>
      </c>
      <c r="F50" s="14" t="s">
        <v>47</v>
      </c>
    </row>
    <row r="51" spans="2:6" ht="18.75">
      <c r="C51" s="17" t="s">
        <v>177</v>
      </c>
      <c r="D51" s="29">
        <v>0.37</v>
      </c>
      <c r="E51" s="28" t="s">
        <v>41</v>
      </c>
      <c r="F51" s="14" t="s">
        <v>187</v>
      </c>
    </row>
    <row r="52" spans="2:6" ht="18.75">
      <c r="C52" s="27" t="s">
        <v>182</v>
      </c>
      <c r="D52" s="29">
        <f>($D$51*1000000)/$C$207</f>
        <v>9.9348672786312205E-3</v>
      </c>
      <c r="E52" s="28" t="s">
        <v>79</v>
      </c>
      <c r="F52" s="14" t="s">
        <v>47</v>
      </c>
    </row>
    <row r="53" spans="2:6" ht="18.75">
      <c r="C53" s="17" t="s">
        <v>178</v>
      </c>
      <c r="D53" s="29">
        <v>1</v>
      </c>
      <c r="E53" s="28" t="s">
        <v>41</v>
      </c>
      <c r="F53" s="14" t="s">
        <v>187</v>
      </c>
    </row>
    <row r="54" spans="2:6" ht="18.75">
      <c r="C54" s="27" t="s">
        <v>183</v>
      </c>
      <c r="D54" s="29">
        <f>($D$53*1000000)/$C$207</f>
        <v>2.6850992644949244E-2</v>
      </c>
      <c r="E54" s="28" t="s">
        <v>79</v>
      </c>
      <c r="F54" s="14" t="s">
        <v>47</v>
      </c>
    </row>
    <row r="55" spans="2:6" ht="18.75">
      <c r="C55" s="17" t="s">
        <v>179</v>
      </c>
      <c r="D55" s="29">
        <v>0.18</v>
      </c>
      <c r="E55" s="28" t="s">
        <v>41</v>
      </c>
      <c r="F55" s="14" t="s">
        <v>187</v>
      </c>
    </row>
    <row r="56" spans="2:6" ht="18.75">
      <c r="C56" s="27" t="s">
        <v>184</v>
      </c>
      <c r="D56" s="29">
        <f>($D$55*1000000)/$C$207</f>
        <v>4.8331786760908635E-3</v>
      </c>
      <c r="E56" s="28" t="s">
        <v>79</v>
      </c>
      <c r="F56" s="14" t="s">
        <v>47</v>
      </c>
    </row>
    <row r="57" spans="2:6" ht="18.75">
      <c r="C57" s="17" t="s">
        <v>180</v>
      </c>
      <c r="D57" s="29">
        <v>3.1</v>
      </c>
      <c r="E57" s="28" t="s">
        <v>41</v>
      </c>
      <c r="F57" s="14" t="s">
        <v>187</v>
      </c>
    </row>
    <row r="58" spans="2:6" ht="18.75">
      <c r="C58" s="27" t="s">
        <v>185</v>
      </c>
      <c r="D58" s="29">
        <f>($D$57*1000000)/$C$207</f>
        <v>8.3238077199342661E-2</v>
      </c>
      <c r="E58" s="28" t="s">
        <v>79</v>
      </c>
      <c r="F58" s="14" t="s">
        <v>47</v>
      </c>
    </row>
    <row r="59" spans="2:6">
      <c r="C59" s="16"/>
      <c r="D59" s="29"/>
      <c r="F59" s="14"/>
    </row>
    <row r="60" spans="2:6" ht="45.75">
      <c r="B60" s="15" t="s">
        <v>85</v>
      </c>
      <c r="F60" s="13" t="s">
        <v>86</v>
      </c>
    </row>
    <row r="61" spans="2:6" ht="17.25">
      <c r="C61" s="11" t="s">
        <v>87</v>
      </c>
      <c r="D61" s="28">
        <v>955</v>
      </c>
      <c r="E61" s="28" t="s">
        <v>88</v>
      </c>
    </row>
    <row r="62" spans="2:6" ht="17.25">
      <c r="C62" s="11" t="s">
        <v>89</v>
      </c>
      <c r="D62" s="28">
        <v>1053</v>
      </c>
      <c r="E62" s="28" t="s">
        <v>88</v>
      </c>
    </row>
    <row r="63" spans="2:6" ht="17.25">
      <c r="C63" s="11" t="s">
        <v>90</v>
      </c>
      <c r="D63" s="28">
        <v>1431</v>
      </c>
      <c r="E63" s="28" t="s">
        <v>88</v>
      </c>
    </row>
    <row r="64" spans="2:6" ht="17.25">
      <c r="C64" s="11" t="s">
        <v>91</v>
      </c>
      <c r="D64" s="28">
        <v>1234</v>
      </c>
      <c r="E64" s="28" t="s">
        <v>88</v>
      </c>
    </row>
    <row r="65" spans="2:6" ht="17.25">
      <c r="C65" s="11" t="s">
        <v>92</v>
      </c>
      <c r="D65" s="28">
        <v>1290</v>
      </c>
      <c r="E65" s="28" t="s">
        <v>88</v>
      </c>
    </row>
    <row r="66" spans="2:6" ht="17.25">
      <c r="C66" s="11" t="s">
        <v>93</v>
      </c>
      <c r="D66" s="28">
        <v>3160</v>
      </c>
      <c r="E66" s="28" t="s">
        <v>88</v>
      </c>
    </row>
    <row r="67" spans="2:6" ht="17.25">
      <c r="C67" s="11" t="s">
        <v>94</v>
      </c>
      <c r="D67" s="28">
        <v>2282</v>
      </c>
      <c r="E67" s="28" t="s">
        <v>88</v>
      </c>
    </row>
    <row r="68" spans="2:6" ht="18.75">
      <c r="C68" s="16" t="s">
        <v>87</v>
      </c>
      <c r="D68" s="28">
        <f t="shared" ref="D68:D74" si="0">D61*$C$213</f>
        <v>0.95500000000000007</v>
      </c>
      <c r="E68" s="28" t="s">
        <v>79</v>
      </c>
      <c r="F68" s="14" t="s">
        <v>47</v>
      </c>
    </row>
    <row r="69" spans="2:6" ht="18.75">
      <c r="C69" s="16" t="s">
        <v>89</v>
      </c>
      <c r="D69" s="28">
        <f t="shared" si="0"/>
        <v>1.0529999999999999</v>
      </c>
      <c r="E69" s="28" t="s">
        <v>79</v>
      </c>
      <c r="F69" s="14" t="s">
        <v>47</v>
      </c>
    </row>
    <row r="70" spans="2:6" ht="18.75">
      <c r="C70" s="16" t="s">
        <v>90</v>
      </c>
      <c r="D70" s="28">
        <f t="shared" si="0"/>
        <v>1.431</v>
      </c>
      <c r="E70" s="28" t="s">
        <v>79</v>
      </c>
      <c r="F70" s="14" t="s">
        <v>47</v>
      </c>
    </row>
    <row r="71" spans="2:6" ht="18.75">
      <c r="C71" s="16" t="s">
        <v>91</v>
      </c>
      <c r="D71" s="28">
        <f t="shared" si="0"/>
        <v>1.234</v>
      </c>
      <c r="E71" s="28" t="s">
        <v>79</v>
      </c>
      <c r="F71" s="14" t="s">
        <v>47</v>
      </c>
    </row>
    <row r="72" spans="2:6" ht="18.75">
      <c r="C72" s="16" t="s">
        <v>92</v>
      </c>
      <c r="D72" s="28">
        <f t="shared" si="0"/>
        <v>1.29</v>
      </c>
      <c r="E72" s="28" t="s">
        <v>79</v>
      </c>
      <c r="F72" s="14" t="s">
        <v>47</v>
      </c>
    </row>
    <row r="73" spans="2:6" ht="18.75">
      <c r="C73" s="16" t="s">
        <v>93</v>
      </c>
      <c r="D73" s="28">
        <f t="shared" si="0"/>
        <v>3.16</v>
      </c>
      <c r="E73" s="28" t="s">
        <v>79</v>
      </c>
      <c r="F73" s="14" t="s">
        <v>47</v>
      </c>
    </row>
    <row r="74" spans="2:6" ht="18.75">
      <c r="C74" s="16" t="s">
        <v>94</v>
      </c>
      <c r="D74" s="28">
        <f t="shared" si="0"/>
        <v>2.282</v>
      </c>
      <c r="E74" s="28" t="s">
        <v>79</v>
      </c>
      <c r="F74" s="14" t="s">
        <v>47</v>
      </c>
    </row>
    <row r="77" spans="2:6">
      <c r="B77" s="15" t="s">
        <v>24</v>
      </c>
    </row>
    <row r="78" spans="2:6">
      <c r="B78" s="11" t="s">
        <v>95</v>
      </c>
    </row>
    <row r="79" spans="2:6">
      <c r="C79" s="11" t="s">
        <v>96</v>
      </c>
      <c r="D79" s="28">
        <v>68.5</v>
      </c>
      <c r="E79" s="28" t="s">
        <v>56</v>
      </c>
      <c r="F79" s="11" t="s">
        <v>57</v>
      </c>
    </row>
    <row r="80" spans="2:6" ht="18.75">
      <c r="C80" s="11" t="s">
        <v>97</v>
      </c>
      <c r="D80" s="28">
        <v>2.29</v>
      </c>
      <c r="E80" s="28" t="s">
        <v>66</v>
      </c>
      <c r="F80" s="11" t="s">
        <v>98</v>
      </c>
    </row>
    <row r="82" spans="2:6">
      <c r="B82" s="11" t="s">
        <v>99</v>
      </c>
    </row>
    <row r="83" spans="2:6" ht="45.75" customHeight="1">
      <c r="C83" s="11" t="s">
        <v>100</v>
      </c>
      <c r="D83" s="28">
        <v>74.08</v>
      </c>
      <c r="E83" s="28" t="s">
        <v>56</v>
      </c>
      <c r="F83" s="13" t="s">
        <v>147</v>
      </c>
    </row>
    <row r="84" spans="2:6" ht="18.75">
      <c r="C84" s="11" t="s">
        <v>97</v>
      </c>
      <c r="D84" s="28">
        <v>2.66</v>
      </c>
      <c r="E84" s="28" t="s">
        <v>66</v>
      </c>
      <c r="F84" s="22" t="s">
        <v>146</v>
      </c>
    </row>
    <row r="85" spans="2:6">
      <c r="B85" s="11" t="s">
        <v>101</v>
      </c>
      <c r="D85" s="28">
        <v>8.9</v>
      </c>
      <c r="E85" s="28" t="s">
        <v>102</v>
      </c>
      <c r="F85" s="22" t="s">
        <v>145</v>
      </c>
    </row>
    <row r="86" spans="2:6">
      <c r="B86" s="11" t="s">
        <v>103</v>
      </c>
      <c r="D86" s="28">
        <v>20000</v>
      </c>
      <c r="E86" s="28" t="s">
        <v>104</v>
      </c>
      <c r="F86" s="22" t="s">
        <v>144</v>
      </c>
    </row>
    <row r="87" spans="2:6" ht="40.15" customHeight="1">
      <c r="B87" s="47" t="s">
        <v>105</v>
      </c>
      <c r="C87" s="47"/>
      <c r="D87" s="47"/>
      <c r="E87" s="47"/>
      <c r="F87" s="47"/>
    </row>
    <row r="88" spans="2:6" ht="16.5" customHeight="1" thickBot="1"/>
    <row r="89" spans="2:6" ht="141.75">
      <c r="B89" s="34" t="s">
        <v>127</v>
      </c>
      <c r="C89" s="35"/>
      <c r="D89" s="36"/>
      <c r="E89" s="37"/>
      <c r="F89" s="13" t="s">
        <v>148</v>
      </c>
    </row>
    <row r="90" spans="2:6" ht="16.5" customHeight="1">
      <c r="B90" s="38"/>
      <c r="C90" s="30" t="s">
        <v>132</v>
      </c>
      <c r="D90" s="31">
        <v>382</v>
      </c>
      <c r="E90" s="39" t="s">
        <v>129</v>
      </c>
    </row>
    <row r="91" spans="2:6" ht="16.5" customHeight="1">
      <c r="B91" s="38"/>
      <c r="C91" s="32" t="s">
        <v>130</v>
      </c>
      <c r="D91" s="31">
        <v>16.600000000000001</v>
      </c>
      <c r="E91" s="39" t="s">
        <v>102</v>
      </c>
      <c r="F91" s="22"/>
    </row>
    <row r="92" spans="2:6" ht="16.5" customHeight="1">
      <c r="B92" s="38"/>
      <c r="C92" s="30" t="s">
        <v>131</v>
      </c>
      <c r="D92" s="31">
        <v>304</v>
      </c>
      <c r="E92" s="39" t="s">
        <v>129</v>
      </c>
    </row>
    <row r="93" spans="2:6" ht="16.5" customHeight="1">
      <c r="B93" s="38"/>
      <c r="C93" s="32" t="s">
        <v>130</v>
      </c>
      <c r="D93" s="31">
        <v>13.2</v>
      </c>
      <c r="E93" s="39" t="s">
        <v>102</v>
      </c>
    </row>
    <row r="94" spans="2:6" ht="16.5" customHeight="1">
      <c r="B94" s="38"/>
      <c r="C94" s="30" t="s">
        <v>133</v>
      </c>
      <c r="D94" s="31">
        <v>205</v>
      </c>
      <c r="E94" s="39" t="s">
        <v>129</v>
      </c>
    </row>
    <row r="95" spans="2:6" ht="16.5" customHeight="1">
      <c r="B95" s="38"/>
      <c r="C95" s="32" t="s">
        <v>130</v>
      </c>
      <c r="D95" s="31">
        <v>8.9</v>
      </c>
      <c r="E95" s="39" t="s">
        <v>102</v>
      </c>
    </row>
    <row r="96" spans="2:6" ht="16.5" customHeight="1">
      <c r="B96" s="38" t="s">
        <v>154</v>
      </c>
      <c r="C96" s="32"/>
      <c r="D96" s="31"/>
      <c r="E96" s="39"/>
    </row>
    <row r="97" spans="2:5" ht="16.5" customHeight="1">
      <c r="B97" s="38"/>
      <c r="C97" s="33" t="s">
        <v>155</v>
      </c>
      <c r="D97" s="31">
        <v>136</v>
      </c>
      <c r="E97" s="39" t="s">
        <v>129</v>
      </c>
    </row>
    <row r="98" spans="2:5" ht="16.5" customHeight="1">
      <c r="B98" s="38"/>
      <c r="C98" s="32" t="s">
        <v>130</v>
      </c>
      <c r="D98" s="31">
        <v>5.9</v>
      </c>
      <c r="E98" s="39" t="s">
        <v>102</v>
      </c>
    </row>
    <row r="99" spans="2:5" ht="16.5" customHeight="1">
      <c r="B99" s="38"/>
      <c r="C99" s="33" t="s">
        <v>156</v>
      </c>
      <c r="D99" s="31">
        <v>207</v>
      </c>
      <c r="E99" s="39" t="s">
        <v>129</v>
      </c>
    </row>
    <row r="100" spans="2:5" ht="16.5" customHeight="1">
      <c r="B100" s="38"/>
      <c r="C100" s="32" t="s">
        <v>130</v>
      </c>
      <c r="D100" s="31">
        <v>9</v>
      </c>
      <c r="E100" s="39" t="s">
        <v>102</v>
      </c>
    </row>
    <row r="101" spans="2:5" ht="16.5" customHeight="1">
      <c r="B101" s="38"/>
      <c r="C101" s="33" t="s">
        <v>157</v>
      </c>
      <c r="D101" s="31">
        <v>225</v>
      </c>
      <c r="E101" s="39" t="s">
        <v>129</v>
      </c>
    </row>
    <row r="102" spans="2:5" ht="16.5" customHeight="1">
      <c r="B102" s="38"/>
      <c r="C102" s="32" t="s">
        <v>130</v>
      </c>
      <c r="D102" s="31">
        <v>9.8000000000000007</v>
      </c>
      <c r="E102" s="39" t="s">
        <v>102</v>
      </c>
    </row>
    <row r="103" spans="2:5" ht="16.5" customHeight="1">
      <c r="B103" s="38" t="s">
        <v>128</v>
      </c>
      <c r="C103" s="30"/>
      <c r="D103" s="31"/>
      <c r="E103" s="39"/>
    </row>
    <row r="104" spans="2:5" ht="16.5" customHeight="1">
      <c r="B104" s="38"/>
      <c r="C104" s="30" t="s">
        <v>134</v>
      </c>
      <c r="D104" s="31">
        <v>145</v>
      </c>
      <c r="E104" s="39" t="s">
        <v>129</v>
      </c>
    </row>
    <row r="105" spans="2:5" ht="15" customHeight="1">
      <c r="B105" s="38"/>
      <c r="C105" s="32" t="s">
        <v>130</v>
      </c>
      <c r="D105" s="31">
        <v>6.3</v>
      </c>
      <c r="E105" s="39" t="s">
        <v>102</v>
      </c>
    </row>
    <row r="106" spans="2:5" ht="15.75" customHeight="1">
      <c r="B106" s="38"/>
      <c r="C106" s="30" t="s">
        <v>135</v>
      </c>
      <c r="D106" s="31">
        <v>163</v>
      </c>
      <c r="E106" s="39" t="s">
        <v>129</v>
      </c>
    </row>
    <row r="107" spans="2:5">
      <c r="B107" s="38"/>
      <c r="C107" s="32" t="s">
        <v>130</v>
      </c>
      <c r="D107" s="31">
        <v>7.1</v>
      </c>
      <c r="E107" s="39" t="s">
        <v>102</v>
      </c>
    </row>
    <row r="108" spans="2:5">
      <c r="B108" s="38"/>
      <c r="C108" s="30" t="s">
        <v>136</v>
      </c>
      <c r="D108" s="31">
        <v>161</v>
      </c>
      <c r="E108" s="39" t="s">
        <v>129</v>
      </c>
    </row>
    <row r="109" spans="2:5">
      <c r="B109" s="38"/>
      <c r="C109" s="32" t="s">
        <v>130</v>
      </c>
      <c r="D109" s="31">
        <v>7</v>
      </c>
      <c r="E109" s="39" t="s">
        <v>102</v>
      </c>
    </row>
    <row r="110" spans="2:5">
      <c r="B110" s="38" t="s">
        <v>161</v>
      </c>
      <c r="C110" s="32"/>
      <c r="D110" s="31"/>
      <c r="E110" s="39"/>
    </row>
    <row r="111" spans="2:5">
      <c r="B111" s="38"/>
      <c r="C111" s="33" t="s">
        <v>162</v>
      </c>
      <c r="D111" s="31">
        <v>235</v>
      </c>
      <c r="E111" s="39" t="s">
        <v>129</v>
      </c>
    </row>
    <row r="112" spans="2:5">
      <c r="B112" s="38"/>
      <c r="C112" s="32" t="s">
        <v>130</v>
      </c>
      <c r="D112" s="31">
        <v>10.199999999999999</v>
      </c>
      <c r="E112" s="39" t="s">
        <v>102</v>
      </c>
    </row>
    <row r="113" spans="2:5">
      <c r="B113" s="38"/>
      <c r="C113" s="33" t="s">
        <v>163</v>
      </c>
      <c r="D113" s="31">
        <v>235</v>
      </c>
      <c r="E113" s="39" t="s">
        <v>129</v>
      </c>
    </row>
    <row r="114" spans="2:5">
      <c r="B114" s="38"/>
      <c r="C114" s="32" t="s">
        <v>130</v>
      </c>
      <c r="D114" s="31">
        <v>10.199999999999999</v>
      </c>
      <c r="E114" s="39" t="s">
        <v>102</v>
      </c>
    </row>
    <row r="115" spans="2:5">
      <c r="B115" s="38"/>
      <c r="C115" s="33" t="s">
        <v>164</v>
      </c>
      <c r="D115" s="31">
        <v>262</v>
      </c>
      <c r="E115" s="39" t="s">
        <v>129</v>
      </c>
    </row>
    <row r="116" spans="2:5">
      <c r="B116" s="38"/>
      <c r="C116" s="32" t="s">
        <v>130</v>
      </c>
      <c r="D116" s="31">
        <v>11.4</v>
      </c>
      <c r="E116" s="39" t="s">
        <v>102</v>
      </c>
    </row>
    <row r="117" spans="2:5">
      <c r="B117" s="38" t="s">
        <v>158</v>
      </c>
      <c r="C117" s="32"/>
      <c r="D117" s="31"/>
      <c r="E117" s="39"/>
    </row>
    <row r="118" spans="2:5">
      <c r="B118" s="38"/>
      <c r="C118" s="33" t="s">
        <v>159</v>
      </c>
      <c r="D118" s="31">
        <v>110</v>
      </c>
      <c r="E118" s="39" t="s">
        <v>129</v>
      </c>
    </row>
    <row r="119" spans="2:5">
      <c r="B119" s="38"/>
      <c r="C119" s="32" t="s">
        <v>130</v>
      </c>
      <c r="D119" s="31">
        <v>4.8</v>
      </c>
      <c r="E119" s="39" t="s">
        <v>102</v>
      </c>
    </row>
    <row r="120" spans="2:5">
      <c r="B120" s="38"/>
      <c r="C120" s="33" t="s">
        <v>186</v>
      </c>
      <c r="D120" s="31">
        <v>269</v>
      </c>
      <c r="E120" s="39" t="s">
        <v>129</v>
      </c>
    </row>
    <row r="121" spans="2:5">
      <c r="B121" s="38"/>
      <c r="C121" s="32" t="s">
        <v>130</v>
      </c>
      <c r="D121" s="31">
        <v>11.7</v>
      </c>
      <c r="E121" s="39" t="s">
        <v>102</v>
      </c>
    </row>
    <row r="122" spans="2:5">
      <c r="B122" s="38"/>
      <c r="C122" s="33" t="s">
        <v>160</v>
      </c>
      <c r="D122" s="31">
        <v>283</v>
      </c>
      <c r="E122" s="39" t="s">
        <v>129</v>
      </c>
    </row>
    <row r="123" spans="2:5">
      <c r="B123" s="38"/>
      <c r="C123" s="32" t="s">
        <v>130</v>
      </c>
      <c r="D123" s="31">
        <v>12.3</v>
      </c>
      <c r="E123" s="39" t="s">
        <v>102</v>
      </c>
    </row>
    <row r="124" spans="2:5">
      <c r="B124" s="38" t="s">
        <v>137</v>
      </c>
      <c r="C124" s="32"/>
      <c r="D124" s="31"/>
      <c r="E124" s="39"/>
    </row>
    <row r="125" spans="2:5">
      <c r="B125" s="38"/>
      <c r="C125" s="33" t="s">
        <v>138</v>
      </c>
      <c r="D125" s="31">
        <v>322</v>
      </c>
      <c r="E125" s="39" t="s">
        <v>129</v>
      </c>
    </row>
    <row r="126" spans="2:5">
      <c r="B126" s="38"/>
      <c r="C126" s="32" t="s">
        <v>130</v>
      </c>
      <c r="D126" s="31">
        <v>14</v>
      </c>
      <c r="E126" s="39" t="s">
        <v>102</v>
      </c>
    </row>
    <row r="127" spans="2:5">
      <c r="B127" s="38"/>
      <c r="C127" s="33" t="s">
        <v>139</v>
      </c>
      <c r="D127" s="31">
        <v>283</v>
      </c>
      <c r="E127" s="39" t="s">
        <v>129</v>
      </c>
    </row>
    <row r="128" spans="2:5">
      <c r="B128" s="38"/>
      <c r="C128" s="32" t="s">
        <v>130</v>
      </c>
      <c r="D128" s="31">
        <v>12.3</v>
      </c>
      <c r="E128" s="39" t="s">
        <v>102</v>
      </c>
    </row>
    <row r="129" spans="2:5">
      <c r="B129" s="38"/>
      <c r="C129" s="33" t="s">
        <v>140</v>
      </c>
      <c r="D129" s="31">
        <v>328</v>
      </c>
      <c r="E129" s="39" t="s">
        <v>129</v>
      </c>
    </row>
    <row r="130" spans="2:5">
      <c r="B130" s="38"/>
      <c r="C130" s="32" t="s">
        <v>130</v>
      </c>
      <c r="D130" s="31">
        <v>14</v>
      </c>
      <c r="E130" s="39" t="s">
        <v>102</v>
      </c>
    </row>
    <row r="131" spans="2:5">
      <c r="B131" s="38" t="s">
        <v>141</v>
      </c>
      <c r="C131" s="32"/>
      <c r="D131" s="31"/>
      <c r="E131" s="39"/>
    </row>
    <row r="132" spans="2:5">
      <c r="B132" s="38"/>
      <c r="C132" s="33" t="s">
        <v>142</v>
      </c>
      <c r="D132" s="31">
        <v>239</v>
      </c>
      <c r="E132" s="39" t="s">
        <v>129</v>
      </c>
    </row>
    <row r="133" spans="2:5">
      <c r="B133" s="38"/>
      <c r="C133" s="32" t="s">
        <v>130</v>
      </c>
      <c r="D133" s="31">
        <v>10.4</v>
      </c>
      <c r="E133" s="39" t="s">
        <v>102</v>
      </c>
    </row>
    <row r="134" spans="2:5">
      <c r="B134" s="38"/>
      <c r="C134" s="33" t="s">
        <v>143</v>
      </c>
      <c r="D134" s="31">
        <v>244</v>
      </c>
      <c r="E134" s="39" t="s">
        <v>129</v>
      </c>
    </row>
    <row r="135" spans="2:5">
      <c r="B135" s="38"/>
      <c r="C135" s="32" t="s">
        <v>130</v>
      </c>
      <c r="D135" s="31">
        <v>10.6</v>
      </c>
      <c r="E135" s="39" t="s">
        <v>102</v>
      </c>
    </row>
    <row r="136" spans="2:5">
      <c r="B136" s="38"/>
      <c r="C136" s="33" t="s">
        <v>153</v>
      </c>
      <c r="D136" s="31">
        <v>191</v>
      </c>
      <c r="E136" s="39" t="s">
        <v>129</v>
      </c>
    </row>
    <row r="137" spans="2:5">
      <c r="B137" s="38"/>
      <c r="C137" s="32" t="s">
        <v>130</v>
      </c>
      <c r="D137" s="31">
        <v>8.3000000000000007</v>
      </c>
      <c r="E137" s="39" t="s">
        <v>102</v>
      </c>
    </row>
    <row r="138" spans="2:5">
      <c r="B138" s="38" t="s">
        <v>149</v>
      </c>
      <c r="C138" s="32"/>
      <c r="D138" s="31"/>
      <c r="E138" s="39"/>
    </row>
    <row r="139" spans="2:5">
      <c r="B139" s="38"/>
      <c r="C139" s="33" t="s">
        <v>150</v>
      </c>
      <c r="D139" s="31">
        <v>306</v>
      </c>
      <c r="E139" s="39" t="s">
        <v>129</v>
      </c>
    </row>
    <row r="140" spans="2:5">
      <c r="B140" s="38"/>
      <c r="C140" s="32" t="s">
        <v>130</v>
      </c>
      <c r="D140" s="31">
        <v>13.3</v>
      </c>
      <c r="E140" s="39" t="s">
        <v>102</v>
      </c>
    </row>
    <row r="141" spans="2:5">
      <c r="B141" s="38"/>
      <c r="C141" s="33" t="s">
        <v>151</v>
      </c>
      <c r="D141" s="31">
        <v>140</v>
      </c>
      <c r="E141" s="39" t="s">
        <v>129</v>
      </c>
    </row>
    <row r="142" spans="2:5">
      <c r="B142" s="38"/>
      <c r="C142" s="32" t="s">
        <v>130</v>
      </c>
      <c r="D142" s="31">
        <v>5.2</v>
      </c>
      <c r="E142" s="39" t="s">
        <v>102</v>
      </c>
    </row>
    <row r="143" spans="2:5">
      <c r="B143" s="38"/>
      <c r="C143" s="33" t="s">
        <v>152</v>
      </c>
      <c r="D143" s="31">
        <v>147</v>
      </c>
      <c r="E143" s="39" t="s">
        <v>129</v>
      </c>
    </row>
    <row r="144" spans="2:5">
      <c r="B144" s="38"/>
      <c r="C144" s="32" t="s">
        <v>130</v>
      </c>
      <c r="D144" s="31">
        <v>6.4</v>
      </c>
      <c r="E144" s="39" t="s">
        <v>102</v>
      </c>
    </row>
    <row r="145" spans="2:5">
      <c r="B145" s="38" t="s">
        <v>165</v>
      </c>
      <c r="C145" s="32"/>
      <c r="D145" s="31"/>
      <c r="E145" s="39"/>
    </row>
    <row r="146" spans="2:5">
      <c r="B146" s="38"/>
      <c r="C146" s="33" t="s">
        <v>169</v>
      </c>
      <c r="D146" s="31">
        <v>269</v>
      </c>
      <c r="E146" s="39" t="s">
        <v>129</v>
      </c>
    </row>
    <row r="147" spans="2:5">
      <c r="B147" s="38"/>
      <c r="C147" s="32" t="s">
        <v>130</v>
      </c>
      <c r="D147" s="31">
        <v>11.4</v>
      </c>
      <c r="E147" s="39" t="s">
        <v>102</v>
      </c>
    </row>
    <row r="148" spans="2:5">
      <c r="B148" s="38"/>
      <c r="C148" s="33" t="s">
        <v>167</v>
      </c>
      <c r="D148" s="31">
        <v>271</v>
      </c>
      <c r="E148" s="39" t="s">
        <v>129</v>
      </c>
    </row>
    <row r="149" spans="2:5">
      <c r="B149" s="38"/>
      <c r="C149" s="32" t="s">
        <v>130</v>
      </c>
      <c r="D149" s="31">
        <v>11.8</v>
      </c>
      <c r="E149" s="39" t="s">
        <v>102</v>
      </c>
    </row>
    <row r="150" spans="2:5">
      <c r="B150" s="38"/>
      <c r="C150" s="33" t="s">
        <v>168</v>
      </c>
      <c r="D150" s="31">
        <v>290</v>
      </c>
      <c r="E150" s="39" t="s">
        <v>129</v>
      </c>
    </row>
    <row r="151" spans="2:5">
      <c r="B151" s="38"/>
      <c r="C151" s="32" t="s">
        <v>130</v>
      </c>
      <c r="D151" s="31">
        <v>12.6</v>
      </c>
      <c r="E151" s="39" t="s">
        <v>102</v>
      </c>
    </row>
    <row r="152" spans="2:5">
      <c r="B152" s="38" t="s">
        <v>166</v>
      </c>
      <c r="C152" s="32"/>
      <c r="D152" s="31"/>
      <c r="E152" s="39"/>
    </row>
    <row r="153" spans="2:5">
      <c r="B153" s="38"/>
      <c r="C153" s="33" t="s">
        <v>170</v>
      </c>
      <c r="D153" s="31">
        <v>334</v>
      </c>
      <c r="E153" s="39" t="s">
        <v>129</v>
      </c>
    </row>
    <row r="154" spans="2:5">
      <c r="B154" s="38"/>
      <c r="C154" s="32" t="s">
        <v>130</v>
      </c>
      <c r="D154" s="31">
        <v>14.5</v>
      </c>
      <c r="E154" s="39" t="s">
        <v>102</v>
      </c>
    </row>
    <row r="155" spans="2:5">
      <c r="B155" s="38"/>
      <c r="C155" s="33" t="s">
        <v>171</v>
      </c>
      <c r="D155" s="31">
        <v>232</v>
      </c>
      <c r="E155" s="39" t="s">
        <v>129</v>
      </c>
    </row>
    <row r="156" spans="2:5">
      <c r="B156" s="38"/>
      <c r="C156" s="32" t="s">
        <v>130</v>
      </c>
      <c r="D156" s="31">
        <v>10.1</v>
      </c>
      <c r="E156" s="39" t="s">
        <v>102</v>
      </c>
    </row>
    <row r="157" spans="2:5">
      <c r="B157" s="38"/>
      <c r="C157" s="33" t="s">
        <v>172</v>
      </c>
      <c r="D157" s="31">
        <v>268</v>
      </c>
      <c r="E157" s="39" t="s">
        <v>129</v>
      </c>
    </row>
    <row r="158" spans="2:5" ht="16.5" thickBot="1">
      <c r="B158" s="40"/>
      <c r="C158" s="41" t="s">
        <v>130</v>
      </c>
      <c r="D158" s="42">
        <v>11.5</v>
      </c>
      <c r="E158" s="43" t="s">
        <v>102</v>
      </c>
    </row>
    <row r="159" spans="2:5">
      <c r="C159" s="16"/>
    </row>
    <row r="160" spans="2:5" ht="16.5" thickBot="1">
      <c r="C160" s="23"/>
    </row>
    <row r="161" spans="2:5" ht="16.5" thickBot="1">
      <c r="B161" s="34"/>
      <c r="C161" s="35"/>
      <c r="D161" s="36"/>
      <c r="E161" s="37"/>
    </row>
    <row r="162" spans="2:5">
      <c r="B162" s="34">
        <v>1</v>
      </c>
      <c r="C162" s="30" t="s">
        <v>132</v>
      </c>
      <c r="D162" s="31">
        <v>382</v>
      </c>
      <c r="E162" s="39" t="s">
        <v>129</v>
      </c>
    </row>
    <row r="163" spans="2:5">
      <c r="B163" s="38">
        <f>B162+1</f>
        <v>2</v>
      </c>
      <c r="C163" s="30" t="s">
        <v>131</v>
      </c>
      <c r="D163" s="31">
        <v>304</v>
      </c>
      <c r="E163" s="39" t="s">
        <v>129</v>
      </c>
    </row>
    <row r="164" spans="2:5">
      <c r="B164" s="38">
        <f t="shared" ref="B164:B191" si="1">B163+1</f>
        <v>3</v>
      </c>
      <c r="C164" s="30" t="s">
        <v>133</v>
      </c>
      <c r="D164" s="31">
        <v>205</v>
      </c>
      <c r="E164" s="39" t="s">
        <v>129</v>
      </c>
    </row>
    <row r="165" spans="2:5">
      <c r="B165" s="38">
        <f t="shared" si="1"/>
        <v>4</v>
      </c>
      <c r="C165" s="33" t="s">
        <v>155</v>
      </c>
      <c r="D165" s="31">
        <v>136</v>
      </c>
      <c r="E165" s="39" t="s">
        <v>129</v>
      </c>
    </row>
    <row r="166" spans="2:5">
      <c r="B166" s="38">
        <f t="shared" si="1"/>
        <v>5</v>
      </c>
      <c r="C166" s="33" t="s">
        <v>156</v>
      </c>
      <c r="D166" s="31">
        <v>207</v>
      </c>
      <c r="E166" s="39" t="s">
        <v>129</v>
      </c>
    </row>
    <row r="167" spans="2:5">
      <c r="B167" s="38">
        <f t="shared" si="1"/>
        <v>6</v>
      </c>
      <c r="C167" s="33" t="s">
        <v>157</v>
      </c>
      <c r="D167" s="31">
        <v>225</v>
      </c>
      <c r="E167" s="39" t="s">
        <v>129</v>
      </c>
    </row>
    <row r="168" spans="2:5">
      <c r="B168" s="38">
        <f t="shared" si="1"/>
        <v>7</v>
      </c>
      <c r="C168" s="30" t="s">
        <v>134</v>
      </c>
      <c r="D168" s="31">
        <v>145</v>
      </c>
      <c r="E168" s="39" t="s">
        <v>129</v>
      </c>
    </row>
    <row r="169" spans="2:5">
      <c r="B169" s="38">
        <f t="shared" si="1"/>
        <v>8</v>
      </c>
      <c r="C169" s="30" t="s">
        <v>135</v>
      </c>
      <c r="D169" s="31">
        <v>163</v>
      </c>
      <c r="E169" s="39" t="s">
        <v>129</v>
      </c>
    </row>
    <row r="170" spans="2:5">
      <c r="B170" s="38">
        <f t="shared" si="1"/>
        <v>9</v>
      </c>
      <c r="C170" s="30" t="s">
        <v>136</v>
      </c>
      <c r="D170" s="31">
        <v>161</v>
      </c>
      <c r="E170" s="39" t="s">
        <v>129</v>
      </c>
    </row>
    <row r="171" spans="2:5">
      <c r="B171" s="38">
        <f t="shared" si="1"/>
        <v>10</v>
      </c>
      <c r="C171" s="33" t="s">
        <v>162</v>
      </c>
      <c r="D171" s="31">
        <v>235</v>
      </c>
      <c r="E171" s="39" t="s">
        <v>129</v>
      </c>
    </row>
    <row r="172" spans="2:5">
      <c r="B172" s="38">
        <f t="shared" si="1"/>
        <v>11</v>
      </c>
      <c r="C172" s="33" t="s">
        <v>163</v>
      </c>
      <c r="D172" s="31">
        <v>235</v>
      </c>
      <c r="E172" s="39" t="s">
        <v>129</v>
      </c>
    </row>
    <row r="173" spans="2:5">
      <c r="B173" s="38">
        <f t="shared" si="1"/>
        <v>12</v>
      </c>
      <c r="C173" s="33" t="s">
        <v>164</v>
      </c>
      <c r="D173" s="31">
        <v>262</v>
      </c>
      <c r="E173" s="39" t="s">
        <v>129</v>
      </c>
    </row>
    <row r="174" spans="2:5">
      <c r="B174" s="38">
        <f t="shared" si="1"/>
        <v>13</v>
      </c>
      <c r="C174" s="33" t="s">
        <v>159</v>
      </c>
      <c r="D174" s="31">
        <v>110</v>
      </c>
      <c r="E174" s="39" t="s">
        <v>129</v>
      </c>
    </row>
    <row r="175" spans="2:5">
      <c r="B175" s="38">
        <f t="shared" si="1"/>
        <v>14</v>
      </c>
      <c r="C175" s="33" t="s">
        <v>186</v>
      </c>
      <c r="D175" s="31">
        <v>269</v>
      </c>
      <c r="E175" s="39" t="s">
        <v>129</v>
      </c>
    </row>
    <row r="176" spans="2:5">
      <c r="B176" s="38">
        <f t="shared" si="1"/>
        <v>15</v>
      </c>
      <c r="C176" s="33" t="s">
        <v>160</v>
      </c>
      <c r="D176" s="31">
        <v>283</v>
      </c>
      <c r="E176" s="39" t="s">
        <v>129</v>
      </c>
    </row>
    <row r="177" spans="2:5">
      <c r="B177" s="38">
        <f t="shared" si="1"/>
        <v>16</v>
      </c>
      <c r="C177" s="33" t="s">
        <v>138</v>
      </c>
      <c r="D177" s="31">
        <v>322</v>
      </c>
      <c r="E177" s="39" t="s">
        <v>129</v>
      </c>
    </row>
    <row r="178" spans="2:5">
      <c r="B178" s="38">
        <f t="shared" si="1"/>
        <v>17</v>
      </c>
      <c r="C178" s="33" t="s">
        <v>139</v>
      </c>
      <c r="D178" s="31">
        <v>283</v>
      </c>
      <c r="E178" s="39" t="s">
        <v>129</v>
      </c>
    </row>
    <row r="179" spans="2:5">
      <c r="B179" s="38">
        <f t="shared" si="1"/>
        <v>18</v>
      </c>
      <c r="C179" s="33" t="s">
        <v>140</v>
      </c>
      <c r="D179" s="31">
        <v>328</v>
      </c>
      <c r="E179" s="39" t="s">
        <v>129</v>
      </c>
    </row>
    <row r="180" spans="2:5">
      <c r="B180" s="38">
        <f t="shared" si="1"/>
        <v>19</v>
      </c>
      <c r="C180" s="33" t="s">
        <v>142</v>
      </c>
      <c r="D180" s="31">
        <v>239</v>
      </c>
      <c r="E180" s="39" t="s">
        <v>129</v>
      </c>
    </row>
    <row r="181" spans="2:5">
      <c r="B181" s="38">
        <f t="shared" si="1"/>
        <v>20</v>
      </c>
      <c r="C181" s="33" t="s">
        <v>143</v>
      </c>
      <c r="D181" s="31">
        <v>244</v>
      </c>
      <c r="E181" s="39" t="s">
        <v>129</v>
      </c>
    </row>
    <row r="182" spans="2:5">
      <c r="B182" s="38">
        <f t="shared" si="1"/>
        <v>21</v>
      </c>
      <c r="C182" s="33" t="s">
        <v>153</v>
      </c>
      <c r="D182" s="31">
        <v>191</v>
      </c>
      <c r="E182" s="39" t="s">
        <v>129</v>
      </c>
    </row>
    <row r="183" spans="2:5">
      <c r="B183" s="38">
        <f t="shared" si="1"/>
        <v>22</v>
      </c>
      <c r="C183" s="33" t="s">
        <v>150</v>
      </c>
      <c r="D183" s="31">
        <v>306</v>
      </c>
      <c r="E183" s="39" t="s">
        <v>129</v>
      </c>
    </row>
    <row r="184" spans="2:5">
      <c r="B184" s="38">
        <f t="shared" si="1"/>
        <v>23</v>
      </c>
      <c r="C184" s="33" t="s">
        <v>151</v>
      </c>
      <c r="D184" s="31">
        <v>140</v>
      </c>
      <c r="E184" s="39" t="s">
        <v>129</v>
      </c>
    </row>
    <row r="185" spans="2:5">
      <c r="B185" s="38">
        <f t="shared" si="1"/>
        <v>24</v>
      </c>
      <c r="C185" s="33" t="s">
        <v>152</v>
      </c>
      <c r="D185" s="31">
        <v>147</v>
      </c>
      <c r="E185" s="39" t="s">
        <v>129</v>
      </c>
    </row>
    <row r="186" spans="2:5">
      <c r="B186" s="38">
        <f t="shared" si="1"/>
        <v>25</v>
      </c>
      <c r="C186" s="33" t="s">
        <v>169</v>
      </c>
      <c r="D186" s="31">
        <v>269</v>
      </c>
      <c r="E186" s="39" t="s">
        <v>129</v>
      </c>
    </row>
    <row r="187" spans="2:5">
      <c r="B187" s="38">
        <f t="shared" si="1"/>
        <v>26</v>
      </c>
      <c r="C187" s="33" t="s">
        <v>167</v>
      </c>
      <c r="D187" s="31">
        <v>271</v>
      </c>
      <c r="E187" s="39" t="s">
        <v>129</v>
      </c>
    </row>
    <row r="188" spans="2:5">
      <c r="B188" s="38">
        <f t="shared" si="1"/>
        <v>27</v>
      </c>
      <c r="C188" s="33" t="s">
        <v>168</v>
      </c>
      <c r="D188" s="31">
        <v>290</v>
      </c>
      <c r="E188" s="39" t="s">
        <v>129</v>
      </c>
    </row>
    <row r="189" spans="2:5">
      <c r="B189" s="38">
        <f t="shared" si="1"/>
        <v>28</v>
      </c>
      <c r="C189" s="33" t="s">
        <v>170</v>
      </c>
      <c r="D189" s="31">
        <v>334</v>
      </c>
      <c r="E189" s="39" t="s">
        <v>129</v>
      </c>
    </row>
    <row r="190" spans="2:5">
      <c r="B190" s="38">
        <f t="shared" si="1"/>
        <v>29</v>
      </c>
      <c r="C190" s="33" t="s">
        <v>171</v>
      </c>
      <c r="D190" s="31">
        <v>232</v>
      </c>
      <c r="E190" s="39" t="s">
        <v>129</v>
      </c>
    </row>
    <row r="191" spans="2:5">
      <c r="B191" s="38">
        <f t="shared" si="1"/>
        <v>30</v>
      </c>
      <c r="C191" s="33" t="s">
        <v>172</v>
      </c>
      <c r="D191" s="31">
        <v>268</v>
      </c>
      <c r="E191" s="39" t="s">
        <v>129</v>
      </c>
    </row>
    <row r="192" spans="2:5">
      <c r="C192" s="23"/>
    </row>
    <row r="193" spans="2:6">
      <c r="C193" s="16"/>
    </row>
    <row r="194" spans="2:6">
      <c r="C194" s="16"/>
    </row>
    <row r="195" spans="2:6">
      <c r="C195" s="23"/>
    </row>
    <row r="196" spans="2:6">
      <c r="C196" s="16"/>
    </row>
    <row r="197" spans="2:6">
      <c r="C197" s="16"/>
    </row>
    <row r="198" spans="2:6">
      <c r="C198" s="16"/>
    </row>
    <row r="199" spans="2:6">
      <c r="C199" s="16"/>
    </row>
    <row r="200" spans="2:6">
      <c r="C200" s="16"/>
    </row>
    <row r="201" spans="2:6">
      <c r="C201" s="16"/>
    </row>
    <row r="202" spans="2:6">
      <c r="C202" s="16"/>
    </row>
    <row r="203" spans="2:6">
      <c r="C203" s="16"/>
    </row>
    <row r="206" spans="2:6">
      <c r="B206" s="15" t="s">
        <v>106</v>
      </c>
    </row>
    <row r="207" spans="2:6">
      <c r="B207" s="11" t="s">
        <v>107</v>
      </c>
      <c r="C207" s="18">
        <v>37242571</v>
      </c>
      <c r="F207" s="11" t="s">
        <v>108</v>
      </c>
    </row>
    <row r="208" spans="2:6">
      <c r="C208" s="13"/>
    </row>
    <row r="210" spans="1:3">
      <c r="B210" s="24" t="s">
        <v>109</v>
      </c>
    </row>
    <row r="211" spans="1:3">
      <c r="B211" s="11" t="s">
        <v>72</v>
      </c>
      <c r="C211" s="11">
        <v>1000</v>
      </c>
    </row>
    <row r="212" spans="1:3">
      <c r="B212" s="11" t="s">
        <v>110</v>
      </c>
      <c r="C212" s="11">
        <v>1000000</v>
      </c>
    </row>
    <row r="213" spans="1:3">
      <c r="B213" s="11" t="s">
        <v>111</v>
      </c>
      <c r="C213" s="11">
        <v>1E-3</v>
      </c>
    </row>
    <row r="214" spans="1:3">
      <c r="B214" s="11" t="s">
        <v>112</v>
      </c>
      <c r="C214" s="11">
        <v>1000000</v>
      </c>
    </row>
    <row r="215" spans="1:3">
      <c r="B215" s="11" t="s">
        <v>113</v>
      </c>
      <c r="C215" s="11">
        <v>277.77800000000002</v>
      </c>
    </row>
    <row r="216" spans="1:3">
      <c r="B216" s="11" t="s">
        <v>114</v>
      </c>
      <c r="C216" s="11">
        <v>277800000</v>
      </c>
    </row>
    <row r="218" spans="1:3">
      <c r="B218" s="11" t="s">
        <v>115</v>
      </c>
    </row>
    <row r="220" spans="1:3">
      <c r="A220" s="13"/>
    </row>
  </sheetData>
  <mergeCells count="2">
    <mergeCell ref="D2:E2"/>
    <mergeCell ref="B87:F87"/>
  </mergeCells>
  <hyperlinks>
    <hyperlink ref="F6" r:id="rId1"/>
    <hyperlink ref="F86" r:id="rId2"/>
    <hyperlink ref="F85" display="https://www.cer-rec.gc.ca/en/data-analysis/energy-markets/market-snapshots/2019/market-snapshot-how-does-canada-rank-in-terms-vehicle-fuel-economy.html#:~:text=In%202017%2C%20Canada's%20average,kilometres%20(L%2F100km).&amp;text=In%20comparison%2C%20fuel%20co"/>
    <hyperlink ref="F84" r:id="rId3"/>
    <hyperlink ref="F5" display="https://www.cer-rec.gc.ca/en/data-analysis/energy-commodities/electricity/report/2017-canadian-renewable-power/canadas-renewable-power-landscape-2017-energy-market-analysis-ghg-emission.html#:~:text=In%202015%2C%20Canada%20emitted%20722,10.9%25%20came%20f"/>
    <hyperlink ref="F8" r:id="rId4"/>
    <hyperlink ref="F33" r:id="rId5"/>
  </hyperlinks>
  <pageMargins left="0" right="0" top="0.39370078740157505" bottom="0.39370078740157505" header="0" footer="0"/>
  <pageSetup fitToWidth="0" fitToHeight="0" orientation="portrait" r:id="rId6"/>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sqref="A1:A30"/>
    </sheetView>
  </sheetViews>
  <sheetFormatPr defaultRowHeight="14.25"/>
  <cols>
    <col min="1" max="1" width="12.75" bestFit="1" customWidth="1"/>
    <col min="2" max="2" width="55.125" bestFit="1" customWidth="1"/>
    <col min="3" max="3" width="7.875" customWidth="1"/>
    <col min="4" max="4" width="10.75" bestFit="1" customWidth="1"/>
  </cols>
  <sheetData>
    <row r="1" spans="1:4" ht="15.75">
      <c r="A1" s="31">
        <v>382</v>
      </c>
      <c r="B1" s="30"/>
      <c r="C1" s="31"/>
      <c r="D1" s="31"/>
    </row>
    <row r="2" spans="1:4" ht="15.75">
      <c r="A2" s="31">
        <v>304</v>
      </c>
      <c r="B2" s="30"/>
      <c r="C2" s="31"/>
      <c r="D2" s="31"/>
    </row>
    <row r="3" spans="1:4" ht="15.75">
      <c r="A3" s="31">
        <v>205</v>
      </c>
      <c r="B3" s="32"/>
      <c r="C3" s="31"/>
      <c r="D3" s="31"/>
    </row>
    <row r="4" spans="1:4" ht="15.75">
      <c r="A4" s="31">
        <v>136</v>
      </c>
      <c r="B4" s="30"/>
      <c r="C4" s="31"/>
      <c r="D4" s="31"/>
    </row>
    <row r="5" spans="1:4" ht="15.75">
      <c r="A5" s="31">
        <v>207</v>
      </c>
      <c r="B5" s="32"/>
      <c r="C5" s="31"/>
      <c r="D5" s="31"/>
    </row>
    <row r="6" spans="1:4" ht="15.75">
      <c r="A6" s="31">
        <v>225</v>
      </c>
      <c r="B6" s="30"/>
      <c r="C6" s="31"/>
      <c r="D6" s="31"/>
    </row>
    <row r="7" spans="1:4" ht="15.75">
      <c r="A7" s="31">
        <v>145</v>
      </c>
      <c r="B7" s="32"/>
      <c r="C7" s="31"/>
      <c r="D7" s="31"/>
    </row>
    <row r="8" spans="1:4" ht="15.75">
      <c r="A8" s="31">
        <v>163</v>
      </c>
      <c r="B8" s="32"/>
      <c r="C8" s="31"/>
      <c r="D8" s="31"/>
    </row>
    <row r="9" spans="1:4" ht="15.75">
      <c r="A9" s="31">
        <v>161</v>
      </c>
      <c r="B9" s="33"/>
      <c r="C9" s="31"/>
      <c r="D9" s="31"/>
    </row>
    <row r="10" spans="1:4" ht="15.75">
      <c r="A10" s="31">
        <v>235</v>
      </c>
      <c r="B10" s="32"/>
      <c r="C10" s="31"/>
      <c r="D10" s="31"/>
    </row>
    <row r="11" spans="1:4" ht="15.75">
      <c r="A11" s="31">
        <v>235</v>
      </c>
      <c r="B11" s="33"/>
      <c r="C11" s="31"/>
      <c r="D11" s="31"/>
    </row>
    <row r="12" spans="1:4" ht="15.75">
      <c r="A12" s="31">
        <v>262</v>
      </c>
      <c r="B12" s="32"/>
      <c r="C12" s="31"/>
      <c r="D12" s="31"/>
    </row>
    <row r="13" spans="1:4" ht="15.75">
      <c r="A13" s="31">
        <v>110</v>
      </c>
      <c r="B13" s="33"/>
      <c r="C13" s="31"/>
      <c r="D13" s="31"/>
    </row>
    <row r="14" spans="1:4" ht="15.75">
      <c r="A14" s="31">
        <v>269</v>
      </c>
      <c r="B14" s="32"/>
      <c r="C14" s="31"/>
      <c r="D14" s="31"/>
    </row>
    <row r="15" spans="1:4" ht="15.75">
      <c r="A15" s="31">
        <v>283</v>
      </c>
      <c r="B15" s="30"/>
      <c r="C15" s="31"/>
      <c r="D15" s="31"/>
    </row>
    <row r="16" spans="1:4" ht="15.75">
      <c r="A16" s="31">
        <v>322</v>
      </c>
      <c r="B16" s="30"/>
      <c r="C16" s="31"/>
      <c r="D16" s="31"/>
    </row>
    <row r="17" spans="1:4" ht="15.75">
      <c r="A17" s="31">
        <v>283</v>
      </c>
      <c r="B17" s="32"/>
      <c r="C17" s="31"/>
      <c r="D17" s="31"/>
    </row>
    <row r="18" spans="1:4" ht="15.75">
      <c r="A18" s="31">
        <v>328</v>
      </c>
      <c r="B18" s="30"/>
      <c r="C18" s="31"/>
      <c r="D18" s="31"/>
    </row>
    <row r="19" spans="1:4" ht="15.75">
      <c r="A19" s="31">
        <v>239</v>
      </c>
      <c r="B19" s="32"/>
      <c r="C19" s="31"/>
      <c r="D19" s="31"/>
    </row>
    <row r="20" spans="1:4" ht="15.75">
      <c r="A20" s="31">
        <v>244</v>
      </c>
      <c r="B20" s="30"/>
      <c r="C20" s="31"/>
      <c r="D20" s="31"/>
    </row>
    <row r="21" spans="1:4" ht="15.75">
      <c r="A21" s="31">
        <v>191</v>
      </c>
      <c r="B21" s="32"/>
      <c r="C21" s="31"/>
      <c r="D21" s="31"/>
    </row>
    <row r="22" spans="1:4" ht="15.75">
      <c r="A22" s="31">
        <v>306</v>
      </c>
      <c r="B22" s="32"/>
      <c r="C22" s="31"/>
      <c r="D22" s="31"/>
    </row>
    <row r="23" spans="1:4" ht="15.75">
      <c r="A23" s="31">
        <v>140</v>
      </c>
      <c r="B23" s="33"/>
      <c r="C23" s="31"/>
      <c r="D23" s="31"/>
    </row>
    <row r="24" spans="1:4" ht="15.75">
      <c r="A24" s="31">
        <v>147</v>
      </c>
      <c r="B24" s="32"/>
      <c r="C24" s="31"/>
      <c r="D24" s="31"/>
    </row>
    <row r="25" spans="1:4" ht="15.75">
      <c r="A25" s="31">
        <v>269</v>
      </c>
      <c r="B25" s="33"/>
      <c r="C25" s="31"/>
      <c r="D25" s="31"/>
    </row>
    <row r="26" spans="1:4" ht="15.75">
      <c r="A26" s="31">
        <v>271</v>
      </c>
      <c r="B26" s="32"/>
      <c r="C26" s="31"/>
      <c r="D26" s="31"/>
    </row>
    <row r="27" spans="1:4" ht="15.75">
      <c r="A27" s="31">
        <v>290</v>
      </c>
      <c r="B27" s="33"/>
      <c r="C27" s="31"/>
      <c r="D27" s="31"/>
    </row>
    <row r="28" spans="1:4" ht="15.75">
      <c r="A28" s="31">
        <v>334</v>
      </c>
      <c r="B28" s="32"/>
      <c r="C28" s="31"/>
      <c r="D28" s="31"/>
    </row>
    <row r="29" spans="1:4" ht="15.75">
      <c r="A29" s="31">
        <v>232</v>
      </c>
      <c r="B29" s="32"/>
      <c r="C29" s="31"/>
      <c r="D29" s="31"/>
    </row>
    <row r="30" spans="1:4" ht="15.75">
      <c r="A30" s="31">
        <v>268</v>
      </c>
      <c r="B30" s="33"/>
      <c r="C30" s="31"/>
      <c r="D30" s="31"/>
    </row>
    <row r="31" spans="1:4" ht="15.75">
      <c r="A31" s="30"/>
      <c r="B31" s="32"/>
      <c r="C31" s="31"/>
      <c r="D31" s="31"/>
    </row>
    <row r="32" spans="1:4" ht="15.75">
      <c r="A32" s="30"/>
      <c r="B32" s="33"/>
      <c r="C32" s="31"/>
      <c r="D32" s="31"/>
    </row>
    <row r="33" spans="1:4" ht="15.75">
      <c r="A33" s="30"/>
      <c r="B33" s="32"/>
      <c r="C33" s="31"/>
      <c r="D33" s="31"/>
    </row>
    <row r="34" spans="1:4" ht="15.75">
      <c r="A34" s="30"/>
      <c r="B34" s="33"/>
      <c r="C34" s="31"/>
      <c r="D34" s="31"/>
    </row>
    <row r="35" spans="1:4" ht="15.75">
      <c r="A35" s="30"/>
      <c r="B35" s="32"/>
      <c r="C35" s="31"/>
      <c r="D35" s="31"/>
    </row>
    <row r="36" spans="1:4" ht="15.75">
      <c r="A36" s="30"/>
      <c r="B36" s="32"/>
      <c r="C36" s="31"/>
      <c r="D36" s="31"/>
    </row>
    <row r="37" spans="1:4" ht="15.75">
      <c r="A37" s="30"/>
      <c r="B37" s="33"/>
      <c r="C37" s="31"/>
      <c r="D37" s="31"/>
    </row>
    <row r="38" spans="1:4" ht="15.75">
      <c r="A38" s="30"/>
      <c r="B38" s="32"/>
      <c r="C38" s="31"/>
      <c r="D38" s="31"/>
    </row>
    <row r="39" spans="1:4" ht="15.75">
      <c r="A39" s="30"/>
      <c r="B39" s="33"/>
      <c r="C39" s="31"/>
      <c r="D39" s="31"/>
    </row>
    <row r="40" spans="1:4" ht="15.75">
      <c r="A40" s="30"/>
      <c r="B40" s="32"/>
      <c r="C40" s="31"/>
      <c r="D40" s="31"/>
    </row>
    <row r="41" spans="1:4" ht="15.75">
      <c r="A41" s="30"/>
      <c r="B41" s="33"/>
      <c r="C41" s="31"/>
      <c r="D41" s="31"/>
    </row>
    <row r="42" spans="1:4" ht="15.75">
      <c r="A42" s="30"/>
      <c r="B42" s="32"/>
      <c r="C42" s="31"/>
      <c r="D42" s="31"/>
    </row>
    <row r="43" spans="1:4" ht="15.75">
      <c r="A43" s="30"/>
      <c r="B43" s="32"/>
      <c r="C43" s="31"/>
      <c r="D43" s="31"/>
    </row>
    <row r="44" spans="1:4" ht="15.75">
      <c r="A44" s="30"/>
      <c r="B44" s="33"/>
      <c r="C44" s="31"/>
      <c r="D44" s="31"/>
    </row>
    <row r="45" spans="1:4" ht="15.75">
      <c r="A45" s="30"/>
      <c r="B45" s="32"/>
      <c r="C45" s="31"/>
      <c r="D45" s="31"/>
    </row>
    <row r="46" spans="1:4" ht="15.75">
      <c r="A46" s="30"/>
      <c r="B46" s="33"/>
      <c r="C46" s="31"/>
      <c r="D46" s="31"/>
    </row>
    <row r="47" spans="1:4" ht="15.75">
      <c r="A47" s="30"/>
      <c r="B47" s="32"/>
      <c r="C47" s="31"/>
      <c r="D47" s="31"/>
    </row>
    <row r="48" spans="1:4" ht="15.75">
      <c r="A48" s="30"/>
      <c r="B48" s="33"/>
      <c r="C48" s="31"/>
      <c r="D48" s="31"/>
    </row>
    <row r="49" spans="1:4" ht="15.75">
      <c r="A49" s="30"/>
      <c r="B49" s="32"/>
      <c r="C49" s="31"/>
      <c r="D49" s="31"/>
    </row>
    <row r="50" spans="1:4" ht="15.75">
      <c r="A50" s="30"/>
      <c r="B50" s="32"/>
      <c r="C50" s="31"/>
      <c r="D50" s="31"/>
    </row>
    <row r="51" spans="1:4" ht="15.75">
      <c r="A51" s="30"/>
      <c r="B51" s="33"/>
      <c r="C51" s="31"/>
      <c r="D51" s="31"/>
    </row>
    <row r="52" spans="1:4" ht="15.75">
      <c r="A52" s="30"/>
      <c r="B52" s="32"/>
      <c r="C52" s="31"/>
      <c r="D52" s="31"/>
    </row>
    <row r="53" spans="1:4" ht="15.75">
      <c r="A53" s="30"/>
      <c r="B53" s="33"/>
      <c r="C53" s="31"/>
      <c r="D53" s="31"/>
    </row>
    <row r="54" spans="1:4" ht="15.75">
      <c r="A54" s="30"/>
      <c r="B54" s="32"/>
      <c r="C54" s="31"/>
      <c r="D54" s="31"/>
    </row>
    <row r="55" spans="1:4" ht="15.75">
      <c r="A55" s="30"/>
      <c r="B55" s="33"/>
      <c r="C55" s="31"/>
      <c r="D55" s="31"/>
    </row>
    <row r="56" spans="1:4" ht="15.75">
      <c r="A56" s="30"/>
      <c r="B56" s="32"/>
      <c r="C56" s="31"/>
      <c r="D56" s="31"/>
    </row>
    <row r="57" spans="1:4" ht="15.75">
      <c r="A57" s="30"/>
      <c r="B57" s="32"/>
      <c r="C57" s="31"/>
      <c r="D57" s="31"/>
    </row>
    <row r="58" spans="1:4" ht="15.75">
      <c r="A58" s="30"/>
      <c r="B58" s="33"/>
      <c r="C58" s="31"/>
      <c r="D58" s="31"/>
    </row>
    <row r="59" spans="1:4" ht="15.75">
      <c r="A59" s="30"/>
      <c r="B59" s="32"/>
      <c r="C59" s="31"/>
      <c r="D59" s="31"/>
    </row>
    <row r="60" spans="1:4" ht="15.75">
      <c r="A60" s="30"/>
      <c r="B60" s="33"/>
      <c r="C60" s="31"/>
      <c r="D60" s="31"/>
    </row>
    <row r="61" spans="1:4" ht="15.75">
      <c r="A61" s="30"/>
      <c r="B61" s="32"/>
      <c r="C61" s="31"/>
      <c r="D61" s="31"/>
    </row>
    <row r="62" spans="1:4" ht="15.75">
      <c r="A62" s="30"/>
      <c r="B62" s="33"/>
      <c r="C62" s="31"/>
      <c r="D62" s="31"/>
    </row>
    <row r="63" spans="1:4" ht="15.75">
      <c r="A63" s="30"/>
      <c r="B63" s="32"/>
      <c r="C63" s="31"/>
      <c r="D63" s="31"/>
    </row>
    <row r="64" spans="1:4" ht="15.75">
      <c r="A64" s="30"/>
      <c r="B64" s="32"/>
      <c r="C64" s="31"/>
      <c r="D64" s="31"/>
    </row>
    <row r="65" spans="1:4" ht="15.75">
      <c r="A65" s="30"/>
      <c r="B65" s="33"/>
      <c r="C65" s="31"/>
      <c r="D65" s="31"/>
    </row>
    <row r="66" spans="1:4" ht="15.75">
      <c r="A66" s="30"/>
      <c r="B66" s="32"/>
      <c r="C66" s="31"/>
      <c r="D66" s="31"/>
    </row>
    <row r="67" spans="1:4" ht="15.75">
      <c r="A67" s="30"/>
      <c r="B67" s="33"/>
      <c r="C67" s="31"/>
      <c r="D67" s="31"/>
    </row>
    <row r="68" spans="1:4" ht="15.75">
      <c r="A68" s="30"/>
      <c r="B68" s="32"/>
      <c r="C68" s="31"/>
      <c r="D68" s="31"/>
    </row>
    <row r="69" spans="1:4" ht="15.75">
      <c r="A69" s="30"/>
      <c r="B69" s="33"/>
      <c r="C69" s="31"/>
      <c r="D69" s="31"/>
    </row>
    <row r="70" spans="1:4" ht="15.75">
      <c r="A70" s="30"/>
      <c r="B70" s="32"/>
      <c r="C70" s="31"/>
      <c r="D70" s="3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9"/>
  <sheetViews>
    <sheetView workbookViewId="0">
      <selection activeCell="E36" sqref="E36:E37"/>
    </sheetView>
  </sheetViews>
  <sheetFormatPr defaultRowHeight="15.75"/>
  <cols>
    <col min="1" max="1" width="10.75" style="10" customWidth="1"/>
    <col min="2" max="2" width="14.75" style="10" customWidth="1"/>
    <col min="3" max="3" width="2.75" style="10" customWidth="1"/>
    <col min="4" max="4" width="10.75" style="10" customWidth="1"/>
    <col min="5" max="5" width="3.875" style="10" customWidth="1"/>
    <col min="6" max="1024" width="10.75" style="10" customWidth="1"/>
    <col min="1025" max="1025" width="8.75" customWidth="1"/>
  </cols>
  <sheetData>
    <row r="1" spans="1:7">
      <c r="A1" s="1" t="s">
        <v>0</v>
      </c>
    </row>
    <row r="2" spans="1:7">
      <c r="A2" s="1"/>
    </row>
    <row r="3" spans="1:7">
      <c r="B3" s="19" t="s">
        <v>116</v>
      </c>
    </row>
    <row r="4" spans="1:7">
      <c r="B4" s="10" t="s">
        <v>117</v>
      </c>
    </row>
    <row r="5" spans="1:7">
      <c r="B5" s="10" t="s">
        <v>118</v>
      </c>
    </row>
    <row r="6" spans="1:7">
      <c r="A6" s="10" t="s">
        <v>119</v>
      </c>
      <c r="B6" s="10" t="s">
        <v>120</v>
      </c>
      <c r="C6" s="20" t="s">
        <v>121</v>
      </c>
      <c r="D6" s="10">
        <v>1000000</v>
      </c>
      <c r="E6" s="20" t="s">
        <v>122</v>
      </c>
      <c r="F6" s="10">
        <f>729*D6</f>
        <v>729000000</v>
      </c>
      <c r="G6" s="10" t="s">
        <v>123</v>
      </c>
    </row>
    <row r="7" spans="1:7">
      <c r="C7" s="20"/>
      <c r="E7" s="20"/>
    </row>
    <row r="9" spans="1:7">
      <c r="B9" s="10" t="s">
        <v>108</v>
      </c>
    </row>
    <row r="10" spans="1:7">
      <c r="B10" s="10" t="s">
        <v>124</v>
      </c>
    </row>
    <row r="11" spans="1:7">
      <c r="B11" s="21">
        <v>37242571</v>
      </c>
    </row>
    <row r="14" spans="1:7">
      <c r="B14" s="10">
        <f>F6/B11</f>
        <v>19.574373638167998</v>
      </c>
    </row>
    <row r="15" spans="1:7">
      <c r="B15" s="10" t="str">
        <f xml:space="preserve"> "the average canadian produces  "&amp; TEXT(B14,"#,##0.000") &amp; " tonnes of GHG per year (t CO2e)"</f>
        <v>the average canadian produces  19.574 tonnes of GHG per year (t CO2e)</v>
      </c>
    </row>
    <row r="18" spans="2:9">
      <c r="B18" s="10" t="s">
        <v>125</v>
      </c>
    </row>
    <row r="19" spans="2:9" ht="32.450000000000003" customHeight="1">
      <c r="B19" s="48" t="s">
        <v>126</v>
      </c>
      <c r="C19" s="48"/>
      <c r="D19" s="48"/>
      <c r="E19" s="48"/>
      <c r="F19" s="48"/>
      <c r="G19" s="48"/>
      <c r="H19" s="48"/>
      <c r="I19" s="48"/>
    </row>
  </sheetData>
  <mergeCells count="1">
    <mergeCell ref="B19:I19"/>
  </mergeCells>
  <pageMargins left="0" right="0" top="0.39370078740157505" bottom="0.39370078740157505" header="0" footer="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abSelected="1" workbookViewId="0">
      <selection activeCell="A15" sqref="A15"/>
    </sheetView>
  </sheetViews>
  <sheetFormatPr defaultRowHeight="14.25"/>
  <cols>
    <col min="1" max="1" width="116.5" style="49" customWidth="1"/>
  </cols>
  <sheetData>
    <row r="1" spans="1:1">
      <c r="A1" s="49" t="s">
        <v>188</v>
      </c>
    </row>
    <row r="3" spans="1:1">
      <c r="A3" s="49" t="s">
        <v>191</v>
      </c>
    </row>
    <row r="5" spans="1:1">
      <c r="A5" s="49" t="s">
        <v>189</v>
      </c>
    </row>
    <row r="6" spans="1:1">
      <c r="A6" s="49" t="s">
        <v>190</v>
      </c>
    </row>
    <row r="7" spans="1:1" ht="28.5">
      <c r="A7" s="49" t="s">
        <v>195</v>
      </c>
    </row>
    <row r="9" spans="1:1">
      <c r="A9" s="49" t="s">
        <v>193</v>
      </c>
    </row>
    <row r="10" spans="1:1" ht="13.5" customHeight="1">
      <c r="A10" s="49" t="s">
        <v>194</v>
      </c>
    </row>
    <row r="11" spans="1:1" ht="13.5" customHeight="1"/>
    <row r="12" spans="1:1" ht="57">
      <c r="A12" s="49" t="s">
        <v>196</v>
      </c>
    </row>
    <row r="13" spans="1:1" ht="13.5" customHeight="1"/>
    <row r="14" spans="1:1" ht="13.5" customHeight="1"/>
    <row r="15" spans="1:1" ht="28.5">
      <c r="A15" s="49" t="s">
        <v>197</v>
      </c>
    </row>
    <row r="18" spans="1:1">
      <c r="A18" s="49" t="s">
        <v>192</v>
      </c>
    </row>
    <row r="19" spans="1:1">
      <c r="A19" s="49" t="s">
        <v>198</v>
      </c>
    </row>
    <row r="20" spans="1:1">
      <c r="A20" s="49" t="s">
        <v>199</v>
      </c>
    </row>
    <row r="22" spans="1:1">
      <c r="A22" s="49" t="s">
        <v>200</v>
      </c>
    </row>
    <row r="24" spans="1:1">
      <c r="A24" s="49" t="s">
        <v>202</v>
      </c>
    </row>
    <row r="26" spans="1:1">
      <c r="A26" s="49" t="s">
        <v>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627</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calc - Individual</vt:lpstr>
      <vt:lpstr>factors</vt:lpstr>
      <vt:lpstr>Sheet1</vt:lpstr>
      <vt:lpstr>backlog_shoulds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first-life</cp:lastModifiedBy>
  <cp:revision>69</cp:revision>
  <cp:lastPrinted>2021-06-29T18:48:06Z</cp:lastPrinted>
  <dcterms:created xsi:type="dcterms:W3CDTF">2021-03-30T12:35:12Z</dcterms:created>
  <dcterms:modified xsi:type="dcterms:W3CDTF">2021-08-13T09:02:15Z</dcterms:modified>
</cp:coreProperties>
</file>