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ja Lehmann\01_PhD Projekt\Manuscript I - Revision 1\Supplement Github\Experimental\Caco-2 Permeability Assay\"/>
    </mc:Choice>
  </mc:AlternateContent>
  <xr:revisionPtr revIDLastSave="0" documentId="13_ncr:1_{2BD945C1-5435-4DEA-9F23-D15252EA3F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co-2 Retrorsin" sheetId="1" r:id="rId1"/>
    <sheet name="Data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3" i="1" l="1"/>
  <c r="H83" i="1"/>
  <c r="G15" i="1"/>
  <c r="H15" i="1"/>
  <c r="M15" i="1"/>
  <c r="N15" i="1"/>
  <c r="G18" i="1"/>
  <c r="H18" i="1"/>
  <c r="M18" i="1"/>
  <c r="N18" i="1"/>
  <c r="G21" i="1"/>
  <c r="H21" i="1"/>
  <c r="M21" i="1"/>
  <c r="N21" i="1"/>
  <c r="G29" i="1"/>
  <c r="H29" i="1"/>
  <c r="M29" i="1"/>
  <c r="N29" i="1"/>
  <c r="G32" i="1"/>
  <c r="H32" i="1"/>
  <c r="M32" i="1"/>
  <c r="N32" i="1"/>
  <c r="G35" i="1"/>
  <c r="H35" i="1"/>
  <c r="M35" i="1"/>
  <c r="N35" i="1"/>
  <c r="G43" i="1"/>
  <c r="H43" i="1"/>
  <c r="M43" i="1"/>
  <c r="N43" i="1"/>
  <c r="G46" i="1"/>
  <c r="H46" i="1"/>
  <c r="M46" i="1"/>
  <c r="N46" i="1"/>
  <c r="G49" i="1"/>
  <c r="H49" i="1"/>
  <c r="M49" i="1"/>
  <c r="N49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G76" i="1"/>
  <c r="F76" i="1"/>
  <c r="D76" i="1"/>
  <c r="G75" i="1"/>
  <c r="F75" i="1"/>
  <c r="D75" i="1"/>
  <c r="G74" i="1"/>
  <c r="F74" i="1"/>
  <c r="D74" i="1"/>
  <c r="G73" i="1"/>
  <c r="F73" i="1"/>
  <c r="D73" i="1"/>
  <c r="G72" i="1"/>
  <c r="F72" i="1"/>
  <c r="D72" i="1"/>
  <c r="G71" i="1"/>
  <c r="F71" i="1"/>
  <c r="D71" i="1"/>
  <c r="G70" i="1"/>
  <c r="F70" i="1"/>
  <c r="D70" i="1"/>
  <c r="G69" i="1"/>
  <c r="F69" i="1"/>
  <c r="D69" i="1"/>
  <c r="G68" i="1"/>
  <c r="F68" i="1"/>
  <c r="D68" i="1"/>
  <c r="G65" i="1"/>
  <c r="F65" i="1"/>
  <c r="D65" i="1"/>
  <c r="G64" i="1"/>
  <c r="F64" i="1"/>
  <c r="D64" i="1"/>
  <c r="G63" i="1"/>
  <c r="F63" i="1"/>
  <c r="D63" i="1"/>
  <c r="G62" i="1"/>
  <c r="F62" i="1"/>
  <c r="D62" i="1"/>
  <c r="G61" i="1"/>
  <c r="F61" i="1"/>
  <c r="D61" i="1"/>
  <c r="G60" i="1"/>
  <c r="F60" i="1"/>
  <c r="D60" i="1"/>
  <c r="G59" i="1"/>
  <c r="F59" i="1"/>
  <c r="D59" i="1"/>
  <c r="G58" i="1"/>
  <c r="F58" i="1"/>
  <c r="D58" i="1"/>
  <c r="G57" i="1"/>
  <c r="F57" i="1"/>
  <c r="D57" i="1"/>
  <c r="P8" i="1"/>
  <c r="S8" i="1" s="1"/>
  <c r="P7" i="1"/>
  <c r="R7" i="1" s="1"/>
  <c r="P6" i="1"/>
  <c r="R6" i="1" s="1"/>
  <c r="P35" i="1" l="1"/>
  <c r="R35" i="1" s="1"/>
  <c r="P32" i="1"/>
  <c r="R32" i="1" s="1"/>
  <c r="X30" i="1" s="1"/>
  <c r="P21" i="1"/>
  <c r="R21" i="1" s="1"/>
  <c r="P15" i="1"/>
  <c r="S15" i="1" s="1"/>
  <c r="K71" i="1"/>
  <c r="L60" i="1" s="1"/>
  <c r="P49" i="1"/>
  <c r="S49" i="1" s="1"/>
  <c r="Y45" i="1" s="1"/>
  <c r="K65" i="1"/>
  <c r="P29" i="1"/>
  <c r="R29" i="1" s="1"/>
  <c r="X29" i="1" s="1"/>
  <c r="P18" i="1"/>
  <c r="S18" i="1" s="1"/>
  <c r="K69" i="1"/>
  <c r="K62" i="1"/>
  <c r="K60" i="1"/>
  <c r="K73" i="1"/>
  <c r="G85" i="1" s="1"/>
  <c r="K68" i="1"/>
  <c r="K76" i="1"/>
  <c r="P46" i="1"/>
  <c r="R46" i="1" s="1"/>
  <c r="X44" i="1" s="1"/>
  <c r="S35" i="1"/>
  <c r="Y31" i="1" s="1"/>
  <c r="P43" i="1"/>
  <c r="R43" i="1" s="1"/>
  <c r="S6" i="1"/>
  <c r="K74" i="1"/>
  <c r="K72" i="1"/>
  <c r="K58" i="1"/>
  <c r="K75" i="1"/>
  <c r="K59" i="1"/>
  <c r="K61" i="1"/>
  <c r="K63" i="1"/>
  <c r="K70" i="1"/>
  <c r="K64" i="1"/>
  <c r="K57" i="1"/>
  <c r="S7" i="1"/>
  <c r="R8" i="1"/>
  <c r="S32" i="1" l="1"/>
  <c r="Y30" i="1" s="1"/>
  <c r="L64" i="1"/>
  <c r="G83" i="1"/>
  <c r="R15" i="1"/>
  <c r="X15" i="1" s="1"/>
  <c r="L57" i="1"/>
  <c r="S21" i="1"/>
  <c r="Y17" i="1" s="1"/>
  <c r="Y15" i="1"/>
  <c r="L65" i="1"/>
  <c r="Y16" i="1"/>
  <c r="R49" i="1"/>
  <c r="X45" i="1" s="1"/>
  <c r="E84" i="1"/>
  <c r="L58" i="1"/>
  <c r="S46" i="1"/>
  <c r="Y44" i="1" s="1"/>
  <c r="R18" i="1"/>
  <c r="X16" i="1" s="1"/>
  <c r="L62" i="1"/>
  <c r="X17" i="1"/>
  <c r="S29" i="1"/>
  <c r="Y29" i="1" s="1"/>
  <c r="S43" i="1"/>
  <c r="Y43" i="1" s="1"/>
  <c r="L63" i="1"/>
  <c r="L59" i="1"/>
  <c r="L61" i="1"/>
  <c r="C83" i="1"/>
  <c r="E83" i="1"/>
  <c r="G84" i="1"/>
  <c r="C84" i="1"/>
  <c r="X43" i="1"/>
  <c r="X31" i="1"/>
  <c r="M63" i="1" l="1"/>
  <c r="M60" i="1"/>
  <c r="N57" i="1"/>
  <c r="M57" i="1"/>
  <c r="N60" i="1"/>
  <c r="N63" i="1"/>
</calcChain>
</file>

<file path=xl/sharedStrings.xml><?xml version="1.0" encoding="utf-8"?>
<sst xmlns="http://schemas.openxmlformats.org/spreadsheetml/2006/main" count="174" uniqueCount="66">
  <si>
    <t xml:space="preserve">Caco-2-wt </t>
  </si>
  <si>
    <t>t= 0 h</t>
  </si>
  <si>
    <t>Re</t>
  </si>
  <si>
    <t>Inkubation</t>
  </si>
  <si>
    <t>Entnahmekompartiment</t>
  </si>
  <si>
    <t xml:space="preserve">∑ = 100 % </t>
  </si>
  <si>
    <t>Apikal</t>
  </si>
  <si>
    <t>Basolateral</t>
  </si>
  <si>
    <t>Bilateral</t>
  </si>
  <si>
    <t>t= 4 h</t>
  </si>
  <si>
    <t>Mittelwert</t>
  </si>
  <si>
    <t>StabW</t>
  </si>
  <si>
    <t>Differenz zu t=0</t>
  </si>
  <si>
    <t xml:space="preserve">Basolateral </t>
  </si>
  <si>
    <t>t= 8 h</t>
  </si>
  <si>
    <t>t= 24 h</t>
  </si>
  <si>
    <t>Berechnung Papp</t>
  </si>
  <si>
    <t>cDonor [ng/ml]</t>
  </si>
  <si>
    <t>Inkubation [h]</t>
  </si>
  <si>
    <t>Inkubation [s]</t>
  </si>
  <si>
    <t>cAkzeptor [ng/ml]</t>
  </si>
  <si>
    <t>Vapikal [ml]</t>
  </si>
  <si>
    <t>Vbasal [ml]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</si>
  <si>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 xml:space="preserve">transwell </t>
    </r>
    <r>
      <rPr>
        <b/>
        <sz val="11"/>
        <color theme="1"/>
        <rFont val="Calibri"/>
        <family val="2"/>
        <scheme val="minor"/>
      </rPr>
      <t>[cm²]</t>
    </r>
  </si>
  <si>
    <t>Papp [cm/s]</t>
  </si>
  <si>
    <t>ER</t>
  </si>
  <si>
    <t>MW ER</t>
  </si>
  <si>
    <t>Stabw</t>
  </si>
  <si>
    <t>Caco-2-wt</t>
  </si>
  <si>
    <t>basolaterale</t>
  </si>
  <si>
    <t>Zugabe</t>
  </si>
  <si>
    <t>ID</t>
  </si>
  <si>
    <t>Unit</t>
  </si>
  <si>
    <t>ngpermL</t>
  </si>
  <si>
    <t>RTS_ApicalIncubation_0_h_1</t>
  </si>
  <si>
    <t>RTS_ApicalIncubation_0_h_2</t>
  </si>
  <si>
    <t>RTS_ApicalIncubation_0_h_3</t>
  </si>
  <si>
    <t>RTS_ApicalIncubation_4_h_1</t>
  </si>
  <si>
    <t>RTS_ApicalIncubation_4_h_2</t>
  </si>
  <si>
    <t>RTS_ApicalIncubation_4_h_3</t>
  </si>
  <si>
    <t>RTS_ApicalIncubation_8_h_1</t>
  </si>
  <si>
    <t>RTS_ApicalIncubation_8_h_2</t>
  </si>
  <si>
    <t>RTS_ApicalIncubation_8_h_3</t>
  </si>
  <si>
    <t>RTS_ApicalIncubation_24_h_1</t>
  </si>
  <si>
    <t>RTS_ApicalIncubation_24_h_2</t>
  </si>
  <si>
    <t>RTS_ApicalIncubation_24_h_3</t>
  </si>
  <si>
    <t>RTS_BasalIncubation_0_h_1</t>
  </si>
  <si>
    <t>RTS_BasalIncubation_0_h_2</t>
  </si>
  <si>
    <t>RTS_BasalIncubation_0_h_3</t>
  </si>
  <si>
    <t>RTS_BasalIncubation_4_h_1</t>
  </si>
  <si>
    <t>RTS_BasalIncubation_4_h_2</t>
  </si>
  <si>
    <t>RTS_BasalIncubation_4_h_3</t>
  </si>
  <si>
    <t>RTS_BasalIncubation_8_h_1</t>
  </si>
  <si>
    <t>RTS_BasalIncubation_8_h_2</t>
  </si>
  <si>
    <t>RTS_BasalIncubation_8_h_3</t>
  </si>
  <si>
    <t>RTS_BasalIncubation_24_h_1</t>
  </si>
  <si>
    <t>RTS_BasalIncubation_24_h_2</t>
  </si>
  <si>
    <t>RTS_BasalIncubation_24_h_3</t>
  </si>
  <si>
    <t>Percentreceiver</t>
  </si>
  <si>
    <t>Creceiver</t>
  </si>
  <si>
    <t xml:space="preserve">apikale </t>
  </si>
  <si>
    <t>Efflux ratio</t>
  </si>
  <si>
    <t>Mean Papp 8h [cm/s]</t>
  </si>
  <si>
    <t>Standard deviation</t>
  </si>
  <si>
    <t>Mean</t>
  </si>
  <si>
    <t>For more information please refer to Pdf Supplementary Information section 'Caco-2 Permeability Assay'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</si>
</sst>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164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164" fontId="1" fillId="6" borderId="0" xfId="0" applyNumberFormat="1" applyFont="1" applyFill="1"/>
    <xf numFmtId="164" fontId="1" fillId="7" borderId="0" xfId="0" applyNumberFormat="1" applyFont="1" applyFill="1"/>
    <xf numFmtId="164" fontId="1" fillId="5" borderId="0" xfId="0" applyNumberFormat="1" applyFont="1" applyFill="1"/>
    <xf numFmtId="164" fontId="0" fillId="7" borderId="0" xfId="0" applyNumberFormat="1" applyFill="1"/>
    <xf numFmtId="164" fontId="0" fillId="0" borderId="0" xfId="0" applyNumberFormat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164" fontId="0" fillId="0" borderId="1" xfId="0" applyNumberFormat="1" applyBorder="1"/>
    <xf numFmtId="0" fontId="0" fillId="0" borderId="1" xfId="0" applyBorder="1"/>
    <xf numFmtId="164" fontId="1" fillId="0" borderId="0" xfId="0" applyNumberFormat="1" applyFont="1"/>
    <xf numFmtId="164" fontId="0" fillId="8" borderId="2" xfId="0" applyNumberFormat="1" applyFill="1" applyBorder="1"/>
    <xf numFmtId="164" fontId="0" fillId="8" borderId="3" xfId="0" applyNumberFormat="1" applyFill="1" applyBorder="1"/>
    <xf numFmtId="164" fontId="1" fillId="9" borderId="4" xfId="0" applyNumberFormat="1" applyFont="1" applyFill="1" applyBorder="1"/>
    <xf numFmtId="164" fontId="1" fillId="9" borderId="5" xfId="0" applyNumberFormat="1" applyFont="1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8" borderId="4" xfId="0" applyNumberFormat="1" applyFill="1" applyBorder="1"/>
    <xf numFmtId="164" fontId="0" fillId="8" borderId="5" xfId="0" applyNumberFormat="1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right"/>
    </xf>
    <xf numFmtId="164" fontId="0" fillId="0" borderId="6" xfId="0" applyNumberFormat="1" applyBorder="1"/>
    <xf numFmtId="164" fontId="0" fillId="7" borderId="6" xfId="0" applyNumberFormat="1" applyFill="1" applyBorder="1"/>
    <xf numFmtId="164" fontId="0" fillId="8" borderId="7" xfId="0" applyNumberFormat="1" applyFill="1" applyBorder="1"/>
    <xf numFmtId="164" fontId="0" fillId="8" borderId="8" xfId="0" applyNumberFormat="1" applyFill="1" applyBorder="1"/>
    <xf numFmtId="164" fontId="0" fillId="0" borderId="9" xfId="0" applyNumberFormat="1" applyBorder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164" fontId="2" fillId="10" borderId="0" xfId="0" applyNumberFormat="1" applyFont="1" applyFill="1"/>
    <xf numFmtId="164" fontId="2" fillId="11" borderId="0" xfId="0" applyNumberFormat="1" applyFont="1" applyFill="1"/>
    <xf numFmtId="164" fontId="2" fillId="12" borderId="0" xfId="0" applyNumberFormat="1" applyFont="1" applyFill="1"/>
    <xf numFmtId="164" fontId="2" fillId="10" borderId="6" xfId="0" applyNumberFormat="1" applyFont="1" applyFill="1" applyBorder="1"/>
    <xf numFmtId="164" fontId="2" fillId="11" borderId="6" xfId="0" applyNumberFormat="1" applyFont="1" applyFill="1" applyBorder="1"/>
    <xf numFmtId="164" fontId="2" fillId="12" borderId="6" xfId="0" applyNumberFormat="1" applyFont="1" applyFill="1" applyBorder="1"/>
    <xf numFmtId="0" fontId="0" fillId="0" borderId="9" xfId="0" applyBorder="1"/>
    <xf numFmtId="11" fontId="0" fillId="0" borderId="0" xfId="0" applyNumberFormat="1"/>
    <xf numFmtId="2" fontId="2" fillId="11" borderId="6" xfId="0" applyNumberFormat="1" applyFont="1" applyFill="1" applyBorder="1"/>
    <xf numFmtId="2" fontId="2" fillId="11" borderId="0" xfId="0" applyNumberFormat="1" applyFont="1" applyFill="1"/>
    <xf numFmtId="2" fontId="2" fillId="12" borderId="0" xfId="0" applyNumberFormat="1" applyFont="1" applyFill="1"/>
    <xf numFmtId="2" fontId="0" fillId="0" borderId="0" xfId="0" applyNumberFormat="1"/>
    <xf numFmtId="0" fontId="5" fillId="0" borderId="0" xfId="0" applyFont="1" applyBorder="1"/>
    <xf numFmtId="164" fontId="5" fillId="0" borderId="0" xfId="0" applyNumberFormat="1" applyFont="1" applyBorder="1"/>
    <xf numFmtId="2" fontId="5" fillId="0" borderId="0" xfId="0" applyNumberFormat="1" applyFont="1" applyBorder="1"/>
    <xf numFmtId="0" fontId="5" fillId="0" borderId="10" xfId="0" applyFont="1" applyBorder="1"/>
    <xf numFmtId="0" fontId="6" fillId="0" borderId="10" xfId="0" applyFont="1" applyBorder="1"/>
    <xf numFmtId="164" fontId="0" fillId="13" borderId="0" xfId="0" applyNumberFormat="1" applyFill="1"/>
    <xf numFmtId="164" fontId="0" fillId="13" borderId="6" xfId="0" applyNumberFormat="1" applyFill="1" applyBorder="1"/>
    <xf numFmtId="0" fontId="3" fillId="13" borderId="0" xfId="0" applyFont="1" applyFill="1"/>
    <xf numFmtId="0" fontId="3" fillId="13" borderId="6" xfId="0" applyFont="1" applyFill="1" applyBorder="1"/>
    <xf numFmtId="0" fontId="3" fillId="13" borderId="9" xfId="0" applyFont="1" applyFill="1" applyBorder="1"/>
    <xf numFmtId="0" fontId="0" fillId="13" borderId="0" xfId="0" applyFill="1"/>
    <xf numFmtId="11" fontId="0" fillId="13" borderId="0" xfId="0" applyNumberFormat="1" applyFill="1"/>
    <xf numFmtId="0" fontId="0" fillId="13" borderId="0" xfId="0" applyFont="1" applyFill="1"/>
    <xf numFmtId="11" fontId="0" fillId="13" borderId="0" xfId="0" applyNumberFormat="1" applyFont="1" applyFill="1"/>
    <xf numFmtId="0" fontId="1" fillId="13" borderId="0" xfId="0" applyFont="1" applyFill="1"/>
    <xf numFmtId="0" fontId="0" fillId="7" borderId="0" xfId="0" applyFill="1"/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9"/>
  <sheetViews>
    <sheetView tabSelected="1" topLeftCell="A68" workbookViewId="0">
      <selection activeCell="B76" sqref="B76"/>
    </sheetView>
  </sheetViews>
  <sheetFormatPr baseColWidth="10" defaultRowHeight="12.75" x14ac:dyDescent="0.2"/>
  <cols>
    <col min="11" max="11" width="12.42578125" bestFit="1" customWidth="1"/>
    <col min="13" max="13" width="13.140625" bestFit="1" customWidth="1"/>
    <col min="14" max="14" width="12.140625" bestFit="1" customWidth="1"/>
    <col min="16" max="17" width="12.140625" bestFit="1" customWidth="1"/>
  </cols>
  <sheetData>
    <row r="1" spans="1:25" x14ac:dyDescent="0.2">
      <c r="A1" s="1" t="s">
        <v>0</v>
      </c>
      <c r="B1" s="1"/>
      <c r="C1" s="1"/>
      <c r="D1" s="2"/>
      <c r="E1" s="3"/>
      <c r="F1" s="4"/>
      <c r="G1" s="4"/>
      <c r="H1" s="4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">
      <c r="A2" s="2"/>
      <c r="B2" s="2"/>
      <c r="C2" s="3"/>
      <c r="D2" s="3"/>
      <c r="E2" s="3"/>
      <c r="F2" s="4"/>
      <c r="G2" s="4"/>
      <c r="H2" s="4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">
      <c r="A3" s="5" t="s">
        <v>1</v>
      </c>
      <c r="B3" s="6" t="s">
        <v>2</v>
      </c>
      <c r="C3" s="6" t="s">
        <v>3</v>
      </c>
      <c r="D3" s="7" t="s">
        <v>4</v>
      </c>
      <c r="E3" s="7"/>
      <c r="F3" s="8"/>
      <c r="G3" s="4"/>
      <c r="H3" s="4"/>
      <c r="I3" s="3"/>
      <c r="J3" s="7" t="s">
        <v>4</v>
      </c>
      <c r="K3" s="7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">
      <c r="A4" s="3"/>
      <c r="B4" s="3"/>
      <c r="C4" s="3"/>
      <c r="D4" s="3"/>
      <c r="E4" s="3"/>
      <c r="F4" s="4"/>
      <c r="G4" s="4"/>
      <c r="H4" s="4"/>
      <c r="I4" s="3"/>
      <c r="J4" s="3"/>
      <c r="K4" s="3"/>
      <c r="L4" s="4"/>
      <c r="M4" s="4"/>
      <c r="N4" s="4"/>
      <c r="O4" s="4"/>
      <c r="P4" s="9" t="s">
        <v>5</v>
      </c>
      <c r="Q4" s="4"/>
      <c r="R4" s="10" t="s">
        <v>6</v>
      </c>
      <c r="S4" s="10" t="s">
        <v>7</v>
      </c>
      <c r="T4" s="4"/>
      <c r="U4" s="4"/>
      <c r="V4" s="4"/>
      <c r="W4" s="4"/>
      <c r="X4" s="4"/>
      <c r="Y4" s="4"/>
    </row>
    <row r="5" spans="1:25" x14ac:dyDescent="0.2">
      <c r="A5" s="3"/>
      <c r="B5" s="3"/>
      <c r="C5" s="3"/>
      <c r="D5" s="3"/>
      <c r="E5" s="3"/>
      <c r="F5" s="4"/>
      <c r="G5" s="4"/>
      <c r="H5" s="4"/>
      <c r="I5" s="3"/>
      <c r="J5" s="3"/>
      <c r="K5" s="3"/>
      <c r="L5" s="4"/>
      <c r="M5" s="4"/>
      <c r="N5" s="4"/>
      <c r="O5" s="4"/>
      <c r="P5" s="11"/>
      <c r="Q5" s="4"/>
      <c r="R5" s="4"/>
      <c r="S5" s="4"/>
      <c r="T5" s="4"/>
      <c r="U5" s="4"/>
      <c r="V5" s="4"/>
      <c r="W5" s="4"/>
      <c r="X5" s="4"/>
      <c r="Y5" s="4"/>
    </row>
    <row r="6" spans="1:25" x14ac:dyDescent="0.2">
      <c r="A6" s="3"/>
      <c r="B6" s="3"/>
      <c r="C6" s="6" t="s">
        <v>6</v>
      </c>
      <c r="D6" s="3" t="s">
        <v>6</v>
      </c>
      <c r="E6" s="3"/>
      <c r="F6" s="4">
        <v>63.8</v>
      </c>
      <c r="G6" s="4"/>
      <c r="H6" s="4"/>
      <c r="I6" s="3"/>
      <c r="J6" s="3" t="s">
        <v>7</v>
      </c>
      <c r="K6" s="3"/>
      <c r="L6" s="4">
        <v>0</v>
      </c>
      <c r="M6" s="4"/>
      <c r="N6" s="4"/>
      <c r="O6" s="4"/>
      <c r="P6" s="11">
        <f>SUM(F6,L6)</f>
        <v>63.8</v>
      </c>
      <c r="Q6" s="4"/>
      <c r="R6" s="4">
        <f>(F6/P6)*100</f>
        <v>100</v>
      </c>
      <c r="S6" s="4">
        <f>(L6/P6)*100</f>
        <v>0</v>
      </c>
      <c r="T6" s="4"/>
      <c r="U6" s="4"/>
      <c r="V6" s="4"/>
      <c r="W6" s="4"/>
      <c r="X6" s="4"/>
      <c r="Y6" s="4"/>
    </row>
    <row r="7" spans="1:25" x14ac:dyDescent="0.2">
      <c r="A7" s="3"/>
      <c r="B7" s="3"/>
      <c r="C7" s="6" t="s">
        <v>7</v>
      </c>
      <c r="D7" s="3" t="s">
        <v>6</v>
      </c>
      <c r="E7" s="3"/>
      <c r="F7" s="4">
        <v>63.8</v>
      </c>
      <c r="G7" s="4"/>
      <c r="H7" s="4"/>
      <c r="I7" s="3"/>
      <c r="J7" s="3" t="s">
        <v>7</v>
      </c>
      <c r="K7" s="3"/>
      <c r="L7" s="4">
        <v>63.8</v>
      </c>
      <c r="M7" s="4"/>
      <c r="N7" s="4"/>
      <c r="O7" s="4"/>
      <c r="P7" s="11">
        <f t="shared" ref="P7" si="0">SUM(F7,L7)</f>
        <v>127.6</v>
      </c>
      <c r="Q7" s="4"/>
      <c r="R7" s="4">
        <f>(F7/P7)*100</f>
        <v>50</v>
      </c>
      <c r="S7" s="4">
        <f>(L7/P7)*100</f>
        <v>50</v>
      </c>
      <c r="T7" s="4"/>
      <c r="U7" s="4"/>
      <c r="V7" s="4"/>
      <c r="W7" s="4"/>
      <c r="X7" s="4"/>
      <c r="Y7" s="4"/>
    </row>
    <row r="8" spans="1:25" x14ac:dyDescent="0.2">
      <c r="A8" s="3"/>
      <c r="B8" s="3"/>
      <c r="C8" s="6" t="s">
        <v>8</v>
      </c>
      <c r="D8" s="3" t="s">
        <v>6</v>
      </c>
      <c r="E8" s="3"/>
      <c r="F8" s="4"/>
      <c r="G8" s="4"/>
      <c r="H8" s="4"/>
      <c r="I8" s="3"/>
      <c r="J8" s="3" t="s">
        <v>7</v>
      </c>
      <c r="K8" s="3"/>
      <c r="L8" s="4">
        <v>63.8</v>
      </c>
      <c r="M8" s="4"/>
      <c r="N8" s="4"/>
      <c r="O8" s="4"/>
      <c r="P8" s="11">
        <f>SUM((F8+L8))</f>
        <v>63.8</v>
      </c>
      <c r="Q8" s="4"/>
      <c r="R8" s="4">
        <f>(F8/P8)*100</f>
        <v>0</v>
      </c>
      <c r="S8" s="4">
        <f>(L8/P8)*100</f>
        <v>100</v>
      </c>
      <c r="T8" s="4"/>
      <c r="U8" s="4"/>
      <c r="V8" s="4"/>
      <c r="W8" s="4"/>
      <c r="X8" s="4"/>
      <c r="Y8" s="4"/>
    </row>
    <row r="9" spans="1:25" x14ac:dyDescent="0.2">
      <c r="A9" s="3"/>
      <c r="B9" s="3"/>
      <c r="C9" s="3"/>
      <c r="D9" s="3"/>
      <c r="E9" s="3"/>
      <c r="F9" s="4"/>
      <c r="G9" s="4"/>
      <c r="H9" s="4"/>
      <c r="I9" s="3"/>
      <c r="J9" s="3"/>
      <c r="K9" s="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">
      <c r="F10" s="12"/>
      <c r="G10" s="12"/>
      <c r="H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3.5" thickBot="1" x14ac:dyDescent="0.25">
      <c r="F11" s="12"/>
      <c r="G11" s="12"/>
      <c r="H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x14ac:dyDescent="0.2">
      <c r="A12" s="13" t="s">
        <v>9</v>
      </c>
      <c r="B12" s="14" t="s">
        <v>2</v>
      </c>
      <c r="C12" s="14" t="s">
        <v>3</v>
      </c>
      <c r="D12" s="15" t="s">
        <v>4</v>
      </c>
      <c r="E12" s="16"/>
      <c r="F12" s="17"/>
      <c r="G12" s="18"/>
      <c r="H12" s="18"/>
      <c r="I12" s="19"/>
      <c r="J12" s="15" t="s">
        <v>4</v>
      </c>
      <c r="K12" s="16"/>
      <c r="L12" s="17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x14ac:dyDescent="0.2">
      <c r="F13" s="12"/>
      <c r="G13" s="12" t="s">
        <v>10</v>
      </c>
      <c r="H13" s="12" t="s">
        <v>11</v>
      </c>
      <c r="L13" s="12"/>
      <c r="M13" s="12" t="s">
        <v>10</v>
      </c>
      <c r="N13" s="12" t="s">
        <v>11</v>
      </c>
      <c r="O13" s="20"/>
      <c r="P13" s="9" t="s">
        <v>5</v>
      </c>
      <c r="Q13" s="12"/>
      <c r="R13" s="10" t="s">
        <v>6</v>
      </c>
      <c r="S13" s="10" t="s">
        <v>7</v>
      </c>
      <c r="T13" s="12"/>
      <c r="U13" s="12"/>
      <c r="V13" s="12"/>
      <c r="W13" s="12"/>
      <c r="X13" s="21" t="s">
        <v>12</v>
      </c>
      <c r="Y13" s="22"/>
    </row>
    <row r="14" spans="1:25" x14ac:dyDescent="0.2">
      <c r="F14" s="12"/>
      <c r="G14" s="12"/>
      <c r="H14" s="12"/>
      <c r="L14" s="12"/>
      <c r="M14" s="12"/>
      <c r="N14" s="12"/>
      <c r="O14" s="20"/>
      <c r="P14" s="9"/>
      <c r="Q14" s="12"/>
      <c r="R14" s="20"/>
      <c r="S14" s="20"/>
      <c r="T14" s="20"/>
      <c r="U14" s="12"/>
      <c r="V14" s="12"/>
      <c r="W14" s="12"/>
      <c r="X14" s="23" t="s">
        <v>6</v>
      </c>
      <c r="Y14" s="24" t="s">
        <v>7</v>
      </c>
    </row>
    <row r="15" spans="1:25" x14ac:dyDescent="0.2">
      <c r="C15" s="6" t="s">
        <v>6</v>
      </c>
      <c r="D15" t="s">
        <v>6</v>
      </c>
      <c r="E15" s="25">
        <v>1</v>
      </c>
      <c r="F15" s="26">
        <v>52.866999999999997</v>
      </c>
      <c r="G15" s="12">
        <f>AVERAGE(F15:F17)</f>
        <v>52.046999999999997</v>
      </c>
      <c r="H15" s="12">
        <f>STDEV(F15:F17)</f>
        <v>1.9238617413941161</v>
      </c>
      <c r="J15" t="s">
        <v>7</v>
      </c>
      <c r="K15" s="25">
        <v>1</v>
      </c>
      <c r="L15" s="26">
        <v>2.3660000000000001</v>
      </c>
      <c r="M15" s="12">
        <f>AVERAGE(L15:L17)</f>
        <v>3.2893333333333334</v>
      </c>
      <c r="N15" s="12">
        <f>STDEV(L15:L17)</f>
        <v>2.1057332056396252</v>
      </c>
      <c r="O15" s="12"/>
      <c r="P15" s="11">
        <f>SUM(G15,M15)</f>
        <v>55.336333333333329</v>
      </c>
      <c r="Q15" s="12"/>
      <c r="R15" s="12">
        <f>(G15/P15)*100</f>
        <v>94.055743965688606</v>
      </c>
      <c r="S15" s="12">
        <f>(M15/P15)*100</f>
        <v>5.944256034311393</v>
      </c>
      <c r="T15" s="12"/>
      <c r="U15" s="12"/>
      <c r="V15" s="12"/>
      <c r="W15" s="12"/>
      <c r="X15" s="27">
        <f>R15-$R$6</f>
        <v>-5.9442560343113939</v>
      </c>
      <c r="Y15" s="28">
        <f>S15-$S$6</f>
        <v>5.944256034311393</v>
      </c>
    </row>
    <row r="16" spans="1:25" x14ac:dyDescent="0.2">
      <c r="E16" s="25">
        <v>2</v>
      </c>
      <c r="F16" s="26">
        <v>49.848999999999997</v>
      </c>
      <c r="G16" s="12"/>
      <c r="H16" s="12"/>
      <c r="K16" s="25">
        <v>2</v>
      </c>
      <c r="L16" s="26">
        <v>1.8029999999999999</v>
      </c>
      <c r="M16" s="12"/>
      <c r="N16" s="12"/>
      <c r="O16" s="12"/>
      <c r="P16" s="11"/>
      <c r="Q16" s="12"/>
      <c r="R16" s="12"/>
      <c r="S16" s="12"/>
      <c r="T16" s="12"/>
      <c r="U16" s="12"/>
      <c r="V16" s="12"/>
      <c r="W16" s="12"/>
      <c r="X16" s="27">
        <f>R18-$R$7</f>
        <v>-34.711763552705932</v>
      </c>
      <c r="Y16" s="28">
        <f>S18-$S$7</f>
        <v>34.711763552705932</v>
      </c>
    </row>
    <row r="17" spans="1:25" x14ac:dyDescent="0.2">
      <c r="D17" s="29"/>
      <c r="E17" s="30">
        <v>3</v>
      </c>
      <c r="F17" s="31">
        <v>53.424999999999997</v>
      </c>
      <c r="G17" s="32"/>
      <c r="H17" s="32"/>
      <c r="J17" s="29"/>
      <c r="K17" s="30">
        <v>3</v>
      </c>
      <c r="L17" s="31">
        <v>5.6989999999999998</v>
      </c>
      <c r="M17" s="32"/>
      <c r="N17" s="32"/>
      <c r="O17" s="12"/>
      <c r="P17" s="33"/>
      <c r="Q17" s="12"/>
      <c r="R17" s="12"/>
      <c r="S17" s="12"/>
      <c r="T17" s="12"/>
      <c r="U17" s="12"/>
      <c r="V17" s="12"/>
      <c r="W17" s="12"/>
      <c r="X17" s="34">
        <f>R21-$R$8</f>
        <v>54.55062198678651</v>
      </c>
      <c r="Y17" s="35">
        <f>S21-$S$8</f>
        <v>-54.550621986786503</v>
      </c>
    </row>
    <row r="18" spans="1:25" x14ac:dyDescent="0.2">
      <c r="C18" s="6" t="s">
        <v>7</v>
      </c>
      <c r="D18" t="s">
        <v>6</v>
      </c>
      <c r="E18" s="25">
        <v>1</v>
      </c>
      <c r="F18" s="36">
        <v>9.0500000000000007</v>
      </c>
      <c r="G18" s="12">
        <f>AVERAGE(F18:F20)</f>
        <v>8.8383333333333329</v>
      </c>
      <c r="H18" s="12">
        <f>STDEV(F18:F20)</f>
        <v>0.23654245566775836</v>
      </c>
      <c r="J18" t="s">
        <v>7</v>
      </c>
      <c r="K18" s="25">
        <v>1</v>
      </c>
      <c r="L18" s="36">
        <v>45.220999999999997</v>
      </c>
      <c r="M18" s="12">
        <f>AVERAGE(L18:L20)</f>
        <v>48.973000000000006</v>
      </c>
      <c r="N18" s="12">
        <f>STDEV(L18:L20)</f>
        <v>3.3059051710537632</v>
      </c>
      <c r="O18" s="12"/>
      <c r="P18" s="11">
        <f>SUM(G18,M18)</f>
        <v>57.811333333333337</v>
      </c>
      <c r="Q18" s="12"/>
      <c r="R18" s="12">
        <f>(G18/P18)*100</f>
        <v>15.288236447294071</v>
      </c>
      <c r="S18" s="12">
        <f>(M18/P18)*100</f>
        <v>84.711763552705932</v>
      </c>
      <c r="T18" s="12"/>
      <c r="U18" s="20"/>
      <c r="V18" s="20"/>
      <c r="W18" s="12"/>
      <c r="X18" s="12"/>
      <c r="Y18" s="12"/>
    </row>
    <row r="19" spans="1:25" x14ac:dyDescent="0.2">
      <c r="E19" s="25">
        <v>2</v>
      </c>
      <c r="F19" s="26">
        <v>8.8819999999999997</v>
      </c>
      <c r="G19" s="12"/>
      <c r="H19" s="12"/>
      <c r="K19" s="25">
        <v>2</v>
      </c>
      <c r="L19" s="26">
        <v>51.457999999999998</v>
      </c>
      <c r="M19" s="12"/>
      <c r="N19" s="12"/>
      <c r="O19" s="12"/>
      <c r="P19" s="11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2">
      <c r="D20" s="29"/>
      <c r="E20" s="30">
        <v>3</v>
      </c>
      <c r="F20" s="31">
        <v>8.5830000000000002</v>
      </c>
      <c r="G20" s="32"/>
      <c r="H20" s="32"/>
      <c r="J20" s="29"/>
      <c r="K20" s="30">
        <v>3</v>
      </c>
      <c r="L20" s="31">
        <v>50.24</v>
      </c>
      <c r="M20" s="32"/>
      <c r="N20" s="32"/>
      <c r="O20" s="20"/>
      <c r="P20" s="33"/>
      <c r="Q20" s="12"/>
      <c r="R20" s="12"/>
      <c r="S20" s="12"/>
      <c r="T20" s="12"/>
      <c r="U20" s="12"/>
      <c r="V20" s="12"/>
      <c r="W20" s="12"/>
      <c r="X20" s="12"/>
      <c r="Y20" s="12"/>
    </row>
    <row r="21" spans="1:25" x14ac:dyDescent="0.2">
      <c r="C21" s="6" t="s">
        <v>8</v>
      </c>
      <c r="D21" t="s">
        <v>6</v>
      </c>
      <c r="E21" s="25">
        <v>1</v>
      </c>
      <c r="F21" s="36">
        <v>64.114000000000004</v>
      </c>
      <c r="G21" s="12">
        <f>AVERAGE(F21:F23)</f>
        <v>61.100333333333332</v>
      </c>
      <c r="H21" s="12">
        <f>STDEV(F21:F23)</f>
        <v>2.9525277870552453</v>
      </c>
      <c r="J21" t="s">
        <v>13</v>
      </c>
      <c r="K21" s="25">
        <v>1</v>
      </c>
      <c r="L21" s="36">
        <v>54.314999999999998</v>
      </c>
      <c r="M21" s="12">
        <f>AVERAGE(L21:L23)</f>
        <v>50.906333333333329</v>
      </c>
      <c r="N21" s="12">
        <f>STDEV(L21:L23)</f>
        <v>2.9632448993178611</v>
      </c>
      <c r="O21" s="20"/>
      <c r="P21" s="11">
        <f>SUM((G21+M21))</f>
        <v>112.00666666666666</v>
      </c>
      <c r="Q21" s="12"/>
      <c r="R21" s="12">
        <f>(G21/P21)*100</f>
        <v>54.55062198678651</v>
      </c>
      <c r="S21" s="12">
        <f>(M21/P21)*100</f>
        <v>45.449378013213497</v>
      </c>
      <c r="T21" s="12"/>
      <c r="W21" s="12"/>
      <c r="X21" s="12"/>
      <c r="Y21" s="12"/>
    </row>
    <row r="22" spans="1:25" x14ac:dyDescent="0.2">
      <c r="E22" s="25">
        <v>2</v>
      </c>
      <c r="F22" s="26">
        <v>60.973999999999997</v>
      </c>
      <c r="G22" s="12"/>
      <c r="H22" s="12"/>
      <c r="K22" s="25">
        <v>2</v>
      </c>
      <c r="L22" s="26">
        <v>49.46</v>
      </c>
      <c r="M22" s="12"/>
      <c r="N22" s="12"/>
      <c r="O22" s="12"/>
      <c r="P22" s="11"/>
      <c r="Q22" s="12"/>
      <c r="R22" s="12"/>
      <c r="S22" s="12"/>
      <c r="T22" s="12"/>
      <c r="W22" s="12"/>
      <c r="X22" s="12"/>
      <c r="Y22" s="12"/>
    </row>
    <row r="23" spans="1:25" x14ac:dyDescent="0.2">
      <c r="D23" s="29"/>
      <c r="E23" s="30">
        <v>3</v>
      </c>
      <c r="F23" s="31">
        <v>58.213000000000001</v>
      </c>
      <c r="G23" s="32"/>
      <c r="H23" s="32"/>
      <c r="J23" s="29"/>
      <c r="K23" s="30">
        <v>3</v>
      </c>
      <c r="L23" s="31">
        <v>48.944000000000003</v>
      </c>
      <c r="M23" s="32"/>
      <c r="N23" s="32"/>
      <c r="O23" s="12"/>
      <c r="P23" s="33"/>
      <c r="Q23" s="12"/>
      <c r="R23" s="12"/>
      <c r="S23" s="12"/>
      <c r="T23" s="12"/>
      <c r="W23" s="12"/>
      <c r="X23" s="12"/>
      <c r="Y23" s="12"/>
    </row>
    <row r="24" spans="1:25" x14ac:dyDescent="0.2">
      <c r="F24" s="12"/>
      <c r="G24" s="12"/>
      <c r="H24" s="12"/>
      <c r="L24" s="12"/>
      <c r="M24" s="12"/>
      <c r="N24" s="12"/>
      <c r="O24" s="12"/>
      <c r="P24" s="12"/>
      <c r="Q24" s="12"/>
      <c r="R24" s="12"/>
      <c r="S24" s="12"/>
      <c r="T24" s="12"/>
      <c r="W24" s="12"/>
      <c r="X24" s="12"/>
      <c r="Y24" s="12"/>
    </row>
    <row r="25" spans="1:25" ht="13.5" thickBot="1" x14ac:dyDescent="0.25">
      <c r="F25" s="12"/>
      <c r="G25" s="12"/>
      <c r="H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x14ac:dyDescent="0.2">
      <c r="A26" s="13" t="s">
        <v>14</v>
      </c>
      <c r="B26" s="14" t="s">
        <v>2</v>
      </c>
      <c r="C26" s="14" t="s">
        <v>3</v>
      </c>
      <c r="D26" s="15" t="s">
        <v>4</v>
      </c>
      <c r="E26" s="16"/>
      <c r="F26" s="17"/>
      <c r="G26" s="18"/>
      <c r="H26" s="18"/>
      <c r="I26" s="19"/>
      <c r="J26" s="15" t="s">
        <v>4</v>
      </c>
      <c r="K26" s="16"/>
      <c r="L26" s="17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x14ac:dyDescent="0.2">
      <c r="F27" s="12"/>
      <c r="G27" s="12" t="s">
        <v>10</v>
      </c>
      <c r="H27" s="12" t="s">
        <v>11</v>
      </c>
      <c r="L27" s="12"/>
      <c r="M27" s="12" t="s">
        <v>10</v>
      </c>
      <c r="N27" s="12" t="s">
        <v>11</v>
      </c>
      <c r="O27" s="20"/>
      <c r="P27" s="9" t="s">
        <v>5</v>
      </c>
      <c r="Q27" s="12"/>
      <c r="R27" s="10" t="s">
        <v>6</v>
      </c>
      <c r="S27" s="10" t="s">
        <v>7</v>
      </c>
      <c r="T27" s="12"/>
      <c r="U27" s="12"/>
      <c r="V27" s="12"/>
      <c r="W27" s="12"/>
      <c r="X27" s="21" t="s">
        <v>12</v>
      </c>
      <c r="Y27" s="22"/>
    </row>
    <row r="28" spans="1:25" x14ac:dyDescent="0.2">
      <c r="F28" s="12"/>
      <c r="G28" s="12"/>
      <c r="H28" s="12"/>
      <c r="L28" s="12"/>
      <c r="M28" s="12"/>
      <c r="N28" s="12"/>
      <c r="O28" s="20"/>
      <c r="P28" s="9"/>
      <c r="Q28" s="12"/>
      <c r="R28" s="20"/>
      <c r="S28" s="20"/>
      <c r="T28" s="20"/>
      <c r="U28" s="12"/>
      <c r="V28" s="12"/>
      <c r="W28" s="12"/>
      <c r="X28" s="23" t="s">
        <v>6</v>
      </c>
      <c r="Y28" s="24" t="s">
        <v>7</v>
      </c>
    </row>
    <row r="29" spans="1:25" x14ac:dyDescent="0.2">
      <c r="C29" s="6" t="s">
        <v>6</v>
      </c>
      <c r="D29" t="s">
        <v>6</v>
      </c>
      <c r="E29" s="25">
        <v>1</v>
      </c>
      <c r="F29" s="12">
        <v>41.320999999999998</v>
      </c>
      <c r="G29" s="12">
        <f>AVERAGE(F29:F31)</f>
        <v>43.146333333333331</v>
      </c>
      <c r="H29" s="12">
        <f>STDEV(F29:F31)</f>
        <v>5.4273147442665604</v>
      </c>
      <c r="J29" t="s">
        <v>7</v>
      </c>
      <c r="K29" s="25">
        <v>1</v>
      </c>
      <c r="L29" s="12">
        <v>13.333</v>
      </c>
      <c r="M29" s="12">
        <f>AVERAGE(L29:L31)</f>
        <v>12.098999999999998</v>
      </c>
      <c r="N29" s="12">
        <f>STDEV(L29:L31)</f>
        <v>5.1070640293616858</v>
      </c>
      <c r="O29" s="12"/>
      <c r="P29" s="11">
        <f>SUM(G29,M29)</f>
        <v>55.245333333333328</v>
      </c>
      <c r="Q29" s="12"/>
      <c r="R29" s="12">
        <f>(G29/P29)*100</f>
        <v>78.099507650721634</v>
      </c>
      <c r="S29" s="12">
        <f>(M29/P29)*100</f>
        <v>21.90049234927837</v>
      </c>
      <c r="T29" s="12"/>
      <c r="U29" s="12"/>
      <c r="V29" s="12"/>
      <c r="W29" s="12"/>
      <c r="X29" s="27">
        <f>R29-$R$6</f>
        <v>-21.900492349278366</v>
      </c>
      <c r="Y29" s="28">
        <f>S29-$S$6</f>
        <v>21.90049234927837</v>
      </c>
    </row>
    <row r="30" spans="1:25" x14ac:dyDescent="0.2">
      <c r="E30" s="25">
        <v>2</v>
      </c>
      <c r="F30" s="12">
        <v>49.250999999999998</v>
      </c>
      <c r="G30" s="12"/>
      <c r="H30" s="12"/>
      <c r="K30" s="25">
        <v>2</v>
      </c>
      <c r="L30" s="12">
        <v>6.4880000000000004</v>
      </c>
      <c r="M30" s="12"/>
      <c r="N30" s="12"/>
      <c r="O30" s="12"/>
      <c r="P30" s="11"/>
      <c r="Q30" s="12"/>
      <c r="R30" s="12"/>
      <c r="S30" s="12"/>
      <c r="T30" s="12"/>
      <c r="U30" s="12"/>
      <c r="V30" s="12"/>
      <c r="W30" s="12"/>
      <c r="X30" s="27">
        <f>R32-$R$7</f>
        <v>-15.638123755027472</v>
      </c>
      <c r="Y30" s="28">
        <f>S32-$S$7</f>
        <v>15.638123755027465</v>
      </c>
    </row>
    <row r="31" spans="1:25" x14ac:dyDescent="0.2">
      <c r="D31" s="29"/>
      <c r="E31" s="30">
        <v>3</v>
      </c>
      <c r="F31" s="32">
        <v>38.866999999999997</v>
      </c>
      <c r="G31" s="32"/>
      <c r="H31" s="32"/>
      <c r="J31" s="29"/>
      <c r="K31" s="30">
        <v>3</v>
      </c>
      <c r="L31" s="32">
        <v>16.475999999999999</v>
      </c>
      <c r="M31" s="32"/>
      <c r="N31" s="32"/>
      <c r="O31" s="12"/>
      <c r="P31" s="33"/>
      <c r="Q31" s="12"/>
      <c r="R31" s="12"/>
      <c r="S31" s="12"/>
      <c r="T31" s="12"/>
      <c r="U31" s="12"/>
      <c r="V31" s="12"/>
      <c r="W31" s="12"/>
      <c r="X31" s="34">
        <f>R35-$R$8</f>
        <v>54.398848392547926</v>
      </c>
      <c r="Y31" s="35">
        <f>S35-$S$8</f>
        <v>-54.398848392547933</v>
      </c>
    </row>
    <row r="32" spans="1:25" x14ac:dyDescent="0.2">
      <c r="C32" s="6" t="s">
        <v>7</v>
      </c>
      <c r="D32" t="s">
        <v>6</v>
      </c>
      <c r="E32" s="25">
        <v>1</v>
      </c>
      <c r="F32" s="12">
        <v>17.382999999999999</v>
      </c>
      <c r="G32" s="12">
        <f>AVERAGE(F32:F34)</f>
        <v>18.055333333333333</v>
      </c>
      <c r="H32" s="12">
        <f>STDEV(F32:F34)</f>
        <v>0.5886478856951195</v>
      </c>
      <c r="J32" t="s">
        <v>7</v>
      </c>
      <c r="K32" s="25">
        <v>1</v>
      </c>
      <c r="L32" s="12">
        <v>34.033999999999999</v>
      </c>
      <c r="M32" s="12">
        <f>AVERAGE(L32:L34)</f>
        <v>34.489333333333335</v>
      </c>
      <c r="N32" s="12">
        <f>STDEV(L32:L34)</f>
        <v>0.54348167709071293</v>
      </c>
      <c r="O32" s="12"/>
      <c r="P32" s="11">
        <f>SUM(G32,M32)</f>
        <v>52.544666666666672</v>
      </c>
      <c r="Q32" s="12"/>
      <c r="R32" s="12">
        <f>(G32/P32)*100</f>
        <v>34.361876244972528</v>
      </c>
      <c r="S32" s="12">
        <f>(M32/P32)*100</f>
        <v>65.638123755027465</v>
      </c>
      <c r="T32" s="12"/>
      <c r="U32" s="20"/>
      <c r="V32" s="20"/>
      <c r="W32" s="12"/>
      <c r="X32" s="12"/>
      <c r="Y32" s="12"/>
    </row>
    <row r="33" spans="1:25" x14ac:dyDescent="0.2">
      <c r="E33" s="25">
        <v>2</v>
      </c>
      <c r="F33" s="12">
        <v>18.478000000000002</v>
      </c>
      <c r="G33" s="12"/>
      <c r="H33" s="12"/>
      <c r="K33" s="25">
        <v>2</v>
      </c>
      <c r="L33" s="12">
        <v>35.091000000000001</v>
      </c>
      <c r="M33" s="12"/>
      <c r="N33" s="12"/>
      <c r="O33" s="12"/>
      <c r="P33" s="11"/>
      <c r="Q33" s="12"/>
      <c r="R33" s="12"/>
      <c r="S33" s="12"/>
      <c r="T33" s="12"/>
      <c r="U33" s="12"/>
      <c r="V33" s="12"/>
      <c r="W33" s="12"/>
      <c r="X33" s="12"/>
      <c r="Y33" s="12"/>
    </row>
    <row r="34" spans="1:25" x14ac:dyDescent="0.2">
      <c r="D34" s="29"/>
      <c r="E34" s="30">
        <v>3</v>
      </c>
      <c r="F34" s="32">
        <v>18.305</v>
      </c>
      <c r="G34" s="32"/>
      <c r="H34" s="32"/>
      <c r="J34" s="29"/>
      <c r="K34" s="30">
        <v>3</v>
      </c>
      <c r="L34" s="32">
        <v>34.343000000000004</v>
      </c>
      <c r="M34" s="32"/>
      <c r="N34" s="32"/>
      <c r="O34" s="20"/>
      <c r="P34" s="33"/>
      <c r="Q34" s="12"/>
      <c r="R34" s="12"/>
      <c r="S34" s="12"/>
      <c r="T34" s="12"/>
      <c r="U34" s="12"/>
      <c r="V34" s="12"/>
      <c r="W34" s="12"/>
      <c r="X34" s="12"/>
      <c r="Y34" s="12"/>
    </row>
    <row r="35" spans="1:25" x14ac:dyDescent="0.2">
      <c r="C35" s="6" t="s">
        <v>8</v>
      </c>
      <c r="D35" t="s">
        <v>6</v>
      </c>
      <c r="E35" s="25">
        <v>1</v>
      </c>
      <c r="F35" s="12">
        <v>59.320999999999998</v>
      </c>
      <c r="G35" s="12">
        <f>AVERAGE(F35:F37)</f>
        <v>60.841666666666669</v>
      </c>
      <c r="H35" s="12">
        <f>STDEV(F35:F37)</f>
        <v>1.5822292290731248</v>
      </c>
      <c r="J35" t="s">
        <v>13</v>
      </c>
      <c r="K35" s="25">
        <v>1</v>
      </c>
      <c r="L35" s="12">
        <v>49.136000000000003</v>
      </c>
      <c r="M35" s="12">
        <f>AVERAGE(L35:L37)</f>
        <v>51.002000000000002</v>
      </c>
      <c r="N35" s="12">
        <f>STDEV(L35:L37)</f>
        <v>1.6982199504186715</v>
      </c>
      <c r="O35" s="20"/>
      <c r="P35" s="11">
        <f>SUM((G35+M35))</f>
        <v>111.84366666666668</v>
      </c>
      <c r="Q35" s="12"/>
      <c r="R35" s="12">
        <f>(G35/P35)*100</f>
        <v>54.398848392547926</v>
      </c>
      <c r="S35" s="12">
        <f>(M35/P35)*100</f>
        <v>45.601151607452067</v>
      </c>
      <c r="T35" s="12"/>
    </row>
    <row r="36" spans="1:25" x14ac:dyDescent="0.2">
      <c r="E36" s="25">
        <v>2</v>
      </c>
      <c r="F36" s="12">
        <v>62.478999999999999</v>
      </c>
      <c r="G36" s="12"/>
      <c r="H36" s="12"/>
      <c r="K36" s="25">
        <v>2</v>
      </c>
      <c r="L36" s="12">
        <v>52.457000000000001</v>
      </c>
      <c r="M36" s="12"/>
      <c r="N36" s="12"/>
      <c r="O36" s="12"/>
      <c r="P36" s="11"/>
      <c r="Q36" s="12"/>
      <c r="R36" s="12"/>
      <c r="S36" s="12"/>
      <c r="T36" s="12"/>
    </row>
    <row r="37" spans="1:25" x14ac:dyDescent="0.2">
      <c r="D37" s="29"/>
      <c r="E37" s="30">
        <v>3</v>
      </c>
      <c r="F37" s="32">
        <v>60.725000000000001</v>
      </c>
      <c r="G37" s="32"/>
      <c r="H37" s="32"/>
      <c r="J37" s="29"/>
      <c r="K37" s="30">
        <v>3</v>
      </c>
      <c r="L37" s="32">
        <v>51.412999999999997</v>
      </c>
      <c r="M37" s="32"/>
      <c r="N37" s="32"/>
      <c r="O37" s="12"/>
      <c r="P37" s="33"/>
      <c r="Q37" s="12"/>
      <c r="R37" s="12"/>
      <c r="S37" s="12"/>
      <c r="T37" s="12"/>
    </row>
    <row r="38" spans="1:25" x14ac:dyDescent="0.2">
      <c r="F38" s="12"/>
      <c r="G38" s="12"/>
      <c r="H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5" ht="13.5" thickBot="1" x14ac:dyDescent="0.25">
      <c r="F39" s="12"/>
      <c r="G39" s="12"/>
      <c r="H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x14ac:dyDescent="0.2">
      <c r="A40" s="13" t="s">
        <v>15</v>
      </c>
      <c r="B40" s="14" t="s">
        <v>2</v>
      </c>
      <c r="C40" s="14" t="s">
        <v>3</v>
      </c>
      <c r="D40" s="15" t="s">
        <v>4</v>
      </c>
      <c r="E40" s="16"/>
      <c r="F40" s="17"/>
      <c r="G40" s="18"/>
      <c r="H40" s="18"/>
      <c r="I40" s="19"/>
      <c r="J40" s="15" t="s">
        <v>4</v>
      </c>
      <c r="K40" s="16"/>
      <c r="L40" s="17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x14ac:dyDescent="0.2">
      <c r="F41" s="12"/>
      <c r="G41" s="12" t="s">
        <v>10</v>
      </c>
      <c r="H41" s="12" t="s">
        <v>11</v>
      </c>
      <c r="L41" s="12"/>
      <c r="M41" s="12" t="s">
        <v>10</v>
      </c>
      <c r="N41" s="12" t="s">
        <v>11</v>
      </c>
      <c r="O41" s="20"/>
      <c r="P41" s="9" t="s">
        <v>5</v>
      </c>
      <c r="Q41" s="12"/>
      <c r="R41" s="10" t="s">
        <v>6</v>
      </c>
      <c r="S41" s="10" t="s">
        <v>7</v>
      </c>
      <c r="T41" s="12"/>
      <c r="U41" s="12"/>
      <c r="V41" s="12"/>
      <c r="W41" s="12"/>
      <c r="X41" s="21" t="s">
        <v>12</v>
      </c>
      <c r="Y41" s="22"/>
    </row>
    <row r="42" spans="1:25" x14ac:dyDescent="0.2">
      <c r="F42" s="12"/>
      <c r="G42" s="12"/>
      <c r="H42" s="12"/>
      <c r="L42" s="12"/>
      <c r="M42" s="12"/>
      <c r="N42" s="12"/>
      <c r="O42" s="20"/>
      <c r="P42" s="9"/>
      <c r="Q42" s="12"/>
      <c r="R42" s="20"/>
      <c r="S42" s="20"/>
      <c r="T42" s="20"/>
      <c r="U42" s="12"/>
      <c r="V42" s="12"/>
      <c r="W42" s="12"/>
      <c r="X42" s="23" t="s">
        <v>6</v>
      </c>
      <c r="Y42" s="24" t="s">
        <v>7</v>
      </c>
    </row>
    <row r="43" spans="1:25" x14ac:dyDescent="0.2">
      <c r="C43" s="6" t="s">
        <v>6</v>
      </c>
      <c r="D43" t="s">
        <v>6</v>
      </c>
      <c r="E43" s="25">
        <v>1</v>
      </c>
      <c r="F43" s="12">
        <v>27.991</v>
      </c>
      <c r="G43" s="12">
        <f>AVERAGE(F43:F45)</f>
        <v>28.005666666666666</v>
      </c>
      <c r="H43" s="12">
        <f>STDEV(F43:F45)</f>
        <v>8.100205758703509E-2</v>
      </c>
      <c r="J43" t="s">
        <v>7</v>
      </c>
      <c r="K43" s="25">
        <v>1</v>
      </c>
      <c r="L43" s="12">
        <v>26.172999999999998</v>
      </c>
      <c r="M43" s="12">
        <f>AVERAGE(L43:L45)</f>
        <v>25.849</v>
      </c>
      <c r="N43" s="12">
        <f>STDEV(L43:L45)</f>
        <v>0.29754495458669616</v>
      </c>
      <c r="O43" s="12"/>
      <c r="P43" s="11">
        <f>SUM(G43,M43)</f>
        <v>53.854666666666667</v>
      </c>
      <c r="Q43" s="12"/>
      <c r="R43" s="12">
        <f>(G43/P43)*100</f>
        <v>52.002302493129662</v>
      </c>
      <c r="S43" s="12">
        <f>(M43/P43)*100</f>
        <v>47.997697506870338</v>
      </c>
      <c r="T43" s="12"/>
      <c r="U43" s="12"/>
      <c r="V43" s="12"/>
      <c r="W43" s="12"/>
      <c r="X43" s="27">
        <f>R43-$R$6</f>
        <v>-47.997697506870338</v>
      </c>
      <c r="Y43" s="28">
        <f>S43-$S$6</f>
        <v>47.997697506870338</v>
      </c>
    </row>
    <row r="44" spans="1:25" x14ac:dyDescent="0.2">
      <c r="E44" s="25">
        <v>2</v>
      </c>
      <c r="F44" s="12">
        <v>28.093</v>
      </c>
      <c r="G44" s="12"/>
      <c r="H44" s="12"/>
      <c r="K44" s="25">
        <v>2</v>
      </c>
      <c r="L44" s="12">
        <v>25.786000000000001</v>
      </c>
      <c r="M44" s="12"/>
      <c r="N44" s="12"/>
      <c r="O44" s="12"/>
      <c r="P44" s="11"/>
      <c r="Q44" s="12"/>
      <c r="R44" s="12"/>
      <c r="S44" s="12"/>
      <c r="T44" s="12"/>
      <c r="U44" s="12"/>
      <c r="V44" s="12"/>
      <c r="W44" s="12"/>
      <c r="X44" s="27">
        <f>R46-$R$7</f>
        <v>-0.59960391951954506</v>
      </c>
      <c r="Y44" s="28">
        <f>S46-$S$7</f>
        <v>0.59960391951953085</v>
      </c>
    </row>
    <row r="45" spans="1:25" x14ac:dyDescent="0.2">
      <c r="D45" s="29"/>
      <c r="E45" s="30">
        <v>3</v>
      </c>
      <c r="F45" s="32">
        <v>27.933</v>
      </c>
      <c r="G45" s="32"/>
      <c r="H45" s="32"/>
      <c r="J45" s="29"/>
      <c r="K45" s="30">
        <v>3</v>
      </c>
      <c r="L45" s="32">
        <v>25.588000000000001</v>
      </c>
      <c r="M45" s="32"/>
      <c r="N45" s="32"/>
      <c r="O45" s="12"/>
      <c r="P45" s="33"/>
      <c r="Q45" s="12"/>
      <c r="R45" s="12"/>
      <c r="S45" s="12"/>
      <c r="T45" s="12"/>
      <c r="U45" s="12"/>
      <c r="V45" s="12"/>
      <c r="W45" s="12"/>
      <c r="X45" s="34">
        <f>R49-$R$8</f>
        <v>50.989618728469985</v>
      </c>
      <c r="Y45" s="35">
        <f>S49-$S$8</f>
        <v>-50.989618728469992</v>
      </c>
    </row>
    <row r="46" spans="1:25" x14ac:dyDescent="0.2">
      <c r="C46" s="6" t="s">
        <v>7</v>
      </c>
      <c r="D46" t="s">
        <v>6</v>
      </c>
      <c r="E46" s="25">
        <v>1</v>
      </c>
      <c r="F46" s="12">
        <v>23.8</v>
      </c>
      <c r="G46" s="12">
        <f>AVERAGE(F46:F48)</f>
        <v>25.526666666666667</v>
      </c>
      <c r="H46" s="12">
        <f>STDEV(F46:F48)</f>
        <v>1.5181163767423542</v>
      </c>
      <c r="J46" t="s">
        <v>7</v>
      </c>
      <c r="K46" s="25">
        <v>1</v>
      </c>
      <c r="L46" s="12">
        <v>26.734999999999999</v>
      </c>
      <c r="M46" s="12">
        <f>AVERAGE(L46:L48)</f>
        <v>26.146333333333331</v>
      </c>
      <c r="N46" s="12">
        <f>STDEV(L46:L48)</f>
        <v>0.62816027678716957</v>
      </c>
      <c r="O46" s="12"/>
      <c r="P46" s="11">
        <f>SUM(G46,M46)</f>
        <v>51.673000000000002</v>
      </c>
      <c r="Q46" s="12"/>
      <c r="R46" s="12">
        <f>(G46/P46)*100</f>
        <v>49.400396080480455</v>
      </c>
      <c r="S46" s="12">
        <f>(M46/P46)*100</f>
        <v>50.599603919519531</v>
      </c>
      <c r="T46" s="12"/>
      <c r="U46" s="20"/>
      <c r="V46" s="20"/>
      <c r="W46" s="12"/>
      <c r="X46" s="12"/>
      <c r="Y46" s="12"/>
    </row>
    <row r="47" spans="1:25" x14ac:dyDescent="0.2">
      <c r="E47" s="25">
        <v>2</v>
      </c>
      <c r="F47" s="12">
        <v>26.652000000000001</v>
      </c>
      <c r="G47" s="12"/>
      <c r="H47" s="12"/>
      <c r="K47" s="25">
        <v>2</v>
      </c>
      <c r="L47" s="12">
        <v>26.219000000000001</v>
      </c>
      <c r="M47" s="12"/>
      <c r="N47" s="12"/>
      <c r="O47" s="12"/>
      <c r="P47" s="11"/>
      <c r="Q47" s="12"/>
      <c r="R47" s="12"/>
      <c r="S47" s="12"/>
      <c r="T47" s="12"/>
      <c r="U47" s="12"/>
      <c r="V47" s="12"/>
      <c r="W47" s="12"/>
      <c r="X47" s="12"/>
      <c r="Y47" s="12"/>
    </row>
    <row r="48" spans="1:25" x14ac:dyDescent="0.2">
      <c r="D48" s="29"/>
      <c r="E48" s="30">
        <v>3</v>
      </c>
      <c r="F48" s="32">
        <v>26.128</v>
      </c>
      <c r="G48" s="32"/>
      <c r="H48" s="32"/>
      <c r="J48" s="29"/>
      <c r="K48" s="30">
        <v>3</v>
      </c>
      <c r="L48" s="32">
        <v>25.484999999999999</v>
      </c>
      <c r="M48" s="32"/>
      <c r="N48" s="32"/>
      <c r="O48" s="20"/>
      <c r="P48" s="33"/>
      <c r="Q48" s="12"/>
      <c r="R48" s="12"/>
      <c r="S48" s="12"/>
      <c r="T48" s="12"/>
      <c r="U48" s="12"/>
      <c r="V48" s="12"/>
      <c r="W48" s="12"/>
      <c r="X48" s="12"/>
      <c r="Y48" s="12"/>
    </row>
    <row r="49" spans="3:25" x14ac:dyDescent="0.2">
      <c r="C49" s="6" t="s">
        <v>8</v>
      </c>
      <c r="D49" t="s">
        <v>6</v>
      </c>
      <c r="E49" s="25">
        <v>1</v>
      </c>
      <c r="F49" s="12">
        <v>56.847999999999999</v>
      </c>
      <c r="G49" s="12">
        <f>AVERAGE(F49:F51)</f>
        <v>54.396999999999998</v>
      </c>
      <c r="H49" s="12">
        <f>STDEV(F49:F51)</f>
        <v>2.3474575608517405</v>
      </c>
      <c r="J49" t="s">
        <v>13</v>
      </c>
      <c r="K49" s="25">
        <v>1</v>
      </c>
      <c r="L49" s="12">
        <v>55.091999999999999</v>
      </c>
      <c r="M49" s="12">
        <f>AVERAGE(L50:L51)</f>
        <v>52.285499999999999</v>
      </c>
      <c r="N49" s="12">
        <f>STDEV(L50:L51)</f>
        <v>0.51689505704736738</v>
      </c>
      <c r="O49" s="20"/>
      <c r="P49" s="11">
        <f>SUM((G49+M49))</f>
        <v>106.6825</v>
      </c>
      <c r="Q49" s="12"/>
      <c r="R49" s="12">
        <f>(G49/P49)*100</f>
        <v>50.989618728469985</v>
      </c>
      <c r="S49" s="12">
        <f>(M49/P49)*100</f>
        <v>49.010381271530008</v>
      </c>
      <c r="T49" s="12"/>
    </row>
    <row r="50" spans="3:25" x14ac:dyDescent="0.2">
      <c r="E50" s="25">
        <v>2</v>
      </c>
      <c r="F50" s="12">
        <v>52.168999999999997</v>
      </c>
      <c r="G50" s="12"/>
      <c r="H50" s="12"/>
      <c r="K50" s="25">
        <v>2</v>
      </c>
      <c r="L50" s="12">
        <v>51.92</v>
      </c>
      <c r="M50" s="12"/>
      <c r="N50" s="12"/>
      <c r="O50" s="12"/>
      <c r="P50" s="11"/>
      <c r="Q50" s="12"/>
      <c r="R50" s="12"/>
      <c r="S50" s="12"/>
      <c r="T50" s="12"/>
    </row>
    <row r="51" spans="3:25" x14ac:dyDescent="0.2">
      <c r="D51" s="29"/>
      <c r="E51" s="30">
        <v>3</v>
      </c>
      <c r="F51" s="32">
        <v>54.173999999999999</v>
      </c>
      <c r="G51" s="32"/>
      <c r="H51" s="32"/>
      <c r="J51" s="29"/>
      <c r="K51" s="30">
        <v>3</v>
      </c>
      <c r="L51" s="32">
        <v>52.651000000000003</v>
      </c>
      <c r="M51" s="32"/>
      <c r="N51" s="32"/>
      <c r="O51" s="12"/>
      <c r="P51" s="33"/>
      <c r="Q51" s="12"/>
      <c r="R51" s="12"/>
      <c r="S51" s="12"/>
      <c r="T51" s="12"/>
    </row>
    <row r="52" spans="3:25" x14ac:dyDescent="0.2">
      <c r="F52" s="12"/>
      <c r="G52" s="12"/>
      <c r="H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3:25" x14ac:dyDescent="0.2">
      <c r="Q53" s="12"/>
      <c r="R53" s="12"/>
      <c r="S53" s="12"/>
      <c r="T53" s="12"/>
    </row>
    <row r="54" spans="3:25" x14ac:dyDescent="0.2">
      <c r="F54" s="12"/>
      <c r="G54" s="12"/>
      <c r="H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3:25" x14ac:dyDescent="0.2">
      <c r="F55" s="12"/>
      <c r="G55" s="12"/>
      <c r="H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3:25" ht="33" x14ac:dyDescent="0.2">
      <c r="C56" s="37" t="s">
        <v>16</v>
      </c>
      <c r="D56" s="37" t="s">
        <v>17</v>
      </c>
      <c r="E56" s="37" t="s">
        <v>18</v>
      </c>
      <c r="F56" s="37" t="s">
        <v>19</v>
      </c>
      <c r="G56" s="37" t="s">
        <v>20</v>
      </c>
      <c r="H56" s="37" t="s">
        <v>21</v>
      </c>
      <c r="I56" s="37" t="s">
        <v>22</v>
      </c>
      <c r="J56" s="38" t="s">
        <v>23</v>
      </c>
      <c r="K56" s="37" t="s">
        <v>24</v>
      </c>
      <c r="L56" s="39" t="s">
        <v>25</v>
      </c>
      <c r="M56" s="40" t="s">
        <v>26</v>
      </c>
      <c r="N56" s="41" t="s">
        <v>27</v>
      </c>
      <c r="V56" s="12"/>
      <c r="W56" s="12"/>
      <c r="X56" s="12"/>
      <c r="Y56" s="12"/>
    </row>
    <row r="57" spans="3:25" ht="15" x14ac:dyDescent="0.25">
      <c r="C57" t="s">
        <v>28</v>
      </c>
      <c r="D57" s="12">
        <f t="shared" ref="D57:D65" si="1">$F$6</f>
        <v>63.8</v>
      </c>
      <c r="E57">
        <v>4</v>
      </c>
      <c r="F57">
        <f t="shared" ref="F57:F65" si="2">E57*3600</f>
        <v>14400</v>
      </c>
      <c r="G57" s="59">
        <f>L15</f>
        <v>2.3660000000000001</v>
      </c>
      <c r="H57">
        <v>1</v>
      </c>
      <c r="I57">
        <v>1</v>
      </c>
      <c r="J57">
        <v>1.1200000000000001</v>
      </c>
      <c r="K57">
        <f>(G57*I57)/(F57*D57*J57)</f>
        <v>2.299394810170672E-6</v>
      </c>
      <c r="L57" s="42">
        <f t="shared" ref="L57:L65" si="3">K68/K57</f>
        <v>3.8250211327134402</v>
      </c>
      <c r="M57" s="43">
        <f>AVERAGE(L57:L59)</f>
        <v>3.4191029602325851</v>
      </c>
      <c r="N57" s="44">
        <f>STDEV(L57:L59)</f>
        <v>1.7458481025083907</v>
      </c>
      <c r="V57" s="12"/>
      <c r="W57" s="12"/>
      <c r="X57" s="12"/>
      <c r="Y57" s="12"/>
    </row>
    <row r="58" spans="3:25" ht="15" x14ac:dyDescent="0.25">
      <c r="C58" t="s">
        <v>60</v>
      </c>
      <c r="D58" s="12">
        <f t="shared" si="1"/>
        <v>63.8</v>
      </c>
      <c r="E58">
        <v>4</v>
      </c>
      <c r="F58">
        <f t="shared" si="2"/>
        <v>14400</v>
      </c>
      <c r="G58" s="59">
        <f>L16</f>
        <v>1.8029999999999999</v>
      </c>
      <c r="H58">
        <v>1</v>
      </c>
      <c r="I58">
        <v>1</v>
      </c>
      <c r="J58">
        <v>1.1200000000000001</v>
      </c>
      <c r="K58">
        <f t="shared" ref="K58:K65" si="4">(G58*I58)/(F58*D58*J58)</f>
        <v>1.752243805045529E-6</v>
      </c>
      <c r="L58" s="42">
        <f t="shared" si="3"/>
        <v>4.9262340543538539</v>
      </c>
      <c r="M58" s="43"/>
      <c r="N58" s="44"/>
      <c r="V58" s="12"/>
      <c r="W58" s="12"/>
      <c r="X58" s="12"/>
      <c r="Y58" s="12"/>
    </row>
    <row r="59" spans="3:25" ht="15" x14ac:dyDescent="0.25">
      <c r="C59" t="s">
        <v>30</v>
      </c>
      <c r="D59" s="32">
        <f t="shared" si="1"/>
        <v>63.8</v>
      </c>
      <c r="E59" s="29">
        <v>4</v>
      </c>
      <c r="F59" s="29">
        <f t="shared" si="2"/>
        <v>14400</v>
      </c>
      <c r="G59" s="60">
        <f>L17</f>
        <v>5.6989999999999998</v>
      </c>
      <c r="H59" s="29">
        <v>1</v>
      </c>
      <c r="I59" s="29">
        <v>1</v>
      </c>
      <c r="J59">
        <v>1.1200000000000001</v>
      </c>
      <c r="K59" s="29">
        <f t="shared" si="4"/>
        <v>5.5385676344728061E-6</v>
      </c>
      <c r="L59" s="45">
        <f t="shared" si="3"/>
        <v>1.5060536936304614</v>
      </c>
      <c r="M59" s="46"/>
      <c r="N59" s="47"/>
      <c r="V59" s="12"/>
      <c r="W59" s="12"/>
      <c r="X59" s="12"/>
      <c r="Y59" s="12"/>
    </row>
    <row r="60" spans="3:25" ht="15" x14ac:dyDescent="0.25">
      <c r="D60" s="12">
        <f t="shared" si="1"/>
        <v>63.8</v>
      </c>
      <c r="E60">
        <v>8</v>
      </c>
      <c r="F60">
        <f t="shared" si="2"/>
        <v>28800</v>
      </c>
      <c r="G60" s="59">
        <f>L29</f>
        <v>13.333</v>
      </c>
      <c r="H60">
        <v>0.98</v>
      </c>
      <c r="I60">
        <v>0.98</v>
      </c>
      <c r="J60" s="48">
        <v>1.1200000000000001</v>
      </c>
      <c r="K60" s="61">
        <f t="shared" si="4"/>
        <v>6.3492549416579585E-6</v>
      </c>
      <c r="L60" s="42">
        <f t="shared" si="3"/>
        <v>1.3037575939398482</v>
      </c>
      <c r="M60" s="51">
        <f>AVERAGE(L60:L62)</f>
        <v>1.7542648916052823</v>
      </c>
      <c r="N60" s="52">
        <f>STDEV(L60:L62)</f>
        <v>0.952115950856674</v>
      </c>
      <c r="V60" s="12"/>
      <c r="W60" s="12"/>
      <c r="X60" s="12"/>
      <c r="Y60" s="12"/>
    </row>
    <row r="61" spans="3:25" ht="15" x14ac:dyDescent="0.25">
      <c r="D61" s="12">
        <f t="shared" si="1"/>
        <v>63.8</v>
      </c>
      <c r="E61">
        <v>8</v>
      </c>
      <c r="F61">
        <f t="shared" si="2"/>
        <v>28800</v>
      </c>
      <c r="G61" s="59">
        <f>L30</f>
        <v>6.4880000000000004</v>
      </c>
      <c r="H61">
        <v>0.98</v>
      </c>
      <c r="I61">
        <v>0.98</v>
      </c>
      <c r="J61">
        <v>1.1200000000000001</v>
      </c>
      <c r="K61" s="61">
        <f t="shared" si="4"/>
        <v>3.0896246952281432E-6</v>
      </c>
      <c r="L61" s="42">
        <f t="shared" si="3"/>
        <v>2.8480271270036992</v>
      </c>
      <c r="M61" s="43"/>
      <c r="N61" s="44"/>
      <c r="V61" s="12"/>
      <c r="W61" s="12"/>
      <c r="X61" s="12"/>
      <c r="Y61" s="12"/>
    </row>
    <row r="62" spans="3:25" ht="15" x14ac:dyDescent="0.25">
      <c r="D62" s="32">
        <f t="shared" si="1"/>
        <v>63.8</v>
      </c>
      <c r="E62" s="29">
        <v>8</v>
      </c>
      <c r="F62" s="29">
        <f t="shared" si="2"/>
        <v>28800</v>
      </c>
      <c r="G62" s="60">
        <f>L31</f>
        <v>16.475999999999999</v>
      </c>
      <c r="H62" s="29">
        <v>0.98</v>
      </c>
      <c r="I62" s="29">
        <v>0.98</v>
      </c>
      <c r="J62" s="29">
        <v>1.1200000000000001</v>
      </c>
      <c r="K62" s="62">
        <f t="shared" si="4"/>
        <v>7.845970480668755E-6</v>
      </c>
      <c r="L62" s="45">
        <f t="shared" si="3"/>
        <v>1.1110099538722993</v>
      </c>
      <c r="M62" s="50"/>
      <c r="N62" s="47"/>
      <c r="V62" s="12"/>
      <c r="W62" s="12"/>
      <c r="X62" s="12"/>
      <c r="Y62" s="12"/>
    </row>
    <row r="63" spans="3:25" ht="15" x14ac:dyDescent="0.25">
      <c r="D63" s="12">
        <f t="shared" si="1"/>
        <v>63.8</v>
      </c>
      <c r="E63">
        <v>24</v>
      </c>
      <c r="F63">
        <f t="shared" si="2"/>
        <v>86400</v>
      </c>
      <c r="G63" s="59">
        <f>L43</f>
        <v>26.172999999999998</v>
      </c>
      <c r="H63">
        <v>0.96</v>
      </c>
      <c r="I63">
        <v>0.96</v>
      </c>
      <c r="J63">
        <v>1.1200000000000001</v>
      </c>
      <c r="K63">
        <f t="shared" si="4"/>
        <v>4.0697927551375824E-6</v>
      </c>
      <c r="L63" s="42">
        <f t="shared" si="3"/>
        <v>0.90933404653650707</v>
      </c>
      <c r="M63" s="43">
        <f>AVERAGE(L63:L65)</f>
        <v>0.98800726809343808</v>
      </c>
      <c r="N63" s="44">
        <f>STDEV(L63:L65)</f>
        <v>6.8418180293538286E-2</v>
      </c>
      <c r="V63" s="12"/>
      <c r="W63" s="12"/>
      <c r="X63" s="12"/>
      <c r="Y63" s="12"/>
    </row>
    <row r="64" spans="3:25" ht="15" x14ac:dyDescent="0.25">
      <c r="D64" s="12">
        <f t="shared" si="1"/>
        <v>63.8</v>
      </c>
      <c r="E64">
        <v>24</v>
      </c>
      <c r="F64">
        <f t="shared" si="2"/>
        <v>86400</v>
      </c>
      <c r="G64" s="59">
        <f>L44</f>
        <v>25.786000000000001</v>
      </c>
      <c r="H64">
        <v>0.96</v>
      </c>
      <c r="I64">
        <v>0.96</v>
      </c>
      <c r="J64">
        <v>1.1200000000000001</v>
      </c>
      <c r="K64">
        <f t="shared" si="4"/>
        <v>4.0096158630641392E-6</v>
      </c>
      <c r="L64" s="42">
        <f t="shared" si="3"/>
        <v>1.0335841154114636</v>
      </c>
      <c r="M64" s="43"/>
      <c r="N64" s="44"/>
      <c r="V64" s="12"/>
      <c r="W64" s="12"/>
      <c r="X64" s="12"/>
      <c r="Y64" s="12"/>
    </row>
    <row r="65" spans="3:25" ht="15" x14ac:dyDescent="0.25">
      <c r="D65" s="12">
        <f t="shared" si="1"/>
        <v>63.8</v>
      </c>
      <c r="E65">
        <v>24</v>
      </c>
      <c r="F65">
        <f t="shared" si="2"/>
        <v>86400</v>
      </c>
      <c r="G65" s="59">
        <f>L45</f>
        <v>25.588000000000001</v>
      </c>
      <c r="H65">
        <v>0.96</v>
      </c>
      <c r="I65">
        <v>0.96</v>
      </c>
      <c r="J65">
        <v>1.1200000000000001</v>
      </c>
      <c r="K65">
        <f t="shared" si="4"/>
        <v>3.9788276857242372E-6</v>
      </c>
      <c r="L65" s="42">
        <f t="shared" si="3"/>
        <v>1.0211036423323432</v>
      </c>
      <c r="M65" s="43"/>
      <c r="N65" s="44"/>
      <c r="V65" s="12"/>
      <c r="W65" s="12"/>
      <c r="X65" s="12"/>
      <c r="Y65" s="12"/>
    </row>
    <row r="66" spans="3:25" x14ac:dyDescent="0.2">
      <c r="D66" s="12"/>
      <c r="V66" s="12"/>
      <c r="W66" s="12"/>
      <c r="X66" s="12"/>
      <c r="Y66" s="12"/>
    </row>
    <row r="67" spans="3:25" ht="33" x14ac:dyDescent="0.2">
      <c r="D67" s="37" t="s">
        <v>17</v>
      </c>
      <c r="E67" s="37" t="s">
        <v>18</v>
      </c>
      <c r="F67" s="37" t="s">
        <v>19</v>
      </c>
      <c r="G67" s="37" t="s">
        <v>20</v>
      </c>
      <c r="H67" s="37" t="s">
        <v>21</v>
      </c>
      <c r="I67" s="37" t="s">
        <v>22</v>
      </c>
      <c r="J67" s="38" t="s">
        <v>23</v>
      </c>
      <c r="K67" s="37" t="s">
        <v>24</v>
      </c>
      <c r="L67" s="37"/>
      <c r="V67" s="12"/>
      <c r="W67" s="12"/>
      <c r="X67" s="12"/>
      <c r="Y67" s="12"/>
    </row>
    <row r="68" spans="3:25" x14ac:dyDescent="0.2">
      <c r="C68" t="s">
        <v>28</v>
      </c>
      <c r="D68" s="12">
        <f t="shared" ref="D68:D76" si="5">$F$6</f>
        <v>63.8</v>
      </c>
      <c r="E68">
        <v>4</v>
      </c>
      <c r="F68">
        <f>E68*3600</f>
        <v>14400</v>
      </c>
      <c r="G68" s="59">
        <f>F18</f>
        <v>9.0500000000000007</v>
      </c>
      <c r="H68">
        <v>1</v>
      </c>
      <c r="I68">
        <v>1</v>
      </c>
      <c r="J68">
        <v>1.1200000000000001</v>
      </c>
      <c r="K68">
        <f>(G68*I68)/(F68*D68*J68)</f>
        <v>8.7952337413544303E-6</v>
      </c>
      <c r="V68" s="12"/>
      <c r="W68" s="12"/>
      <c r="X68" s="12"/>
      <c r="Y68" s="12"/>
    </row>
    <row r="69" spans="3:25" x14ac:dyDescent="0.2">
      <c r="C69" t="s">
        <v>29</v>
      </c>
      <c r="D69" s="12">
        <f t="shared" si="5"/>
        <v>63.8</v>
      </c>
      <c r="E69">
        <v>4</v>
      </c>
      <c r="F69">
        <f t="shared" ref="F69:F76" si="6">E69*3600</f>
        <v>14400</v>
      </c>
      <c r="G69" s="59">
        <f>F19</f>
        <v>8.8819999999999997</v>
      </c>
      <c r="H69">
        <v>1</v>
      </c>
      <c r="I69">
        <v>1</v>
      </c>
      <c r="J69">
        <v>1.1200000000000001</v>
      </c>
      <c r="K69">
        <f t="shared" ref="K69:K76" si="7">(G69*I69)/(F69*D69*J69)</f>
        <v>8.6319631039458607E-6</v>
      </c>
      <c r="Q69" s="49"/>
      <c r="V69" s="12"/>
      <c r="W69" s="12"/>
      <c r="X69" s="12"/>
      <c r="Y69" s="12"/>
    </row>
    <row r="70" spans="3:25" x14ac:dyDescent="0.2">
      <c r="C70" t="s">
        <v>30</v>
      </c>
      <c r="D70" s="32">
        <f t="shared" si="5"/>
        <v>63.8</v>
      </c>
      <c r="E70" s="29">
        <v>4</v>
      </c>
      <c r="F70" s="29">
        <f t="shared" si="6"/>
        <v>14400</v>
      </c>
      <c r="G70" s="60">
        <f>F20</f>
        <v>8.5830000000000002</v>
      </c>
      <c r="H70" s="29">
        <v>1</v>
      </c>
      <c r="I70" s="29">
        <v>1</v>
      </c>
      <c r="J70">
        <v>1.1200000000000001</v>
      </c>
      <c r="K70">
        <f t="shared" si="7"/>
        <v>8.3413802433198971E-6</v>
      </c>
      <c r="V70" s="12"/>
      <c r="W70" s="12"/>
      <c r="X70" s="12"/>
      <c r="Y70" s="12"/>
    </row>
    <row r="71" spans="3:25" x14ac:dyDescent="0.2">
      <c r="D71" s="12">
        <f t="shared" si="5"/>
        <v>63.8</v>
      </c>
      <c r="E71">
        <v>8</v>
      </c>
      <c r="F71">
        <f t="shared" si="6"/>
        <v>28800</v>
      </c>
      <c r="G71" s="59">
        <f>F32</f>
        <v>17.382999999999999</v>
      </c>
      <c r="H71">
        <v>0.98</v>
      </c>
      <c r="I71">
        <v>0.98</v>
      </c>
      <c r="J71" s="48">
        <v>1.1200000000000001</v>
      </c>
      <c r="K71" s="63">
        <f t="shared" si="7"/>
        <v>8.2778893460466716E-6</v>
      </c>
      <c r="V71" s="12"/>
      <c r="W71" s="12"/>
      <c r="X71" s="12"/>
      <c r="Y71" s="12"/>
    </row>
    <row r="72" spans="3:25" x14ac:dyDescent="0.2">
      <c r="D72" s="12">
        <f t="shared" si="5"/>
        <v>63.8</v>
      </c>
      <c r="E72">
        <v>8</v>
      </c>
      <c r="F72">
        <f t="shared" si="6"/>
        <v>28800</v>
      </c>
      <c r="G72" s="59">
        <f>F33</f>
        <v>18.478000000000002</v>
      </c>
      <c r="H72">
        <v>0.98</v>
      </c>
      <c r="I72">
        <v>0.98</v>
      </c>
      <c r="J72">
        <v>1.1200000000000001</v>
      </c>
      <c r="K72" s="61">
        <f t="shared" si="7"/>
        <v>8.7993349442702885E-6</v>
      </c>
      <c r="V72" s="12"/>
      <c r="W72" s="12"/>
      <c r="X72" s="12"/>
      <c r="Y72" s="12"/>
    </row>
    <row r="73" spans="3:25" x14ac:dyDescent="0.2">
      <c r="D73" s="32">
        <f t="shared" si="5"/>
        <v>63.8</v>
      </c>
      <c r="E73" s="29">
        <v>8</v>
      </c>
      <c r="F73" s="29">
        <f t="shared" si="6"/>
        <v>28800</v>
      </c>
      <c r="G73" s="60">
        <f>F34</f>
        <v>18.305</v>
      </c>
      <c r="H73" s="29">
        <v>0.98</v>
      </c>
      <c r="I73" s="29">
        <v>0.98</v>
      </c>
      <c r="J73" s="29">
        <v>1.1200000000000001</v>
      </c>
      <c r="K73" s="62">
        <f t="shared" si="7"/>
        <v>8.7169513018112145E-6</v>
      </c>
      <c r="N73" s="53"/>
      <c r="V73" s="12"/>
      <c r="W73" s="12"/>
      <c r="X73" s="12"/>
      <c r="Y73" s="12"/>
    </row>
    <row r="74" spans="3:25" x14ac:dyDescent="0.2">
      <c r="D74" s="12">
        <f t="shared" si="5"/>
        <v>63.8</v>
      </c>
      <c r="E74">
        <v>24</v>
      </c>
      <c r="F74">
        <f t="shared" si="6"/>
        <v>86400</v>
      </c>
      <c r="G74" s="59">
        <f>F46</f>
        <v>23.8</v>
      </c>
      <c r="H74">
        <v>0.96</v>
      </c>
      <c r="I74">
        <v>0.96</v>
      </c>
      <c r="J74">
        <v>1.1200000000000001</v>
      </c>
      <c r="K74">
        <f t="shared" si="7"/>
        <v>3.7008011145942176E-6</v>
      </c>
      <c r="V74" s="12"/>
      <c r="W74" s="12"/>
      <c r="X74" s="12"/>
      <c r="Y74" s="12"/>
    </row>
    <row r="75" spans="3:25" x14ac:dyDescent="0.2">
      <c r="D75" s="12">
        <f t="shared" si="5"/>
        <v>63.8</v>
      </c>
      <c r="E75">
        <v>24</v>
      </c>
      <c r="F75">
        <f t="shared" si="6"/>
        <v>86400</v>
      </c>
      <c r="G75" s="59">
        <f t="shared" ref="G75:G76" si="8">F47</f>
        <v>26.652000000000001</v>
      </c>
      <c r="H75">
        <v>0.96</v>
      </c>
      <c r="I75">
        <v>0.96</v>
      </c>
      <c r="J75">
        <v>1.1200000000000001</v>
      </c>
      <c r="K75">
        <f t="shared" si="7"/>
        <v>4.1442752649649199E-6</v>
      </c>
      <c r="V75" s="12"/>
      <c r="W75" s="12"/>
      <c r="X75" s="12"/>
      <c r="Y75" s="12"/>
    </row>
    <row r="76" spans="3:25" x14ac:dyDescent="0.2">
      <c r="D76" s="12">
        <f t="shared" si="5"/>
        <v>63.8</v>
      </c>
      <c r="E76">
        <v>24</v>
      </c>
      <c r="F76">
        <f t="shared" si="6"/>
        <v>86400</v>
      </c>
      <c r="G76" s="59">
        <f t="shared" si="8"/>
        <v>26.128</v>
      </c>
      <c r="H76">
        <v>0.96</v>
      </c>
      <c r="I76">
        <v>0.96</v>
      </c>
      <c r="J76">
        <v>1.1200000000000001</v>
      </c>
      <c r="K76">
        <f t="shared" si="7"/>
        <v>4.0627954421057864E-6</v>
      </c>
      <c r="O76" s="49"/>
      <c r="V76" s="12"/>
      <c r="W76" s="12"/>
      <c r="X76" s="12"/>
      <c r="Y76" s="12"/>
    </row>
    <row r="82" spans="2:10" x14ac:dyDescent="0.2">
      <c r="C82" s="68" t="s">
        <v>62</v>
      </c>
      <c r="D82" s="68"/>
      <c r="E82" s="68" t="s">
        <v>63</v>
      </c>
      <c r="F82" s="68"/>
      <c r="G82" s="68" t="s">
        <v>61</v>
      </c>
      <c r="H82" s="68" t="s">
        <v>64</v>
      </c>
      <c r="I82" s="68" t="s">
        <v>63</v>
      </c>
      <c r="J82" s="68"/>
    </row>
    <row r="83" spans="2:10" x14ac:dyDescent="0.2">
      <c r="C83" s="66">
        <f>AVERAGE(K60:K62)</f>
        <v>5.7616167058516187E-6</v>
      </c>
      <c r="D83" s="66"/>
      <c r="E83" s="67">
        <f>STDEV(K60:K62)</f>
        <v>2.4320146648007405E-6</v>
      </c>
      <c r="F83" s="66"/>
      <c r="G83" s="65">
        <f>K71/K60</f>
        <v>1.3037575939398482</v>
      </c>
      <c r="H83" s="65">
        <f>AVERAGE(G83:G85)</f>
        <v>1.7542648916052823</v>
      </c>
      <c r="I83" s="64">
        <f>STDEV(G83:G85)</f>
        <v>0.952115950856674</v>
      </c>
      <c r="J83" s="64"/>
    </row>
    <row r="84" spans="2:10" x14ac:dyDescent="0.2">
      <c r="C84" s="67">
        <f>AVERAGE(K71:K73)</f>
        <v>8.5980585307093927E-6</v>
      </c>
      <c r="D84" s="66"/>
      <c r="E84" s="67">
        <f>STDEV(K71:K73)</f>
        <v>2.8031767022772447E-7</v>
      </c>
      <c r="F84" s="66"/>
      <c r="G84" s="64">
        <f>K72/K61</f>
        <v>2.8480271270036992</v>
      </c>
      <c r="H84" s="64"/>
      <c r="I84" s="64"/>
      <c r="J84" s="64"/>
    </row>
    <row r="85" spans="2:10" x14ac:dyDescent="0.2">
      <c r="C85" s="66"/>
      <c r="D85" s="66"/>
      <c r="E85" s="66"/>
      <c r="F85" s="66"/>
      <c r="G85" s="64">
        <f>K73/K62</f>
        <v>1.1110099538722993</v>
      </c>
      <c r="H85" s="64"/>
      <c r="I85" s="64"/>
      <c r="J85" s="64"/>
    </row>
    <row r="89" spans="2:10" x14ac:dyDescent="0.2">
      <c r="B89" s="69" t="s">
        <v>65</v>
      </c>
      <c r="C89" s="69"/>
      <c r="D89" s="69"/>
      <c r="E89" s="69"/>
      <c r="F89" s="69"/>
      <c r="G89" s="69"/>
      <c r="H89" s="69"/>
      <c r="I89" s="69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G22" sqref="G22"/>
    </sheetView>
  </sheetViews>
  <sheetFormatPr baseColWidth="10" defaultRowHeight="11.25" x14ac:dyDescent="0.2"/>
  <cols>
    <col min="1" max="1" width="29.140625" style="54" customWidth="1"/>
    <col min="2" max="3" width="11.42578125" style="54"/>
    <col min="4" max="4" width="12.85546875" style="54" customWidth="1"/>
    <col min="5" max="16384" width="11.42578125" style="54"/>
  </cols>
  <sheetData>
    <row r="1" spans="1:6" s="57" customFormat="1" ht="12" thickBot="1" x14ac:dyDescent="0.25">
      <c r="A1" s="58" t="s">
        <v>31</v>
      </c>
      <c r="B1" s="58" t="s">
        <v>59</v>
      </c>
      <c r="C1" s="58" t="s">
        <v>32</v>
      </c>
      <c r="D1" s="58" t="s">
        <v>58</v>
      </c>
    </row>
    <row r="2" spans="1:6" x14ac:dyDescent="0.2">
      <c r="A2" s="54" t="s">
        <v>34</v>
      </c>
      <c r="B2" s="54">
        <v>0</v>
      </c>
      <c r="C2" s="54" t="s">
        <v>33</v>
      </c>
      <c r="D2" s="54">
        <f>100*B2/63.8</f>
        <v>0</v>
      </c>
    </row>
    <row r="3" spans="1:6" x14ac:dyDescent="0.2">
      <c r="A3" s="54" t="s">
        <v>35</v>
      </c>
      <c r="B3" s="54">
        <v>0</v>
      </c>
      <c r="C3" s="54" t="s">
        <v>33</v>
      </c>
      <c r="D3" s="54">
        <f t="shared" ref="D3:D25" si="0">100*B3/63.8</f>
        <v>0</v>
      </c>
    </row>
    <row r="4" spans="1:6" x14ac:dyDescent="0.2">
      <c r="A4" s="54" t="s">
        <v>36</v>
      </c>
      <c r="B4" s="54">
        <v>0</v>
      </c>
      <c r="C4" s="54" t="s">
        <v>33</v>
      </c>
      <c r="D4" s="54">
        <f t="shared" si="0"/>
        <v>0</v>
      </c>
    </row>
    <row r="5" spans="1:6" x14ac:dyDescent="0.2">
      <c r="A5" s="54" t="s">
        <v>37</v>
      </c>
      <c r="B5" s="55">
        <v>2.3660000000000001</v>
      </c>
      <c r="C5" s="54" t="s">
        <v>33</v>
      </c>
      <c r="D5" s="54">
        <f t="shared" si="0"/>
        <v>3.7084639498432606</v>
      </c>
    </row>
    <row r="6" spans="1:6" x14ac:dyDescent="0.2">
      <c r="A6" s="54" t="s">
        <v>38</v>
      </c>
      <c r="B6" s="55">
        <v>1.8029999999999999</v>
      </c>
      <c r="C6" s="54" t="s">
        <v>33</v>
      </c>
      <c r="D6" s="54">
        <f t="shared" si="0"/>
        <v>2.8260188087774294</v>
      </c>
    </row>
    <row r="7" spans="1:6" x14ac:dyDescent="0.2">
      <c r="A7" s="54" t="s">
        <v>39</v>
      </c>
      <c r="B7" s="55">
        <v>5.6989999999999998</v>
      </c>
      <c r="C7" s="54" t="s">
        <v>33</v>
      </c>
      <c r="D7" s="54">
        <f t="shared" si="0"/>
        <v>8.9326018808777423</v>
      </c>
    </row>
    <row r="8" spans="1:6" x14ac:dyDescent="0.2">
      <c r="A8" s="54" t="s">
        <v>40</v>
      </c>
      <c r="B8" s="55">
        <v>13.333</v>
      </c>
      <c r="C8" s="54" t="s">
        <v>33</v>
      </c>
      <c r="D8" s="54">
        <f t="shared" si="0"/>
        <v>20.898119122257054</v>
      </c>
      <c r="E8" s="55"/>
      <c r="F8" s="56"/>
    </row>
    <row r="9" spans="1:6" x14ac:dyDescent="0.2">
      <c r="A9" s="54" t="s">
        <v>41</v>
      </c>
      <c r="B9" s="55">
        <v>6.4880000000000004</v>
      </c>
      <c r="C9" s="54" t="s">
        <v>33</v>
      </c>
      <c r="D9" s="54">
        <f t="shared" si="0"/>
        <v>10.169278996865206</v>
      </c>
    </row>
    <row r="10" spans="1:6" x14ac:dyDescent="0.2">
      <c r="A10" s="54" t="s">
        <v>42</v>
      </c>
      <c r="B10" s="55">
        <v>16.475999999999999</v>
      </c>
      <c r="C10" s="54" t="s">
        <v>33</v>
      </c>
      <c r="D10" s="54">
        <f t="shared" si="0"/>
        <v>25.824451410658305</v>
      </c>
    </row>
    <row r="11" spans="1:6" x14ac:dyDescent="0.2">
      <c r="A11" s="54" t="s">
        <v>43</v>
      </c>
      <c r="B11" s="55">
        <v>26.172999999999998</v>
      </c>
      <c r="C11" s="54" t="s">
        <v>33</v>
      </c>
      <c r="D11" s="54">
        <f t="shared" si="0"/>
        <v>41.023510971786834</v>
      </c>
    </row>
    <row r="12" spans="1:6" x14ac:dyDescent="0.2">
      <c r="A12" s="54" t="s">
        <v>44</v>
      </c>
      <c r="B12" s="55">
        <v>25.786000000000001</v>
      </c>
      <c r="C12" s="54" t="s">
        <v>33</v>
      </c>
      <c r="D12" s="54">
        <f t="shared" si="0"/>
        <v>40.416927899686527</v>
      </c>
    </row>
    <row r="13" spans="1:6" x14ac:dyDescent="0.2">
      <c r="A13" s="54" t="s">
        <v>45</v>
      </c>
      <c r="B13" s="55">
        <v>25.588000000000001</v>
      </c>
      <c r="C13" s="54" t="s">
        <v>33</v>
      </c>
      <c r="D13" s="54">
        <f t="shared" si="0"/>
        <v>40.106583072100321</v>
      </c>
    </row>
    <row r="14" spans="1:6" x14ac:dyDescent="0.2">
      <c r="A14" s="54" t="s">
        <v>46</v>
      </c>
      <c r="B14" s="55">
        <v>0</v>
      </c>
      <c r="C14" s="54" t="s">
        <v>33</v>
      </c>
      <c r="D14" s="54">
        <f t="shared" si="0"/>
        <v>0</v>
      </c>
    </row>
    <row r="15" spans="1:6" x14ac:dyDescent="0.2">
      <c r="A15" s="54" t="s">
        <v>47</v>
      </c>
      <c r="B15" s="55">
        <v>0</v>
      </c>
      <c r="C15" s="54" t="s">
        <v>33</v>
      </c>
      <c r="D15" s="54">
        <f t="shared" si="0"/>
        <v>0</v>
      </c>
    </row>
    <row r="16" spans="1:6" x14ac:dyDescent="0.2">
      <c r="A16" s="54" t="s">
        <v>48</v>
      </c>
      <c r="B16" s="55">
        <v>0</v>
      </c>
      <c r="C16" s="54" t="s">
        <v>33</v>
      </c>
      <c r="D16" s="54">
        <f t="shared" si="0"/>
        <v>0</v>
      </c>
    </row>
    <row r="17" spans="1:6" x14ac:dyDescent="0.2">
      <c r="A17" s="54" t="s">
        <v>49</v>
      </c>
      <c r="B17" s="54">
        <v>9.0500000000000007</v>
      </c>
      <c r="C17" s="54" t="s">
        <v>33</v>
      </c>
      <c r="D17" s="54">
        <f t="shared" si="0"/>
        <v>14.18495297805643</v>
      </c>
    </row>
    <row r="18" spans="1:6" x14ac:dyDescent="0.2">
      <c r="A18" s="54" t="s">
        <v>50</v>
      </c>
      <c r="B18" s="54">
        <v>8.8819999999999997</v>
      </c>
      <c r="C18" s="54" t="s">
        <v>33</v>
      </c>
      <c r="D18" s="54">
        <f t="shared" si="0"/>
        <v>13.921630094043886</v>
      </c>
    </row>
    <row r="19" spans="1:6" x14ac:dyDescent="0.2">
      <c r="A19" s="54" t="s">
        <v>51</v>
      </c>
      <c r="B19" s="54">
        <v>8.5830000000000002</v>
      </c>
      <c r="C19" s="54" t="s">
        <v>33</v>
      </c>
      <c r="D19" s="54">
        <f t="shared" si="0"/>
        <v>13.452978056426334</v>
      </c>
    </row>
    <row r="20" spans="1:6" x14ac:dyDescent="0.2">
      <c r="A20" s="54" t="s">
        <v>52</v>
      </c>
      <c r="B20" s="54">
        <v>17.382999999999999</v>
      </c>
      <c r="C20" s="54" t="s">
        <v>33</v>
      </c>
      <c r="D20" s="54">
        <f t="shared" si="0"/>
        <v>27.246081504702193</v>
      </c>
      <c r="E20" s="55"/>
      <c r="F20" s="56"/>
    </row>
    <row r="21" spans="1:6" x14ac:dyDescent="0.2">
      <c r="A21" s="54" t="s">
        <v>53</v>
      </c>
      <c r="B21" s="54">
        <v>18.478000000000002</v>
      </c>
      <c r="C21" s="54" t="s">
        <v>33</v>
      </c>
      <c r="D21" s="54">
        <f t="shared" si="0"/>
        <v>28.962382445141071</v>
      </c>
    </row>
    <row r="22" spans="1:6" x14ac:dyDescent="0.2">
      <c r="A22" s="54" t="s">
        <v>54</v>
      </c>
      <c r="B22" s="54">
        <v>18.305</v>
      </c>
      <c r="C22" s="54" t="s">
        <v>33</v>
      </c>
      <c r="D22" s="54">
        <f t="shared" si="0"/>
        <v>28.691222570532915</v>
      </c>
    </row>
    <row r="23" spans="1:6" x14ac:dyDescent="0.2">
      <c r="A23" s="54" t="s">
        <v>55</v>
      </c>
      <c r="B23" s="54">
        <v>23.8</v>
      </c>
      <c r="C23" s="54" t="s">
        <v>33</v>
      </c>
      <c r="D23" s="54">
        <f t="shared" si="0"/>
        <v>37.304075235109721</v>
      </c>
    </row>
    <row r="24" spans="1:6" x14ac:dyDescent="0.2">
      <c r="A24" s="54" t="s">
        <v>56</v>
      </c>
      <c r="B24" s="54">
        <v>26.652000000000001</v>
      </c>
      <c r="C24" s="54" t="s">
        <v>33</v>
      </c>
      <c r="D24" s="54">
        <f t="shared" si="0"/>
        <v>41.774294670846402</v>
      </c>
    </row>
    <row r="25" spans="1:6" x14ac:dyDescent="0.2">
      <c r="A25" s="54" t="s">
        <v>57</v>
      </c>
      <c r="B25" s="54">
        <v>26.128</v>
      </c>
      <c r="C25" s="54" t="s">
        <v>33</v>
      </c>
      <c r="D25" s="54">
        <f t="shared" si="0"/>
        <v>40.952978056426339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Caco-2 Retrorsin</vt:lpstr>
      <vt:lpstr>DataAnalysis</vt:lpstr>
    </vt:vector>
  </TitlesOfParts>
  <Company>Bundesinstitut fuer Risikobewertung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Hessel</dc:creator>
  <cp:lastModifiedBy>Anja Lehmann</cp:lastModifiedBy>
  <dcterms:created xsi:type="dcterms:W3CDTF">2018-10-18T05:58:16Z</dcterms:created>
  <dcterms:modified xsi:type="dcterms:W3CDTF">2023-02-10T12:37:55Z</dcterms:modified>
</cp:coreProperties>
</file>